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5" yWindow="6675" windowWidth="28830" windowHeight="6735"/>
  </bookViews>
  <sheets>
    <sheet name="CashFlow" sheetId="1" r:id="rId1"/>
    <sheet name="Gastos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6" i="1" l="1"/>
  <c r="E74" i="1"/>
  <c r="E73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I22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I15" i="1"/>
  <c r="I18" i="1"/>
  <c r="I19" i="1" s="1"/>
  <c r="I14" i="1"/>
  <c r="I16" i="1" s="1"/>
  <c r="I29" i="1" s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I5" i="1"/>
  <c r="O6" i="1"/>
  <c r="O7" i="1" s="1"/>
  <c r="O9" i="1" s="1"/>
  <c r="O11" i="1" s="1"/>
  <c r="P6" i="1"/>
  <c r="Q6" i="1"/>
  <c r="R6" i="1"/>
  <c r="S6" i="1"/>
  <c r="S7" i="1" s="1"/>
  <c r="S9" i="1" s="1"/>
  <c r="T6" i="1"/>
  <c r="T7" i="1" s="1"/>
  <c r="T9" i="1" s="1"/>
  <c r="T11" i="1" s="1"/>
  <c r="U6" i="1"/>
  <c r="U7" i="1" s="1"/>
  <c r="U9" i="1" s="1"/>
  <c r="U11" i="1" s="1"/>
  <c r="V6" i="1"/>
  <c r="V7" i="1" s="1"/>
  <c r="W6" i="1"/>
  <c r="W7" i="1" s="1"/>
  <c r="W9" i="1" s="1"/>
  <c r="W11" i="1" s="1"/>
  <c r="X6" i="1"/>
  <c r="Y6" i="1"/>
  <c r="Y7" i="1" s="1"/>
  <c r="Z6" i="1"/>
  <c r="AA6" i="1"/>
  <c r="AA7" i="1" s="1"/>
  <c r="AA9" i="1" s="1"/>
  <c r="AB6" i="1"/>
  <c r="AB7" i="1" s="1"/>
  <c r="AB9" i="1" s="1"/>
  <c r="AB11" i="1" s="1"/>
  <c r="AC6" i="1"/>
  <c r="AC7" i="1" s="1"/>
  <c r="AC9" i="1" s="1"/>
  <c r="AC11" i="1" s="1"/>
  <c r="J6" i="1"/>
  <c r="J7" i="1" s="1"/>
  <c r="J9" i="1" s="1"/>
  <c r="J11" i="1" s="1"/>
  <c r="K6" i="1"/>
  <c r="K7" i="1" s="1"/>
  <c r="K9" i="1" s="1"/>
  <c r="K11" i="1" s="1"/>
  <c r="L6" i="1"/>
  <c r="M6" i="1"/>
  <c r="N6" i="1"/>
  <c r="N7" i="1" s="1"/>
  <c r="N9" i="1" s="1"/>
  <c r="I6" i="1"/>
  <c r="I7" i="1" s="1"/>
  <c r="E69" i="1"/>
  <c r="L7" i="1"/>
  <c r="L9" i="1" s="1"/>
  <c r="L11" i="1" s="1"/>
  <c r="M7" i="1"/>
  <c r="M9" i="1" s="1"/>
  <c r="M11" i="1" s="1"/>
  <c r="P7" i="1"/>
  <c r="Q7" i="1"/>
  <c r="R7" i="1"/>
  <c r="R9" i="1" s="1"/>
  <c r="R11" i="1" s="1"/>
  <c r="X7" i="1"/>
  <c r="Z7" i="1"/>
  <c r="Z9" i="1" s="1"/>
  <c r="Z11" i="1" s="1"/>
  <c r="L4" i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J4" i="1"/>
  <c r="K4" i="1" s="1"/>
  <c r="I4" i="1"/>
  <c r="I27" i="1" l="1"/>
  <c r="I28" i="1" s="1"/>
  <c r="I31" i="1" s="1"/>
  <c r="I32" i="1" s="1"/>
  <c r="J14" i="1"/>
  <c r="AA11" i="1"/>
  <c r="S11" i="1"/>
  <c r="N11" i="1"/>
  <c r="P9" i="1"/>
  <c r="P11" i="1" s="1"/>
  <c r="Q9" i="1"/>
  <c r="Q11" i="1" s="1"/>
  <c r="Y9" i="1"/>
  <c r="Y11" i="1" s="1"/>
  <c r="V9" i="1"/>
  <c r="V11" i="1" s="1"/>
  <c r="X9" i="1"/>
  <c r="X11" i="1" s="1"/>
  <c r="I9" i="1"/>
  <c r="I11" i="1" s="1"/>
  <c r="E70" i="1" s="1"/>
  <c r="E71" i="1" s="1"/>
  <c r="E72" i="1" s="1"/>
  <c r="J16" i="1" l="1"/>
  <c r="J29" i="1" s="1"/>
  <c r="J18" i="1" l="1"/>
  <c r="J19" i="1" l="1"/>
  <c r="J27" i="1" s="1"/>
  <c r="J28" i="1" s="1"/>
  <c r="J31" i="1" s="1"/>
  <c r="J32" i="1" s="1"/>
  <c r="K14" i="1" l="1"/>
  <c r="K16" i="1" s="1"/>
  <c r="K29" i="1" s="1"/>
  <c r="K18" i="1" l="1"/>
  <c r="K19" i="1"/>
  <c r="L14" i="1" s="1"/>
  <c r="K27" i="1" l="1"/>
  <c r="K28" i="1" s="1"/>
  <c r="K31" i="1" s="1"/>
  <c r="K32" i="1" s="1"/>
  <c r="L16" i="1"/>
  <c r="L29" i="1" s="1"/>
  <c r="L18" i="1" l="1"/>
  <c r="L19" i="1" l="1"/>
  <c r="M14" i="1" l="1"/>
  <c r="M16" i="1" s="1"/>
  <c r="M29" i="1" s="1"/>
  <c r="L27" i="1"/>
  <c r="L28" i="1" s="1"/>
  <c r="L31" i="1" s="1"/>
  <c r="L32" i="1" s="1"/>
  <c r="M18" i="1" l="1"/>
  <c r="M19" i="1" l="1"/>
  <c r="N18" i="1" l="1"/>
  <c r="M27" i="1"/>
  <c r="M28" i="1" s="1"/>
  <c r="M31" i="1" s="1"/>
  <c r="M32" i="1" s="1"/>
  <c r="N14" i="1"/>
  <c r="N16" i="1" s="1"/>
  <c r="N29" i="1" s="1"/>
  <c r="N19" i="1" l="1"/>
  <c r="N27" i="1" l="1"/>
  <c r="N28" i="1" s="1"/>
  <c r="N31" i="1" s="1"/>
  <c r="N32" i="1" s="1"/>
  <c r="O14" i="1"/>
  <c r="O16" i="1" s="1"/>
  <c r="O29" i="1" s="1"/>
  <c r="O18" i="1" l="1"/>
  <c r="O19" i="1" l="1"/>
  <c r="P14" i="1" l="1"/>
  <c r="P16" i="1" s="1"/>
  <c r="P29" i="1" s="1"/>
  <c r="O27" i="1"/>
  <c r="O28" i="1" s="1"/>
  <c r="O31" i="1" s="1"/>
  <c r="O32" i="1" s="1"/>
  <c r="P18" i="1" l="1"/>
  <c r="P19" i="1" s="1"/>
  <c r="P27" i="1" l="1"/>
  <c r="P28" i="1" s="1"/>
  <c r="P31" i="1" s="1"/>
  <c r="P32" i="1" s="1"/>
  <c r="Q14" i="1"/>
  <c r="Q16" i="1" s="1"/>
  <c r="Q29" i="1" s="1"/>
  <c r="Q18" i="1" l="1"/>
  <c r="Q19" i="1" l="1"/>
  <c r="R14" i="1" l="1"/>
  <c r="R16" i="1" s="1"/>
  <c r="R29" i="1" s="1"/>
  <c r="Q27" i="1"/>
  <c r="Q28" i="1" s="1"/>
  <c r="Q31" i="1" s="1"/>
  <c r="Q32" i="1" s="1"/>
  <c r="R18" i="1" l="1"/>
  <c r="R19" i="1"/>
  <c r="R27" i="1" s="1"/>
  <c r="R28" i="1" s="1"/>
  <c r="R31" i="1" s="1"/>
  <c r="R32" i="1" s="1"/>
  <c r="S14" i="1" l="1"/>
  <c r="S16" i="1" s="1"/>
  <c r="S29" i="1" s="1"/>
  <c r="S18" i="1" l="1"/>
  <c r="S19" i="1" l="1"/>
  <c r="S27" i="1" s="1"/>
  <c r="S28" i="1" s="1"/>
  <c r="S31" i="1" s="1"/>
  <c r="S32" i="1" s="1"/>
  <c r="T14" i="1"/>
  <c r="T16" i="1" l="1"/>
  <c r="T29" i="1" s="1"/>
  <c r="T18" i="1" l="1"/>
  <c r="T19" i="1" l="1"/>
  <c r="T27" i="1" s="1"/>
  <c r="T28" i="1" s="1"/>
  <c r="T31" i="1" s="1"/>
  <c r="T32" i="1" s="1"/>
  <c r="U14" i="1"/>
  <c r="U16" i="1"/>
  <c r="U29" i="1" s="1"/>
  <c r="U18" i="1" l="1"/>
  <c r="U19" i="1" l="1"/>
  <c r="U27" i="1" l="1"/>
  <c r="U28" i="1" s="1"/>
  <c r="U31" i="1" s="1"/>
  <c r="U32" i="1" s="1"/>
  <c r="V14" i="1"/>
  <c r="V16" i="1" s="1"/>
  <c r="V29" i="1" s="1"/>
  <c r="V18" i="1"/>
  <c r="V19" i="1" l="1"/>
  <c r="V27" i="1" l="1"/>
  <c r="V28" i="1" s="1"/>
  <c r="V31" i="1" s="1"/>
  <c r="V32" i="1" s="1"/>
  <c r="W14" i="1"/>
  <c r="W16" i="1" s="1"/>
  <c r="W29" i="1" s="1"/>
  <c r="W18" i="1" l="1"/>
  <c r="W19" i="1"/>
  <c r="W27" i="1" l="1"/>
  <c r="W28" i="1" s="1"/>
  <c r="W31" i="1" s="1"/>
  <c r="W32" i="1" s="1"/>
  <c r="X14" i="1"/>
  <c r="X16" i="1" s="1"/>
  <c r="X29" i="1" s="1"/>
  <c r="X18" i="1" l="1"/>
  <c r="X19" i="1"/>
  <c r="Y14" i="1" s="1"/>
  <c r="X27" i="1" l="1"/>
  <c r="X28" i="1" s="1"/>
  <c r="X31" i="1" s="1"/>
  <c r="X32" i="1" s="1"/>
  <c r="Y16" i="1"/>
  <c r="Y29" i="1" s="1"/>
  <c r="Y18" i="1" l="1"/>
  <c r="Y19" i="1" l="1"/>
  <c r="Z14" i="1" l="1"/>
  <c r="Z16" i="1" s="1"/>
  <c r="Y27" i="1"/>
  <c r="Y28" i="1" s="1"/>
  <c r="Y31" i="1" s="1"/>
  <c r="Y32" i="1" s="1"/>
  <c r="Z29" i="1" l="1"/>
  <c r="Z18" i="1"/>
  <c r="Z19" i="1" l="1"/>
  <c r="AA14" i="1" l="1"/>
  <c r="AA16" i="1" s="1"/>
  <c r="AA29" i="1" s="1"/>
  <c r="Z27" i="1"/>
  <c r="Z28" i="1" s="1"/>
  <c r="Z31" i="1" s="1"/>
  <c r="Z32" i="1" s="1"/>
  <c r="AA18" i="1" l="1"/>
  <c r="AA19" i="1"/>
  <c r="AA27" i="1" l="1"/>
  <c r="AA28" i="1" s="1"/>
  <c r="AA31" i="1" s="1"/>
  <c r="AA32" i="1" s="1"/>
  <c r="AB14" i="1"/>
  <c r="AB16" i="1" s="1"/>
  <c r="AB29" i="1" s="1"/>
  <c r="AB18" i="1" l="1"/>
  <c r="AB19" i="1" l="1"/>
  <c r="AC14" i="1" l="1"/>
  <c r="AC16" i="1" s="1"/>
  <c r="AC29" i="1" s="1"/>
  <c r="AB27" i="1"/>
  <c r="AB28" i="1" s="1"/>
  <c r="AB31" i="1" s="1"/>
  <c r="AB32" i="1" s="1"/>
  <c r="AC18" i="1" l="1"/>
  <c r="AC19" i="1" s="1"/>
  <c r="AC27" i="1" s="1"/>
  <c r="AC28" i="1" s="1"/>
  <c r="AC31" i="1" s="1"/>
  <c r="AC32" i="1" s="1"/>
  <c r="K40" i="2" l="1"/>
  <c r="L40" i="2" s="1"/>
  <c r="K41" i="2"/>
  <c r="E15" i="1"/>
  <c r="E22" i="1" s="1"/>
  <c r="E29" i="1" s="1"/>
  <c r="E17" i="1"/>
  <c r="E8" i="1"/>
  <c r="J34" i="2"/>
  <c r="J43" i="1" s="1"/>
  <c r="I34" i="2"/>
  <c r="I43" i="1" s="1"/>
  <c r="H34" i="2"/>
  <c r="G34" i="2"/>
  <c r="F34" i="2"/>
  <c r="F43" i="1" s="1"/>
  <c r="E34" i="2"/>
  <c r="E43" i="1" s="1"/>
  <c r="J19" i="2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I18" i="2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J17" i="2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K16" i="2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J16" i="2"/>
  <c r="J15" i="2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J14" i="2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I13" i="2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I12" i="2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I10" i="2"/>
  <c r="I9" i="2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J8" i="2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J7" i="2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J6" i="2"/>
  <c r="K6" i="2" s="1"/>
  <c r="J5" i="2"/>
  <c r="K5" i="2" s="1"/>
  <c r="L5" i="2" s="1"/>
  <c r="M5" i="2" s="1"/>
  <c r="H4" i="2"/>
  <c r="G4" i="2"/>
  <c r="F4" i="2"/>
  <c r="E4" i="2"/>
  <c r="L30" i="2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K29" i="2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J29" i="2"/>
  <c r="J28" i="2"/>
  <c r="K28" i="2" s="1"/>
  <c r="I28" i="2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I26" i="2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I25" i="2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E25" i="2"/>
  <c r="F25" i="2" s="1"/>
  <c r="F21" i="2" s="1"/>
  <c r="L24" i="2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F24" i="2"/>
  <c r="G24" i="2" s="1"/>
  <c r="H24" i="2" s="1"/>
  <c r="I23" i="2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N22" i="2"/>
  <c r="I22" i="2"/>
  <c r="J22" i="2" s="1"/>
  <c r="H43" i="1"/>
  <c r="G43" i="1"/>
  <c r="G42" i="1"/>
  <c r="F42" i="1"/>
  <c r="E42" i="1"/>
  <c r="H15" i="1"/>
  <c r="H18" i="1" s="1"/>
  <c r="G15" i="1"/>
  <c r="F15" i="1"/>
  <c r="H8" i="1"/>
  <c r="G8" i="1"/>
  <c r="F8" i="1"/>
  <c r="H6" i="1"/>
  <c r="G6" i="1"/>
  <c r="F6" i="1"/>
  <c r="E6" i="1"/>
  <c r="C5" i="1"/>
  <c r="L41" i="2" l="1"/>
  <c r="M40" i="2"/>
  <c r="H10" i="1"/>
  <c r="E31" i="1"/>
  <c r="C6" i="1"/>
  <c r="H22" i="1"/>
  <c r="H24" i="1"/>
  <c r="H42" i="1"/>
  <c r="E21" i="2"/>
  <c r="E41" i="1" s="1"/>
  <c r="L28" i="2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G24" i="1"/>
  <c r="F10" i="1"/>
  <c r="F24" i="1"/>
  <c r="F22" i="1"/>
  <c r="F29" i="1" s="1"/>
  <c r="F18" i="1"/>
  <c r="C8" i="1"/>
  <c r="L6" i="2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F41" i="1"/>
  <c r="F40" i="1" s="1"/>
  <c r="F3" i="2"/>
  <c r="G10" i="1"/>
  <c r="G18" i="1"/>
  <c r="M21" i="2"/>
  <c r="K22" i="2"/>
  <c r="I24" i="2"/>
  <c r="H21" i="2"/>
  <c r="G22" i="1"/>
  <c r="O22" i="2"/>
  <c r="N21" i="2"/>
  <c r="N5" i="2"/>
  <c r="J10" i="2"/>
  <c r="I4" i="2"/>
  <c r="G21" i="2"/>
  <c r="K34" i="2"/>
  <c r="K43" i="1" s="1"/>
  <c r="M41" i="2" l="1"/>
  <c r="N40" i="2"/>
  <c r="F31" i="1"/>
  <c r="G29" i="1"/>
  <c r="E40" i="1"/>
  <c r="H29" i="1"/>
  <c r="E3" i="2"/>
  <c r="G3" i="2"/>
  <c r="G41" i="1"/>
  <c r="G40" i="1" s="1"/>
  <c r="H3" i="2"/>
  <c r="H41" i="1"/>
  <c r="H40" i="1" s="1"/>
  <c r="L34" i="2"/>
  <c r="L43" i="1" s="1"/>
  <c r="I42" i="1"/>
  <c r="N41" i="1"/>
  <c r="L22" i="2"/>
  <c r="L21" i="2" s="1"/>
  <c r="K21" i="2"/>
  <c r="K10" i="2"/>
  <c r="J4" i="2"/>
  <c r="P22" i="2"/>
  <c r="O21" i="2"/>
  <c r="M41" i="1"/>
  <c r="O5" i="2"/>
  <c r="J24" i="2"/>
  <c r="J21" i="2" s="1"/>
  <c r="I21" i="2"/>
  <c r="O40" i="2" l="1"/>
  <c r="N41" i="2"/>
  <c r="H31" i="1"/>
  <c r="G31" i="1"/>
  <c r="I41" i="1"/>
  <c r="I40" i="1" s="1"/>
  <c r="I3" i="2"/>
  <c r="O41" i="1"/>
  <c r="K41" i="1"/>
  <c r="P5" i="2"/>
  <c r="L41" i="1"/>
  <c r="J42" i="1"/>
  <c r="M34" i="2"/>
  <c r="M43" i="1" s="1"/>
  <c r="J41" i="1"/>
  <c r="J3" i="2"/>
  <c r="Q22" i="2"/>
  <c r="P21" i="2"/>
  <c r="L10" i="2"/>
  <c r="K4" i="2"/>
  <c r="P40" i="2" l="1"/>
  <c r="O41" i="2"/>
  <c r="J40" i="1"/>
  <c r="Q5" i="2"/>
  <c r="K42" i="1"/>
  <c r="K40" i="1" s="1"/>
  <c r="Q21" i="2"/>
  <c r="R22" i="2"/>
  <c r="M10" i="2"/>
  <c r="L4" i="2"/>
  <c r="N34" i="2"/>
  <c r="N43" i="1" s="1"/>
  <c r="P41" i="1"/>
  <c r="K3" i="2"/>
  <c r="Q40" i="2" l="1"/>
  <c r="P41" i="2"/>
  <c r="N10" i="2"/>
  <c r="M4" i="2"/>
  <c r="O34" i="2"/>
  <c r="O43" i="1" s="1"/>
  <c r="S22" i="2"/>
  <c r="R21" i="2"/>
  <c r="R5" i="2"/>
  <c r="L42" i="1"/>
  <c r="L40" i="1" s="1"/>
  <c r="L3" i="2"/>
  <c r="Q41" i="1"/>
  <c r="Q41" i="2" l="1"/>
  <c r="R40" i="2"/>
  <c r="T22" i="2"/>
  <c r="S21" i="2"/>
  <c r="P34" i="2"/>
  <c r="P43" i="1" s="1"/>
  <c r="O10" i="2"/>
  <c r="N4" i="2"/>
  <c r="M42" i="1"/>
  <c r="M40" i="1" s="1"/>
  <c r="M3" i="2"/>
  <c r="S5" i="2"/>
  <c r="R41" i="1"/>
  <c r="S40" i="2" l="1"/>
  <c r="R41" i="2"/>
  <c r="P10" i="2"/>
  <c r="O4" i="2"/>
  <c r="Q34" i="2"/>
  <c r="Q43" i="1" s="1"/>
  <c r="U22" i="2"/>
  <c r="T21" i="2"/>
  <c r="N42" i="1"/>
  <c r="N40" i="1" s="1"/>
  <c r="N3" i="2"/>
  <c r="S41" i="1"/>
  <c r="T5" i="2"/>
  <c r="T40" i="2" l="1"/>
  <c r="S41" i="2"/>
  <c r="T41" i="1"/>
  <c r="R34" i="2"/>
  <c r="R43" i="1" s="1"/>
  <c r="U21" i="2"/>
  <c r="V22" i="2"/>
  <c r="U5" i="2"/>
  <c r="Q10" i="2"/>
  <c r="P4" i="2"/>
  <c r="O42" i="1"/>
  <c r="O40" i="1" s="1"/>
  <c r="O3" i="2"/>
  <c r="T41" i="2" l="1"/>
  <c r="U40" i="2"/>
  <c r="U41" i="1"/>
  <c r="W22" i="2"/>
  <c r="V21" i="2"/>
  <c r="V5" i="2"/>
  <c r="P42" i="1"/>
  <c r="P3" i="2"/>
  <c r="R10" i="2"/>
  <c r="Q4" i="2"/>
  <c r="S34" i="2"/>
  <c r="S43" i="1" s="1"/>
  <c r="U41" i="2" l="1"/>
  <c r="V40" i="2"/>
  <c r="P40" i="1"/>
  <c r="V41" i="1"/>
  <c r="X22" i="2"/>
  <c r="W21" i="2"/>
  <c r="T34" i="2"/>
  <c r="T43" i="1" s="1"/>
  <c r="S10" i="2"/>
  <c r="R4" i="2"/>
  <c r="Q42" i="1"/>
  <c r="Q3" i="2"/>
  <c r="W5" i="2"/>
  <c r="W40" i="2" l="1"/>
  <c r="V41" i="2"/>
  <c r="Q40" i="1"/>
  <c r="T10" i="2"/>
  <c r="S4" i="2"/>
  <c r="W41" i="1"/>
  <c r="X5" i="2"/>
  <c r="R42" i="1"/>
  <c r="R40" i="1" s="1"/>
  <c r="R3" i="2"/>
  <c r="U34" i="2"/>
  <c r="U43" i="1" s="1"/>
  <c r="Y22" i="2"/>
  <c r="X21" i="2"/>
  <c r="X40" i="2" l="1"/>
  <c r="W41" i="2"/>
  <c r="Y5" i="2"/>
  <c r="S42" i="1"/>
  <c r="S40" i="1" s="1"/>
  <c r="S3" i="2"/>
  <c r="X41" i="1"/>
  <c r="V34" i="2"/>
  <c r="V43" i="1" s="1"/>
  <c r="U10" i="2"/>
  <c r="T4" i="2"/>
  <c r="Z22" i="2"/>
  <c r="Y21" i="2"/>
  <c r="Y40" i="2" l="1"/>
  <c r="X41" i="2"/>
  <c r="Y41" i="1"/>
  <c r="Z5" i="2"/>
  <c r="AA22" i="2"/>
  <c r="Z21" i="2"/>
  <c r="T42" i="1"/>
  <c r="T40" i="1" s="1"/>
  <c r="T3" i="2"/>
  <c r="W34" i="2"/>
  <c r="W43" i="1" s="1"/>
  <c r="V10" i="2"/>
  <c r="U4" i="2"/>
  <c r="Y41" i="2" l="1"/>
  <c r="Z40" i="2"/>
  <c r="W10" i="2"/>
  <c r="V4" i="2"/>
  <c r="X34" i="2"/>
  <c r="X43" i="1" s="1"/>
  <c r="AB22" i="2"/>
  <c r="AB21" i="2" s="1"/>
  <c r="AA21" i="2"/>
  <c r="AA5" i="2"/>
  <c r="U42" i="1"/>
  <c r="U40" i="1" s="1"/>
  <c r="U3" i="2"/>
  <c r="Z41" i="1"/>
  <c r="AA40" i="2" l="1"/>
  <c r="Z41" i="2"/>
  <c r="AB5" i="2"/>
  <c r="AA41" i="1"/>
  <c r="AB41" i="1"/>
  <c r="V42" i="1"/>
  <c r="V40" i="1" s="1"/>
  <c r="V3" i="2"/>
  <c r="Y34" i="2"/>
  <c r="Y43" i="1" s="1"/>
  <c r="X10" i="2"/>
  <c r="W4" i="2"/>
  <c r="AC41" i="1" l="1"/>
  <c r="AB40" i="2"/>
  <c r="AB41" i="2" s="1"/>
  <c r="AA41" i="2"/>
  <c r="W42" i="1"/>
  <c r="W40" i="1" s="1"/>
  <c r="W3" i="2"/>
  <c r="Z34" i="2"/>
  <c r="Z43" i="1" s="1"/>
  <c r="Y10" i="2"/>
  <c r="X4" i="2"/>
  <c r="X42" i="1" l="1"/>
  <c r="X40" i="1" s="1"/>
  <c r="X3" i="2"/>
  <c r="Z10" i="2"/>
  <c r="Y4" i="2"/>
  <c r="AA34" i="2"/>
  <c r="AA43" i="1" s="1"/>
  <c r="Y42" i="1" l="1"/>
  <c r="Y40" i="1" s="1"/>
  <c r="Y3" i="2"/>
  <c r="AB34" i="2"/>
  <c r="AB43" i="1" s="1"/>
  <c r="AA10" i="2"/>
  <c r="Z4" i="2"/>
  <c r="AC43" i="1" l="1"/>
  <c r="AB10" i="2"/>
  <c r="AB4" i="2" s="1"/>
  <c r="AA4" i="2"/>
  <c r="Z42" i="1"/>
  <c r="Z40" i="1" s="1"/>
  <c r="Z3" i="2"/>
  <c r="AA42" i="1" l="1"/>
  <c r="AA40" i="1" s="1"/>
  <c r="AA3" i="2"/>
  <c r="AB42" i="1"/>
  <c r="AB3" i="2"/>
  <c r="AC42" i="1" l="1"/>
  <c r="AB40" i="1"/>
  <c r="AC40" i="1" l="1"/>
  <c r="E24" i="1" l="1"/>
  <c r="E18" i="1" l="1"/>
  <c r="E10" i="1"/>
  <c r="C10" i="1" s="1"/>
  <c r="E19" i="1" l="1"/>
  <c r="E27" i="1" s="1"/>
  <c r="C22" i="1"/>
  <c r="D22" i="1" s="1"/>
  <c r="F14" i="1" l="1"/>
  <c r="F17" i="1" s="1"/>
  <c r="E35" i="1"/>
  <c r="E36" i="1"/>
  <c r="E30" i="1"/>
  <c r="E32" i="1"/>
  <c r="E44" i="1" l="1"/>
  <c r="E51" i="1"/>
  <c r="E47" i="1"/>
  <c r="E49" i="1" s="1"/>
  <c r="F19" i="1"/>
  <c r="G14" i="1" s="1"/>
  <c r="G19" i="1" s="1"/>
  <c r="G17" i="1"/>
  <c r="E23" i="1"/>
  <c r="E53" i="1" l="1"/>
  <c r="E55" i="1"/>
  <c r="F27" i="1"/>
  <c r="F36" i="1" s="1"/>
  <c r="G27" i="1"/>
  <c r="G36" i="1" s="1"/>
  <c r="H14" i="1"/>
  <c r="F30" i="1" l="1"/>
  <c r="F23" i="1" s="1"/>
  <c r="F32" i="1"/>
  <c r="F35" i="1"/>
  <c r="G32" i="1"/>
  <c r="G30" i="1"/>
  <c r="G23" i="1" s="1"/>
  <c r="G35" i="1"/>
  <c r="H19" i="1"/>
  <c r="H17" i="1"/>
  <c r="C17" i="1" s="1"/>
  <c r="F44" i="1" l="1"/>
  <c r="F51" i="1"/>
  <c r="G44" i="1"/>
  <c r="G47" i="1" s="1"/>
  <c r="G49" i="1" s="1"/>
  <c r="G53" i="1" s="1"/>
  <c r="G51" i="1"/>
  <c r="H27" i="1"/>
  <c r="F45" i="1" l="1"/>
  <c r="G45" i="1" s="1"/>
  <c r="F47" i="1"/>
  <c r="F49" i="1" s="1"/>
  <c r="H36" i="1"/>
  <c r="H32" i="1"/>
  <c r="H35" i="1"/>
  <c r="H30" i="1"/>
  <c r="F53" i="1" l="1"/>
  <c r="F55" i="1"/>
  <c r="G55" i="1" s="1"/>
  <c r="H44" i="1"/>
  <c r="H45" i="1" s="1"/>
  <c r="H51" i="1"/>
  <c r="C30" i="1"/>
  <c r="H23" i="1"/>
  <c r="H47" i="1" l="1"/>
  <c r="H49" i="1" s="1"/>
  <c r="H55" i="1"/>
  <c r="H53" i="1" l="1"/>
  <c r="I35" i="1" l="1"/>
  <c r="I51" i="1" s="1"/>
  <c r="I37" i="1" l="1"/>
  <c r="I44" i="1"/>
  <c r="I36" i="1"/>
  <c r="I45" i="1" l="1"/>
  <c r="I47" i="1"/>
  <c r="I49" i="1" s="1"/>
  <c r="I53" i="1" l="1"/>
  <c r="I55" i="1"/>
  <c r="J35" i="1"/>
  <c r="J51" i="1" s="1"/>
  <c r="J44" i="1" l="1"/>
  <c r="J36" i="1"/>
  <c r="J37" i="1"/>
  <c r="J45" i="1" l="1"/>
  <c r="J47" i="1"/>
  <c r="J49" i="1" l="1"/>
  <c r="J53" i="1"/>
  <c r="J55" i="1"/>
  <c r="K35" i="1"/>
  <c r="K51" i="1" s="1"/>
  <c r="K44" i="1" l="1"/>
  <c r="K36" i="1"/>
  <c r="K37" i="1"/>
  <c r="K45" i="1" l="1"/>
  <c r="K47" i="1"/>
  <c r="K49" i="1" l="1"/>
  <c r="K53" i="1" s="1"/>
  <c r="L35" i="1"/>
  <c r="L51" i="1" s="1"/>
  <c r="K55" i="1" l="1"/>
  <c r="M35" i="1"/>
  <c r="M51" i="1" s="1"/>
  <c r="L44" i="1"/>
  <c r="L36" i="1"/>
  <c r="L37" i="1"/>
  <c r="L45" i="1" l="1"/>
  <c r="L47" i="1"/>
  <c r="M37" i="1"/>
  <c r="M36" i="1"/>
  <c r="M44" i="1"/>
  <c r="L49" i="1" l="1"/>
  <c r="L53" i="1"/>
  <c r="L55" i="1"/>
  <c r="M45" i="1"/>
  <c r="M47" i="1"/>
  <c r="M49" i="1" s="1"/>
  <c r="M53" i="1" s="1"/>
  <c r="N35" i="1"/>
  <c r="N51" i="1" s="1"/>
  <c r="M55" i="1" l="1"/>
  <c r="N37" i="1"/>
  <c r="N44" i="1"/>
  <c r="N36" i="1"/>
  <c r="N47" i="1" l="1"/>
  <c r="N49" i="1" s="1"/>
  <c r="N53" i="1" s="1"/>
  <c r="N45" i="1"/>
  <c r="O35" i="1"/>
  <c r="O51" i="1" s="1"/>
  <c r="N55" i="1" l="1"/>
  <c r="O36" i="1"/>
  <c r="O44" i="1"/>
  <c r="O37" i="1"/>
  <c r="O47" i="1" l="1"/>
  <c r="O49" i="1" s="1"/>
  <c r="O53" i="1" s="1"/>
  <c r="O45" i="1"/>
  <c r="O55" i="1" l="1"/>
  <c r="P35" i="1" l="1"/>
  <c r="P51" i="1" s="1"/>
  <c r="P37" i="1" l="1"/>
  <c r="P36" i="1"/>
  <c r="P44" i="1"/>
  <c r="P47" i="1" l="1"/>
  <c r="P49" i="1" s="1"/>
  <c r="P45" i="1"/>
  <c r="P53" i="1" l="1"/>
  <c r="P55" i="1"/>
  <c r="Q35" i="1" l="1"/>
  <c r="Q51" i="1" s="1"/>
  <c r="Q36" i="1" l="1"/>
  <c r="Q37" i="1"/>
  <c r="Q44" i="1"/>
  <c r="Q45" i="1" l="1"/>
  <c r="Q47" i="1"/>
  <c r="Q49" i="1" s="1"/>
  <c r="Q55" i="1" s="1"/>
  <c r="Q53" i="1" l="1"/>
  <c r="R35" i="1" l="1"/>
  <c r="R51" i="1" s="1"/>
  <c r="R36" i="1" l="1"/>
  <c r="R37" i="1"/>
  <c r="R44" i="1"/>
  <c r="R45" i="1" l="1"/>
  <c r="R47" i="1"/>
  <c r="R49" i="1" s="1"/>
  <c r="R55" i="1" s="1"/>
  <c r="R53" i="1" l="1"/>
  <c r="S35" i="1" l="1"/>
  <c r="S51" i="1" s="1"/>
  <c r="S44" i="1" l="1"/>
  <c r="S37" i="1"/>
  <c r="S36" i="1"/>
  <c r="S45" i="1" l="1"/>
  <c r="S47" i="1"/>
  <c r="S49" i="1" s="1"/>
  <c r="S55" i="1" s="1"/>
  <c r="S53" i="1" l="1"/>
  <c r="T35" i="1" l="1"/>
  <c r="T51" i="1" s="1"/>
  <c r="T44" i="1" l="1"/>
  <c r="T37" i="1"/>
  <c r="T36" i="1"/>
  <c r="T45" i="1" l="1"/>
  <c r="T47" i="1"/>
  <c r="T49" i="1" s="1"/>
  <c r="T55" i="1" s="1"/>
  <c r="T53" i="1" l="1"/>
  <c r="U35" i="1" l="1"/>
  <c r="U51" i="1" s="1"/>
  <c r="U37" i="1" l="1"/>
  <c r="U44" i="1"/>
  <c r="U36" i="1"/>
  <c r="U47" i="1" l="1"/>
  <c r="U49" i="1" s="1"/>
  <c r="U55" i="1" s="1"/>
  <c r="U45" i="1"/>
  <c r="V35" i="1"/>
  <c r="V51" i="1" s="1"/>
  <c r="U53" i="1" l="1"/>
  <c r="V36" i="1"/>
  <c r="V37" i="1"/>
  <c r="V44" i="1"/>
  <c r="V47" i="1" l="1"/>
  <c r="V49" i="1" s="1"/>
  <c r="W35" i="1"/>
  <c r="W51" i="1" s="1"/>
  <c r="V45" i="1"/>
  <c r="V53" i="1" l="1"/>
  <c r="V55" i="1"/>
  <c r="W44" i="1"/>
  <c r="W37" i="1"/>
  <c r="W36" i="1"/>
  <c r="W45" i="1" l="1"/>
  <c r="W47" i="1"/>
  <c r="W49" i="1" s="1"/>
  <c r="W53" i="1" s="1"/>
  <c r="X35" i="1"/>
  <c r="X51" i="1" s="1"/>
  <c r="W55" i="1" l="1"/>
  <c r="X36" i="1"/>
  <c r="X44" i="1"/>
  <c r="X47" i="1" s="1"/>
  <c r="X49" i="1" s="1"/>
  <c r="X53" i="1" s="1"/>
  <c r="X37" i="1"/>
  <c r="Y35" i="1"/>
  <c r="Y51" i="1" s="1"/>
  <c r="X55" i="1" l="1"/>
  <c r="X45" i="1"/>
  <c r="Y36" i="1"/>
  <c r="Y37" i="1"/>
  <c r="Y44" i="1"/>
  <c r="Y47" i="1" l="1"/>
  <c r="Y49" i="1" s="1"/>
  <c r="Y45" i="1"/>
  <c r="Z35" i="1"/>
  <c r="Z51" i="1" s="1"/>
  <c r="Y53" i="1" l="1"/>
  <c r="Y55" i="1"/>
  <c r="Z36" i="1"/>
  <c r="Z37" i="1"/>
  <c r="Z44" i="1"/>
  <c r="Z45" i="1" l="1"/>
  <c r="Z47" i="1"/>
  <c r="Z49" i="1" s="1"/>
  <c r="Z53" i="1" s="1"/>
  <c r="AA35" i="1"/>
  <c r="AA51" i="1" s="1"/>
  <c r="Z55" i="1" l="1"/>
  <c r="AA44" i="1"/>
  <c r="AA37" i="1"/>
  <c r="AA36" i="1"/>
  <c r="AA45" i="1" l="1"/>
  <c r="AA47" i="1"/>
  <c r="AA49" i="1" s="1"/>
  <c r="AA53" i="1" s="1"/>
  <c r="AA55" i="1" l="1"/>
  <c r="AB35" i="1" l="1"/>
  <c r="AB51" i="1" s="1"/>
  <c r="AB36" i="1" l="1"/>
  <c r="AC36" i="1" s="1"/>
  <c r="AB44" i="1"/>
  <c r="AB37" i="1"/>
  <c r="AC37" i="1" s="1"/>
  <c r="AC35" i="1"/>
  <c r="AC51" i="1" s="1"/>
  <c r="AB47" i="1" l="1"/>
  <c r="E64" i="1"/>
  <c r="AC44" i="1"/>
  <c r="AB45" i="1"/>
  <c r="AB49" i="1" l="1"/>
  <c r="E63" i="1"/>
  <c r="AC47" i="1"/>
  <c r="AC49" i="1" s="1"/>
  <c r="AC53" i="1" s="1"/>
  <c r="AC45" i="1"/>
  <c r="D45" i="1"/>
  <c r="AB55" i="1" l="1"/>
  <c r="AB53" i="1"/>
</calcChain>
</file>

<file path=xl/comments1.xml><?xml version="1.0" encoding="utf-8"?>
<comments xmlns="http://schemas.openxmlformats.org/spreadsheetml/2006/main">
  <authors>
    <author>jabalocc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jabalocc:</t>
        </r>
        <r>
          <rPr>
            <sz val="9"/>
            <color indexed="81"/>
            <rFont val="Tahoma"/>
            <family val="2"/>
          </rPr>
          <t xml:space="preserve">
Se calcula en base a los datos reales y se utiliza para proyectar
</t>
        </r>
      </text>
    </comment>
  </commentList>
</comments>
</file>

<file path=xl/sharedStrings.xml><?xml version="1.0" encoding="utf-8"?>
<sst xmlns="http://schemas.openxmlformats.org/spreadsheetml/2006/main" count="165" uniqueCount="114">
  <si>
    <t>&gt;&gt;&gt;</t>
  </si>
  <si>
    <t>Hasta Abril en negrita datos reales. Desde Mayo datos estimados.</t>
  </si>
  <si>
    <t>Enero</t>
  </si>
  <si>
    <t>Febrero</t>
  </si>
  <si>
    <t>Marzo</t>
  </si>
  <si>
    <t>Abril</t>
  </si>
  <si>
    <t>Mayo (Estimado)</t>
  </si>
  <si>
    <t>Junio</t>
  </si>
  <si>
    <t>Julio</t>
  </si>
  <si>
    <t>Agosto</t>
  </si>
  <si>
    <t>Septiembre</t>
  </si>
  <si>
    <t>Octubre</t>
  </si>
  <si>
    <t>Noviembre</t>
  </si>
  <si>
    <t>Diciembre</t>
  </si>
  <si>
    <t>Mayo</t>
  </si>
  <si>
    <t>EMBUDO DE VENTAS</t>
  </si>
  <si>
    <t>Media</t>
  </si>
  <si>
    <t>Estimación</t>
  </si>
  <si>
    <t>Visitas (usuarios únicos)</t>
  </si>
  <si>
    <t>Incremento visitas mes</t>
  </si>
  <si>
    <t>Registros (objetivo 10%)</t>
  </si>
  <si>
    <t>Registros</t>
  </si>
  <si>
    <t>Suscripciones (objetivo 25%)</t>
  </si>
  <si>
    <t>Suscripciones</t>
  </si>
  <si>
    <t>Clientes (objetivo 80%)</t>
  </si>
  <si>
    <t xml:space="preserve">Clientes nuevos </t>
  </si>
  <si>
    <t>CLIENTES</t>
  </si>
  <si>
    <t>Clientes inicio</t>
  </si>
  <si>
    <t>Clientes caidos (churn) %</t>
  </si>
  <si>
    <t>CLIE</t>
  </si>
  <si>
    <t>Clientes crecimiento</t>
  </si>
  <si>
    <t>Clientes final</t>
  </si>
  <si>
    <t>RENTABILIDAD</t>
  </si>
  <si>
    <t>MRR</t>
  </si>
  <si>
    <t>MRR nuevo</t>
  </si>
  <si>
    <t>MRR caido (churn)</t>
  </si>
  <si>
    <t>MRR caido (churn) %</t>
  </si>
  <si>
    <t>MRR crecimiento</t>
  </si>
  <si>
    <t>MRR crecimiento %</t>
  </si>
  <si>
    <t>INGRESOS</t>
  </si>
  <si>
    <t>Ingresos totales</t>
  </si>
  <si>
    <t xml:space="preserve">  Ingresos plan mensual</t>
  </si>
  <si>
    <t xml:space="preserve">  Ingresos plan anual</t>
  </si>
  <si>
    <t>GASTOS</t>
  </si>
  <si>
    <t>Incremento</t>
  </si>
  <si>
    <t>Gastos totales</t>
  </si>
  <si>
    <t>Pérdidas / Ganancias mensual</t>
  </si>
  <si>
    <t>Perdidas Ganancias Total</t>
  </si>
  <si>
    <t>Estimación/Incremento</t>
  </si>
  <si>
    <t>Alquiler</t>
  </si>
  <si>
    <t>Comsiones Bancarias y PayPal</t>
  </si>
  <si>
    <t>Customer Success (intercom)</t>
  </si>
  <si>
    <t>Extra</t>
  </si>
  <si>
    <t>Servidor</t>
  </si>
  <si>
    <t>Telefonia + Internet + Voip</t>
  </si>
  <si>
    <t>Varios Operativo</t>
  </si>
  <si>
    <t>Ordenadores y Material Oficina</t>
  </si>
  <si>
    <t>Adwords Marca</t>
  </si>
  <si>
    <t>Adwords Remarketing</t>
  </si>
  <si>
    <t>FbAs</t>
  </si>
  <si>
    <t>Acumbamail email</t>
  </si>
  <si>
    <t>Mailchimp</t>
  </si>
  <si>
    <t>Notas de prensa</t>
  </si>
  <si>
    <t>Gleam</t>
  </si>
  <si>
    <t>Linkedin</t>
  </si>
  <si>
    <t>Outbrain</t>
  </si>
  <si>
    <t>Semrush</t>
  </si>
  <si>
    <t>Ahrefs</t>
  </si>
  <si>
    <t>Wincher</t>
  </si>
  <si>
    <t>Hootsuite</t>
  </si>
  <si>
    <t>Hotjar</t>
  </si>
  <si>
    <t>CEO  - Tomi</t>
  </si>
  <si>
    <t>Director comercial - Alfredo</t>
  </si>
  <si>
    <t>CIO  - Alejandro</t>
  </si>
  <si>
    <t>CTO  - Henry</t>
  </si>
  <si>
    <t>Programador nuevo 3</t>
  </si>
  <si>
    <t>Programador nuevo 4</t>
  </si>
  <si>
    <t>ARPA (Avg Revenue per Account)</t>
  </si>
  <si>
    <t>Clientes caidos (churn) (que bajan su suscripción)</t>
  </si>
  <si>
    <t>LTV (Lifetime Value de cliente)</t>
  </si>
  <si>
    <t>OPERATIVOS / FIJOS</t>
  </si>
  <si>
    <t>MARKETING / VARIABLES</t>
  </si>
  <si>
    <t>TRABAJADORES / FIJOS</t>
  </si>
  <si>
    <t xml:space="preserve">Resto trabajadores </t>
  </si>
  <si>
    <t>CÁLCULO DE PUNTO DE EQUILIBRIO</t>
  </si>
  <si>
    <t>CAC (Costo Adq de cliente)</t>
  </si>
  <si>
    <t>MRR  (Ing Mensual Recurrente)</t>
  </si>
  <si>
    <t>TOTAL</t>
  </si>
  <si>
    <t>Costos Variables Totales</t>
  </si>
  <si>
    <t>Costos Variables Unitarios</t>
  </si>
  <si>
    <t>Total Cuentas 2020</t>
  </si>
  <si>
    <t>Margen Unitario</t>
  </si>
  <si>
    <t>Costos Fijos totales 2020</t>
  </si>
  <si>
    <t>Punto de Equilibrio (cuentas)</t>
  </si>
  <si>
    <t>Adwords  No marca</t>
  </si>
  <si>
    <t xml:space="preserve">Costes Financieros </t>
  </si>
  <si>
    <t>INSTRUMENTOS DE EVALUACIÓN</t>
  </si>
  <si>
    <t>Tasa</t>
  </si>
  <si>
    <t>Períodos</t>
  </si>
  <si>
    <t>Inversión</t>
  </si>
  <si>
    <t>VAN</t>
  </si>
  <si>
    <t>TIR</t>
  </si>
  <si>
    <t>Payback</t>
  </si>
  <si>
    <t>Necesidad de Capital hasta lograr rentabilidad</t>
  </si>
  <si>
    <t>IMPUESTOS</t>
  </si>
  <si>
    <t>Pérdidas / Ganancias mensual después de impuestos</t>
  </si>
  <si>
    <t>Margen Bruto</t>
  </si>
  <si>
    <t xml:space="preserve">Margen Neto </t>
  </si>
  <si>
    <t>GG o PP Acumulada</t>
  </si>
  <si>
    <t xml:space="preserve">  Gastos operativos Fijos</t>
  </si>
  <si>
    <t xml:space="preserve">  Gastos marketing Variables</t>
  </si>
  <si>
    <t xml:space="preserve">  Gastos trabajadores (Fijos</t>
  </si>
  <si>
    <t>2020-2021</t>
  </si>
  <si>
    <t>1 año 3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</si>
</sst>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;[Red]&quot;$&quot;\-#,##0.00"/>
    <numFmt numFmtId="164" formatCode="\€\ #,##0.00"/>
    <numFmt numFmtId="165" formatCode="\$#,##0"/>
    <numFmt numFmtId="166" formatCode="0.0%"/>
    <numFmt numFmtId="167" formatCode="0.0\ %"/>
    <numFmt numFmtId="168" formatCode="0\ %"/>
    <numFmt numFmtId="169" formatCode="\€\ #,##0"/>
    <numFmt numFmtId="170" formatCode="#,##0\ [$€]"/>
    <numFmt numFmtId="171" formatCode="#,##0\ \€"/>
    <numFmt numFmtId="172" formatCode="[$USD]\ #,##0"/>
  </numFmts>
  <fonts count="39" x14ac:knownFonts="1">
    <font>
      <sz val="10"/>
      <color rgb="FF000000"/>
      <name val="Arial"/>
    </font>
    <font>
      <i/>
      <sz val="10"/>
      <color rgb="FF999999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i/>
      <sz val="10"/>
      <color rgb="FF666666"/>
      <name val="Arial"/>
    </font>
    <font>
      <b/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rgb="FF4A86E8"/>
      <name val="Arial"/>
    </font>
    <font>
      <i/>
      <sz val="10"/>
      <name val="Arial"/>
    </font>
    <font>
      <i/>
      <sz val="10"/>
      <color rgb="FF4A86E8"/>
      <name val="Arial"/>
    </font>
    <font>
      <i/>
      <sz val="10"/>
      <color rgb="FF000000"/>
      <name val="Arial"/>
    </font>
    <font>
      <i/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2"/>
      <name val="Calibri"/>
    </font>
    <font>
      <b/>
      <sz val="12"/>
      <name val="Calibri"/>
    </font>
    <font>
      <b/>
      <sz val="12"/>
      <color rgb="FF4A86E8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0"/>
      <color rgb="FF666666"/>
      <name val="Arial"/>
    </font>
    <font>
      <sz val="10"/>
      <color rgb="FF666666"/>
      <name val="Arial"/>
    </font>
    <font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name val="Arial"/>
    </font>
    <font>
      <sz val="8"/>
      <name val="Arial"/>
    </font>
    <font>
      <sz val="10"/>
      <color rgb="FF000000"/>
      <name val="Arial"/>
    </font>
    <font>
      <sz val="8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D8D8D8"/>
        <bgColor rgb="FFD8D8D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7">
    <xf numFmtId="0" fontId="0" fillId="0" borderId="0" xfId="0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Font="1" applyAlignment="1"/>
    <xf numFmtId="1" fontId="6" fillId="2" borderId="0" xfId="0" applyNumberFormat="1" applyFont="1" applyFill="1" applyAlignment="1">
      <alignment horizontal="left"/>
    </xf>
    <xf numFmtId="0" fontId="2" fillId="0" borderId="0" xfId="0" applyFont="1" applyAlignment="1"/>
    <xf numFmtId="164" fontId="7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/>
    <xf numFmtId="165" fontId="8" fillId="3" borderId="0" xfId="0" applyNumberFormat="1" applyFont="1" applyFill="1" applyAlignment="1"/>
    <xf numFmtId="0" fontId="9" fillId="3" borderId="0" xfId="0" applyFont="1" applyFill="1" applyAlignment="1"/>
    <xf numFmtId="1" fontId="4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165" fontId="2" fillId="0" borderId="0" xfId="0" applyNumberFormat="1" applyFont="1" applyAlignment="1"/>
    <xf numFmtId="165" fontId="7" fillId="2" borderId="0" xfId="0" applyNumberFormat="1" applyFont="1" applyFill="1" applyAlignment="1"/>
    <xf numFmtId="9" fontId="2" fillId="2" borderId="0" xfId="0" applyNumberFormat="1" applyFont="1" applyFill="1" applyAlignment="1">
      <alignment horizontal="right"/>
    </xf>
    <xf numFmtId="3" fontId="10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/>
    <xf numFmtId="9" fontId="2" fillId="4" borderId="0" xfId="0" applyNumberFormat="1" applyFont="1" applyFill="1" applyAlignment="1"/>
    <xf numFmtId="9" fontId="2" fillId="5" borderId="0" xfId="0" applyNumberFormat="1" applyFont="1" applyFill="1" applyAlignment="1"/>
    <xf numFmtId="9" fontId="5" fillId="2" borderId="0" xfId="0" applyNumberFormat="1" applyFont="1" applyFill="1" applyAlignment="1">
      <alignment horizontal="right"/>
    </xf>
    <xf numFmtId="0" fontId="7" fillId="2" borderId="0" xfId="0" applyFont="1" applyFill="1" applyAlignment="1"/>
    <xf numFmtId="166" fontId="2" fillId="4" borderId="0" xfId="0" applyNumberFormat="1" applyFont="1" applyFill="1" applyAlignment="1"/>
    <xf numFmtId="166" fontId="2" fillId="5" borderId="0" xfId="0" applyNumberFormat="1" applyFont="1" applyFill="1" applyAlignment="1"/>
    <xf numFmtId="167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0" fontId="11" fillId="2" borderId="0" xfId="0" applyFont="1" applyFill="1" applyAlignment="1"/>
    <xf numFmtId="9" fontId="2" fillId="2" borderId="0" xfId="0" applyNumberFormat="1" applyFont="1" applyFill="1" applyAlignment="1"/>
    <xf numFmtId="3" fontId="13" fillId="0" borderId="0" xfId="0" applyNumberFormat="1" applyFont="1" applyAlignment="1">
      <alignment horizontal="right"/>
    </xf>
    <xf numFmtId="168" fontId="4" fillId="2" borderId="0" xfId="0" applyNumberFormat="1" applyFont="1" applyFill="1" applyAlignment="1">
      <alignment horizontal="right"/>
    </xf>
    <xf numFmtId="168" fontId="5" fillId="2" borderId="0" xfId="0" applyNumberFormat="1" applyFont="1" applyFill="1" applyAlignment="1">
      <alignment horizontal="right"/>
    </xf>
    <xf numFmtId="169" fontId="14" fillId="2" borderId="0" xfId="0" applyNumberFormat="1" applyFont="1" applyFill="1" applyAlignment="1"/>
    <xf numFmtId="169" fontId="14" fillId="2" borderId="0" xfId="0" applyNumberFormat="1" applyFont="1" applyFill="1" applyAlignment="1">
      <alignment horizontal="left"/>
    </xf>
    <xf numFmtId="169" fontId="14" fillId="2" borderId="0" xfId="0" applyNumberFormat="1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/>
    <xf numFmtId="1" fontId="4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9" fontId="8" fillId="2" borderId="0" xfId="0" applyNumberFormat="1" applyFont="1" applyFill="1" applyAlignment="1"/>
    <xf numFmtId="169" fontId="15" fillId="2" borderId="0" xfId="0" applyNumberFormat="1" applyFont="1" applyFill="1" applyAlignment="1">
      <alignment horizontal="left"/>
    </xf>
    <xf numFmtId="169" fontId="15" fillId="2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right"/>
    </xf>
    <xf numFmtId="167" fontId="5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/>
    <xf numFmtId="165" fontId="8" fillId="2" borderId="0" xfId="0" applyNumberFormat="1" applyFont="1" applyFill="1" applyAlignment="1"/>
    <xf numFmtId="0" fontId="9" fillId="2" borderId="0" xfId="0" applyFont="1" applyFill="1" applyAlignment="1"/>
    <xf numFmtId="1" fontId="4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170" fontId="4" fillId="2" borderId="0" xfId="0" applyNumberFormat="1" applyFont="1" applyFill="1" applyAlignment="1">
      <alignment horizontal="right"/>
    </xf>
    <xf numFmtId="169" fontId="5" fillId="2" borderId="0" xfId="0" applyNumberFormat="1" applyFont="1" applyFill="1" applyAlignment="1">
      <alignment horizontal="right"/>
    </xf>
    <xf numFmtId="170" fontId="10" fillId="2" borderId="0" xfId="0" applyNumberFormat="1" applyFont="1" applyFill="1" applyAlignment="1">
      <alignment horizontal="right"/>
    </xf>
    <xf numFmtId="169" fontId="16" fillId="0" borderId="0" xfId="0" applyNumberFormat="1" applyFont="1"/>
    <xf numFmtId="169" fontId="5" fillId="2" borderId="0" xfId="0" applyNumberFormat="1" applyFont="1" applyFill="1" applyAlignment="1">
      <alignment horizontal="left"/>
    </xf>
    <xf numFmtId="169" fontId="5" fillId="2" borderId="0" xfId="0" applyNumberFormat="1" applyFont="1" applyFill="1" applyAlignment="1">
      <alignment horizontal="center"/>
    </xf>
    <xf numFmtId="169" fontId="8" fillId="6" borderId="0" xfId="0" applyNumberFormat="1" applyFont="1" applyFill="1" applyAlignment="1"/>
    <xf numFmtId="169" fontId="15" fillId="6" borderId="0" xfId="0" applyNumberFormat="1" applyFont="1" applyFill="1" applyAlignment="1">
      <alignment horizontal="left"/>
    </xf>
    <xf numFmtId="169" fontId="15" fillId="6" borderId="0" xfId="0" applyNumberFormat="1" applyFont="1" applyFill="1" applyAlignment="1">
      <alignment horizontal="center"/>
    </xf>
    <xf numFmtId="169" fontId="8" fillId="6" borderId="0" xfId="0" applyNumberFormat="1" applyFont="1" applyFill="1" applyAlignment="1">
      <alignment horizontal="right"/>
    </xf>
    <xf numFmtId="169" fontId="15" fillId="6" borderId="0" xfId="0" applyNumberFormat="1" applyFont="1" applyFill="1" applyAlignment="1">
      <alignment horizontal="right"/>
    </xf>
    <xf numFmtId="169" fontId="15" fillId="6" borderId="0" xfId="0" applyNumberFormat="1" applyFont="1" applyFill="1" applyAlignment="1">
      <alignment horizontal="right"/>
    </xf>
    <xf numFmtId="169" fontId="17" fillId="0" borderId="0" xfId="0" applyNumberFormat="1" applyFont="1" applyAlignment="1"/>
    <xf numFmtId="166" fontId="2" fillId="2" borderId="0" xfId="0" applyNumberFormat="1" applyFont="1" applyFill="1" applyAlignment="1"/>
    <xf numFmtId="0" fontId="3" fillId="0" borderId="0" xfId="0" applyFont="1"/>
    <xf numFmtId="169" fontId="8" fillId="7" borderId="0" xfId="0" applyNumberFormat="1" applyFont="1" applyFill="1" applyAlignment="1"/>
    <xf numFmtId="169" fontId="8" fillId="7" borderId="0" xfId="0" applyNumberFormat="1" applyFont="1" applyFill="1" applyAlignment="1"/>
    <xf numFmtId="169" fontId="15" fillId="7" borderId="0" xfId="0" applyNumberFormat="1" applyFont="1" applyFill="1" applyAlignment="1">
      <alignment horizontal="left"/>
    </xf>
    <xf numFmtId="169" fontId="15" fillId="7" borderId="0" xfId="0" applyNumberFormat="1" applyFont="1" applyFill="1" applyAlignment="1">
      <alignment horizontal="center"/>
    </xf>
    <xf numFmtId="169" fontId="8" fillId="7" borderId="0" xfId="0" applyNumberFormat="1" applyFont="1" applyFill="1" applyAlignment="1">
      <alignment horizontal="right"/>
    </xf>
    <xf numFmtId="169" fontId="15" fillId="7" borderId="0" xfId="0" applyNumberFormat="1" applyFont="1" applyFill="1" applyAlignment="1">
      <alignment horizontal="right"/>
    </xf>
    <xf numFmtId="169" fontId="17" fillId="0" borderId="0" xfId="0" applyNumberFormat="1" applyFont="1" applyAlignment="1"/>
    <xf numFmtId="169" fontId="4" fillId="2" borderId="0" xfId="0" applyNumberFormat="1" applyFont="1" applyFill="1" applyAlignment="1"/>
    <xf numFmtId="165" fontId="4" fillId="2" borderId="0" xfId="0" applyNumberFormat="1" applyFont="1" applyFill="1" applyAlignment="1"/>
    <xf numFmtId="166" fontId="5" fillId="2" borderId="0" xfId="0" applyNumberFormat="1" applyFont="1" applyFill="1" applyAlignment="1"/>
    <xf numFmtId="0" fontId="7" fillId="4" borderId="0" xfId="0" applyFont="1" applyFill="1" applyAlignment="1"/>
    <xf numFmtId="0" fontId="2" fillId="4" borderId="0" xfId="0" applyFont="1" applyFill="1" applyAlignment="1"/>
    <xf numFmtId="169" fontId="2" fillId="4" borderId="0" xfId="0" applyNumberFormat="1" applyFont="1" applyFill="1" applyAlignment="1"/>
    <xf numFmtId="169" fontId="22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9" fontId="2" fillId="2" borderId="0" xfId="0" applyNumberFormat="1" applyFont="1" applyFill="1" applyAlignment="1">
      <alignment horizontal="right"/>
    </xf>
    <xf numFmtId="169" fontId="18" fillId="0" borderId="0" xfId="0" applyNumberFormat="1" applyFont="1" applyAlignment="1"/>
    <xf numFmtId="169" fontId="3" fillId="0" borderId="0" xfId="0" applyNumberFormat="1" applyFont="1"/>
    <xf numFmtId="169" fontId="3" fillId="0" borderId="0" xfId="0" applyNumberFormat="1" applyFont="1" applyAlignment="1"/>
    <xf numFmtId="0" fontId="16" fillId="0" borderId="0" xfId="0" applyFont="1" applyAlignment="1"/>
    <xf numFmtId="169" fontId="24" fillId="7" borderId="0" xfId="0" applyNumberFormat="1" applyFont="1" applyFill="1" applyAlignment="1"/>
    <xf numFmtId="169" fontId="25" fillId="7" borderId="0" xfId="0" applyNumberFormat="1" applyFont="1" applyFill="1" applyAlignment="1"/>
    <xf numFmtId="169" fontId="26" fillId="7" borderId="0" xfId="0" applyNumberFormat="1" applyFont="1" applyFill="1" applyAlignment="1">
      <alignment horizontal="left"/>
    </xf>
    <xf numFmtId="0" fontId="24" fillId="0" borderId="0" xfId="0" applyFont="1" applyAlignment="1"/>
    <xf numFmtId="0" fontId="24" fillId="8" borderId="0" xfId="0" applyFont="1" applyFill="1" applyAlignment="1"/>
    <xf numFmtId="0" fontId="24" fillId="8" borderId="0" xfId="0" applyFont="1" applyFill="1" applyAlignment="1"/>
    <xf numFmtId="9" fontId="28" fillId="2" borderId="0" xfId="0" applyNumberFormat="1" applyFont="1" applyFill="1" applyAlignment="1"/>
    <xf numFmtId="171" fontId="24" fillId="2" borderId="0" xfId="0" applyNumberFormat="1" applyFont="1" applyFill="1" applyAlignment="1"/>
    <xf numFmtId="9" fontId="11" fillId="2" borderId="0" xfId="0" applyNumberFormat="1" applyFont="1" applyFill="1" applyAlignment="1"/>
    <xf numFmtId="9" fontId="17" fillId="2" borderId="0" xfId="0" applyNumberFormat="1" applyFont="1" applyFill="1" applyAlignment="1"/>
    <xf numFmtId="171" fontId="17" fillId="2" borderId="0" xfId="0" applyNumberFormat="1" applyFont="1" applyFill="1" applyAlignment="1"/>
    <xf numFmtId="0" fontId="24" fillId="2" borderId="0" xfId="0" applyFont="1" applyFill="1" applyAlignment="1"/>
    <xf numFmtId="0" fontId="27" fillId="2" borderId="0" xfId="0" applyFont="1" applyFill="1" applyAlignment="1"/>
    <xf numFmtId="171" fontId="29" fillId="2" borderId="0" xfId="0" applyNumberFormat="1" applyFont="1" applyFill="1" applyAlignment="1">
      <alignment horizontal="right"/>
    </xf>
    <xf numFmtId="0" fontId="28" fillId="0" borderId="0" xfId="0" applyFont="1" applyAlignment="1"/>
    <xf numFmtId="0" fontId="28" fillId="2" borderId="0" xfId="0" applyFont="1" applyFill="1" applyAlignment="1"/>
    <xf numFmtId="171" fontId="30" fillId="2" borderId="0" xfId="0" applyNumberFormat="1" applyFont="1" applyFill="1" applyAlignment="1">
      <alignment horizontal="right"/>
    </xf>
    <xf numFmtId="0" fontId="27" fillId="2" borderId="0" xfId="0" applyFont="1" applyFill="1" applyAlignment="1"/>
    <xf numFmtId="0" fontId="24" fillId="2" borderId="0" xfId="0" applyFont="1" applyFill="1" applyAlignment="1">
      <alignment horizontal="left"/>
    </xf>
    <xf numFmtId="0" fontId="24" fillId="2" borderId="0" xfId="0" applyFont="1" applyFill="1" applyAlignment="1"/>
    <xf numFmtId="0" fontId="24" fillId="8" borderId="0" xfId="0" applyFont="1" applyFill="1" applyAlignment="1">
      <alignment horizontal="left"/>
    </xf>
    <xf numFmtId="0" fontId="0" fillId="0" borderId="0" xfId="0" applyFont="1" applyAlignment="1"/>
    <xf numFmtId="165" fontId="3" fillId="2" borderId="0" xfId="0" applyNumberFormat="1" applyFont="1" applyFill="1" applyAlignment="1"/>
    <xf numFmtId="3" fontId="10" fillId="9" borderId="0" xfId="0" applyNumberFormat="1" applyFont="1" applyFill="1" applyAlignment="1">
      <alignment horizontal="right"/>
    </xf>
    <xf numFmtId="9" fontId="5" fillId="10" borderId="0" xfId="0" applyNumberFormat="1" applyFont="1" applyFill="1" applyAlignment="1">
      <alignment horizontal="right"/>
    </xf>
    <xf numFmtId="3" fontId="12" fillId="9" borderId="0" xfId="0" applyNumberFormat="1" applyFont="1" applyFill="1" applyAlignment="1">
      <alignment horizontal="right"/>
    </xf>
    <xf numFmtId="172" fontId="4" fillId="2" borderId="0" xfId="0" applyNumberFormat="1" applyFont="1" applyFill="1" applyAlignment="1">
      <alignment horizontal="right"/>
    </xf>
    <xf numFmtId="172" fontId="5" fillId="2" borderId="0" xfId="0" applyNumberFormat="1" applyFont="1" applyFill="1" applyAlignment="1">
      <alignment horizontal="right"/>
    </xf>
    <xf numFmtId="172" fontId="16" fillId="0" borderId="0" xfId="0" applyNumberFormat="1" applyFont="1"/>
    <xf numFmtId="172" fontId="17" fillId="0" borderId="0" xfId="0" applyNumberFormat="1" applyFont="1" applyAlignment="1"/>
    <xf numFmtId="172" fontId="10" fillId="10" borderId="0" xfId="0" applyNumberFormat="1" applyFont="1" applyFill="1" applyAlignment="1">
      <alignment horizontal="right"/>
    </xf>
    <xf numFmtId="172" fontId="18" fillId="0" borderId="0" xfId="0" applyNumberFormat="1" applyFont="1" applyAlignment="1"/>
    <xf numFmtId="172" fontId="19" fillId="0" borderId="0" xfId="0" applyNumberFormat="1" applyFont="1" applyAlignment="1"/>
    <xf numFmtId="172" fontId="20" fillId="0" borderId="0" xfId="0" applyNumberFormat="1" applyFont="1" applyAlignment="1"/>
    <xf numFmtId="172" fontId="21" fillId="0" borderId="0" xfId="0" applyNumberFormat="1" applyFont="1" applyAlignment="1"/>
    <xf numFmtId="172" fontId="22" fillId="4" borderId="0" xfId="0" applyNumberFormat="1" applyFont="1" applyFill="1" applyAlignment="1">
      <alignment horizontal="right"/>
    </xf>
    <xf numFmtId="172" fontId="23" fillId="4" borderId="0" xfId="0" applyNumberFormat="1" applyFont="1" applyFill="1" applyAlignment="1">
      <alignment horizontal="right"/>
    </xf>
    <xf numFmtId="172" fontId="7" fillId="4" borderId="0" xfId="0" applyNumberFormat="1" applyFont="1" applyFill="1" applyAlignment="1">
      <alignment horizontal="right"/>
    </xf>
    <xf numFmtId="172" fontId="2" fillId="4" borderId="0" xfId="0" applyNumberFormat="1" applyFont="1" applyFill="1" applyAlignment="1">
      <alignment horizontal="right"/>
    </xf>
    <xf numFmtId="0" fontId="31" fillId="8" borderId="0" xfId="0" applyFont="1" applyFill="1" applyAlignment="1"/>
    <xf numFmtId="165" fontId="31" fillId="2" borderId="0" xfId="0" applyNumberFormat="1" applyFont="1" applyFill="1" applyAlignment="1"/>
    <xf numFmtId="0" fontId="7" fillId="11" borderId="0" xfId="0" applyFont="1" applyFill="1" applyAlignment="1"/>
    <xf numFmtId="0" fontId="2" fillId="11" borderId="0" xfId="0" applyFont="1" applyFill="1" applyAlignment="1"/>
    <xf numFmtId="169" fontId="2" fillId="11" borderId="0" xfId="0" applyNumberFormat="1" applyFont="1" applyFill="1" applyAlignment="1"/>
    <xf numFmtId="172" fontId="22" fillId="11" borderId="0" xfId="0" applyNumberFormat="1" applyFont="1" applyFill="1" applyAlignment="1">
      <alignment horizontal="right"/>
    </xf>
    <xf numFmtId="172" fontId="7" fillId="11" borderId="0" xfId="0" applyNumberFormat="1" applyFont="1" applyFill="1" applyAlignment="1">
      <alignment horizontal="right"/>
    </xf>
    <xf numFmtId="172" fontId="2" fillId="11" borderId="0" xfId="0" applyNumberFormat="1" applyFont="1" applyFill="1" applyAlignment="1">
      <alignment horizontal="right"/>
    </xf>
    <xf numFmtId="0" fontId="0" fillId="12" borderId="0" xfId="0" applyFont="1" applyFill="1" applyAlignment="1"/>
    <xf numFmtId="172" fontId="2" fillId="4" borderId="0" xfId="0" applyNumberFormat="1" applyFont="1" applyFill="1" applyAlignment="1"/>
    <xf numFmtId="172" fontId="4" fillId="8" borderId="0" xfId="0" applyNumberFormat="1" applyFont="1" applyFill="1" applyAlignment="1">
      <alignment horizontal="right"/>
    </xf>
    <xf numFmtId="172" fontId="5" fillId="8" borderId="0" xfId="0" applyNumberFormat="1" applyFont="1" applyFill="1" applyAlignment="1">
      <alignment horizontal="right"/>
    </xf>
    <xf numFmtId="172" fontId="10" fillId="2" borderId="0" xfId="0" applyNumberFormat="1" applyFont="1" applyFill="1" applyAlignment="1">
      <alignment horizontal="right"/>
    </xf>
    <xf numFmtId="172" fontId="24" fillId="0" borderId="0" xfId="0" applyNumberFormat="1" applyFont="1" applyAlignment="1"/>
    <xf numFmtId="172" fontId="5" fillId="5" borderId="0" xfId="0" applyNumberFormat="1" applyFont="1" applyFill="1" applyAlignment="1">
      <alignment horizontal="right"/>
    </xf>
    <xf numFmtId="172" fontId="24" fillId="2" borderId="0" xfId="0" applyNumberFormat="1" applyFont="1" applyFill="1" applyAlignment="1"/>
    <xf numFmtId="172" fontId="29" fillId="2" borderId="0" xfId="0" applyNumberFormat="1" applyFont="1" applyFill="1" applyAlignment="1">
      <alignment horizontal="right"/>
    </xf>
    <xf numFmtId="172" fontId="26" fillId="7" borderId="0" xfId="0" applyNumberFormat="1" applyFont="1" applyFill="1" applyAlignment="1">
      <alignment horizontal="center"/>
    </xf>
    <xf numFmtId="172" fontId="4" fillId="4" borderId="0" xfId="0" applyNumberFormat="1" applyFont="1" applyFill="1" applyAlignment="1">
      <alignment horizontal="right"/>
    </xf>
    <xf numFmtId="172" fontId="4" fillId="5" borderId="0" xfId="0" applyNumberFormat="1" applyFont="1" applyFill="1" applyAlignment="1">
      <alignment horizontal="right"/>
    </xf>
    <xf numFmtId="164" fontId="4" fillId="14" borderId="0" xfId="0" applyNumberFormat="1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4" fontId="32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172" fontId="5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2" fillId="0" borderId="2" xfId="0" applyFont="1" applyBorder="1" applyAlignment="1"/>
    <xf numFmtId="0" fontId="35" fillId="0" borderId="1" xfId="0" applyFont="1" applyBorder="1" applyAlignment="1"/>
    <xf numFmtId="165" fontId="31" fillId="2" borderId="2" xfId="0" applyNumberFormat="1" applyFont="1" applyFill="1" applyBorder="1" applyAlignment="1"/>
    <xf numFmtId="1" fontId="36" fillId="2" borderId="0" xfId="0" applyNumberFormat="1" applyFont="1" applyFill="1" applyAlignment="1">
      <alignment horizontal="left"/>
    </xf>
    <xf numFmtId="169" fontId="37" fillId="0" borderId="3" xfId="0" applyNumberFormat="1" applyFont="1" applyBorder="1" applyAlignment="1"/>
    <xf numFmtId="0" fontId="0" fillId="0" borderId="0" xfId="0"/>
    <xf numFmtId="0" fontId="2" fillId="2" borderId="0" xfId="0" applyFont="1" applyFill="1"/>
    <xf numFmtId="0" fontId="2" fillId="0" borderId="0" xfId="0" applyFont="1"/>
    <xf numFmtId="0" fontId="31" fillId="0" borderId="0" xfId="0" applyFont="1" applyAlignment="1">
      <alignment horizontal="center"/>
    </xf>
    <xf numFmtId="169" fontId="37" fillId="0" borderId="3" xfId="0" applyNumberFormat="1" applyFont="1" applyBorder="1"/>
    <xf numFmtId="172" fontId="38" fillId="0" borderId="4" xfId="0" applyNumberFormat="1" applyFont="1" applyBorder="1" applyAlignment="1">
      <alignment horizontal="center"/>
    </xf>
    <xf numFmtId="0" fontId="3" fillId="4" borderId="0" xfId="0" applyFont="1" applyFill="1"/>
    <xf numFmtId="0" fontId="2" fillId="4" borderId="0" xfId="0" applyFont="1" applyFill="1"/>
    <xf numFmtId="169" fontId="8" fillId="2" borderId="0" xfId="0" applyNumberFormat="1" applyFont="1" applyFill="1"/>
    <xf numFmtId="165" fontId="3" fillId="2" borderId="0" xfId="0" applyNumberFormat="1" applyFont="1" applyFill="1"/>
    <xf numFmtId="169" fontId="17" fillId="0" borderId="0" xfId="0" applyNumberFormat="1" applyFont="1"/>
    <xf numFmtId="166" fontId="2" fillId="2" borderId="0" xfId="0" applyNumberFormat="1" applyFont="1" applyFill="1"/>
    <xf numFmtId="172" fontId="20" fillId="0" borderId="0" xfId="0" applyNumberFormat="1" applyFont="1"/>
    <xf numFmtId="0" fontId="31" fillId="4" borderId="0" xfId="0" applyFont="1" applyFill="1"/>
    <xf numFmtId="9" fontId="2" fillId="4" borderId="0" xfId="0" applyNumberFormat="1" applyFont="1" applyFill="1"/>
    <xf numFmtId="172" fontId="2" fillId="4" borderId="0" xfId="0" applyNumberFormat="1" applyFont="1" applyFill="1"/>
    <xf numFmtId="0" fontId="3" fillId="11" borderId="0" xfId="0" applyFont="1" applyFill="1"/>
    <xf numFmtId="0" fontId="2" fillId="11" borderId="0" xfId="0" applyFont="1" applyFill="1"/>
    <xf numFmtId="172" fontId="2" fillId="11" borderId="0" xfId="0" applyNumberFormat="1" applyFont="1" applyFill="1"/>
    <xf numFmtId="9" fontId="22" fillId="4" borderId="0" xfId="1" applyFont="1" applyFill="1" applyAlignment="1">
      <alignment horizontal="right"/>
    </xf>
    <xf numFmtId="0" fontId="3" fillId="4" borderId="0" xfId="0" applyFont="1" applyFill="1" applyAlignment="1"/>
    <xf numFmtId="172" fontId="5" fillId="2" borderId="5" xfId="0" applyNumberFormat="1" applyFont="1" applyFill="1" applyBorder="1" applyAlignment="1">
      <alignment horizontal="center"/>
    </xf>
    <xf numFmtId="9" fontId="35" fillId="0" borderId="1" xfId="0" applyNumberFormat="1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3" fontId="35" fillId="14" borderId="2" xfId="0" applyNumberFormat="1" applyFont="1" applyFill="1" applyBorder="1" applyAlignment="1">
      <alignment horizontal="center"/>
    </xf>
    <xf numFmtId="8" fontId="35" fillId="0" borderId="2" xfId="0" applyNumberFormat="1" applyFont="1" applyBorder="1" applyAlignment="1">
      <alignment horizontal="center"/>
    </xf>
    <xf numFmtId="9" fontId="35" fillId="0" borderId="2" xfId="0" applyNumberFormat="1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1" fontId="4" fillId="13" borderId="0" xfId="0" applyNumberFormat="1" applyFont="1" applyFill="1" applyAlignment="1">
      <alignment horizontal="center"/>
    </xf>
    <xf numFmtId="1" fontId="35" fillId="9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153760</xdr:rowOff>
    </xdr:from>
    <xdr:ext cx="733425" cy="1447800"/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 rot="10800000">
          <a:off x="0" y="469446"/>
          <a:ext cx="733425" cy="1447800"/>
        </a:xfrm>
        <a:prstGeom prst="trapezoid">
          <a:avLst>
            <a:gd name="adj" fmla="val 47601"/>
          </a:avLst>
        </a:prstGeom>
        <a:solidFill>
          <a:srgbClr val="C9DAF8"/>
        </a:solidFill>
        <a:ln w="9525" cap="flat" cmpd="sng">
          <a:solidFill>
            <a:srgbClr val="B7B7B7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974"/>
  <sheetViews>
    <sheetView tabSelected="1"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68" sqref="I68"/>
    </sheetView>
  </sheetViews>
  <sheetFormatPr baseColWidth="10" defaultColWidth="14.42578125" defaultRowHeight="15.75" customHeight="1" outlineLevelCol="1" x14ac:dyDescent="0.2"/>
  <cols>
    <col min="1" max="1" width="12.28515625" customWidth="1"/>
    <col min="2" max="2" width="58.85546875" bestFit="1" customWidth="1"/>
    <col min="3" max="3" width="11.140625" customWidth="1"/>
    <col min="4" max="4" width="10.85546875" bestFit="1" customWidth="1"/>
    <col min="9" max="9" width="17.5703125" customWidth="1"/>
    <col min="16" max="16" width="14.42578125" customWidth="1"/>
    <col min="17" max="28" width="14.42578125" customWidth="1" outlineLevel="1"/>
  </cols>
  <sheetData>
    <row r="1" spans="1:29" ht="12.75" x14ac:dyDescent="0.2">
      <c r="A1" s="1" t="s">
        <v>0</v>
      </c>
      <c r="B1" s="3"/>
      <c r="C1" s="3"/>
      <c r="D1" s="3"/>
      <c r="E1" s="195">
        <v>2020</v>
      </c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6">
        <v>2021</v>
      </c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</row>
    <row r="2" spans="1:29" ht="12.75" x14ac:dyDescent="0.2">
      <c r="B2" s="4" t="s">
        <v>1</v>
      </c>
      <c r="C2" s="5"/>
      <c r="D2" s="6"/>
      <c r="E2" s="152" t="s">
        <v>2</v>
      </c>
      <c r="F2" s="153" t="s">
        <v>3</v>
      </c>
      <c r="G2" s="154" t="s">
        <v>4</v>
      </c>
      <c r="H2" s="154" t="s">
        <v>5</v>
      </c>
      <c r="I2" s="10" t="s">
        <v>6</v>
      </c>
      <c r="J2" s="11" t="s">
        <v>7</v>
      </c>
      <c r="K2" s="11" t="s">
        <v>8</v>
      </c>
      <c r="L2" s="11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2</v>
      </c>
      <c r="R2" s="13" t="s">
        <v>3</v>
      </c>
      <c r="S2" s="11" t="s">
        <v>4</v>
      </c>
      <c r="T2" s="11" t="s">
        <v>5</v>
      </c>
      <c r="U2" s="11" t="s">
        <v>14</v>
      </c>
      <c r="V2" s="11" t="s">
        <v>7</v>
      </c>
      <c r="W2" s="11" t="s">
        <v>8</v>
      </c>
      <c r="X2" s="11" t="s">
        <v>9</v>
      </c>
      <c r="Y2" s="12" t="s">
        <v>10</v>
      </c>
      <c r="Z2" s="12" t="s">
        <v>11</v>
      </c>
      <c r="AA2" s="12" t="s">
        <v>12</v>
      </c>
      <c r="AB2" s="12" t="s">
        <v>13</v>
      </c>
      <c r="AC2" s="155" t="s">
        <v>87</v>
      </c>
    </row>
    <row r="3" spans="1:29" ht="12.75" x14ac:dyDescent="0.2">
      <c r="A3" s="14"/>
      <c r="B3" s="15" t="s">
        <v>15</v>
      </c>
      <c r="C3" s="16" t="s">
        <v>16</v>
      </c>
      <c r="D3" s="16" t="s">
        <v>17</v>
      </c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ht="12.75" x14ac:dyDescent="0.2">
      <c r="A4" s="19"/>
      <c r="B4" s="20" t="s">
        <v>18</v>
      </c>
      <c r="C4" s="21"/>
      <c r="D4" s="21"/>
      <c r="E4" s="116">
        <v>29865</v>
      </c>
      <c r="F4" s="116">
        <v>31345</v>
      </c>
      <c r="G4" s="116">
        <v>34523</v>
      </c>
      <c r="H4" s="116">
        <v>35724</v>
      </c>
      <c r="I4" s="23">
        <f>H4+(H4*$D$5)</f>
        <v>39296.400000000001</v>
      </c>
      <c r="J4" s="23">
        <f t="shared" ref="J4:AC4" si="0">I4+(I4*$D$5)</f>
        <v>43226.04</v>
      </c>
      <c r="K4" s="23">
        <f t="shared" si="0"/>
        <v>47548.644</v>
      </c>
      <c r="L4" s="23">
        <f t="shared" si="0"/>
        <v>52303.508399999999</v>
      </c>
      <c r="M4" s="23">
        <f t="shared" si="0"/>
        <v>57533.859239999998</v>
      </c>
      <c r="N4" s="23">
        <f t="shared" si="0"/>
        <v>63287.245164</v>
      </c>
      <c r="O4" s="23">
        <f t="shared" si="0"/>
        <v>69615.969680399998</v>
      </c>
      <c r="P4" s="23">
        <f t="shared" si="0"/>
        <v>76577.566648439999</v>
      </c>
      <c r="Q4" s="23">
        <f t="shared" si="0"/>
        <v>84235.323313283996</v>
      </c>
      <c r="R4" s="23">
        <f t="shared" si="0"/>
        <v>92658.855644612398</v>
      </c>
      <c r="S4" s="23">
        <f t="shared" si="0"/>
        <v>101924.74120907363</v>
      </c>
      <c r="T4" s="23">
        <f t="shared" si="0"/>
        <v>112117.215329981</v>
      </c>
      <c r="U4" s="23">
        <f t="shared" si="0"/>
        <v>123328.9368629791</v>
      </c>
      <c r="V4" s="23">
        <f t="shared" si="0"/>
        <v>135661.83054927702</v>
      </c>
      <c r="W4" s="23">
        <f t="shared" si="0"/>
        <v>149228.01360420472</v>
      </c>
      <c r="X4" s="23">
        <f t="shared" si="0"/>
        <v>164150.8149646252</v>
      </c>
      <c r="Y4" s="23">
        <f t="shared" si="0"/>
        <v>180565.89646108772</v>
      </c>
      <c r="Z4" s="23">
        <f t="shared" si="0"/>
        <v>198622.48610719648</v>
      </c>
      <c r="AA4" s="23">
        <f t="shared" si="0"/>
        <v>218484.73471791614</v>
      </c>
      <c r="AB4" s="23">
        <f t="shared" si="0"/>
        <v>240333.20818970777</v>
      </c>
      <c r="AC4" s="23">
        <f t="shared" si="0"/>
        <v>264366.52900867857</v>
      </c>
    </row>
    <row r="5" spans="1:29" ht="12.75" x14ac:dyDescent="0.2">
      <c r="A5" s="24"/>
      <c r="B5" s="25" t="s">
        <v>19</v>
      </c>
      <c r="C5" s="26">
        <f t="shared" ref="C5:C6" si="1">AVERAGE(E5:H5)</f>
        <v>0.21</v>
      </c>
      <c r="D5" s="27">
        <v>0.1</v>
      </c>
      <c r="E5" s="117">
        <v>0.21</v>
      </c>
      <c r="F5" s="117">
        <v>0.21</v>
      </c>
      <c r="G5" s="117">
        <v>0.21</v>
      </c>
      <c r="H5" s="117">
        <v>0.21</v>
      </c>
      <c r="I5" s="28">
        <f>$D5</f>
        <v>0.1</v>
      </c>
      <c r="J5" s="28">
        <f t="shared" ref="J5:AC5" si="2">$D5</f>
        <v>0.1</v>
      </c>
      <c r="K5" s="28">
        <f t="shared" si="2"/>
        <v>0.1</v>
      </c>
      <c r="L5" s="28">
        <f t="shared" si="2"/>
        <v>0.1</v>
      </c>
      <c r="M5" s="28">
        <f t="shared" si="2"/>
        <v>0.1</v>
      </c>
      <c r="N5" s="28">
        <f t="shared" si="2"/>
        <v>0.1</v>
      </c>
      <c r="O5" s="28">
        <f t="shared" si="2"/>
        <v>0.1</v>
      </c>
      <c r="P5" s="28">
        <f t="shared" si="2"/>
        <v>0.1</v>
      </c>
      <c r="Q5" s="28">
        <f t="shared" si="2"/>
        <v>0.1</v>
      </c>
      <c r="R5" s="28">
        <f t="shared" si="2"/>
        <v>0.1</v>
      </c>
      <c r="S5" s="28">
        <f t="shared" si="2"/>
        <v>0.1</v>
      </c>
      <c r="T5" s="28">
        <f t="shared" si="2"/>
        <v>0.1</v>
      </c>
      <c r="U5" s="28">
        <f t="shared" si="2"/>
        <v>0.1</v>
      </c>
      <c r="V5" s="28">
        <f t="shared" si="2"/>
        <v>0.1</v>
      </c>
      <c r="W5" s="28">
        <f t="shared" si="2"/>
        <v>0.1</v>
      </c>
      <c r="X5" s="28">
        <f t="shared" si="2"/>
        <v>0.1</v>
      </c>
      <c r="Y5" s="28">
        <f t="shared" si="2"/>
        <v>0.1</v>
      </c>
      <c r="Z5" s="28">
        <f t="shared" si="2"/>
        <v>0.1</v>
      </c>
      <c r="AA5" s="28">
        <f t="shared" si="2"/>
        <v>0.1</v>
      </c>
      <c r="AB5" s="28">
        <f t="shared" si="2"/>
        <v>0.1</v>
      </c>
      <c r="AC5" s="28">
        <f t="shared" si="2"/>
        <v>0.1</v>
      </c>
    </row>
    <row r="6" spans="1:29" ht="12.75" x14ac:dyDescent="0.2">
      <c r="A6" s="193"/>
      <c r="B6" s="29" t="s">
        <v>20</v>
      </c>
      <c r="C6" s="30">
        <f t="shared" si="1"/>
        <v>1.89973884676383E-2</v>
      </c>
      <c r="D6" s="31">
        <v>1.9E-2</v>
      </c>
      <c r="E6" s="32">
        <f t="shared" ref="E6:H6" si="3">E7/E4</f>
        <v>1.8985434455047714E-2</v>
      </c>
      <c r="F6" s="32">
        <f t="shared" si="3"/>
        <v>2.0003190301483492E-2</v>
      </c>
      <c r="G6" s="32">
        <f t="shared" si="3"/>
        <v>1.9001824870376272E-2</v>
      </c>
      <c r="H6" s="32">
        <f t="shared" si="3"/>
        <v>1.7999104243645727E-2</v>
      </c>
      <c r="I6" s="33">
        <f>$D6</f>
        <v>1.9E-2</v>
      </c>
      <c r="J6" s="33">
        <f t="shared" ref="J6:AC6" si="4">$D6</f>
        <v>1.9E-2</v>
      </c>
      <c r="K6" s="33">
        <f t="shared" si="4"/>
        <v>1.9E-2</v>
      </c>
      <c r="L6" s="33">
        <f t="shared" si="4"/>
        <v>1.9E-2</v>
      </c>
      <c r="M6" s="33">
        <f t="shared" si="4"/>
        <v>1.9E-2</v>
      </c>
      <c r="N6" s="33">
        <f t="shared" si="4"/>
        <v>1.9E-2</v>
      </c>
      <c r="O6" s="33">
        <f t="shared" si="4"/>
        <v>1.9E-2</v>
      </c>
      <c r="P6" s="33">
        <f t="shared" si="4"/>
        <v>1.9E-2</v>
      </c>
      <c r="Q6" s="33">
        <f t="shared" si="4"/>
        <v>1.9E-2</v>
      </c>
      <c r="R6" s="33">
        <f t="shared" si="4"/>
        <v>1.9E-2</v>
      </c>
      <c r="S6" s="33">
        <f t="shared" si="4"/>
        <v>1.9E-2</v>
      </c>
      <c r="T6" s="33">
        <f t="shared" si="4"/>
        <v>1.9E-2</v>
      </c>
      <c r="U6" s="33">
        <f t="shared" si="4"/>
        <v>1.9E-2</v>
      </c>
      <c r="V6" s="33">
        <f t="shared" si="4"/>
        <v>1.9E-2</v>
      </c>
      <c r="W6" s="33">
        <f t="shared" si="4"/>
        <v>1.9E-2</v>
      </c>
      <c r="X6" s="33">
        <f t="shared" si="4"/>
        <v>1.9E-2</v>
      </c>
      <c r="Y6" s="33">
        <f t="shared" si="4"/>
        <v>1.9E-2</v>
      </c>
      <c r="Z6" s="33">
        <f t="shared" si="4"/>
        <v>1.9E-2</v>
      </c>
      <c r="AA6" s="33">
        <f t="shared" si="4"/>
        <v>1.9E-2</v>
      </c>
      <c r="AB6" s="33">
        <f t="shared" si="4"/>
        <v>1.9E-2</v>
      </c>
      <c r="AC6" s="33">
        <f t="shared" si="4"/>
        <v>1.9E-2</v>
      </c>
    </row>
    <row r="7" spans="1:29" ht="12.75" x14ac:dyDescent="0.2">
      <c r="A7" s="194"/>
      <c r="B7" s="34" t="s">
        <v>21</v>
      </c>
      <c r="C7" s="35"/>
      <c r="D7" s="35"/>
      <c r="E7" s="118">
        <v>567</v>
      </c>
      <c r="F7" s="118">
        <v>627</v>
      </c>
      <c r="G7" s="118">
        <v>656</v>
      </c>
      <c r="H7" s="118">
        <v>643</v>
      </c>
      <c r="I7" s="36">
        <f>I4*I6</f>
        <v>746.63160000000005</v>
      </c>
      <c r="J7" s="36">
        <f t="shared" ref="J7:AC7" si="5">J4*J6</f>
        <v>821.29476</v>
      </c>
      <c r="K7" s="36">
        <f t="shared" si="5"/>
        <v>903.42423599999995</v>
      </c>
      <c r="L7" s="36">
        <f t="shared" si="5"/>
        <v>993.76665959999991</v>
      </c>
      <c r="M7" s="36">
        <f t="shared" si="5"/>
        <v>1093.14332556</v>
      </c>
      <c r="N7" s="36">
        <f t="shared" si="5"/>
        <v>1202.4576581159999</v>
      </c>
      <c r="O7" s="36">
        <f t="shared" si="5"/>
        <v>1322.7034239275999</v>
      </c>
      <c r="P7" s="36">
        <f t="shared" si="5"/>
        <v>1454.97376632036</v>
      </c>
      <c r="Q7" s="36">
        <f t="shared" si="5"/>
        <v>1600.4711429523959</v>
      </c>
      <c r="R7" s="36">
        <f t="shared" si="5"/>
        <v>1760.5182572476356</v>
      </c>
      <c r="S7" s="36">
        <f t="shared" si="5"/>
        <v>1936.570082972399</v>
      </c>
      <c r="T7" s="36">
        <f t="shared" si="5"/>
        <v>2130.227091269639</v>
      </c>
      <c r="U7" s="36">
        <f t="shared" si="5"/>
        <v>2343.249800396603</v>
      </c>
      <c r="V7" s="36">
        <f t="shared" si="5"/>
        <v>2577.5747804362632</v>
      </c>
      <c r="W7" s="36">
        <f t="shared" si="5"/>
        <v>2835.3322584798898</v>
      </c>
      <c r="X7" s="36">
        <f t="shared" si="5"/>
        <v>3118.8654843278787</v>
      </c>
      <c r="Y7" s="36">
        <f t="shared" si="5"/>
        <v>3430.7520327606667</v>
      </c>
      <c r="Z7" s="36">
        <f t="shared" si="5"/>
        <v>3773.8272360367332</v>
      </c>
      <c r="AA7" s="36">
        <f t="shared" si="5"/>
        <v>4151.2099596404069</v>
      </c>
      <c r="AB7" s="36">
        <f t="shared" si="5"/>
        <v>4566.3309556044478</v>
      </c>
      <c r="AC7" s="36">
        <f t="shared" si="5"/>
        <v>5022.9640511648922</v>
      </c>
    </row>
    <row r="8" spans="1:29" ht="12.75" x14ac:dyDescent="0.2">
      <c r="A8" s="194"/>
      <c r="B8" s="29" t="s">
        <v>22</v>
      </c>
      <c r="C8" s="26">
        <f>AVERAGE(E8:H8)</f>
        <v>0.27494950757375258</v>
      </c>
      <c r="D8" s="27">
        <v>0.27</v>
      </c>
      <c r="E8" s="37">
        <f>E9/E7</f>
        <v>0.25044091710758376</v>
      </c>
      <c r="F8" s="37">
        <f t="shared" ref="F8:H8" si="6">F9/F7</f>
        <v>0.25996810207336524</v>
      </c>
      <c r="G8" s="37">
        <f t="shared" si="6"/>
        <v>0.30945121951219512</v>
      </c>
      <c r="H8" s="37">
        <f t="shared" si="6"/>
        <v>0.27993779160186627</v>
      </c>
      <c r="I8" s="28">
        <v>0.27</v>
      </c>
      <c r="J8" s="28">
        <v>0.27</v>
      </c>
      <c r="K8" s="28">
        <v>0.27</v>
      </c>
      <c r="L8" s="28">
        <v>0.27</v>
      </c>
      <c r="M8" s="28">
        <v>0.27</v>
      </c>
      <c r="N8" s="28">
        <v>0.27</v>
      </c>
      <c r="O8" s="28">
        <v>0.27</v>
      </c>
      <c r="P8" s="28">
        <v>0.27</v>
      </c>
      <c r="Q8" s="28">
        <v>0.27</v>
      </c>
      <c r="R8" s="28">
        <v>0.27</v>
      </c>
      <c r="S8" s="28">
        <v>0.27</v>
      </c>
      <c r="T8" s="28">
        <v>0.27</v>
      </c>
      <c r="U8" s="28">
        <v>0.27</v>
      </c>
      <c r="V8" s="28">
        <v>0.27</v>
      </c>
      <c r="W8" s="28">
        <v>0.27</v>
      </c>
      <c r="X8" s="28">
        <v>0.27</v>
      </c>
      <c r="Y8" s="28">
        <v>0.27</v>
      </c>
      <c r="Z8" s="28">
        <v>0.27</v>
      </c>
      <c r="AA8" s="28">
        <v>0.27</v>
      </c>
      <c r="AB8" s="28">
        <v>0.27</v>
      </c>
      <c r="AC8" s="28">
        <v>0.27</v>
      </c>
    </row>
    <row r="9" spans="1:29" ht="12.75" x14ac:dyDescent="0.2">
      <c r="A9" s="24"/>
      <c r="B9" s="34" t="s">
        <v>23</v>
      </c>
      <c r="C9" s="35"/>
      <c r="D9" s="35"/>
      <c r="E9" s="118">
        <v>142</v>
      </c>
      <c r="F9" s="118">
        <v>163</v>
      </c>
      <c r="G9" s="118">
        <v>203</v>
      </c>
      <c r="H9" s="118">
        <v>180</v>
      </c>
      <c r="I9" s="36">
        <f>I7*I8</f>
        <v>201.59053200000002</v>
      </c>
      <c r="J9" s="36">
        <f t="shared" ref="J9:M9" si="7">J7*J8</f>
        <v>221.74958520000001</v>
      </c>
      <c r="K9" s="36">
        <f t="shared" si="7"/>
        <v>243.92454372</v>
      </c>
      <c r="L9" s="36">
        <f t="shared" si="7"/>
        <v>268.31699809200001</v>
      </c>
      <c r="M9" s="36">
        <f t="shared" si="7"/>
        <v>295.14869790120002</v>
      </c>
      <c r="N9" s="36">
        <f t="shared" ref="N9" si="8">N7*N8</f>
        <v>324.66356769132</v>
      </c>
      <c r="O9" s="36">
        <f t="shared" ref="O9" si="9">O7*O8</f>
        <v>357.129924460452</v>
      </c>
      <c r="P9" s="36">
        <f t="shared" ref="P9:Q9" si="10">P7*P8</f>
        <v>392.84291690649724</v>
      </c>
      <c r="Q9" s="36">
        <f t="shared" si="10"/>
        <v>432.12720859714693</v>
      </c>
      <c r="R9" s="36">
        <f t="shared" ref="R9" si="11">R7*R8</f>
        <v>475.33992945686163</v>
      </c>
      <c r="S9" s="36">
        <f t="shared" ref="S9" si="12">S7*S8</f>
        <v>522.87392240254781</v>
      </c>
      <c r="T9" s="36">
        <f t="shared" ref="T9:U9" si="13">T7*T8</f>
        <v>575.16131464280261</v>
      </c>
      <c r="U9" s="36">
        <f t="shared" si="13"/>
        <v>632.6774461070828</v>
      </c>
      <c r="V9" s="36">
        <f t="shared" ref="V9" si="14">V7*V8</f>
        <v>695.94519071779109</v>
      </c>
      <c r="W9" s="36">
        <f t="shared" ref="W9" si="15">W7*W8</f>
        <v>765.53970978957034</v>
      </c>
      <c r="X9" s="36">
        <f t="shared" ref="X9:Y9" si="16">X7*X8</f>
        <v>842.09368076852729</v>
      </c>
      <c r="Y9" s="36">
        <f t="shared" si="16"/>
        <v>926.30304884538009</v>
      </c>
      <c r="Z9" s="36">
        <f t="shared" ref="Z9" si="17">Z7*Z8</f>
        <v>1018.9333537299181</v>
      </c>
      <c r="AA9" s="36">
        <f t="shared" ref="AA9" si="18">AA7*AA8</f>
        <v>1120.82668910291</v>
      </c>
      <c r="AB9" s="36">
        <f t="shared" ref="AB9:AC9" si="19">AB7*AB8</f>
        <v>1232.909358013201</v>
      </c>
      <c r="AC9" s="36">
        <f t="shared" si="19"/>
        <v>1356.200293814521</v>
      </c>
    </row>
    <row r="10" spans="1:29" ht="12.75" x14ac:dyDescent="0.2">
      <c r="B10" s="29" t="s">
        <v>24</v>
      </c>
      <c r="C10" s="26">
        <f>AVERAGE(E10:H10)</f>
        <v>0.56347934763222884</v>
      </c>
      <c r="D10" s="27">
        <v>0.56000000000000005</v>
      </c>
      <c r="E10" s="37">
        <f>E15/140</f>
        <v>0.55000000000000004</v>
      </c>
      <c r="F10" s="37">
        <f t="shared" ref="F10:H10" si="20">F15/E9</f>
        <v>0.64084507042253525</v>
      </c>
      <c r="G10" s="37">
        <f t="shared" si="20"/>
        <v>0.59509202453987731</v>
      </c>
      <c r="H10" s="37">
        <f t="shared" si="20"/>
        <v>0.46798029556650245</v>
      </c>
      <c r="I10" s="38">
        <v>0.56000000000000005</v>
      </c>
      <c r="J10" s="38">
        <v>0.56000000000000005</v>
      </c>
      <c r="K10" s="38">
        <v>0.56000000000000005</v>
      </c>
      <c r="L10" s="38">
        <v>0.56000000000000005</v>
      </c>
      <c r="M10" s="38">
        <v>0.56000000000000005</v>
      </c>
      <c r="N10" s="38">
        <v>0.56000000000000005</v>
      </c>
      <c r="O10" s="38">
        <v>0.56000000000000005</v>
      </c>
      <c r="P10" s="38">
        <v>0.56000000000000005</v>
      </c>
      <c r="Q10" s="38">
        <v>0.56000000000000005</v>
      </c>
      <c r="R10" s="38">
        <v>0.56000000000000005</v>
      </c>
      <c r="S10" s="38">
        <v>0.56000000000000005</v>
      </c>
      <c r="T10" s="38">
        <v>0.56000000000000005</v>
      </c>
      <c r="U10" s="38">
        <v>0.56000000000000005</v>
      </c>
      <c r="V10" s="38">
        <v>0.56000000000000005</v>
      </c>
      <c r="W10" s="38">
        <v>0.56000000000000005</v>
      </c>
      <c r="X10" s="38">
        <v>0.56000000000000005</v>
      </c>
      <c r="Y10" s="38">
        <v>0.56000000000000005</v>
      </c>
      <c r="Z10" s="38">
        <v>0.56000000000000005</v>
      </c>
      <c r="AA10" s="38">
        <v>0.56000000000000005</v>
      </c>
      <c r="AB10" s="38">
        <v>0.56000000000000005</v>
      </c>
      <c r="AC10" s="38">
        <v>0.56000000000000005</v>
      </c>
    </row>
    <row r="11" spans="1:29" ht="12.75" x14ac:dyDescent="0.2">
      <c r="A11" s="39"/>
      <c r="B11" s="34" t="s">
        <v>25</v>
      </c>
      <c r="C11" s="40"/>
      <c r="D11" s="41"/>
      <c r="E11" s="118">
        <v>77</v>
      </c>
      <c r="F11" s="118">
        <v>91</v>
      </c>
      <c r="G11" s="118">
        <v>97</v>
      </c>
      <c r="H11" s="118">
        <v>95</v>
      </c>
      <c r="I11" s="36">
        <f>I9*I10</f>
        <v>112.89069792000002</v>
      </c>
      <c r="J11" s="36">
        <f t="shared" ref="J11:AC11" si="21">J9*J10</f>
        <v>124.17976771200001</v>
      </c>
      <c r="K11" s="36">
        <f t="shared" si="21"/>
        <v>136.59774448320002</v>
      </c>
      <c r="L11" s="36">
        <f t="shared" si="21"/>
        <v>150.25751893152002</v>
      </c>
      <c r="M11" s="36">
        <f t="shared" si="21"/>
        <v>165.28327082467203</v>
      </c>
      <c r="N11" s="36">
        <f t="shared" si="21"/>
        <v>181.8115979071392</v>
      </c>
      <c r="O11" s="36">
        <f t="shared" si="21"/>
        <v>199.99275769785314</v>
      </c>
      <c r="P11" s="36">
        <f t="shared" si="21"/>
        <v>219.99203346763846</v>
      </c>
      <c r="Q11" s="36">
        <f t="shared" si="21"/>
        <v>241.9912368144023</v>
      </c>
      <c r="R11" s="36">
        <f t="shared" si="21"/>
        <v>266.19036049584253</v>
      </c>
      <c r="S11" s="36">
        <f t="shared" si="21"/>
        <v>292.80939654542681</v>
      </c>
      <c r="T11" s="36">
        <f t="shared" si="21"/>
        <v>322.0903361999695</v>
      </c>
      <c r="U11" s="36">
        <f t="shared" si="21"/>
        <v>354.29936981996639</v>
      </c>
      <c r="V11" s="36">
        <f t="shared" si="21"/>
        <v>389.72930680196305</v>
      </c>
      <c r="W11" s="36">
        <f t="shared" si="21"/>
        <v>428.70223748215943</v>
      </c>
      <c r="X11" s="36">
        <f t="shared" si="21"/>
        <v>471.57246123037532</v>
      </c>
      <c r="Y11" s="36">
        <f t="shared" si="21"/>
        <v>518.72970735341289</v>
      </c>
      <c r="Z11" s="36">
        <f t="shared" si="21"/>
        <v>570.60267808875415</v>
      </c>
      <c r="AA11" s="36">
        <f t="shared" si="21"/>
        <v>627.6629458976297</v>
      </c>
      <c r="AB11" s="36">
        <f t="shared" si="21"/>
        <v>690.42924048739258</v>
      </c>
      <c r="AC11" s="36">
        <f t="shared" si="21"/>
        <v>759.47216453613191</v>
      </c>
    </row>
    <row r="12" spans="1:29" ht="12.75" x14ac:dyDescent="0.2">
      <c r="A12" s="42"/>
      <c r="B12" s="25"/>
      <c r="C12" s="43"/>
      <c r="D12" s="43"/>
      <c r="E12" s="44"/>
      <c r="F12" s="45"/>
      <c r="G12" s="45"/>
      <c r="H12" s="45"/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2.75" x14ac:dyDescent="0.2">
      <c r="A13" s="14"/>
      <c r="B13" s="15" t="s">
        <v>26</v>
      </c>
      <c r="C13" s="16"/>
      <c r="D13" s="16"/>
      <c r="E13" s="17"/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2.75" x14ac:dyDescent="0.2">
      <c r="A14" s="48"/>
      <c r="B14" s="20" t="s">
        <v>27</v>
      </c>
      <c r="C14" s="49"/>
      <c r="D14" s="50"/>
      <c r="E14" s="22">
        <v>621</v>
      </c>
      <c r="F14" s="51">
        <f>E19</f>
        <v>667</v>
      </c>
      <c r="G14" s="51">
        <f t="shared" ref="G14:H14" si="22">F19</f>
        <v>725</v>
      </c>
      <c r="H14" s="51">
        <f t="shared" si="22"/>
        <v>786</v>
      </c>
      <c r="I14" s="23">
        <f>H19</f>
        <v>842</v>
      </c>
      <c r="J14" s="23">
        <f t="shared" ref="J14:AC14" si="23">I19</f>
        <v>912.79069791999996</v>
      </c>
      <c r="K14" s="23">
        <f t="shared" si="23"/>
        <v>991.33093073600003</v>
      </c>
      <c r="L14" s="23">
        <f t="shared" si="23"/>
        <v>1078.3621286824</v>
      </c>
      <c r="M14" s="23">
        <f t="shared" si="23"/>
        <v>1174.7015411798</v>
      </c>
      <c r="N14" s="23">
        <f t="shared" si="23"/>
        <v>1281.249734945482</v>
      </c>
      <c r="O14" s="23">
        <f t="shared" si="23"/>
        <v>1398.9988461053472</v>
      </c>
      <c r="P14" s="23">
        <f t="shared" si="23"/>
        <v>1529.0416614979331</v>
      </c>
      <c r="Q14" s="23">
        <f t="shared" si="23"/>
        <v>1672.5816118906748</v>
      </c>
      <c r="R14" s="23">
        <f t="shared" si="23"/>
        <v>1830.9437681105433</v>
      </c>
      <c r="S14" s="23">
        <f t="shared" si="23"/>
        <v>2005.5869402008586</v>
      </c>
      <c r="T14" s="23">
        <f t="shared" si="23"/>
        <v>2198.1169897362424</v>
      </c>
      <c r="U14" s="23">
        <f t="shared" si="23"/>
        <v>2410.3014764493996</v>
      </c>
      <c r="V14" s="23">
        <f t="shared" si="23"/>
        <v>2644.085772446896</v>
      </c>
      <c r="W14" s="23">
        <f t="shared" si="23"/>
        <v>2901.6107906265142</v>
      </c>
      <c r="X14" s="23">
        <f t="shared" si="23"/>
        <v>3185.2324885773478</v>
      </c>
      <c r="Y14" s="23">
        <f t="shared" si="23"/>
        <v>3497.5433253788556</v>
      </c>
      <c r="Z14" s="23">
        <f t="shared" si="23"/>
        <v>3841.3958664633255</v>
      </c>
      <c r="AA14" s="23">
        <f t="shared" si="23"/>
        <v>4219.9287512289138</v>
      </c>
      <c r="AB14" s="23">
        <f t="shared" si="23"/>
        <v>4636.5952595650979</v>
      </c>
      <c r="AC14" s="23">
        <f t="shared" si="23"/>
        <v>5095.1947370742355</v>
      </c>
    </row>
    <row r="15" spans="1:29" ht="12.75" x14ac:dyDescent="0.2">
      <c r="A15" s="48"/>
      <c r="B15" s="20" t="s">
        <v>25</v>
      </c>
      <c r="C15" s="49"/>
      <c r="D15" s="50"/>
      <c r="E15" s="23">
        <f>E11</f>
        <v>77</v>
      </c>
      <c r="F15" s="23">
        <f t="shared" ref="F15:H15" si="24">F11</f>
        <v>91</v>
      </c>
      <c r="G15" s="23">
        <f t="shared" si="24"/>
        <v>97</v>
      </c>
      <c r="H15" s="23">
        <f t="shared" si="24"/>
        <v>95</v>
      </c>
      <c r="I15" s="23">
        <f>I11</f>
        <v>112.89069792000002</v>
      </c>
      <c r="J15" s="23">
        <f t="shared" ref="J15:AC15" si="25">J11</f>
        <v>124.17976771200001</v>
      </c>
      <c r="K15" s="23">
        <f t="shared" si="25"/>
        <v>136.59774448320002</v>
      </c>
      <c r="L15" s="23">
        <f t="shared" si="25"/>
        <v>150.25751893152002</v>
      </c>
      <c r="M15" s="23">
        <f t="shared" si="25"/>
        <v>165.28327082467203</v>
      </c>
      <c r="N15" s="23">
        <f t="shared" si="25"/>
        <v>181.8115979071392</v>
      </c>
      <c r="O15" s="23">
        <f t="shared" si="25"/>
        <v>199.99275769785314</v>
      </c>
      <c r="P15" s="23">
        <f t="shared" si="25"/>
        <v>219.99203346763846</v>
      </c>
      <c r="Q15" s="23">
        <f t="shared" si="25"/>
        <v>241.9912368144023</v>
      </c>
      <c r="R15" s="23">
        <f t="shared" si="25"/>
        <v>266.19036049584253</v>
      </c>
      <c r="S15" s="23">
        <f t="shared" si="25"/>
        <v>292.80939654542681</v>
      </c>
      <c r="T15" s="23">
        <f t="shared" si="25"/>
        <v>322.0903361999695</v>
      </c>
      <c r="U15" s="23">
        <f t="shared" si="25"/>
        <v>354.29936981996639</v>
      </c>
      <c r="V15" s="23">
        <f t="shared" si="25"/>
        <v>389.72930680196305</v>
      </c>
      <c r="W15" s="23">
        <f t="shared" si="25"/>
        <v>428.70223748215943</v>
      </c>
      <c r="X15" s="23">
        <f t="shared" si="25"/>
        <v>471.57246123037532</v>
      </c>
      <c r="Y15" s="23">
        <f t="shared" si="25"/>
        <v>518.72970735341289</v>
      </c>
      <c r="Z15" s="23">
        <f t="shared" si="25"/>
        <v>570.60267808875415</v>
      </c>
      <c r="AA15" s="23">
        <f t="shared" si="25"/>
        <v>627.6629458976297</v>
      </c>
      <c r="AB15" s="23">
        <f t="shared" si="25"/>
        <v>690.42924048739258</v>
      </c>
      <c r="AC15" s="23">
        <f t="shared" si="25"/>
        <v>759.47216453613191</v>
      </c>
    </row>
    <row r="16" spans="1:29" ht="12.75" x14ac:dyDescent="0.2">
      <c r="A16" s="48"/>
      <c r="B16" s="115" t="s">
        <v>78</v>
      </c>
      <c r="C16" s="49"/>
      <c r="D16" s="50"/>
      <c r="E16" s="22">
        <v>31</v>
      </c>
      <c r="F16" s="22">
        <v>33</v>
      </c>
      <c r="G16" s="22">
        <v>36</v>
      </c>
      <c r="H16" s="22">
        <v>39</v>
      </c>
      <c r="I16" s="23">
        <f>I14*I17</f>
        <v>42.1</v>
      </c>
      <c r="J16" s="23">
        <f t="shared" ref="J16:AC16" si="26">J14*J17</f>
        <v>45.639534896000001</v>
      </c>
      <c r="K16" s="23">
        <f t="shared" si="26"/>
        <v>49.566546536800004</v>
      </c>
      <c r="L16" s="23">
        <f t="shared" si="26"/>
        <v>53.918106434120006</v>
      </c>
      <c r="M16" s="23">
        <f t="shared" si="26"/>
        <v>58.735077058990001</v>
      </c>
      <c r="N16" s="23">
        <f t="shared" si="26"/>
        <v>64.062486747274107</v>
      </c>
      <c r="O16" s="23">
        <f t="shared" si="26"/>
        <v>69.949942305267356</v>
      </c>
      <c r="P16" s="23">
        <f t="shared" si="26"/>
        <v>76.452083074896663</v>
      </c>
      <c r="Q16" s="23">
        <f t="shared" si="26"/>
        <v>83.629080594533747</v>
      </c>
      <c r="R16" s="23">
        <f t="shared" si="26"/>
        <v>91.547188405527166</v>
      </c>
      <c r="S16" s="23">
        <f t="shared" si="26"/>
        <v>100.27934701004294</v>
      </c>
      <c r="T16" s="23">
        <f t="shared" si="26"/>
        <v>109.90584948681213</v>
      </c>
      <c r="U16" s="23">
        <f t="shared" si="26"/>
        <v>120.51507382246999</v>
      </c>
      <c r="V16" s="23">
        <f t="shared" si="26"/>
        <v>132.20428862234482</v>
      </c>
      <c r="W16" s="23">
        <f t="shared" si="26"/>
        <v>145.08053953132571</v>
      </c>
      <c r="X16" s="23">
        <f t="shared" si="26"/>
        <v>159.26162442886741</v>
      </c>
      <c r="Y16" s="23">
        <f t="shared" si="26"/>
        <v>174.8771662689428</v>
      </c>
      <c r="Z16" s="23">
        <f t="shared" si="26"/>
        <v>192.06979332316629</v>
      </c>
      <c r="AA16" s="23">
        <f t="shared" si="26"/>
        <v>210.9964375614457</v>
      </c>
      <c r="AB16" s="23">
        <f t="shared" si="26"/>
        <v>231.82976297825491</v>
      </c>
      <c r="AC16" s="23">
        <f t="shared" si="26"/>
        <v>254.75973685371179</v>
      </c>
    </row>
    <row r="17" spans="1:29" ht="15" customHeight="1" x14ac:dyDescent="0.2">
      <c r="A17" s="48"/>
      <c r="B17" s="20" t="s">
        <v>28</v>
      </c>
      <c r="C17" s="30">
        <f>AVERAGE(E17:H17)</f>
        <v>4.9667060023847277E-2</v>
      </c>
      <c r="D17" s="31">
        <v>0.05</v>
      </c>
      <c r="E17" s="32">
        <f>E16/E14</f>
        <v>4.9919484702093397E-2</v>
      </c>
      <c r="F17" s="32">
        <f t="shared" ref="F17:H17" si="27">F16/F14</f>
        <v>4.9475262368815595E-2</v>
      </c>
      <c r="G17" s="32">
        <f t="shared" si="27"/>
        <v>4.9655172413793101E-2</v>
      </c>
      <c r="H17" s="32">
        <f t="shared" si="27"/>
        <v>4.9618320610687022E-2</v>
      </c>
      <c r="I17" s="52">
        <v>0.05</v>
      </c>
      <c r="J17" s="52">
        <v>0.05</v>
      </c>
      <c r="K17" s="52">
        <v>0.05</v>
      </c>
      <c r="L17" s="52">
        <v>0.05</v>
      </c>
      <c r="M17" s="52">
        <v>0.05</v>
      </c>
      <c r="N17" s="52">
        <v>0.05</v>
      </c>
      <c r="O17" s="52">
        <v>0.05</v>
      </c>
      <c r="P17" s="52">
        <v>0.05</v>
      </c>
      <c r="Q17" s="52">
        <v>0.05</v>
      </c>
      <c r="R17" s="52">
        <v>0.05</v>
      </c>
      <c r="S17" s="52">
        <v>0.05</v>
      </c>
      <c r="T17" s="52">
        <v>0.05</v>
      </c>
      <c r="U17" s="52">
        <v>0.05</v>
      </c>
      <c r="V17" s="52">
        <v>0.05</v>
      </c>
      <c r="W17" s="52">
        <v>0.05</v>
      </c>
      <c r="X17" s="52">
        <v>0.05</v>
      </c>
      <c r="Y17" s="52">
        <v>0.05</v>
      </c>
      <c r="Z17" s="52">
        <v>0.05</v>
      </c>
      <c r="AA17" s="52">
        <v>0.05</v>
      </c>
      <c r="AB17" s="52">
        <v>0.05</v>
      </c>
      <c r="AC17" s="52">
        <v>0.05</v>
      </c>
    </row>
    <row r="18" spans="1:29" ht="12.75" x14ac:dyDescent="0.2">
      <c r="A18" s="48" t="s">
        <v>29</v>
      </c>
      <c r="B18" s="20" t="s">
        <v>30</v>
      </c>
      <c r="C18" s="49"/>
      <c r="D18" s="50"/>
      <c r="E18" s="51">
        <f>E15-E16</f>
        <v>46</v>
      </c>
      <c r="F18" s="51">
        <f t="shared" ref="F18:H18" si="28">F15-F16</f>
        <v>58</v>
      </c>
      <c r="G18" s="51">
        <f t="shared" si="28"/>
        <v>61</v>
      </c>
      <c r="H18" s="51">
        <f t="shared" si="28"/>
        <v>56</v>
      </c>
      <c r="I18" s="23">
        <f>I15-I16</f>
        <v>70.790697920000014</v>
      </c>
      <c r="J18" s="23">
        <f t="shared" ref="J18:AC18" si="29">J15-J16</f>
        <v>78.540232816000014</v>
      </c>
      <c r="K18" s="23">
        <f t="shared" si="29"/>
        <v>87.031197946400013</v>
      </c>
      <c r="L18" s="23">
        <f t="shared" si="29"/>
        <v>96.339412497400019</v>
      </c>
      <c r="M18" s="23">
        <f t="shared" si="29"/>
        <v>106.54819376568203</v>
      </c>
      <c r="N18" s="23">
        <f t="shared" si="29"/>
        <v>117.74911115986509</v>
      </c>
      <c r="O18" s="23">
        <f t="shared" si="29"/>
        <v>130.04281539258579</v>
      </c>
      <c r="P18" s="23">
        <f t="shared" si="29"/>
        <v>143.53995039274179</v>
      </c>
      <c r="Q18" s="23">
        <f t="shared" si="29"/>
        <v>158.36215621986855</v>
      </c>
      <c r="R18" s="23">
        <f t="shared" si="29"/>
        <v>174.64317209031537</v>
      </c>
      <c r="S18" s="23">
        <f t="shared" si="29"/>
        <v>192.53004953538385</v>
      </c>
      <c r="T18" s="23">
        <f t="shared" si="29"/>
        <v>212.18448671315736</v>
      </c>
      <c r="U18" s="23">
        <f t="shared" si="29"/>
        <v>233.7842959974964</v>
      </c>
      <c r="V18" s="23">
        <f t="shared" si="29"/>
        <v>257.5250181796182</v>
      </c>
      <c r="W18" s="23">
        <f t="shared" si="29"/>
        <v>283.62169795083372</v>
      </c>
      <c r="X18" s="23">
        <f t="shared" si="29"/>
        <v>312.31083680150789</v>
      </c>
      <c r="Y18" s="23">
        <f t="shared" si="29"/>
        <v>343.85254108447009</v>
      </c>
      <c r="Z18" s="23">
        <f t="shared" si="29"/>
        <v>378.53288476558782</v>
      </c>
      <c r="AA18" s="23">
        <f t="shared" si="29"/>
        <v>416.66650833618399</v>
      </c>
      <c r="AB18" s="23">
        <f t="shared" si="29"/>
        <v>458.59947750913767</v>
      </c>
      <c r="AC18" s="23">
        <f t="shared" si="29"/>
        <v>504.71242768242013</v>
      </c>
    </row>
    <row r="19" spans="1:29" ht="12.75" x14ac:dyDescent="0.2">
      <c r="A19" s="48"/>
      <c r="B19" s="20" t="s">
        <v>31</v>
      </c>
      <c r="C19" s="49"/>
      <c r="D19" s="50"/>
      <c r="E19" s="51">
        <f t="shared" ref="E19:H19" si="30">E18+E14</f>
        <v>667</v>
      </c>
      <c r="F19" s="51">
        <f t="shared" si="30"/>
        <v>725</v>
      </c>
      <c r="G19" s="51">
        <f t="shared" si="30"/>
        <v>786</v>
      </c>
      <c r="H19" s="51">
        <f t="shared" si="30"/>
        <v>842</v>
      </c>
      <c r="I19" s="23">
        <f>I18+I14</f>
        <v>912.79069791999996</v>
      </c>
      <c r="J19" s="23">
        <f t="shared" ref="J19:AC19" si="31">J18+J14</f>
        <v>991.33093073600003</v>
      </c>
      <c r="K19" s="23">
        <f t="shared" si="31"/>
        <v>1078.3621286824</v>
      </c>
      <c r="L19" s="23">
        <f t="shared" si="31"/>
        <v>1174.7015411798</v>
      </c>
      <c r="M19" s="23">
        <f t="shared" si="31"/>
        <v>1281.249734945482</v>
      </c>
      <c r="N19" s="23">
        <f t="shared" si="31"/>
        <v>1398.9988461053472</v>
      </c>
      <c r="O19" s="23">
        <f t="shared" si="31"/>
        <v>1529.0416614979331</v>
      </c>
      <c r="P19" s="23">
        <f t="shared" si="31"/>
        <v>1672.5816118906748</v>
      </c>
      <c r="Q19" s="23">
        <f t="shared" si="31"/>
        <v>1830.9437681105433</v>
      </c>
      <c r="R19" s="23">
        <f t="shared" si="31"/>
        <v>2005.5869402008586</v>
      </c>
      <c r="S19" s="23">
        <f t="shared" si="31"/>
        <v>2198.1169897362424</v>
      </c>
      <c r="T19" s="23">
        <f t="shared" si="31"/>
        <v>2410.3014764493996</v>
      </c>
      <c r="U19" s="23">
        <f t="shared" si="31"/>
        <v>2644.085772446896</v>
      </c>
      <c r="V19" s="23">
        <f t="shared" si="31"/>
        <v>2901.6107906265142</v>
      </c>
      <c r="W19" s="23">
        <f t="shared" si="31"/>
        <v>3185.2324885773478</v>
      </c>
      <c r="X19" s="23">
        <f t="shared" si="31"/>
        <v>3497.5433253788556</v>
      </c>
      <c r="Y19" s="23">
        <f t="shared" si="31"/>
        <v>3841.3958664633255</v>
      </c>
      <c r="Z19" s="23">
        <f t="shared" si="31"/>
        <v>4219.9287512289138</v>
      </c>
      <c r="AA19" s="23">
        <f t="shared" si="31"/>
        <v>4636.5952595650979</v>
      </c>
      <c r="AB19" s="23">
        <f t="shared" si="31"/>
        <v>5095.1947370742355</v>
      </c>
      <c r="AC19" s="23">
        <f t="shared" si="31"/>
        <v>5599.9071647566552</v>
      </c>
    </row>
    <row r="20" spans="1:29" ht="12.75" x14ac:dyDescent="0.2">
      <c r="A20" s="53"/>
      <c r="B20" s="54"/>
      <c r="C20" s="55"/>
      <c r="D20" s="55"/>
      <c r="E20" s="56"/>
      <c r="F20" s="56"/>
      <c r="G20" s="56"/>
      <c r="H20" s="56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</row>
    <row r="21" spans="1:29" ht="12.75" x14ac:dyDescent="0.2">
      <c r="A21" s="14"/>
      <c r="B21" s="15" t="s">
        <v>32</v>
      </c>
      <c r="C21" s="16"/>
      <c r="D21" s="16"/>
      <c r="E21" s="17"/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2.75" x14ac:dyDescent="0.2">
      <c r="A22" s="48"/>
      <c r="B22" s="115" t="s">
        <v>77</v>
      </c>
      <c r="C22" s="150">
        <f>AVERAGE(E22:H22)</f>
        <v>40</v>
      </c>
      <c r="D22" s="151">
        <f>+C22</f>
        <v>40</v>
      </c>
      <c r="E22" s="119">
        <f>E28/E15</f>
        <v>45</v>
      </c>
      <c r="F22" s="119">
        <f t="shared" ref="F22:H22" si="32">F28/F15</f>
        <v>41</v>
      </c>
      <c r="G22" s="119">
        <f t="shared" si="32"/>
        <v>34</v>
      </c>
      <c r="H22" s="119">
        <f t="shared" si="32"/>
        <v>40</v>
      </c>
      <c r="I22" s="120">
        <f>$C22</f>
        <v>40</v>
      </c>
      <c r="J22" s="120">
        <f t="shared" ref="J22:AC22" si="33">$C22</f>
        <v>40</v>
      </c>
      <c r="K22" s="120">
        <f t="shared" si="33"/>
        <v>40</v>
      </c>
      <c r="L22" s="120">
        <f t="shared" si="33"/>
        <v>40</v>
      </c>
      <c r="M22" s="120">
        <f t="shared" si="33"/>
        <v>40</v>
      </c>
      <c r="N22" s="120">
        <f t="shared" si="33"/>
        <v>40</v>
      </c>
      <c r="O22" s="120">
        <f t="shared" si="33"/>
        <v>40</v>
      </c>
      <c r="P22" s="120">
        <f t="shared" si="33"/>
        <v>40</v>
      </c>
      <c r="Q22" s="120">
        <f t="shared" si="33"/>
        <v>40</v>
      </c>
      <c r="R22" s="120">
        <f t="shared" si="33"/>
        <v>40</v>
      </c>
      <c r="S22" s="120">
        <f t="shared" si="33"/>
        <v>40</v>
      </c>
      <c r="T22" s="120">
        <f t="shared" si="33"/>
        <v>40</v>
      </c>
      <c r="U22" s="120">
        <f t="shared" si="33"/>
        <v>40</v>
      </c>
      <c r="V22" s="120">
        <f t="shared" si="33"/>
        <v>40</v>
      </c>
      <c r="W22" s="120">
        <f t="shared" si="33"/>
        <v>40</v>
      </c>
      <c r="X22" s="120">
        <f t="shared" si="33"/>
        <v>40</v>
      </c>
      <c r="Y22" s="120">
        <f t="shared" si="33"/>
        <v>40</v>
      </c>
      <c r="Z22" s="120">
        <f t="shared" si="33"/>
        <v>40</v>
      </c>
      <c r="AA22" s="120">
        <f t="shared" si="33"/>
        <v>40</v>
      </c>
      <c r="AB22" s="120">
        <f t="shared" si="33"/>
        <v>40</v>
      </c>
      <c r="AC22" s="120">
        <f t="shared" si="33"/>
        <v>40</v>
      </c>
    </row>
    <row r="23" spans="1:29" ht="12.75" hidden="1" x14ac:dyDescent="0.2">
      <c r="A23" s="48"/>
      <c r="B23" s="115" t="s">
        <v>79</v>
      </c>
      <c r="C23" s="49"/>
      <c r="D23" s="50"/>
      <c r="E23" s="119">
        <f>E22/E30</f>
        <v>968.22580645161293</v>
      </c>
      <c r="F23" s="119">
        <f t="shared" ref="F23:H23" si="34">F22/F30</f>
        <v>900.75757575757575</v>
      </c>
      <c r="G23" s="119">
        <f t="shared" si="34"/>
        <v>742.33333333333337</v>
      </c>
      <c r="H23" s="119">
        <f t="shared" si="34"/>
        <v>863.58974358974353</v>
      </c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</row>
    <row r="24" spans="1:29" ht="12.75" hidden="1" x14ac:dyDescent="0.2">
      <c r="A24" s="48"/>
      <c r="B24" s="133" t="s">
        <v>85</v>
      </c>
      <c r="C24" s="49"/>
      <c r="D24" s="50"/>
      <c r="E24" s="119">
        <f>(Gastos!E4+Gastos!E39)/E15</f>
        <v>167.83311688311687</v>
      </c>
      <c r="F24" s="119">
        <f>(Gastos!F4+Gastos!F39)/F15</f>
        <v>170.69994790426375</v>
      </c>
      <c r="G24" s="119">
        <f>(Gastos!G4+Gastos!G39)/G15</f>
        <v>180.34157510532782</v>
      </c>
      <c r="H24" s="119">
        <f>(Gastos!H4+Gastos!H39)/H15</f>
        <v>196.77477961829979</v>
      </c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</row>
    <row r="25" spans="1:29" ht="12.75" x14ac:dyDescent="0.2">
      <c r="A25" s="53"/>
      <c r="B25" s="54"/>
      <c r="C25" s="55"/>
      <c r="D25" s="55"/>
      <c r="E25" s="56"/>
      <c r="F25" s="56"/>
      <c r="G25" s="56"/>
      <c r="H25" s="56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 spans="1:29" ht="12.75" x14ac:dyDescent="0.2">
      <c r="A26" s="14"/>
      <c r="B26" s="15" t="s">
        <v>33</v>
      </c>
      <c r="C26" s="16" t="s">
        <v>16</v>
      </c>
      <c r="D26" s="16" t="s">
        <v>17</v>
      </c>
      <c r="E26" s="17"/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12.75" x14ac:dyDescent="0.2">
      <c r="A27" s="48"/>
      <c r="B27" s="133" t="s">
        <v>86</v>
      </c>
      <c r="C27" s="59"/>
      <c r="D27" s="60"/>
      <c r="E27" s="123">
        <f>+E19*E22</f>
        <v>30015</v>
      </c>
      <c r="F27" s="123">
        <f t="shared" ref="F27:H27" si="35">+F19*F22</f>
        <v>29725</v>
      </c>
      <c r="G27" s="123">
        <f t="shared" si="35"/>
        <v>26724</v>
      </c>
      <c r="H27" s="123">
        <f t="shared" si="35"/>
        <v>33680</v>
      </c>
      <c r="I27" s="121">
        <f>+I19*I22</f>
        <v>36511.627916799996</v>
      </c>
      <c r="J27" s="121">
        <f t="shared" ref="J27:AC27" si="36">+J19*J22</f>
        <v>39653.237229439997</v>
      </c>
      <c r="K27" s="121">
        <f t="shared" si="36"/>
        <v>43134.485147296</v>
      </c>
      <c r="L27" s="121">
        <f t="shared" si="36"/>
        <v>46988.061647192</v>
      </c>
      <c r="M27" s="121">
        <f t="shared" si="36"/>
        <v>51249.989397819285</v>
      </c>
      <c r="N27" s="121">
        <f t="shared" si="36"/>
        <v>55959.953844213887</v>
      </c>
      <c r="O27" s="121">
        <f t="shared" si="36"/>
        <v>61161.666459917324</v>
      </c>
      <c r="P27" s="121">
        <f t="shared" si="36"/>
        <v>66903.264475626987</v>
      </c>
      <c r="Q27" s="121">
        <f t="shared" si="36"/>
        <v>73237.750724421727</v>
      </c>
      <c r="R27" s="121">
        <f t="shared" si="36"/>
        <v>80223.477608034344</v>
      </c>
      <c r="S27" s="121">
        <f t="shared" si="36"/>
        <v>87924.67958944969</v>
      </c>
      <c r="T27" s="121">
        <f t="shared" si="36"/>
        <v>96412.059057975988</v>
      </c>
      <c r="U27" s="121">
        <f t="shared" si="36"/>
        <v>105763.43089787583</v>
      </c>
      <c r="V27" s="121">
        <f t="shared" si="36"/>
        <v>116064.43162506056</v>
      </c>
      <c r="W27" s="121">
        <f t="shared" si="36"/>
        <v>127409.29954309392</v>
      </c>
      <c r="X27" s="121">
        <f t="shared" si="36"/>
        <v>139901.73301515423</v>
      </c>
      <c r="Y27" s="121">
        <f t="shared" si="36"/>
        <v>153655.83465853301</v>
      </c>
      <c r="Z27" s="121">
        <f t="shared" si="36"/>
        <v>168797.15004915657</v>
      </c>
      <c r="AA27" s="121">
        <f t="shared" si="36"/>
        <v>185463.8103826039</v>
      </c>
      <c r="AB27" s="121">
        <f t="shared" si="36"/>
        <v>203807.78948296941</v>
      </c>
      <c r="AC27" s="121">
        <f t="shared" si="36"/>
        <v>223996.28659026622</v>
      </c>
    </row>
    <row r="28" spans="1:29" ht="12.75" x14ac:dyDescent="0.2">
      <c r="A28" s="48"/>
      <c r="B28" s="133" t="s">
        <v>34</v>
      </c>
      <c r="C28" s="62"/>
      <c r="D28" s="63"/>
      <c r="E28" s="123">
        <v>3465</v>
      </c>
      <c r="F28" s="123">
        <v>3731</v>
      </c>
      <c r="G28" s="123">
        <v>3298</v>
      </c>
      <c r="H28" s="123">
        <v>3800</v>
      </c>
      <c r="I28" s="120">
        <f>I27-H27</f>
        <v>2831.6279167999965</v>
      </c>
      <c r="J28" s="120">
        <f t="shared" ref="J28:AC28" si="37">J27-I27</f>
        <v>3141.609312640001</v>
      </c>
      <c r="K28" s="120">
        <f t="shared" si="37"/>
        <v>3481.2479178560025</v>
      </c>
      <c r="L28" s="120">
        <f t="shared" si="37"/>
        <v>3853.5764998960003</v>
      </c>
      <c r="M28" s="120">
        <f t="shared" si="37"/>
        <v>4261.9277506272847</v>
      </c>
      <c r="N28" s="120">
        <f t="shared" si="37"/>
        <v>4709.9644463946024</v>
      </c>
      <c r="O28" s="120">
        <f t="shared" si="37"/>
        <v>5201.7126157034363</v>
      </c>
      <c r="P28" s="120">
        <f t="shared" si="37"/>
        <v>5741.5980157096637</v>
      </c>
      <c r="Q28" s="120">
        <f t="shared" si="37"/>
        <v>6334.4862487947394</v>
      </c>
      <c r="R28" s="120">
        <f t="shared" si="37"/>
        <v>6985.7268836126168</v>
      </c>
      <c r="S28" s="120">
        <f t="shared" si="37"/>
        <v>7701.2019814153464</v>
      </c>
      <c r="T28" s="120">
        <f t="shared" si="37"/>
        <v>8487.3794685262983</v>
      </c>
      <c r="U28" s="120">
        <f t="shared" si="37"/>
        <v>9351.3718398998462</v>
      </c>
      <c r="V28" s="120">
        <f t="shared" si="37"/>
        <v>10301.000727184728</v>
      </c>
      <c r="W28" s="120">
        <f t="shared" si="37"/>
        <v>11344.867918033357</v>
      </c>
      <c r="X28" s="120">
        <f t="shared" si="37"/>
        <v>12492.433472060307</v>
      </c>
      <c r="Y28" s="120">
        <f t="shared" si="37"/>
        <v>13754.101643378788</v>
      </c>
      <c r="Z28" s="120">
        <f t="shared" si="37"/>
        <v>15141.315390623553</v>
      </c>
      <c r="AA28" s="120">
        <f t="shared" si="37"/>
        <v>16666.660333447333</v>
      </c>
      <c r="AB28" s="120">
        <f t="shared" si="37"/>
        <v>18343.979100365512</v>
      </c>
      <c r="AC28" s="120">
        <f t="shared" si="37"/>
        <v>20188.497107296804</v>
      </c>
    </row>
    <row r="29" spans="1:29" ht="12.75" x14ac:dyDescent="0.2">
      <c r="A29" s="48"/>
      <c r="B29" s="20" t="s">
        <v>35</v>
      </c>
      <c r="C29" s="62"/>
      <c r="D29" s="63"/>
      <c r="E29" s="123">
        <f>+E16*E22</f>
        <v>1395</v>
      </c>
      <c r="F29" s="123">
        <f t="shared" ref="F29:H29" si="38">+F16*F22</f>
        <v>1353</v>
      </c>
      <c r="G29" s="123">
        <f t="shared" si="38"/>
        <v>1224</v>
      </c>
      <c r="H29" s="123">
        <f t="shared" si="38"/>
        <v>1560</v>
      </c>
      <c r="I29" s="120">
        <f>+I16*I22</f>
        <v>1684</v>
      </c>
      <c r="J29" s="120">
        <f>+J16*J22</f>
        <v>1825.5813958399999</v>
      </c>
      <c r="K29" s="120">
        <f t="shared" ref="K29:AC29" si="39">+K16*K22</f>
        <v>1982.6618614720001</v>
      </c>
      <c r="L29" s="120">
        <f t="shared" si="39"/>
        <v>2156.7242573648</v>
      </c>
      <c r="M29" s="120">
        <f t="shared" si="39"/>
        <v>2349.4030823595999</v>
      </c>
      <c r="N29" s="120">
        <f t="shared" si="39"/>
        <v>2562.4994698909641</v>
      </c>
      <c r="O29" s="120">
        <f t="shared" si="39"/>
        <v>2797.9976922106944</v>
      </c>
      <c r="P29" s="120">
        <f t="shared" si="39"/>
        <v>3058.0833229958666</v>
      </c>
      <c r="Q29" s="120">
        <f t="shared" si="39"/>
        <v>3345.1632237813501</v>
      </c>
      <c r="R29" s="120">
        <f t="shared" si="39"/>
        <v>3661.8875362210865</v>
      </c>
      <c r="S29" s="120">
        <f t="shared" si="39"/>
        <v>4011.1738804017177</v>
      </c>
      <c r="T29" s="120">
        <f t="shared" si="39"/>
        <v>4396.2339794724849</v>
      </c>
      <c r="U29" s="120">
        <f t="shared" si="39"/>
        <v>4820.6029528987992</v>
      </c>
      <c r="V29" s="120">
        <f t="shared" si="39"/>
        <v>5288.171544893793</v>
      </c>
      <c r="W29" s="120">
        <f t="shared" si="39"/>
        <v>5803.2215812530285</v>
      </c>
      <c r="X29" s="120">
        <f t="shared" si="39"/>
        <v>6370.4649771546965</v>
      </c>
      <c r="Y29" s="120">
        <f t="shared" si="39"/>
        <v>6995.0866507577121</v>
      </c>
      <c r="Z29" s="120">
        <f t="shared" si="39"/>
        <v>7682.791732926652</v>
      </c>
      <c r="AA29" s="120">
        <f t="shared" si="39"/>
        <v>8439.8575024578276</v>
      </c>
      <c r="AB29" s="120">
        <f t="shared" si="39"/>
        <v>9273.1905191301958</v>
      </c>
      <c r="AC29" s="120">
        <f t="shared" si="39"/>
        <v>10190.389474148471</v>
      </c>
    </row>
    <row r="30" spans="1:29" ht="12.75" x14ac:dyDescent="0.2">
      <c r="A30" s="48"/>
      <c r="B30" s="20" t="s">
        <v>36</v>
      </c>
      <c r="C30" s="30">
        <f>AVERAGE(E30:H30)</f>
        <v>4.6028454875570321E-2</v>
      </c>
      <c r="D30" s="31">
        <v>0.05</v>
      </c>
      <c r="E30" s="32">
        <f t="shared" ref="E30:H30" si="40">E29/E27</f>
        <v>4.6476761619190406E-2</v>
      </c>
      <c r="F30" s="32">
        <f t="shared" si="40"/>
        <v>4.5517241379310347E-2</v>
      </c>
      <c r="G30" s="32">
        <f t="shared" si="40"/>
        <v>4.5801526717557252E-2</v>
      </c>
      <c r="H30" s="32">
        <f t="shared" si="40"/>
        <v>4.631828978622328E-2</v>
      </c>
      <c r="I30" s="52">
        <v>0.05</v>
      </c>
      <c r="J30" s="52">
        <v>0.05</v>
      </c>
      <c r="K30" s="52">
        <v>0.05</v>
      </c>
      <c r="L30" s="52">
        <v>0.05</v>
      </c>
      <c r="M30" s="52">
        <v>0.05</v>
      </c>
      <c r="N30" s="52">
        <v>0.05</v>
      </c>
      <c r="O30" s="52">
        <v>0.05</v>
      </c>
      <c r="P30" s="52">
        <v>0.05</v>
      </c>
      <c r="Q30" s="52">
        <v>0.05</v>
      </c>
      <c r="R30" s="52">
        <v>0.05</v>
      </c>
      <c r="S30" s="52">
        <v>0.05</v>
      </c>
      <c r="T30" s="52">
        <v>0.05</v>
      </c>
      <c r="U30" s="52">
        <v>0.05</v>
      </c>
      <c r="V30" s="52">
        <v>0.05</v>
      </c>
      <c r="W30" s="52">
        <v>0.05</v>
      </c>
      <c r="X30" s="52">
        <v>0.05</v>
      </c>
      <c r="Y30" s="52">
        <v>0.05</v>
      </c>
      <c r="Z30" s="52">
        <v>0.05</v>
      </c>
      <c r="AA30" s="52">
        <v>0.05</v>
      </c>
      <c r="AB30" s="52">
        <v>0.05</v>
      </c>
      <c r="AC30" s="52">
        <v>0.05</v>
      </c>
    </row>
    <row r="31" spans="1:29" ht="12.75" x14ac:dyDescent="0.2">
      <c r="A31" s="48"/>
      <c r="B31" s="20" t="s">
        <v>37</v>
      </c>
      <c r="C31" s="59"/>
      <c r="D31" s="59"/>
      <c r="E31" s="119">
        <f>E28-E29</f>
        <v>2070</v>
      </c>
      <c r="F31" s="119">
        <f t="shared" ref="F31:H31" si="41">F28-F29</f>
        <v>2378</v>
      </c>
      <c r="G31" s="119">
        <f t="shared" si="41"/>
        <v>2074</v>
      </c>
      <c r="H31" s="119">
        <f t="shared" si="41"/>
        <v>2240</v>
      </c>
      <c r="I31" s="120">
        <f>I28-I29</f>
        <v>1147.6279167999965</v>
      </c>
      <c r="J31" s="120">
        <f t="shared" ref="J31:AC31" si="42">J28-J29</f>
        <v>1316.0279168000011</v>
      </c>
      <c r="K31" s="120">
        <f t="shared" si="42"/>
        <v>1498.5860563840024</v>
      </c>
      <c r="L31" s="120">
        <f t="shared" si="42"/>
        <v>1696.8522425312003</v>
      </c>
      <c r="M31" s="120">
        <f t="shared" si="42"/>
        <v>1912.5246682676848</v>
      </c>
      <c r="N31" s="120">
        <f t="shared" si="42"/>
        <v>2147.4649765036384</v>
      </c>
      <c r="O31" s="120">
        <f t="shared" si="42"/>
        <v>2403.7149234927419</v>
      </c>
      <c r="P31" s="120">
        <f t="shared" si="42"/>
        <v>2683.5146927137971</v>
      </c>
      <c r="Q31" s="120">
        <f t="shared" si="42"/>
        <v>2989.3230250133893</v>
      </c>
      <c r="R31" s="120">
        <f t="shared" si="42"/>
        <v>3323.8393473915303</v>
      </c>
      <c r="S31" s="120">
        <f t="shared" si="42"/>
        <v>3690.0281010136287</v>
      </c>
      <c r="T31" s="120">
        <f t="shared" si="42"/>
        <v>4091.1454890538134</v>
      </c>
      <c r="U31" s="120">
        <f t="shared" si="42"/>
        <v>4530.768887001047</v>
      </c>
      <c r="V31" s="120">
        <f t="shared" si="42"/>
        <v>5012.829182290935</v>
      </c>
      <c r="W31" s="120">
        <f t="shared" si="42"/>
        <v>5541.6463367803281</v>
      </c>
      <c r="X31" s="120">
        <f t="shared" si="42"/>
        <v>6121.9684949056109</v>
      </c>
      <c r="Y31" s="120">
        <f t="shared" si="42"/>
        <v>6759.0149926210761</v>
      </c>
      <c r="Z31" s="120">
        <f t="shared" si="42"/>
        <v>7458.523657696901</v>
      </c>
      <c r="AA31" s="120">
        <f t="shared" si="42"/>
        <v>8226.8028309895053</v>
      </c>
      <c r="AB31" s="120">
        <f t="shared" si="42"/>
        <v>9070.7885812353161</v>
      </c>
      <c r="AC31" s="120">
        <f t="shared" si="42"/>
        <v>9998.1076331483328</v>
      </c>
    </row>
    <row r="32" spans="1:29" ht="12.75" x14ac:dyDescent="0.2">
      <c r="A32" s="48"/>
      <c r="B32" s="20" t="s">
        <v>38</v>
      </c>
      <c r="C32" s="35"/>
      <c r="D32" s="35"/>
      <c r="E32" s="37">
        <f t="shared" ref="E32:AC32" si="43">E31/E27</f>
        <v>6.8965517241379309E-2</v>
      </c>
      <c r="F32" s="37">
        <f t="shared" si="43"/>
        <v>0.08</v>
      </c>
      <c r="G32" s="37">
        <f t="shared" si="43"/>
        <v>7.7608142493638677E-2</v>
      </c>
      <c r="H32" s="37">
        <f t="shared" si="43"/>
        <v>6.6508313539192399E-2</v>
      </c>
      <c r="I32" s="37">
        <f t="shared" si="43"/>
        <v>3.1431847394345888E-2</v>
      </c>
      <c r="J32" s="37">
        <f t="shared" si="43"/>
        <v>3.3188410549818477E-2</v>
      </c>
      <c r="K32" s="37">
        <f t="shared" si="43"/>
        <v>3.4742180213038786E-2</v>
      </c>
      <c r="L32" s="37">
        <f t="shared" si="43"/>
        <v>3.6112412026525972E-2</v>
      </c>
      <c r="M32" s="37">
        <f t="shared" si="43"/>
        <v>3.7317562222736064E-2</v>
      </c>
      <c r="N32" s="37">
        <f t="shared" si="43"/>
        <v>3.8375031231832953E-2</v>
      </c>
      <c r="O32" s="37">
        <f t="shared" si="43"/>
        <v>3.9301004413737343E-2</v>
      </c>
      <c r="P32" s="37">
        <f t="shared" si="43"/>
        <v>4.0110370005807527E-2</v>
      </c>
      <c r="Q32" s="37">
        <f t="shared" si="43"/>
        <v>4.0816696245377385E-2</v>
      </c>
      <c r="R32" s="37">
        <f t="shared" si="43"/>
        <v>4.1432252085001231E-2</v>
      </c>
      <c r="S32" s="37">
        <f t="shared" si="43"/>
        <v>4.1968058550154841E-2</v>
      </c>
      <c r="T32" s="37">
        <f t="shared" si="43"/>
        <v>4.2433960326411682E-2</v>
      </c>
      <c r="U32" s="37">
        <f t="shared" si="43"/>
        <v>4.2838709453137107E-2</v>
      </c>
      <c r="V32" s="37">
        <f t="shared" si="43"/>
        <v>4.319005497295321E-2</v>
      </c>
      <c r="W32" s="37">
        <f t="shared" si="43"/>
        <v>4.3494834024308919E-2</v>
      </c>
      <c r="X32" s="37">
        <f t="shared" si="43"/>
        <v>4.375906118505677E-2</v>
      </c>
      <c r="Y32" s="37">
        <f t="shared" si="43"/>
        <v>4.3988013912010113E-2</v>
      </c>
      <c r="Z32" s="37">
        <f t="shared" si="43"/>
        <v>4.4186312716327579E-2</v>
      </c>
      <c r="AA32" s="37">
        <f t="shared" si="43"/>
        <v>4.4357995309262564E-2</v>
      </c>
      <c r="AB32" s="37">
        <f t="shared" si="43"/>
        <v>4.4506584386428905E-2</v>
      </c>
      <c r="AC32" s="37">
        <f t="shared" si="43"/>
        <v>4.4635149025648184E-2</v>
      </c>
    </row>
    <row r="33" spans="1:29" ht="12.75" x14ac:dyDescent="0.2">
      <c r="A33" s="48"/>
      <c r="B33" s="20"/>
      <c r="C33" s="59"/>
      <c r="D33" s="35"/>
      <c r="E33" s="58"/>
      <c r="F33" s="58"/>
      <c r="G33" s="58"/>
      <c r="H33" s="58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</row>
    <row r="34" spans="1:29" ht="12.75" x14ac:dyDescent="0.2">
      <c r="A34" s="64"/>
      <c r="B34" s="64" t="s">
        <v>39</v>
      </c>
      <c r="C34" s="65" t="s">
        <v>16</v>
      </c>
      <c r="D34" s="66" t="s">
        <v>17</v>
      </c>
      <c r="E34" s="67"/>
      <c r="F34" s="67"/>
      <c r="G34" s="67"/>
      <c r="H34" s="67"/>
      <c r="I34" s="68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</row>
    <row r="35" spans="1:29" x14ac:dyDescent="0.25">
      <c r="A35" s="48"/>
      <c r="B35" s="20" t="s">
        <v>40</v>
      </c>
      <c r="C35" s="70"/>
      <c r="D35" s="70"/>
      <c r="E35" s="124">
        <f>+E27</f>
        <v>30015</v>
      </c>
      <c r="F35" s="124">
        <f t="shared" ref="F35:H35" si="44">+F27</f>
        <v>29725</v>
      </c>
      <c r="G35" s="124">
        <f t="shared" si="44"/>
        <v>26724</v>
      </c>
      <c r="H35" s="124">
        <f t="shared" si="44"/>
        <v>33680</v>
      </c>
      <c r="I35" s="122">
        <f>+I27</f>
        <v>36511.627916799996</v>
      </c>
      <c r="J35" s="122">
        <f t="shared" ref="J35:AB35" si="45">+J27</f>
        <v>39653.237229439997</v>
      </c>
      <c r="K35" s="122">
        <f t="shared" si="45"/>
        <v>43134.485147296</v>
      </c>
      <c r="L35" s="122">
        <f t="shared" si="45"/>
        <v>46988.061647192</v>
      </c>
      <c r="M35" s="122">
        <f t="shared" si="45"/>
        <v>51249.989397819285</v>
      </c>
      <c r="N35" s="122">
        <f t="shared" si="45"/>
        <v>55959.953844213887</v>
      </c>
      <c r="O35" s="122">
        <f t="shared" si="45"/>
        <v>61161.666459917324</v>
      </c>
      <c r="P35" s="122">
        <f t="shared" si="45"/>
        <v>66903.264475626987</v>
      </c>
      <c r="Q35" s="122">
        <f t="shared" si="45"/>
        <v>73237.750724421727</v>
      </c>
      <c r="R35" s="122">
        <f t="shared" si="45"/>
        <v>80223.477608034344</v>
      </c>
      <c r="S35" s="122">
        <f t="shared" si="45"/>
        <v>87924.67958944969</v>
      </c>
      <c r="T35" s="122">
        <f t="shared" si="45"/>
        <v>96412.059057975988</v>
      </c>
      <c r="U35" s="122">
        <f t="shared" si="45"/>
        <v>105763.43089787583</v>
      </c>
      <c r="V35" s="122">
        <f t="shared" si="45"/>
        <v>116064.43162506056</v>
      </c>
      <c r="W35" s="122">
        <f t="shared" si="45"/>
        <v>127409.29954309392</v>
      </c>
      <c r="X35" s="122">
        <f t="shared" si="45"/>
        <v>139901.73301515423</v>
      </c>
      <c r="Y35" s="122">
        <f t="shared" si="45"/>
        <v>153655.83465853301</v>
      </c>
      <c r="Z35" s="122">
        <f t="shared" si="45"/>
        <v>168797.15004915657</v>
      </c>
      <c r="AA35" s="122">
        <f t="shared" si="45"/>
        <v>185463.8103826039</v>
      </c>
      <c r="AB35" s="122">
        <f t="shared" si="45"/>
        <v>203807.78948296941</v>
      </c>
      <c r="AC35" s="122">
        <f t="shared" ref="AC35:AC37" si="46">SUM(Q35:AB35)</f>
        <v>1538661.4466343292</v>
      </c>
    </row>
    <row r="36" spans="1:29" x14ac:dyDescent="0.25">
      <c r="A36" s="48"/>
      <c r="B36" s="20" t="s">
        <v>41</v>
      </c>
      <c r="C36" s="70"/>
      <c r="D36" s="70"/>
      <c r="E36" s="125">
        <f>+E27</f>
        <v>30015</v>
      </c>
      <c r="F36" s="125">
        <f t="shared" ref="F36:H36" si="47">+F27</f>
        <v>29725</v>
      </c>
      <c r="G36" s="125">
        <f t="shared" si="47"/>
        <v>26724</v>
      </c>
      <c r="H36" s="125">
        <f t="shared" si="47"/>
        <v>33680</v>
      </c>
      <c r="I36" s="122">
        <f>0.8*I35</f>
        <v>29209.302333439999</v>
      </c>
      <c r="J36" s="122">
        <f t="shared" ref="J36:AB36" si="48">0.8*J35</f>
        <v>31722.589783552001</v>
      </c>
      <c r="K36" s="122">
        <f t="shared" si="48"/>
        <v>34507.5881178368</v>
      </c>
      <c r="L36" s="122">
        <f t="shared" si="48"/>
        <v>37590.449317753599</v>
      </c>
      <c r="M36" s="122">
        <f t="shared" si="48"/>
        <v>40999.991518255432</v>
      </c>
      <c r="N36" s="122">
        <f t="shared" si="48"/>
        <v>44767.96307537111</v>
      </c>
      <c r="O36" s="122">
        <f t="shared" si="48"/>
        <v>48929.333167933859</v>
      </c>
      <c r="P36" s="122">
        <f t="shared" si="48"/>
        <v>53522.611580501594</v>
      </c>
      <c r="Q36" s="122">
        <f t="shared" si="48"/>
        <v>58590.200579537384</v>
      </c>
      <c r="R36" s="122">
        <f t="shared" si="48"/>
        <v>64178.782086427476</v>
      </c>
      <c r="S36" s="122">
        <f t="shared" si="48"/>
        <v>70339.743671559758</v>
      </c>
      <c r="T36" s="122">
        <f t="shared" si="48"/>
        <v>77129.647246380788</v>
      </c>
      <c r="U36" s="122">
        <f t="shared" si="48"/>
        <v>84610.744718300673</v>
      </c>
      <c r="V36" s="122">
        <f t="shared" si="48"/>
        <v>92851.545300048456</v>
      </c>
      <c r="W36" s="122">
        <f t="shared" si="48"/>
        <v>101927.43963447514</v>
      </c>
      <c r="X36" s="122">
        <f t="shared" si="48"/>
        <v>111921.38641212339</v>
      </c>
      <c r="Y36" s="122">
        <f t="shared" si="48"/>
        <v>122924.66772682642</v>
      </c>
      <c r="Z36" s="122">
        <f t="shared" si="48"/>
        <v>135037.72003932527</v>
      </c>
      <c r="AA36" s="122">
        <f t="shared" si="48"/>
        <v>148371.04830608313</v>
      </c>
      <c r="AB36" s="122">
        <f t="shared" si="48"/>
        <v>163046.23158637554</v>
      </c>
      <c r="AC36" s="122">
        <f t="shared" si="46"/>
        <v>1230929.1573074632</v>
      </c>
    </row>
    <row r="37" spans="1:29" x14ac:dyDescent="0.25">
      <c r="A37" s="48"/>
      <c r="B37" s="20" t="s">
        <v>42</v>
      </c>
      <c r="C37" s="71"/>
      <c r="D37" s="31">
        <v>0.2</v>
      </c>
      <c r="E37" s="125">
        <v>0</v>
      </c>
      <c r="F37" s="125">
        <v>0</v>
      </c>
      <c r="G37" s="125">
        <v>4498</v>
      </c>
      <c r="H37" s="125">
        <v>3404</v>
      </c>
      <c r="I37" s="122">
        <f>0.2*I35</f>
        <v>7302.3255833599997</v>
      </c>
      <c r="J37" s="122">
        <f t="shared" ref="J37:AB37" si="49">0.2*J35</f>
        <v>7930.6474458880002</v>
      </c>
      <c r="K37" s="122">
        <f t="shared" si="49"/>
        <v>8626.8970294592</v>
      </c>
      <c r="L37" s="122">
        <f t="shared" si="49"/>
        <v>9397.6123294383997</v>
      </c>
      <c r="M37" s="122">
        <f t="shared" si="49"/>
        <v>10249.997879563858</v>
      </c>
      <c r="N37" s="122">
        <f t="shared" si="49"/>
        <v>11191.990768842777</v>
      </c>
      <c r="O37" s="122">
        <f t="shared" si="49"/>
        <v>12232.333291983465</v>
      </c>
      <c r="P37" s="122">
        <f t="shared" si="49"/>
        <v>13380.652895125399</v>
      </c>
      <c r="Q37" s="122">
        <f t="shared" si="49"/>
        <v>14647.550144884346</v>
      </c>
      <c r="R37" s="122">
        <f t="shared" si="49"/>
        <v>16044.695521606869</v>
      </c>
      <c r="S37" s="122">
        <f t="shared" si="49"/>
        <v>17584.935917889939</v>
      </c>
      <c r="T37" s="122">
        <f t="shared" si="49"/>
        <v>19282.411811595197</v>
      </c>
      <c r="U37" s="122">
        <f t="shared" si="49"/>
        <v>21152.686179575168</v>
      </c>
      <c r="V37" s="122">
        <f t="shared" si="49"/>
        <v>23212.886325012114</v>
      </c>
      <c r="W37" s="122">
        <f t="shared" si="49"/>
        <v>25481.859908618786</v>
      </c>
      <c r="X37" s="122">
        <f t="shared" si="49"/>
        <v>27980.346603030848</v>
      </c>
      <c r="Y37" s="122">
        <f t="shared" si="49"/>
        <v>30731.166931706604</v>
      </c>
      <c r="Z37" s="122">
        <f t="shared" si="49"/>
        <v>33759.430009831318</v>
      </c>
      <c r="AA37" s="122">
        <f t="shared" si="49"/>
        <v>37092.762076520783</v>
      </c>
      <c r="AB37" s="122">
        <f t="shared" si="49"/>
        <v>40761.557896593884</v>
      </c>
      <c r="AC37" s="122">
        <f t="shared" si="46"/>
        <v>307732.28932686581</v>
      </c>
    </row>
    <row r="38" spans="1:29" ht="12.75" x14ac:dyDescent="0.2">
      <c r="E38" s="72"/>
      <c r="F38" s="72"/>
      <c r="G38" s="72"/>
      <c r="H38" s="72"/>
    </row>
    <row r="39" spans="1:29" ht="12.75" x14ac:dyDescent="0.2">
      <c r="A39" s="73"/>
      <c r="B39" s="74" t="s">
        <v>43</v>
      </c>
      <c r="C39" s="75"/>
      <c r="D39" s="76" t="s">
        <v>44</v>
      </c>
      <c r="E39" s="77"/>
      <c r="F39" s="77"/>
      <c r="G39" s="77"/>
      <c r="H39" s="77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29" x14ac:dyDescent="0.25">
      <c r="A40" s="48"/>
      <c r="B40" s="20" t="s">
        <v>45</v>
      </c>
      <c r="C40" s="70"/>
      <c r="D40" s="70"/>
      <c r="E40" s="124">
        <f t="shared" ref="E40:AB40" si="50">E41+E42+E43</f>
        <v>33715.229999999996</v>
      </c>
      <c r="F40" s="124">
        <f t="shared" si="50"/>
        <v>35494.425259288</v>
      </c>
      <c r="G40" s="124">
        <f t="shared" si="50"/>
        <v>37756.5427852168</v>
      </c>
      <c r="H40" s="124">
        <f t="shared" si="50"/>
        <v>39039.014063738476</v>
      </c>
      <c r="I40" s="122">
        <f t="shared" si="50"/>
        <v>44762.542988688328</v>
      </c>
      <c r="J40" s="122">
        <f t="shared" si="50"/>
        <v>49717.598487557159</v>
      </c>
      <c r="K40" s="122">
        <f t="shared" si="50"/>
        <v>52875.097462312871</v>
      </c>
      <c r="L40" s="122">
        <f t="shared" si="50"/>
        <v>53818.213698324158</v>
      </c>
      <c r="M40" s="122">
        <f t="shared" si="50"/>
        <v>55812.070912629984</v>
      </c>
      <c r="N40" s="122">
        <f t="shared" si="50"/>
        <v>56932.950583700585</v>
      </c>
      <c r="O40" s="122">
        <f t="shared" si="50"/>
        <v>58155.956559272468</v>
      </c>
      <c r="P40" s="122">
        <f t="shared" si="50"/>
        <v>59491.097119917606</v>
      </c>
      <c r="Q40" s="122">
        <f t="shared" si="50"/>
        <v>60949.37524376878</v>
      </c>
      <c r="R40" s="122">
        <f t="shared" si="50"/>
        <v>62542.887892360864</v>
      </c>
      <c r="S40" s="122">
        <f t="shared" si="50"/>
        <v>64284.935219538609</v>
      </c>
      <c r="T40" s="122">
        <f t="shared" si="50"/>
        <v>66190.14069557238</v>
      </c>
      <c r="U40" s="122">
        <f t="shared" si="50"/>
        <v>68274.583237831932</v>
      </c>
      <c r="V40" s="122">
        <f t="shared" si="50"/>
        <v>70555.942548498511</v>
      </c>
      <c r="W40" s="122">
        <f t="shared" si="50"/>
        <v>73053.658979838219</v>
      </c>
      <c r="X40" s="122">
        <f t="shared" si="50"/>
        <v>75789.109379606627</v>
      </c>
      <c r="Y40" s="122">
        <f t="shared" si="50"/>
        <v>78785.80051440539</v>
      </c>
      <c r="Z40" s="122">
        <f t="shared" si="50"/>
        <v>76463.049813959966</v>
      </c>
      <c r="AA40" s="122">
        <f t="shared" si="50"/>
        <v>79501.694255981507</v>
      </c>
      <c r="AB40" s="122">
        <f t="shared" si="50"/>
        <v>82831.04998602398</v>
      </c>
      <c r="AC40" s="122">
        <f t="shared" ref="AC40:AC44" si="51">SUM(Q40:AB40)</f>
        <v>859222.22776738671</v>
      </c>
    </row>
    <row r="41" spans="1:29" x14ac:dyDescent="0.25">
      <c r="A41" s="80"/>
      <c r="B41" s="81" t="s">
        <v>109</v>
      </c>
      <c r="C41" s="82"/>
      <c r="D41" s="82"/>
      <c r="E41" s="126">
        <f>Gastos!E21</f>
        <v>8792.08</v>
      </c>
      <c r="F41" s="126">
        <f>Gastos!F21</f>
        <v>7960.73</v>
      </c>
      <c r="G41" s="126">
        <f>Gastos!G21</f>
        <v>8263.41</v>
      </c>
      <c r="H41" s="126">
        <f>Gastos!H21</f>
        <v>8345.41</v>
      </c>
      <c r="I41" s="127">
        <f>Gastos!I21</f>
        <v>11404.35</v>
      </c>
      <c r="J41" s="127">
        <f>Gastos!J21</f>
        <v>8681.8081999999995</v>
      </c>
      <c r="K41" s="127">
        <f>Gastos!K21</f>
        <v>11093.950145999999</v>
      </c>
      <c r="L41" s="127">
        <f>Gastos!L21</f>
        <v>11217.17365038</v>
      </c>
      <c r="M41" s="127">
        <f>Gastos!M21</f>
        <v>12309.1488598914</v>
      </c>
      <c r="N41" s="127">
        <f>Gastos!N21</f>
        <v>12437.958325688141</v>
      </c>
      <c r="O41" s="127">
        <f>Gastos!O21</f>
        <v>12569.687075458787</v>
      </c>
      <c r="P41" s="127">
        <f>Gastos!P21</f>
        <v>12704.42268772255</v>
      </c>
      <c r="Q41" s="127">
        <f>Gastos!Q21</f>
        <v>12842.255368354225</v>
      </c>
      <c r="R41" s="127">
        <f>Gastos!R21</f>
        <v>12983.278029404853</v>
      </c>
      <c r="S41" s="127">
        <f>Gastos!S21</f>
        <v>13127.586370286997</v>
      </c>
      <c r="T41" s="127">
        <f>Gastos!T21</f>
        <v>13275.278961395608</v>
      </c>
      <c r="U41" s="127">
        <f>Gastos!U21</f>
        <v>13426.457330237477</v>
      </c>
      <c r="V41" s="127">
        <f>Gastos!V21</f>
        <v>13581.226050144602</v>
      </c>
      <c r="W41" s="127">
        <f>Gastos!W21</f>
        <v>13739.692831648939</v>
      </c>
      <c r="X41" s="127">
        <f>Gastos!X21</f>
        <v>13901.968616598408</v>
      </c>
      <c r="Y41" s="127">
        <f>Gastos!Y21</f>
        <v>14068.16767509636</v>
      </c>
      <c r="Z41" s="127">
        <f>Gastos!Z21</f>
        <v>14238.407705349251</v>
      </c>
      <c r="AA41" s="127">
        <f>Gastos!AA21</f>
        <v>14412.809936509728</v>
      </c>
      <c r="AB41" s="127">
        <f>Gastos!AB21</f>
        <v>14591.49923460502</v>
      </c>
      <c r="AC41" s="127">
        <f t="shared" si="51"/>
        <v>164188.62810963148</v>
      </c>
    </row>
    <row r="42" spans="1:29" x14ac:dyDescent="0.25">
      <c r="A42" s="48"/>
      <c r="B42" s="115" t="s">
        <v>110</v>
      </c>
      <c r="C42" s="71"/>
      <c r="D42" s="71"/>
      <c r="E42" s="126">
        <f>Gastos!E4</f>
        <v>2595.83</v>
      </c>
      <c r="F42" s="126">
        <f>Gastos!F4</f>
        <v>2593</v>
      </c>
      <c r="G42" s="126">
        <f>Gastos!G4</f>
        <v>2535</v>
      </c>
      <c r="H42" s="126">
        <f>Gastos!H4</f>
        <v>2627</v>
      </c>
      <c r="I42" s="127">
        <f>Gastos!I4</f>
        <v>5044</v>
      </c>
      <c r="J42" s="127">
        <f>Gastos!J4</f>
        <v>5444</v>
      </c>
      <c r="K42" s="127">
        <f>Gastos!K4</f>
        <v>5884</v>
      </c>
      <c r="L42" s="127">
        <f>Gastos!L4</f>
        <v>6368</v>
      </c>
      <c r="M42" s="127">
        <f>Gastos!M4</f>
        <v>6900.4</v>
      </c>
      <c r="N42" s="127">
        <f>Gastos!N4</f>
        <v>7486.04</v>
      </c>
      <c r="O42" s="127">
        <f>Gastos!O4</f>
        <v>8130.2439999999997</v>
      </c>
      <c r="P42" s="127">
        <f>Gastos!P4</f>
        <v>8838.8683999999994</v>
      </c>
      <c r="Q42" s="127">
        <f>Gastos!Q4</f>
        <v>9618.355239999999</v>
      </c>
      <c r="R42" s="127">
        <f>Gastos!R4</f>
        <v>10475.790763999999</v>
      </c>
      <c r="S42" s="127">
        <f>Gastos!S4</f>
        <v>11418.969840399999</v>
      </c>
      <c r="T42" s="127">
        <f>Gastos!T4</f>
        <v>12456.466824439998</v>
      </c>
      <c r="U42" s="127">
        <f>Gastos!U4</f>
        <v>13597.713506883998</v>
      </c>
      <c r="V42" s="127">
        <f>Gastos!V4</f>
        <v>14853.084857572398</v>
      </c>
      <c r="W42" s="127">
        <f>Gastos!W4</f>
        <v>16233.993343329637</v>
      </c>
      <c r="X42" s="127">
        <f>Gastos!X4</f>
        <v>17752.992677662602</v>
      </c>
      <c r="Y42" s="127">
        <f>Gastos!Y4</f>
        <v>19423.891945428863</v>
      </c>
      <c r="Z42" s="127">
        <f>Gastos!Z4</f>
        <v>21261.881139971749</v>
      </c>
      <c r="AA42" s="127">
        <f>Gastos!AA4</f>
        <v>23283.669253968925</v>
      </c>
      <c r="AB42" s="127">
        <f>Gastos!AB4</f>
        <v>25507.636179365818</v>
      </c>
      <c r="AC42" s="127">
        <f t="shared" si="51"/>
        <v>195884.44557302399</v>
      </c>
    </row>
    <row r="43" spans="1:29" x14ac:dyDescent="0.25">
      <c r="A43" s="48"/>
      <c r="B43" s="115" t="s">
        <v>111</v>
      </c>
      <c r="C43" s="70"/>
      <c r="D43" s="71"/>
      <c r="E43" s="126">
        <f>Gastos!E34</f>
        <v>22327.32</v>
      </c>
      <c r="F43" s="126">
        <f>Gastos!F34</f>
        <v>24940.695259288001</v>
      </c>
      <c r="G43" s="126">
        <f>Gastos!G34</f>
        <v>26958.1327852168</v>
      </c>
      <c r="H43" s="126">
        <f>Gastos!H34</f>
        <v>28066.604063738479</v>
      </c>
      <c r="I43" s="127">
        <f>Gastos!I34</f>
        <v>28314.19298868833</v>
      </c>
      <c r="J43" s="127">
        <f>Gastos!J34</f>
        <v>35591.79028755716</v>
      </c>
      <c r="K43" s="127">
        <f>Gastos!K34</f>
        <v>35897.147316312876</v>
      </c>
      <c r="L43" s="127">
        <f>Gastos!L34</f>
        <v>36233.04004794416</v>
      </c>
      <c r="M43" s="127">
        <f>Gastos!M34</f>
        <v>36602.522052738583</v>
      </c>
      <c r="N43" s="127">
        <f>Gastos!N34</f>
        <v>37008.952258012439</v>
      </c>
      <c r="O43" s="127">
        <f>Gastos!O34</f>
        <v>37456.025483813683</v>
      </c>
      <c r="P43" s="127">
        <f>Gastos!P34</f>
        <v>37947.806032195054</v>
      </c>
      <c r="Q43" s="127">
        <f>Gastos!Q34</f>
        <v>38488.764635414555</v>
      </c>
      <c r="R43" s="127">
        <f>Gastos!R34</f>
        <v>39083.81909895601</v>
      </c>
      <c r="S43" s="127">
        <f>Gastos!S34</f>
        <v>39738.379008851611</v>
      </c>
      <c r="T43" s="127">
        <f>Gastos!T34</f>
        <v>40458.394909736773</v>
      </c>
      <c r="U43" s="127">
        <f>Gastos!U34</f>
        <v>41250.412400710455</v>
      </c>
      <c r="V43" s="127">
        <f>Gastos!V34</f>
        <v>42121.631640781503</v>
      </c>
      <c r="W43" s="127">
        <f>Gastos!W34</f>
        <v>43079.972804859652</v>
      </c>
      <c r="X43" s="127">
        <f>Gastos!X34</f>
        <v>44134.148085345616</v>
      </c>
      <c r="Y43" s="127">
        <f>Gastos!Y34</f>
        <v>45293.740893880175</v>
      </c>
      <c r="Z43" s="127">
        <f>Gastos!Z34</f>
        <v>40962.760968638962</v>
      </c>
      <c r="AA43" s="127">
        <f>Gastos!AA34</f>
        <v>41805.21506550286</v>
      </c>
      <c r="AB43" s="127">
        <f>Gastos!AB34</f>
        <v>42731.914572053145</v>
      </c>
      <c r="AC43" s="127">
        <f t="shared" si="51"/>
        <v>499149.1540847313</v>
      </c>
    </row>
    <row r="44" spans="1:29" ht="12.75" x14ac:dyDescent="0.2">
      <c r="A44" s="83"/>
      <c r="B44" s="83" t="s">
        <v>46</v>
      </c>
      <c r="C44" s="84"/>
      <c r="D44" s="84"/>
      <c r="E44" s="128">
        <f>E35-E40</f>
        <v>-3700.2299999999959</v>
      </c>
      <c r="F44" s="128">
        <f t="shared" ref="F44:AB44" si="52">F35-F40</f>
        <v>-5769.4252592880002</v>
      </c>
      <c r="G44" s="128">
        <f t="shared" si="52"/>
        <v>-11032.5427852168</v>
      </c>
      <c r="H44" s="128">
        <f t="shared" si="52"/>
        <v>-5359.0140637384757</v>
      </c>
      <c r="I44" s="129">
        <f t="shared" si="52"/>
        <v>-8250.915071888332</v>
      </c>
      <c r="J44" s="129">
        <f t="shared" si="52"/>
        <v>-10064.361258117162</v>
      </c>
      <c r="K44" s="129">
        <f t="shared" si="52"/>
        <v>-9740.6123150168714</v>
      </c>
      <c r="L44" s="129">
        <f t="shared" si="52"/>
        <v>-6830.1520511321578</v>
      </c>
      <c r="M44" s="129">
        <f t="shared" si="52"/>
        <v>-4562.0815148106994</v>
      </c>
      <c r="N44" s="129">
        <f t="shared" si="52"/>
        <v>-972.99673948669806</v>
      </c>
      <c r="O44" s="129">
        <f t="shared" si="52"/>
        <v>3005.7099006448552</v>
      </c>
      <c r="P44" s="129">
        <f t="shared" si="52"/>
        <v>7412.1673557093818</v>
      </c>
      <c r="Q44" s="129">
        <f t="shared" si="52"/>
        <v>12288.375480652947</v>
      </c>
      <c r="R44" s="129">
        <f t="shared" si="52"/>
        <v>17680.589715673479</v>
      </c>
      <c r="S44" s="129">
        <f t="shared" si="52"/>
        <v>23639.744369911081</v>
      </c>
      <c r="T44" s="129">
        <f t="shared" si="52"/>
        <v>30221.918362403609</v>
      </c>
      <c r="U44" s="129">
        <f t="shared" si="52"/>
        <v>37488.847660043903</v>
      </c>
      <c r="V44" s="129">
        <f t="shared" si="52"/>
        <v>45508.489076562051</v>
      </c>
      <c r="W44" s="129">
        <f t="shared" si="52"/>
        <v>54355.6405632557</v>
      </c>
      <c r="X44" s="129">
        <f t="shared" si="52"/>
        <v>64112.623635547599</v>
      </c>
      <c r="Y44" s="129">
        <f t="shared" si="52"/>
        <v>74870.034144127625</v>
      </c>
      <c r="Z44" s="129">
        <f t="shared" si="52"/>
        <v>92334.100235196602</v>
      </c>
      <c r="AA44" s="129">
        <f t="shared" si="52"/>
        <v>105962.11612662239</v>
      </c>
      <c r="AB44" s="129">
        <f t="shared" si="52"/>
        <v>120976.73949694543</v>
      </c>
      <c r="AC44" s="129">
        <f t="shared" si="51"/>
        <v>679439.21886694233</v>
      </c>
    </row>
    <row r="45" spans="1:29" ht="12.75" hidden="1" x14ac:dyDescent="0.2">
      <c r="A45" s="83"/>
      <c r="B45" s="83" t="s">
        <v>47</v>
      </c>
      <c r="C45" s="84"/>
      <c r="D45" s="141">
        <f>MIN(E45:AB45)</f>
        <v>12975.898941304811</v>
      </c>
      <c r="E45" s="128">
        <v>75558</v>
      </c>
      <c r="F45" s="130">
        <f t="shared" ref="F45:AB45" si="53">E45+F44</f>
        <v>69788.574740712007</v>
      </c>
      <c r="G45" s="130">
        <f t="shared" si="53"/>
        <v>58756.031955495208</v>
      </c>
      <c r="H45" s="130">
        <f t="shared" si="53"/>
        <v>53397.017891756732</v>
      </c>
      <c r="I45" s="131">
        <f t="shared" si="53"/>
        <v>45146.1028198684</v>
      </c>
      <c r="J45" s="131">
        <f t="shared" si="53"/>
        <v>35081.741561751238</v>
      </c>
      <c r="K45" s="131">
        <f t="shared" si="53"/>
        <v>25341.129246734366</v>
      </c>
      <c r="L45" s="131">
        <f t="shared" si="53"/>
        <v>18510.977195602209</v>
      </c>
      <c r="M45" s="131">
        <f t="shared" si="53"/>
        <v>13948.895680791509</v>
      </c>
      <c r="N45" s="131">
        <f t="shared" si="53"/>
        <v>12975.898941304811</v>
      </c>
      <c r="O45" s="131">
        <f t="shared" si="53"/>
        <v>15981.608841949666</v>
      </c>
      <c r="P45" s="131">
        <f t="shared" si="53"/>
        <v>23393.776197659048</v>
      </c>
      <c r="Q45" s="131">
        <f>P45+Q44</f>
        <v>35682.151678311995</v>
      </c>
      <c r="R45" s="131">
        <f t="shared" si="53"/>
        <v>53362.741393985474</v>
      </c>
      <c r="S45" s="131">
        <f t="shared" si="53"/>
        <v>77002.485763896548</v>
      </c>
      <c r="T45" s="131">
        <f t="shared" si="53"/>
        <v>107224.40412630016</v>
      </c>
      <c r="U45" s="131">
        <f t="shared" si="53"/>
        <v>144713.25178634404</v>
      </c>
      <c r="V45" s="131">
        <f t="shared" si="53"/>
        <v>190221.7408629061</v>
      </c>
      <c r="W45" s="131">
        <f t="shared" si="53"/>
        <v>244577.3814261618</v>
      </c>
      <c r="X45" s="131">
        <f t="shared" si="53"/>
        <v>308690.00506170938</v>
      </c>
      <c r="Y45" s="131">
        <f t="shared" si="53"/>
        <v>383560.03920583701</v>
      </c>
      <c r="Z45" s="131">
        <f t="shared" si="53"/>
        <v>475894.13944103359</v>
      </c>
      <c r="AA45" s="131">
        <f t="shared" si="53"/>
        <v>581856.25556765602</v>
      </c>
      <c r="AB45" s="131">
        <f t="shared" si="53"/>
        <v>702832.99506460142</v>
      </c>
      <c r="AC45" s="129">
        <f>SUM(Q45:AB45)</f>
        <v>3305617.5913787433</v>
      </c>
    </row>
    <row r="46" spans="1:29" s="140" customFormat="1" ht="12.75" x14ac:dyDescent="0.2">
      <c r="A46" s="134"/>
      <c r="B46" s="134"/>
      <c r="C46" s="135"/>
      <c r="D46" s="136"/>
      <c r="E46" s="137"/>
      <c r="F46" s="138"/>
      <c r="G46" s="138"/>
      <c r="H46" s="138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</row>
    <row r="47" spans="1:29" s="114" customFormat="1" ht="12.75" x14ac:dyDescent="0.2">
      <c r="A47" s="171"/>
      <c r="B47" s="178" t="s">
        <v>104</v>
      </c>
      <c r="C47" s="179">
        <v>0.27</v>
      </c>
      <c r="D47" s="172"/>
      <c r="E47" s="128">
        <f>+IF(E44&gt;=0,E44*$C$47,0)</f>
        <v>0</v>
      </c>
      <c r="F47" s="128">
        <f t="shared" ref="F47:AC47" si="54">+IF(F44&gt;=0,F44*$C$47,0)</f>
        <v>0</v>
      </c>
      <c r="G47" s="128">
        <f t="shared" si="54"/>
        <v>0</v>
      </c>
      <c r="H47" s="128">
        <f t="shared" si="54"/>
        <v>0</v>
      </c>
      <c r="I47" s="128">
        <f t="shared" si="54"/>
        <v>0</v>
      </c>
      <c r="J47" s="128">
        <f t="shared" si="54"/>
        <v>0</v>
      </c>
      <c r="K47" s="128">
        <f t="shared" si="54"/>
        <v>0</v>
      </c>
      <c r="L47" s="128">
        <f t="shared" si="54"/>
        <v>0</v>
      </c>
      <c r="M47" s="128">
        <f t="shared" si="54"/>
        <v>0</v>
      </c>
      <c r="N47" s="128">
        <f t="shared" si="54"/>
        <v>0</v>
      </c>
      <c r="O47" s="128">
        <f t="shared" si="54"/>
        <v>811.541673174111</v>
      </c>
      <c r="P47" s="128">
        <f t="shared" si="54"/>
        <v>2001.2851860415333</v>
      </c>
      <c r="Q47" s="128">
        <f t="shared" si="54"/>
        <v>3317.861379776296</v>
      </c>
      <c r="R47" s="128">
        <f t="shared" si="54"/>
        <v>4773.7592232318393</v>
      </c>
      <c r="S47" s="128">
        <f t="shared" si="54"/>
        <v>6382.7309798759925</v>
      </c>
      <c r="T47" s="128">
        <f t="shared" si="54"/>
        <v>8159.9179578489748</v>
      </c>
      <c r="U47" s="128">
        <f t="shared" si="54"/>
        <v>10121.988868211854</v>
      </c>
      <c r="V47" s="128">
        <f t="shared" si="54"/>
        <v>12287.292050671755</v>
      </c>
      <c r="W47" s="128">
        <f t="shared" si="54"/>
        <v>14676.02295207904</v>
      </c>
      <c r="X47" s="128">
        <f t="shared" si="54"/>
        <v>17310.408381597852</v>
      </c>
      <c r="Y47" s="128">
        <f t="shared" si="54"/>
        <v>20214.909218914461</v>
      </c>
      <c r="Z47" s="128">
        <f t="shared" si="54"/>
        <v>24930.207063503083</v>
      </c>
      <c r="AA47" s="128">
        <f t="shared" si="54"/>
        <v>28609.771354188048</v>
      </c>
      <c r="AB47" s="128">
        <f t="shared" si="54"/>
        <v>32663.719664175271</v>
      </c>
      <c r="AC47" s="128">
        <f t="shared" si="54"/>
        <v>183448.58909407444</v>
      </c>
    </row>
    <row r="48" spans="1:29" s="114" customFormat="1" x14ac:dyDescent="0.25">
      <c r="A48" s="173"/>
      <c r="B48" s="174"/>
      <c r="C48" s="175"/>
      <c r="D48" s="176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</row>
    <row r="49" spans="1:29" s="114" customFormat="1" ht="12.75" x14ac:dyDescent="0.2">
      <c r="A49" s="171"/>
      <c r="B49" s="171" t="s">
        <v>105</v>
      </c>
      <c r="C49" s="172"/>
      <c r="D49" s="172"/>
      <c r="E49" s="128">
        <f>+E44-E47</f>
        <v>-3700.2299999999959</v>
      </c>
      <c r="F49" s="128">
        <f t="shared" ref="F49:AC49" si="55">+F44-F47</f>
        <v>-5769.4252592880002</v>
      </c>
      <c r="G49" s="128">
        <f t="shared" si="55"/>
        <v>-11032.5427852168</v>
      </c>
      <c r="H49" s="128">
        <f t="shared" si="55"/>
        <v>-5359.0140637384757</v>
      </c>
      <c r="I49" s="128">
        <f t="shared" si="55"/>
        <v>-8250.915071888332</v>
      </c>
      <c r="J49" s="128">
        <f t="shared" si="55"/>
        <v>-10064.361258117162</v>
      </c>
      <c r="K49" s="128">
        <f t="shared" si="55"/>
        <v>-9740.6123150168714</v>
      </c>
      <c r="L49" s="128">
        <f t="shared" si="55"/>
        <v>-6830.1520511321578</v>
      </c>
      <c r="M49" s="128">
        <f t="shared" si="55"/>
        <v>-4562.0815148106994</v>
      </c>
      <c r="N49" s="128">
        <f t="shared" si="55"/>
        <v>-972.99673948669806</v>
      </c>
      <c r="O49" s="128">
        <f t="shared" si="55"/>
        <v>2194.1682274707441</v>
      </c>
      <c r="P49" s="128">
        <f t="shared" si="55"/>
        <v>5410.8821696678488</v>
      </c>
      <c r="Q49" s="128">
        <f t="shared" si="55"/>
        <v>8970.5141008766514</v>
      </c>
      <c r="R49" s="128">
        <f t="shared" si="55"/>
        <v>12906.830492441641</v>
      </c>
      <c r="S49" s="128">
        <f t="shared" si="55"/>
        <v>17257.013390035088</v>
      </c>
      <c r="T49" s="128">
        <f t="shared" si="55"/>
        <v>22062.000404554634</v>
      </c>
      <c r="U49" s="128">
        <f t="shared" si="55"/>
        <v>27366.858791832048</v>
      </c>
      <c r="V49" s="128">
        <f t="shared" si="55"/>
        <v>33221.197025890295</v>
      </c>
      <c r="W49" s="128">
        <f t="shared" si="55"/>
        <v>39679.617611176662</v>
      </c>
      <c r="X49" s="128">
        <f t="shared" si="55"/>
        <v>46802.215253949747</v>
      </c>
      <c r="Y49" s="128">
        <f t="shared" si="55"/>
        <v>54655.124925213167</v>
      </c>
      <c r="Z49" s="128">
        <f t="shared" si="55"/>
        <v>67403.893171693519</v>
      </c>
      <c r="AA49" s="128">
        <f t="shared" si="55"/>
        <v>77352.344772434342</v>
      </c>
      <c r="AB49" s="128">
        <f t="shared" si="55"/>
        <v>88313.019832770166</v>
      </c>
      <c r="AC49" s="128">
        <f t="shared" si="55"/>
        <v>495990.62977286789</v>
      </c>
    </row>
    <row r="50" spans="1:29" s="114" customFormat="1" ht="12.75" x14ac:dyDescent="0.2">
      <c r="A50" s="181"/>
      <c r="B50" s="181"/>
      <c r="C50" s="182"/>
      <c r="D50" s="183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</row>
    <row r="51" spans="1:29" s="114" customFormat="1" ht="12.75" x14ac:dyDescent="0.2">
      <c r="A51" s="171"/>
      <c r="B51" s="171" t="s">
        <v>106</v>
      </c>
      <c r="C51" s="172"/>
      <c r="D51" s="180"/>
      <c r="E51" s="184">
        <f>+(E35-E40)/E35</f>
        <v>-0.12327936031983995</v>
      </c>
      <c r="F51" s="184">
        <f t="shared" ref="F51:AC51" si="56">+(F35-F40)/F35</f>
        <v>-0.19409336448403702</v>
      </c>
      <c r="G51" s="184">
        <f t="shared" si="56"/>
        <v>-0.41283276400302349</v>
      </c>
      <c r="H51" s="184">
        <f t="shared" si="56"/>
        <v>-0.15911561946966971</v>
      </c>
      <c r="I51" s="184">
        <f t="shared" si="56"/>
        <v>-0.2259804764304103</v>
      </c>
      <c r="J51" s="184">
        <f t="shared" si="56"/>
        <v>-0.2538093220455912</v>
      </c>
      <c r="K51" s="184">
        <f t="shared" si="56"/>
        <v>-0.22581960307986862</v>
      </c>
      <c r="L51" s="184">
        <f t="shared" si="56"/>
        <v>-0.14535930642162012</v>
      </c>
      <c r="M51" s="184">
        <f t="shared" si="56"/>
        <v>-8.9016243094185279E-2</v>
      </c>
      <c r="N51" s="184">
        <f t="shared" si="56"/>
        <v>-1.7387375661449073E-2</v>
      </c>
      <c r="O51" s="184">
        <f t="shared" si="56"/>
        <v>4.9143688761565475E-2</v>
      </c>
      <c r="P51" s="184">
        <f t="shared" si="56"/>
        <v>0.11078932267063965</v>
      </c>
      <c r="Q51" s="184">
        <f t="shared" si="56"/>
        <v>0.16778745058530706</v>
      </c>
      <c r="R51" s="184">
        <f t="shared" si="56"/>
        <v>0.22039171378308309</v>
      </c>
      <c r="S51" s="184">
        <f t="shared" si="56"/>
        <v>0.26886358278805345</v>
      </c>
      <c r="T51" s="184">
        <f t="shared" si="56"/>
        <v>0.31346616447876191</v>
      </c>
      <c r="U51" s="184">
        <f t="shared" si="56"/>
        <v>0.3544594510766465</v>
      </c>
      <c r="V51" s="184">
        <f t="shared" si="56"/>
        <v>0.39209677279577426</v>
      </c>
      <c r="W51" s="184">
        <f t="shared" si="56"/>
        <v>0.42662223839375929</v>
      </c>
      <c r="X51" s="184">
        <f t="shared" si="56"/>
        <v>0.45826897389900728</v>
      </c>
      <c r="Y51" s="184">
        <f t="shared" si="56"/>
        <v>0.48725799648617407</v>
      </c>
      <c r="Z51" s="184">
        <f t="shared" si="56"/>
        <v>0.54701219901110509</v>
      </c>
      <c r="AA51" s="184">
        <f t="shared" si="56"/>
        <v>0.57133580890000635</v>
      </c>
      <c r="AB51" s="184">
        <f t="shared" si="56"/>
        <v>0.5935825112663542</v>
      </c>
      <c r="AC51" s="184">
        <f t="shared" si="56"/>
        <v>0.44157811346553788</v>
      </c>
    </row>
    <row r="52" spans="1:29" s="114" customFormat="1" ht="12.75" x14ac:dyDescent="0.2">
      <c r="A52" s="181"/>
      <c r="B52" s="181"/>
      <c r="C52" s="182"/>
      <c r="D52" s="183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</row>
    <row r="53" spans="1:29" s="114" customFormat="1" ht="12.75" x14ac:dyDescent="0.2">
      <c r="A53" s="171"/>
      <c r="B53" s="171" t="s">
        <v>107</v>
      </c>
      <c r="C53" s="172"/>
      <c r="D53" s="180"/>
      <c r="E53" s="184">
        <f>+E49/E35</f>
        <v>-0.12327936031983995</v>
      </c>
      <c r="F53" s="184">
        <f t="shared" ref="F53:AC53" si="57">+F49/F35</f>
        <v>-0.19409336448403702</v>
      </c>
      <c r="G53" s="184">
        <f t="shared" si="57"/>
        <v>-0.41283276400302349</v>
      </c>
      <c r="H53" s="184">
        <f t="shared" si="57"/>
        <v>-0.15911561946966971</v>
      </c>
      <c r="I53" s="184">
        <f t="shared" si="57"/>
        <v>-0.2259804764304103</v>
      </c>
      <c r="J53" s="184">
        <f t="shared" si="57"/>
        <v>-0.2538093220455912</v>
      </c>
      <c r="K53" s="184">
        <f t="shared" si="57"/>
        <v>-0.22581960307986862</v>
      </c>
      <c r="L53" s="184">
        <f t="shared" si="57"/>
        <v>-0.14535930642162012</v>
      </c>
      <c r="M53" s="184">
        <f t="shared" si="57"/>
        <v>-8.9016243094185279E-2</v>
      </c>
      <c r="N53" s="184">
        <f t="shared" si="57"/>
        <v>-1.7387375661449073E-2</v>
      </c>
      <c r="O53" s="184">
        <f t="shared" si="57"/>
        <v>3.5874892795942796E-2</v>
      </c>
      <c r="P53" s="184">
        <f t="shared" si="57"/>
        <v>8.0876205549566954E-2</v>
      </c>
      <c r="Q53" s="184">
        <f t="shared" si="57"/>
        <v>0.12248483892727416</v>
      </c>
      <c r="R53" s="184">
        <f t="shared" si="57"/>
        <v>0.16088595106165066</v>
      </c>
      <c r="S53" s="184">
        <f t="shared" si="57"/>
        <v>0.19627041543527901</v>
      </c>
      <c r="T53" s="184">
        <f t="shared" si="57"/>
        <v>0.2288303000694962</v>
      </c>
      <c r="U53" s="184">
        <f t="shared" si="57"/>
        <v>0.25875539928595193</v>
      </c>
      <c r="V53" s="184">
        <f t="shared" si="57"/>
        <v>0.2862306441409152</v>
      </c>
      <c r="W53" s="184">
        <f t="shared" si="57"/>
        <v>0.3114342340274443</v>
      </c>
      <c r="X53" s="184">
        <f t="shared" si="57"/>
        <v>0.33453635094627532</v>
      </c>
      <c r="Y53" s="184">
        <f t="shared" si="57"/>
        <v>0.35569833743490709</v>
      </c>
      <c r="Z53" s="184">
        <f t="shared" si="57"/>
        <v>0.39931890527810671</v>
      </c>
      <c r="AA53" s="184">
        <f t="shared" si="57"/>
        <v>0.41707514049700462</v>
      </c>
      <c r="AB53" s="184">
        <f t="shared" si="57"/>
        <v>0.43331523322443855</v>
      </c>
      <c r="AC53" s="184">
        <f t="shared" si="57"/>
        <v>0.3223520228298426</v>
      </c>
    </row>
    <row r="54" spans="1:29" s="114" customFormat="1" ht="12.75" x14ac:dyDescent="0.2">
      <c r="A54" s="83"/>
      <c r="B54" s="83"/>
      <c r="C54" s="84"/>
      <c r="D54" s="85"/>
      <c r="E54" s="128"/>
      <c r="F54" s="130"/>
      <c r="G54" s="130"/>
      <c r="H54" s="130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</row>
    <row r="55" spans="1:29" s="114" customFormat="1" ht="12.75" x14ac:dyDescent="0.2">
      <c r="A55" s="83"/>
      <c r="B55" s="185" t="s">
        <v>108</v>
      </c>
      <c r="C55" s="84"/>
      <c r="D55" s="85"/>
      <c r="E55" s="128">
        <f>+E49</f>
        <v>-3700.2299999999959</v>
      </c>
      <c r="F55" s="128">
        <f>+E55+F49</f>
        <v>-9469.6552592879962</v>
      </c>
      <c r="G55" s="128">
        <f t="shared" ref="G55:AB55" si="58">+F55+G49</f>
        <v>-20502.198044504796</v>
      </c>
      <c r="H55" s="128">
        <f t="shared" si="58"/>
        <v>-25861.212108243271</v>
      </c>
      <c r="I55" s="128">
        <f t="shared" si="58"/>
        <v>-34112.127180131603</v>
      </c>
      <c r="J55" s="128">
        <f t="shared" si="58"/>
        <v>-44176.488438248765</v>
      </c>
      <c r="K55" s="128">
        <f t="shared" si="58"/>
        <v>-53917.100753265637</v>
      </c>
      <c r="L55" s="128">
        <f t="shared" si="58"/>
        <v>-60747.252804397795</v>
      </c>
      <c r="M55" s="128">
        <f t="shared" si="58"/>
        <v>-65309.334319208494</v>
      </c>
      <c r="N55" s="128">
        <f t="shared" si="58"/>
        <v>-66282.331058695185</v>
      </c>
      <c r="O55" s="128">
        <f t="shared" si="58"/>
        <v>-64088.162831224443</v>
      </c>
      <c r="P55" s="128">
        <f t="shared" si="58"/>
        <v>-58677.280661556593</v>
      </c>
      <c r="Q55" s="128">
        <f t="shared" si="58"/>
        <v>-49706.766560679942</v>
      </c>
      <c r="R55" s="128">
        <f t="shared" si="58"/>
        <v>-36799.936068238298</v>
      </c>
      <c r="S55" s="128">
        <f t="shared" si="58"/>
        <v>-19542.922678203209</v>
      </c>
      <c r="T55" s="128">
        <f t="shared" si="58"/>
        <v>2519.0777263514246</v>
      </c>
      <c r="U55" s="128">
        <f t="shared" si="58"/>
        <v>29885.936518183473</v>
      </c>
      <c r="V55" s="128">
        <f t="shared" si="58"/>
        <v>63107.133544073768</v>
      </c>
      <c r="W55" s="128">
        <f t="shared" si="58"/>
        <v>102786.75115525043</v>
      </c>
      <c r="X55" s="128">
        <f t="shared" si="58"/>
        <v>149588.96640920016</v>
      </c>
      <c r="Y55" s="128">
        <f t="shared" si="58"/>
        <v>204244.09133441333</v>
      </c>
      <c r="Z55" s="128">
        <f t="shared" si="58"/>
        <v>271647.98450610682</v>
      </c>
      <c r="AA55" s="128">
        <f t="shared" si="58"/>
        <v>349000.32927854115</v>
      </c>
      <c r="AB55" s="128">
        <f t="shared" si="58"/>
        <v>437313.34911131131</v>
      </c>
      <c r="AC55" s="131"/>
    </row>
    <row r="56" spans="1:29" ht="12.75" x14ac:dyDescent="0.2">
      <c r="A56" s="83"/>
      <c r="B56" s="83"/>
      <c r="C56" s="84"/>
      <c r="D56" s="85"/>
      <c r="E56" s="128"/>
      <c r="F56" s="130"/>
      <c r="G56" s="130"/>
      <c r="H56" s="130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</row>
    <row r="57" spans="1:29" ht="12.75" x14ac:dyDescent="0.2">
      <c r="A57" s="29"/>
      <c r="B57" s="163" t="s">
        <v>1</v>
      </c>
      <c r="C57" s="43"/>
      <c r="D57" s="43"/>
      <c r="E57" s="86"/>
      <c r="F57" s="87"/>
      <c r="G57" s="87"/>
      <c r="H57" s="87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</row>
    <row r="58" spans="1:29" ht="13.5" thickBot="1" x14ac:dyDescent="0.25">
      <c r="A58" s="29"/>
      <c r="B58" s="4"/>
      <c r="C58" s="43"/>
      <c r="D58" s="43"/>
      <c r="E58" s="86"/>
      <c r="F58" s="87"/>
      <c r="G58" s="87"/>
      <c r="H58" s="87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</row>
    <row r="59" spans="1:29" ht="16.5" thickBot="1" x14ac:dyDescent="0.3">
      <c r="B59" s="161" t="s">
        <v>96</v>
      </c>
      <c r="C59" s="165"/>
      <c r="D59" s="165"/>
      <c r="E59" s="186"/>
      <c r="F59" s="89"/>
      <c r="G59" s="72"/>
      <c r="H59" s="72"/>
    </row>
    <row r="60" spans="1:29" ht="13.5" thickBot="1" x14ac:dyDescent="0.25">
      <c r="B60" s="161" t="s">
        <v>97</v>
      </c>
      <c r="C60" s="165"/>
      <c r="D60" s="165"/>
      <c r="E60" s="187">
        <v>0.1</v>
      </c>
      <c r="F60" s="72"/>
      <c r="G60" s="72"/>
      <c r="H60" s="72"/>
    </row>
    <row r="61" spans="1:29" ht="13.5" thickBot="1" x14ac:dyDescent="0.25">
      <c r="B61" s="161" t="s">
        <v>98</v>
      </c>
      <c r="C61" s="165"/>
      <c r="D61" s="165"/>
      <c r="E61" s="188" t="s">
        <v>112</v>
      </c>
      <c r="F61" s="72"/>
      <c r="G61" s="72"/>
      <c r="H61" s="72"/>
    </row>
    <row r="62" spans="1:29" ht="13.5" thickBot="1" x14ac:dyDescent="0.25">
      <c r="B62" s="161" t="s">
        <v>99</v>
      </c>
      <c r="C62" s="165"/>
      <c r="D62" s="165"/>
      <c r="E62" s="189">
        <v>-5000</v>
      </c>
      <c r="F62" s="72"/>
      <c r="G62" s="72"/>
      <c r="H62" s="72"/>
    </row>
    <row r="63" spans="1:29" ht="13.5" thickBot="1" x14ac:dyDescent="0.25">
      <c r="B63" s="161" t="s">
        <v>100</v>
      </c>
      <c r="C63" s="165"/>
      <c r="D63" s="165"/>
      <c r="E63" s="190">
        <f>NPV(E60,E46:AB47)+E62</f>
        <v>22934.874706632203</v>
      </c>
      <c r="F63" s="72"/>
      <c r="G63" s="72"/>
      <c r="H63" s="72"/>
    </row>
    <row r="64" spans="1:29" ht="13.5" thickBot="1" x14ac:dyDescent="0.25">
      <c r="B64" s="161" t="s">
        <v>101</v>
      </c>
      <c r="C64" s="165"/>
      <c r="D64" s="165"/>
      <c r="E64" s="191">
        <f>+IRR(E44:AB44)</f>
        <v>0.17199070771584735</v>
      </c>
      <c r="F64" s="72"/>
      <c r="G64" s="72"/>
      <c r="H64" s="72"/>
    </row>
    <row r="65" spans="1:29" ht="13.5" thickBot="1" x14ac:dyDescent="0.25">
      <c r="B65" s="161" t="s">
        <v>102</v>
      </c>
      <c r="C65" s="165"/>
      <c r="D65" s="165"/>
      <c r="E65" s="192" t="s">
        <v>113</v>
      </c>
      <c r="F65" s="72"/>
      <c r="G65" s="72"/>
      <c r="H65" s="72"/>
    </row>
    <row r="66" spans="1:29" s="114" customFormat="1" ht="13.5" thickBot="1" x14ac:dyDescent="0.25">
      <c r="A66" s="29"/>
      <c r="B66" s="4"/>
      <c r="C66" s="43"/>
      <c r="D66" s="43"/>
      <c r="E66" s="86"/>
      <c r="F66" s="87"/>
      <c r="G66" s="87"/>
      <c r="H66" s="87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</row>
    <row r="67" spans="1:29" x14ac:dyDescent="0.25">
      <c r="A67" s="1" t="s">
        <v>0</v>
      </c>
      <c r="B67" s="161" t="s">
        <v>84</v>
      </c>
      <c r="C67" s="43"/>
      <c r="D67" s="43"/>
      <c r="E67" s="156"/>
      <c r="F67" s="89"/>
      <c r="G67" s="89"/>
      <c r="H67" s="89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9"/>
    </row>
    <row r="68" spans="1:29" x14ac:dyDescent="0.25">
      <c r="A68" s="48"/>
      <c r="B68" s="162" t="s">
        <v>77</v>
      </c>
      <c r="C68" s="43"/>
      <c r="D68" s="43"/>
      <c r="E68" s="157">
        <v>40</v>
      </c>
      <c r="F68" s="89"/>
      <c r="G68" s="89"/>
      <c r="H68" s="89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9"/>
    </row>
    <row r="69" spans="1:29" x14ac:dyDescent="0.25">
      <c r="B69" s="160" t="s">
        <v>88</v>
      </c>
      <c r="C69" s="43"/>
      <c r="D69" s="43"/>
      <c r="E69" s="157">
        <f>+SUM(E42:P42)</f>
        <v>64446.382400000002</v>
      </c>
      <c r="F69" s="89"/>
      <c r="G69" s="91"/>
      <c r="H69" s="90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x14ac:dyDescent="0.25">
      <c r="B70" s="160" t="s">
        <v>90</v>
      </c>
      <c r="C70" s="43"/>
      <c r="D70" s="43"/>
      <c r="E70" s="158">
        <f>+SUM(E11:P11)</f>
        <v>1651.005388944023</v>
      </c>
      <c r="F70" s="89"/>
      <c r="G70" s="91"/>
      <c r="H70" s="90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x14ac:dyDescent="0.25">
      <c r="B71" s="160" t="s">
        <v>89</v>
      </c>
      <c r="C71" s="43"/>
      <c r="D71" s="43"/>
      <c r="E71" s="157">
        <f>+E69/E70</f>
        <v>39.034628736869038</v>
      </c>
      <c r="F71" s="89"/>
      <c r="G71" s="91"/>
      <c r="H71" s="90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x14ac:dyDescent="0.25">
      <c r="B72" s="160" t="s">
        <v>91</v>
      </c>
      <c r="C72" s="43"/>
      <c r="D72" s="43"/>
      <c r="E72" s="157">
        <f>+E68-E71</f>
        <v>0.96537126313096167</v>
      </c>
      <c r="F72" s="89"/>
      <c r="G72" s="91"/>
      <c r="H72" s="90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x14ac:dyDescent="0.25">
      <c r="A73" s="92"/>
      <c r="B73" s="160" t="s">
        <v>92</v>
      </c>
      <c r="C73" s="43"/>
      <c r="D73" s="43"/>
      <c r="E73" s="157">
        <f>+SUM(E41:P41)+SUM(E43:P43)</f>
        <v>513124.35752064642</v>
      </c>
      <c r="F73" s="89"/>
      <c r="G73" s="72"/>
      <c r="H73" s="72"/>
    </row>
    <row r="74" spans="1:29" ht="16.5" thickBot="1" x14ac:dyDescent="0.3">
      <c r="A74" s="92"/>
      <c r="B74" s="164" t="s">
        <v>93</v>
      </c>
      <c r="C74" s="43"/>
      <c r="D74" s="43"/>
      <c r="E74" s="159">
        <f>+-SUM(E44:N44)</f>
        <v>66282.331058695185</v>
      </c>
      <c r="F74" s="89"/>
      <c r="G74" s="72"/>
      <c r="H74" s="72"/>
    </row>
    <row r="75" spans="1:29" x14ac:dyDescent="0.25">
      <c r="B75" s="92"/>
      <c r="E75" s="72"/>
      <c r="F75" s="89"/>
      <c r="G75" s="72"/>
      <c r="H75" s="72"/>
    </row>
    <row r="76" spans="1:29" x14ac:dyDescent="0.25">
      <c r="E76" s="72"/>
      <c r="F76" s="89"/>
      <c r="G76" s="72"/>
      <c r="H76" s="72"/>
    </row>
    <row r="84" spans="2:8" ht="12.75" x14ac:dyDescent="0.2">
      <c r="B84" s="165"/>
      <c r="C84" s="165"/>
      <c r="D84" s="165"/>
      <c r="E84" s="72"/>
      <c r="F84" s="72"/>
      <c r="G84" s="72"/>
      <c r="H84" s="72"/>
    </row>
    <row r="85" spans="2:8" ht="13.5" thickBot="1" x14ac:dyDescent="0.25">
      <c r="B85" s="167"/>
      <c r="C85" s="165"/>
      <c r="D85" s="165"/>
      <c r="E85" s="168"/>
      <c r="F85" s="72"/>
      <c r="G85" s="72"/>
      <c r="H85" s="72"/>
    </row>
    <row r="86" spans="2:8" ht="16.5" thickBot="1" x14ac:dyDescent="0.3">
      <c r="B86" s="169" t="s">
        <v>103</v>
      </c>
      <c r="C86" s="166"/>
      <c r="D86" s="166"/>
      <c r="E86" s="170">
        <f>+-SUM(E55:S55)</f>
        <v>612892.99876588606</v>
      </c>
      <c r="F86" s="72"/>
      <c r="G86" s="72"/>
      <c r="H86" s="72"/>
    </row>
    <row r="87" spans="2:8" ht="12.75" x14ac:dyDescent="0.2">
      <c r="E87" s="72"/>
      <c r="F87" s="72"/>
      <c r="G87" s="72"/>
      <c r="H87" s="72"/>
    </row>
    <row r="88" spans="2:8" ht="12.75" x14ac:dyDescent="0.2">
      <c r="E88" s="72"/>
      <c r="F88" s="72"/>
      <c r="G88" s="72"/>
      <c r="H88" s="72"/>
    </row>
    <row r="89" spans="2:8" ht="12.75" x14ac:dyDescent="0.2">
      <c r="E89" s="72"/>
      <c r="F89" s="72"/>
      <c r="G89" s="72"/>
      <c r="H89" s="72"/>
    </row>
    <row r="90" spans="2:8" ht="12.75" x14ac:dyDescent="0.2">
      <c r="E90" s="72"/>
      <c r="F90" s="72"/>
      <c r="G90" s="72"/>
      <c r="H90" s="72"/>
    </row>
    <row r="91" spans="2:8" ht="12.75" x14ac:dyDescent="0.2">
      <c r="E91" s="72"/>
      <c r="F91" s="72"/>
      <c r="G91" s="72"/>
      <c r="H91" s="72"/>
    </row>
    <row r="92" spans="2:8" ht="12.75" x14ac:dyDescent="0.2">
      <c r="E92" s="72"/>
      <c r="F92" s="72"/>
      <c r="G92" s="72"/>
      <c r="H92" s="72"/>
    </row>
    <row r="93" spans="2:8" ht="12.75" x14ac:dyDescent="0.2">
      <c r="E93" s="72"/>
      <c r="F93" s="72"/>
      <c r="G93" s="72"/>
      <c r="H93" s="72"/>
    </row>
    <row r="94" spans="2:8" ht="12.75" x14ac:dyDescent="0.2">
      <c r="E94" s="72"/>
      <c r="F94" s="72"/>
      <c r="G94" s="72"/>
      <c r="H94" s="72"/>
    </row>
    <row r="95" spans="2:8" ht="12.75" x14ac:dyDescent="0.2">
      <c r="E95" s="72"/>
      <c r="F95" s="72"/>
      <c r="G95" s="72"/>
      <c r="H95" s="72"/>
    </row>
    <row r="96" spans="2:8" ht="12.75" x14ac:dyDescent="0.2">
      <c r="E96" s="72"/>
      <c r="F96" s="72"/>
      <c r="G96" s="72"/>
      <c r="H96" s="72"/>
    </row>
    <row r="97" spans="5:8" ht="12.75" x14ac:dyDescent="0.2">
      <c r="E97" s="72"/>
      <c r="F97" s="72"/>
      <c r="G97" s="72"/>
      <c r="H97" s="72"/>
    </row>
    <row r="98" spans="5:8" ht="12.75" x14ac:dyDescent="0.2">
      <c r="E98" s="72"/>
      <c r="F98" s="72"/>
      <c r="G98" s="72"/>
      <c r="H98" s="72"/>
    </row>
    <row r="99" spans="5:8" ht="12.75" x14ac:dyDescent="0.2">
      <c r="E99" s="72"/>
      <c r="F99" s="72"/>
      <c r="G99" s="72"/>
      <c r="H99" s="72"/>
    </row>
    <row r="100" spans="5:8" ht="12.75" x14ac:dyDescent="0.2">
      <c r="E100" s="72"/>
      <c r="F100" s="72"/>
      <c r="G100" s="72"/>
      <c r="H100" s="72"/>
    </row>
    <row r="101" spans="5:8" ht="12.75" x14ac:dyDescent="0.2">
      <c r="E101" s="72"/>
      <c r="F101" s="72"/>
      <c r="G101" s="72"/>
      <c r="H101" s="72"/>
    </row>
    <row r="102" spans="5:8" ht="12.75" x14ac:dyDescent="0.2">
      <c r="E102" s="72"/>
      <c r="F102" s="72"/>
      <c r="G102" s="72"/>
      <c r="H102" s="72"/>
    </row>
    <row r="103" spans="5:8" ht="12.75" x14ac:dyDescent="0.2">
      <c r="E103" s="72"/>
      <c r="F103" s="72"/>
      <c r="G103" s="72"/>
      <c r="H103" s="72"/>
    </row>
    <row r="104" spans="5:8" ht="12.75" x14ac:dyDescent="0.2">
      <c r="E104" s="72"/>
      <c r="F104" s="72"/>
      <c r="G104" s="72"/>
      <c r="H104" s="72"/>
    </row>
    <row r="105" spans="5:8" ht="12.75" x14ac:dyDescent="0.2">
      <c r="E105" s="72"/>
      <c r="F105" s="72"/>
      <c r="G105" s="72"/>
      <c r="H105" s="72"/>
    </row>
    <row r="106" spans="5:8" ht="12.75" x14ac:dyDescent="0.2">
      <c r="E106" s="72"/>
      <c r="F106" s="72"/>
      <c r="G106" s="72"/>
      <c r="H106" s="72"/>
    </row>
    <row r="107" spans="5:8" ht="12.75" x14ac:dyDescent="0.2">
      <c r="E107" s="72"/>
      <c r="F107" s="72"/>
      <c r="G107" s="72"/>
      <c r="H107" s="72"/>
    </row>
    <row r="108" spans="5:8" ht="12.75" x14ac:dyDescent="0.2">
      <c r="E108" s="72"/>
      <c r="F108" s="72"/>
      <c r="G108" s="72"/>
      <c r="H108" s="72"/>
    </row>
    <row r="109" spans="5:8" ht="12.75" x14ac:dyDescent="0.2">
      <c r="E109" s="72"/>
      <c r="F109" s="72"/>
      <c r="G109" s="72"/>
      <c r="H109" s="72"/>
    </row>
    <row r="110" spans="5:8" ht="12.75" x14ac:dyDescent="0.2">
      <c r="E110" s="72"/>
      <c r="F110" s="72"/>
      <c r="G110" s="72"/>
      <c r="H110" s="72"/>
    </row>
    <row r="111" spans="5:8" ht="12.75" x14ac:dyDescent="0.2">
      <c r="E111" s="72"/>
      <c r="F111" s="72"/>
      <c r="G111" s="72"/>
      <c r="H111" s="72"/>
    </row>
    <row r="112" spans="5:8" ht="12.75" x14ac:dyDescent="0.2">
      <c r="E112" s="72"/>
      <c r="F112" s="72"/>
      <c r="G112" s="72"/>
      <c r="H112" s="72"/>
    </row>
    <row r="113" spans="5:8" ht="12.75" x14ac:dyDescent="0.2">
      <c r="E113" s="72"/>
      <c r="F113" s="72"/>
      <c r="G113" s="72"/>
      <c r="H113" s="72"/>
    </row>
    <row r="114" spans="5:8" ht="12.75" x14ac:dyDescent="0.2">
      <c r="E114" s="72"/>
      <c r="F114" s="72"/>
      <c r="G114" s="72"/>
      <c r="H114" s="72"/>
    </row>
    <row r="115" spans="5:8" ht="12.75" x14ac:dyDescent="0.2">
      <c r="E115" s="72"/>
      <c r="F115" s="72"/>
      <c r="G115" s="72"/>
      <c r="H115" s="72"/>
    </row>
    <row r="116" spans="5:8" ht="12.75" x14ac:dyDescent="0.2">
      <c r="E116" s="72"/>
      <c r="F116" s="72"/>
      <c r="G116" s="72"/>
      <c r="H116" s="72"/>
    </row>
    <row r="117" spans="5:8" ht="12.75" x14ac:dyDescent="0.2">
      <c r="E117" s="72"/>
      <c r="F117" s="72"/>
      <c r="G117" s="72"/>
      <c r="H117" s="72"/>
    </row>
    <row r="118" spans="5:8" ht="12.75" x14ac:dyDescent="0.2">
      <c r="E118" s="72"/>
      <c r="F118" s="72"/>
      <c r="G118" s="72"/>
      <c r="H118" s="72"/>
    </row>
    <row r="119" spans="5:8" ht="12.75" x14ac:dyDescent="0.2">
      <c r="E119" s="72"/>
      <c r="F119" s="72"/>
      <c r="G119" s="72"/>
      <c r="H119" s="72"/>
    </row>
    <row r="120" spans="5:8" ht="12.75" x14ac:dyDescent="0.2">
      <c r="E120" s="72"/>
      <c r="F120" s="72"/>
      <c r="G120" s="72"/>
      <c r="H120" s="72"/>
    </row>
    <row r="121" spans="5:8" ht="12.75" x14ac:dyDescent="0.2">
      <c r="E121" s="72"/>
      <c r="F121" s="72"/>
      <c r="G121" s="72"/>
      <c r="H121" s="72"/>
    </row>
    <row r="122" spans="5:8" ht="12.75" x14ac:dyDescent="0.2">
      <c r="E122" s="72"/>
      <c r="F122" s="72"/>
      <c r="G122" s="72"/>
      <c r="H122" s="72"/>
    </row>
    <row r="123" spans="5:8" ht="12.75" x14ac:dyDescent="0.2">
      <c r="E123" s="72"/>
      <c r="F123" s="72"/>
      <c r="G123" s="72"/>
      <c r="H123" s="72"/>
    </row>
    <row r="124" spans="5:8" ht="12.75" x14ac:dyDescent="0.2">
      <c r="E124" s="72"/>
      <c r="F124" s="72"/>
      <c r="G124" s="72"/>
      <c r="H124" s="72"/>
    </row>
    <row r="125" spans="5:8" ht="12.75" x14ac:dyDescent="0.2">
      <c r="E125" s="72"/>
      <c r="F125" s="72"/>
      <c r="G125" s="72"/>
      <c r="H125" s="72"/>
    </row>
    <row r="126" spans="5:8" ht="12.75" x14ac:dyDescent="0.2">
      <c r="E126" s="72"/>
      <c r="F126" s="72"/>
      <c r="G126" s="72"/>
      <c r="H126" s="72"/>
    </row>
    <row r="127" spans="5:8" ht="12.75" x14ac:dyDescent="0.2">
      <c r="E127" s="72"/>
      <c r="F127" s="72"/>
      <c r="G127" s="72"/>
      <c r="H127" s="72"/>
    </row>
    <row r="128" spans="5:8" ht="12.75" x14ac:dyDescent="0.2">
      <c r="E128" s="72"/>
      <c r="F128" s="72"/>
      <c r="G128" s="72"/>
      <c r="H128" s="72"/>
    </row>
    <row r="129" spans="5:8" ht="12.75" x14ac:dyDescent="0.2">
      <c r="E129" s="72"/>
      <c r="F129" s="72"/>
      <c r="G129" s="72"/>
      <c r="H129" s="72"/>
    </row>
    <row r="130" spans="5:8" ht="12.75" x14ac:dyDescent="0.2">
      <c r="E130" s="72"/>
      <c r="F130" s="72"/>
      <c r="G130" s="72"/>
      <c r="H130" s="72"/>
    </row>
    <row r="131" spans="5:8" ht="12.75" x14ac:dyDescent="0.2">
      <c r="E131" s="72"/>
      <c r="F131" s="72"/>
      <c r="G131" s="72"/>
      <c r="H131" s="72"/>
    </row>
    <row r="132" spans="5:8" ht="12.75" x14ac:dyDescent="0.2">
      <c r="E132" s="72"/>
      <c r="F132" s="72"/>
      <c r="G132" s="72"/>
      <c r="H132" s="72"/>
    </row>
    <row r="133" spans="5:8" ht="12.75" x14ac:dyDescent="0.2">
      <c r="E133" s="72"/>
      <c r="F133" s="72"/>
      <c r="G133" s="72"/>
      <c r="H133" s="72"/>
    </row>
    <row r="134" spans="5:8" ht="12.75" x14ac:dyDescent="0.2">
      <c r="E134" s="72"/>
      <c r="F134" s="72"/>
      <c r="G134" s="72"/>
      <c r="H134" s="72"/>
    </row>
    <row r="135" spans="5:8" ht="12.75" x14ac:dyDescent="0.2">
      <c r="E135" s="72"/>
      <c r="F135" s="72"/>
      <c r="G135" s="72"/>
      <c r="H135" s="72"/>
    </row>
    <row r="136" spans="5:8" ht="12.75" x14ac:dyDescent="0.2">
      <c r="E136" s="72"/>
      <c r="F136" s="72"/>
      <c r="G136" s="72"/>
      <c r="H136" s="72"/>
    </row>
    <row r="137" spans="5:8" ht="12.75" x14ac:dyDescent="0.2">
      <c r="E137" s="72"/>
      <c r="F137" s="72"/>
      <c r="G137" s="72"/>
      <c r="H137" s="72"/>
    </row>
    <row r="138" spans="5:8" ht="12.75" x14ac:dyDescent="0.2">
      <c r="E138" s="72"/>
      <c r="F138" s="72"/>
      <c r="G138" s="72"/>
      <c r="H138" s="72"/>
    </row>
    <row r="139" spans="5:8" ht="12.75" x14ac:dyDescent="0.2">
      <c r="E139" s="72"/>
      <c r="F139" s="72"/>
      <c r="G139" s="72"/>
      <c r="H139" s="72"/>
    </row>
    <row r="140" spans="5:8" ht="12.75" x14ac:dyDescent="0.2">
      <c r="E140" s="72"/>
      <c r="F140" s="72"/>
      <c r="G140" s="72"/>
      <c r="H140" s="72"/>
    </row>
    <row r="141" spans="5:8" ht="12.75" x14ac:dyDescent="0.2">
      <c r="E141" s="72"/>
      <c r="F141" s="72"/>
      <c r="G141" s="72"/>
      <c r="H141" s="72"/>
    </row>
    <row r="142" spans="5:8" ht="12.75" x14ac:dyDescent="0.2">
      <c r="E142" s="72"/>
      <c r="F142" s="72"/>
      <c r="G142" s="72"/>
      <c r="H142" s="72"/>
    </row>
    <row r="143" spans="5:8" ht="12.75" x14ac:dyDescent="0.2">
      <c r="E143" s="72"/>
      <c r="F143" s="72"/>
      <c r="G143" s="72"/>
      <c r="H143" s="72"/>
    </row>
    <row r="144" spans="5:8" ht="12.75" x14ac:dyDescent="0.2">
      <c r="E144" s="72"/>
      <c r="F144" s="72"/>
      <c r="G144" s="72"/>
      <c r="H144" s="72"/>
    </row>
    <row r="145" spans="5:8" ht="12.75" x14ac:dyDescent="0.2">
      <c r="E145" s="72"/>
      <c r="F145" s="72"/>
      <c r="G145" s="72"/>
      <c r="H145" s="72"/>
    </row>
    <row r="146" spans="5:8" ht="12.75" x14ac:dyDescent="0.2">
      <c r="E146" s="72"/>
      <c r="F146" s="72"/>
      <c r="G146" s="72"/>
      <c r="H146" s="72"/>
    </row>
    <row r="147" spans="5:8" ht="12.75" x14ac:dyDescent="0.2">
      <c r="E147" s="72"/>
      <c r="F147" s="72"/>
      <c r="G147" s="72"/>
      <c r="H147" s="72"/>
    </row>
    <row r="148" spans="5:8" ht="12.75" x14ac:dyDescent="0.2">
      <c r="E148" s="72"/>
      <c r="F148" s="72"/>
      <c r="G148" s="72"/>
      <c r="H148" s="72"/>
    </row>
    <row r="149" spans="5:8" ht="12.75" x14ac:dyDescent="0.2">
      <c r="E149" s="72"/>
      <c r="F149" s="72"/>
      <c r="G149" s="72"/>
      <c r="H149" s="72"/>
    </row>
    <row r="150" spans="5:8" ht="12.75" x14ac:dyDescent="0.2">
      <c r="E150" s="72"/>
      <c r="F150" s="72"/>
      <c r="G150" s="72"/>
      <c r="H150" s="72"/>
    </row>
    <row r="151" spans="5:8" ht="12.75" x14ac:dyDescent="0.2">
      <c r="E151" s="72"/>
      <c r="F151" s="72"/>
      <c r="G151" s="72"/>
      <c r="H151" s="72"/>
    </row>
    <row r="152" spans="5:8" ht="12.75" x14ac:dyDescent="0.2">
      <c r="E152" s="72"/>
      <c r="F152" s="72"/>
      <c r="G152" s="72"/>
      <c r="H152" s="72"/>
    </row>
    <row r="153" spans="5:8" ht="12.75" x14ac:dyDescent="0.2">
      <c r="E153" s="72"/>
      <c r="F153" s="72"/>
      <c r="G153" s="72"/>
      <c r="H153" s="72"/>
    </row>
    <row r="154" spans="5:8" ht="12.75" x14ac:dyDescent="0.2">
      <c r="E154" s="72"/>
      <c r="F154" s="72"/>
      <c r="G154" s="72"/>
      <c r="H154" s="72"/>
    </row>
    <row r="155" spans="5:8" ht="12.75" x14ac:dyDescent="0.2">
      <c r="E155" s="72"/>
      <c r="F155" s="72"/>
      <c r="G155" s="72"/>
      <c r="H155" s="72"/>
    </row>
    <row r="156" spans="5:8" ht="12.75" x14ac:dyDescent="0.2">
      <c r="E156" s="72"/>
      <c r="F156" s="72"/>
      <c r="G156" s="72"/>
      <c r="H156" s="72"/>
    </row>
    <row r="157" spans="5:8" ht="12.75" x14ac:dyDescent="0.2">
      <c r="E157" s="72"/>
      <c r="F157" s="72"/>
      <c r="G157" s="72"/>
      <c r="H157" s="72"/>
    </row>
    <row r="158" spans="5:8" ht="12.75" x14ac:dyDescent="0.2">
      <c r="E158" s="72"/>
      <c r="F158" s="72"/>
      <c r="G158" s="72"/>
      <c r="H158" s="72"/>
    </row>
    <row r="159" spans="5:8" ht="12.75" x14ac:dyDescent="0.2">
      <c r="E159" s="72"/>
      <c r="F159" s="72"/>
      <c r="G159" s="72"/>
      <c r="H159" s="72"/>
    </row>
    <row r="160" spans="5:8" ht="12.75" x14ac:dyDescent="0.2">
      <c r="E160" s="72"/>
      <c r="F160" s="72"/>
      <c r="G160" s="72"/>
      <c r="H160" s="72"/>
    </row>
    <row r="161" spans="5:8" ht="12.75" x14ac:dyDescent="0.2">
      <c r="E161" s="72"/>
      <c r="F161" s="72"/>
      <c r="G161" s="72"/>
      <c r="H161" s="72"/>
    </row>
    <row r="162" spans="5:8" ht="12.75" x14ac:dyDescent="0.2">
      <c r="E162" s="72"/>
      <c r="F162" s="72"/>
      <c r="G162" s="72"/>
      <c r="H162" s="72"/>
    </row>
    <row r="163" spans="5:8" ht="12.75" x14ac:dyDescent="0.2">
      <c r="E163" s="72"/>
      <c r="F163" s="72"/>
      <c r="G163" s="72"/>
      <c r="H163" s="72"/>
    </row>
    <row r="164" spans="5:8" ht="12.75" x14ac:dyDescent="0.2">
      <c r="E164" s="72"/>
      <c r="F164" s="72"/>
      <c r="G164" s="72"/>
      <c r="H164" s="72"/>
    </row>
    <row r="165" spans="5:8" ht="12.75" x14ac:dyDescent="0.2">
      <c r="E165" s="72"/>
      <c r="F165" s="72"/>
      <c r="G165" s="72"/>
      <c r="H165" s="72"/>
    </row>
    <row r="166" spans="5:8" ht="12.75" x14ac:dyDescent="0.2">
      <c r="E166" s="72"/>
      <c r="F166" s="72"/>
      <c r="G166" s="72"/>
      <c r="H166" s="72"/>
    </row>
    <row r="167" spans="5:8" ht="12.75" x14ac:dyDescent="0.2">
      <c r="E167" s="72"/>
      <c r="F167" s="72"/>
      <c r="G167" s="72"/>
      <c r="H167" s="72"/>
    </row>
    <row r="168" spans="5:8" ht="12.75" x14ac:dyDescent="0.2">
      <c r="E168" s="72"/>
      <c r="F168" s="72"/>
      <c r="G168" s="72"/>
      <c r="H168" s="72"/>
    </row>
    <row r="169" spans="5:8" ht="12.75" x14ac:dyDescent="0.2">
      <c r="E169" s="72"/>
      <c r="F169" s="72"/>
      <c r="G169" s="72"/>
      <c r="H169" s="72"/>
    </row>
    <row r="170" spans="5:8" ht="12.75" x14ac:dyDescent="0.2">
      <c r="E170" s="72"/>
      <c r="F170" s="72"/>
      <c r="G170" s="72"/>
      <c r="H170" s="72"/>
    </row>
    <row r="171" spans="5:8" ht="12.75" x14ac:dyDescent="0.2">
      <c r="E171" s="72"/>
      <c r="F171" s="72"/>
      <c r="G171" s="72"/>
      <c r="H171" s="72"/>
    </row>
    <row r="172" spans="5:8" ht="12.75" x14ac:dyDescent="0.2">
      <c r="E172" s="72"/>
      <c r="F172" s="72"/>
      <c r="G172" s="72"/>
      <c r="H172" s="72"/>
    </row>
    <row r="173" spans="5:8" ht="12.75" x14ac:dyDescent="0.2">
      <c r="E173" s="72"/>
      <c r="F173" s="72"/>
      <c r="G173" s="72"/>
      <c r="H173" s="72"/>
    </row>
    <row r="174" spans="5:8" ht="12.75" x14ac:dyDescent="0.2">
      <c r="E174" s="72"/>
      <c r="F174" s="72"/>
      <c r="G174" s="72"/>
      <c r="H174" s="72"/>
    </row>
    <row r="175" spans="5:8" ht="12.75" x14ac:dyDescent="0.2">
      <c r="E175" s="72"/>
      <c r="F175" s="72"/>
      <c r="G175" s="72"/>
      <c r="H175" s="72"/>
    </row>
    <row r="176" spans="5:8" ht="12.75" x14ac:dyDescent="0.2">
      <c r="E176" s="72"/>
      <c r="F176" s="72"/>
      <c r="G176" s="72"/>
      <c r="H176" s="72"/>
    </row>
    <row r="177" spans="5:8" ht="12.75" x14ac:dyDescent="0.2">
      <c r="E177" s="72"/>
      <c r="F177" s="72"/>
      <c r="G177" s="72"/>
      <c r="H177" s="72"/>
    </row>
    <row r="178" spans="5:8" ht="12.75" x14ac:dyDescent="0.2">
      <c r="E178" s="72"/>
      <c r="F178" s="72"/>
      <c r="G178" s="72"/>
      <c r="H178" s="72"/>
    </row>
    <row r="179" spans="5:8" ht="12.75" x14ac:dyDescent="0.2">
      <c r="E179" s="72"/>
      <c r="F179" s="72"/>
      <c r="G179" s="72"/>
      <c r="H179" s="72"/>
    </row>
    <row r="180" spans="5:8" ht="12.75" x14ac:dyDescent="0.2">
      <c r="E180" s="72"/>
      <c r="F180" s="72"/>
      <c r="G180" s="72"/>
      <c r="H180" s="72"/>
    </row>
    <row r="181" spans="5:8" ht="12.75" x14ac:dyDescent="0.2">
      <c r="E181" s="72"/>
      <c r="F181" s="72"/>
      <c r="G181" s="72"/>
      <c r="H181" s="72"/>
    </row>
    <row r="182" spans="5:8" ht="12.75" x14ac:dyDescent="0.2">
      <c r="E182" s="72"/>
      <c r="F182" s="72"/>
      <c r="G182" s="72"/>
      <c r="H182" s="72"/>
    </row>
    <row r="183" spans="5:8" ht="12.75" x14ac:dyDescent="0.2">
      <c r="E183" s="72"/>
      <c r="F183" s="72"/>
      <c r="G183" s="72"/>
      <c r="H183" s="72"/>
    </row>
    <row r="184" spans="5:8" ht="12.75" x14ac:dyDescent="0.2">
      <c r="E184" s="72"/>
      <c r="F184" s="72"/>
      <c r="G184" s="72"/>
      <c r="H184" s="72"/>
    </row>
    <row r="185" spans="5:8" ht="12.75" x14ac:dyDescent="0.2">
      <c r="E185" s="72"/>
      <c r="F185" s="72"/>
      <c r="G185" s="72"/>
      <c r="H185" s="72"/>
    </row>
    <row r="186" spans="5:8" ht="12.75" x14ac:dyDescent="0.2">
      <c r="E186" s="72"/>
      <c r="F186" s="72"/>
      <c r="G186" s="72"/>
      <c r="H186" s="72"/>
    </row>
    <row r="187" spans="5:8" ht="12.75" x14ac:dyDescent="0.2">
      <c r="E187" s="72"/>
      <c r="F187" s="72"/>
      <c r="G187" s="72"/>
      <c r="H187" s="72"/>
    </row>
    <row r="188" spans="5:8" ht="12.75" x14ac:dyDescent="0.2">
      <c r="E188" s="72"/>
      <c r="F188" s="72"/>
      <c r="G188" s="72"/>
      <c r="H188" s="72"/>
    </row>
    <row r="189" spans="5:8" ht="12.75" x14ac:dyDescent="0.2">
      <c r="E189" s="72"/>
      <c r="F189" s="72"/>
      <c r="G189" s="72"/>
      <c r="H189" s="72"/>
    </row>
    <row r="190" spans="5:8" ht="12.75" x14ac:dyDescent="0.2">
      <c r="E190" s="72"/>
      <c r="F190" s="72"/>
      <c r="G190" s="72"/>
      <c r="H190" s="72"/>
    </row>
    <row r="191" spans="5:8" ht="12.75" x14ac:dyDescent="0.2">
      <c r="E191" s="72"/>
      <c r="F191" s="72"/>
      <c r="G191" s="72"/>
      <c r="H191" s="72"/>
    </row>
    <row r="192" spans="5:8" ht="12.75" x14ac:dyDescent="0.2">
      <c r="E192" s="72"/>
      <c r="F192" s="72"/>
      <c r="G192" s="72"/>
      <c r="H192" s="72"/>
    </row>
    <row r="193" spans="5:8" ht="12.75" x14ac:dyDescent="0.2">
      <c r="E193" s="72"/>
      <c r="F193" s="72"/>
      <c r="G193" s="72"/>
      <c r="H193" s="72"/>
    </row>
    <row r="194" spans="5:8" ht="12.75" x14ac:dyDescent="0.2">
      <c r="E194" s="72"/>
      <c r="F194" s="72"/>
      <c r="G194" s="72"/>
      <c r="H194" s="72"/>
    </row>
    <row r="195" spans="5:8" ht="12.75" x14ac:dyDescent="0.2">
      <c r="E195" s="72"/>
      <c r="F195" s="72"/>
      <c r="G195" s="72"/>
      <c r="H195" s="72"/>
    </row>
    <row r="196" spans="5:8" ht="12.75" x14ac:dyDescent="0.2">
      <c r="E196" s="72"/>
      <c r="F196" s="72"/>
      <c r="G196" s="72"/>
      <c r="H196" s="72"/>
    </row>
    <row r="197" spans="5:8" ht="12.75" x14ac:dyDescent="0.2">
      <c r="E197" s="72"/>
      <c r="F197" s="72"/>
      <c r="G197" s="72"/>
      <c r="H197" s="72"/>
    </row>
    <row r="198" spans="5:8" ht="12.75" x14ac:dyDescent="0.2">
      <c r="E198" s="72"/>
      <c r="F198" s="72"/>
      <c r="G198" s="72"/>
      <c r="H198" s="72"/>
    </row>
    <row r="199" spans="5:8" ht="12.75" x14ac:dyDescent="0.2">
      <c r="E199" s="72"/>
      <c r="F199" s="72"/>
      <c r="G199" s="72"/>
      <c r="H199" s="72"/>
    </row>
    <row r="200" spans="5:8" ht="12.75" x14ac:dyDescent="0.2">
      <c r="E200" s="72"/>
      <c r="F200" s="72"/>
      <c r="G200" s="72"/>
      <c r="H200" s="72"/>
    </row>
    <row r="201" spans="5:8" ht="12.75" x14ac:dyDescent="0.2">
      <c r="E201" s="72"/>
      <c r="F201" s="72"/>
      <c r="G201" s="72"/>
      <c r="H201" s="72"/>
    </row>
    <row r="202" spans="5:8" ht="12.75" x14ac:dyDescent="0.2">
      <c r="E202" s="72"/>
      <c r="F202" s="72"/>
      <c r="G202" s="72"/>
      <c r="H202" s="72"/>
    </row>
    <row r="203" spans="5:8" ht="12.75" x14ac:dyDescent="0.2">
      <c r="E203" s="72"/>
      <c r="F203" s="72"/>
      <c r="G203" s="72"/>
      <c r="H203" s="72"/>
    </row>
    <row r="204" spans="5:8" ht="12.75" x14ac:dyDescent="0.2">
      <c r="E204" s="72"/>
      <c r="F204" s="72"/>
      <c r="G204" s="72"/>
      <c r="H204" s="72"/>
    </row>
    <row r="205" spans="5:8" ht="12.75" x14ac:dyDescent="0.2">
      <c r="E205" s="72"/>
      <c r="F205" s="72"/>
      <c r="G205" s="72"/>
      <c r="H205" s="72"/>
    </row>
    <row r="206" spans="5:8" ht="12.75" x14ac:dyDescent="0.2">
      <c r="E206" s="72"/>
      <c r="F206" s="72"/>
      <c r="G206" s="72"/>
      <c r="H206" s="72"/>
    </row>
    <row r="207" spans="5:8" ht="12.75" x14ac:dyDescent="0.2">
      <c r="E207" s="72"/>
      <c r="F207" s="72"/>
      <c r="G207" s="72"/>
      <c r="H207" s="72"/>
    </row>
    <row r="208" spans="5:8" ht="12.75" x14ac:dyDescent="0.2">
      <c r="E208" s="72"/>
      <c r="F208" s="72"/>
      <c r="G208" s="72"/>
      <c r="H208" s="72"/>
    </row>
    <row r="209" spans="5:8" ht="12.75" x14ac:dyDescent="0.2">
      <c r="E209" s="72"/>
      <c r="F209" s="72"/>
      <c r="G209" s="72"/>
      <c r="H209" s="72"/>
    </row>
    <row r="210" spans="5:8" ht="12.75" x14ac:dyDescent="0.2">
      <c r="E210" s="72"/>
      <c r="F210" s="72"/>
      <c r="G210" s="72"/>
      <c r="H210" s="72"/>
    </row>
    <row r="211" spans="5:8" ht="12.75" x14ac:dyDescent="0.2">
      <c r="E211" s="72"/>
      <c r="F211" s="72"/>
      <c r="G211" s="72"/>
      <c r="H211" s="72"/>
    </row>
    <row r="212" spans="5:8" ht="12.75" x14ac:dyDescent="0.2">
      <c r="E212" s="72"/>
      <c r="F212" s="72"/>
      <c r="G212" s="72"/>
      <c r="H212" s="72"/>
    </row>
    <row r="213" spans="5:8" ht="12.75" x14ac:dyDescent="0.2">
      <c r="E213" s="72"/>
      <c r="F213" s="72"/>
      <c r="G213" s="72"/>
      <c r="H213" s="72"/>
    </row>
    <row r="214" spans="5:8" ht="12.75" x14ac:dyDescent="0.2">
      <c r="E214" s="72"/>
      <c r="F214" s="72"/>
      <c r="G214" s="72"/>
      <c r="H214" s="72"/>
    </row>
    <row r="215" spans="5:8" ht="12.75" x14ac:dyDescent="0.2">
      <c r="E215" s="72"/>
      <c r="F215" s="72"/>
      <c r="G215" s="72"/>
      <c r="H215" s="72"/>
    </row>
    <row r="216" spans="5:8" ht="12.75" x14ac:dyDescent="0.2">
      <c r="E216" s="72"/>
      <c r="F216" s="72"/>
      <c r="G216" s="72"/>
      <c r="H216" s="72"/>
    </row>
    <row r="217" spans="5:8" ht="12.75" x14ac:dyDescent="0.2">
      <c r="E217" s="72"/>
      <c r="F217" s="72"/>
      <c r="G217" s="72"/>
      <c r="H217" s="72"/>
    </row>
    <row r="218" spans="5:8" ht="12.75" x14ac:dyDescent="0.2">
      <c r="E218" s="72"/>
      <c r="F218" s="72"/>
      <c r="G218" s="72"/>
      <c r="H218" s="72"/>
    </row>
    <row r="219" spans="5:8" ht="12.75" x14ac:dyDescent="0.2">
      <c r="E219" s="72"/>
      <c r="F219" s="72"/>
      <c r="G219" s="72"/>
      <c r="H219" s="72"/>
    </row>
    <row r="220" spans="5:8" ht="12.75" x14ac:dyDescent="0.2">
      <c r="E220" s="72"/>
      <c r="F220" s="72"/>
      <c r="G220" s="72"/>
      <c r="H220" s="72"/>
    </row>
    <row r="221" spans="5:8" ht="12.75" x14ac:dyDescent="0.2">
      <c r="E221" s="72"/>
      <c r="F221" s="72"/>
      <c r="G221" s="72"/>
      <c r="H221" s="72"/>
    </row>
    <row r="222" spans="5:8" ht="12.75" x14ac:dyDescent="0.2">
      <c r="E222" s="72"/>
      <c r="F222" s="72"/>
      <c r="G222" s="72"/>
      <c r="H222" s="72"/>
    </row>
    <row r="223" spans="5:8" ht="12.75" x14ac:dyDescent="0.2">
      <c r="E223" s="72"/>
      <c r="F223" s="72"/>
      <c r="G223" s="72"/>
      <c r="H223" s="72"/>
    </row>
    <row r="224" spans="5:8" ht="12.75" x14ac:dyDescent="0.2">
      <c r="E224" s="72"/>
      <c r="F224" s="72"/>
      <c r="G224" s="72"/>
      <c r="H224" s="72"/>
    </row>
    <row r="225" spans="5:8" ht="12.75" x14ac:dyDescent="0.2">
      <c r="E225" s="72"/>
      <c r="F225" s="72"/>
      <c r="G225" s="72"/>
      <c r="H225" s="72"/>
    </row>
    <row r="226" spans="5:8" ht="12.75" x14ac:dyDescent="0.2">
      <c r="E226" s="72"/>
      <c r="F226" s="72"/>
      <c r="G226" s="72"/>
      <c r="H226" s="72"/>
    </row>
    <row r="227" spans="5:8" ht="12.75" x14ac:dyDescent="0.2">
      <c r="E227" s="72"/>
      <c r="F227" s="72"/>
      <c r="G227" s="72"/>
      <c r="H227" s="72"/>
    </row>
    <row r="228" spans="5:8" ht="12.75" x14ac:dyDescent="0.2">
      <c r="E228" s="72"/>
      <c r="F228" s="72"/>
      <c r="G228" s="72"/>
      <c r="H228" s="72"/>
    </row>
    <row r="229" spans="5:8" ht="12.75" x14ac:dyDescent="0.2">
      <c r="E229" s="72"/>
      <c r="F229" s="72"/>
      <c r="G229" s="72"/>
      <c r="H229" s="72"/>
    </row>
    <row r="230" spans="5:8" ht="12.75" x14ac:dyDescent="0.2">
      <c r="E230" s="72"/>
      <c r="F230" s="72"/>
      <c r="G230" s="72"/>
      <c r="H230" s="72"/>
    </row>
    <row r="231" spans="5:8" ht="12.75" x14ac:dyDescent="0.2">
      <c r="E231" s="72"/>
      <c r="F231" s="72"/>
      <c r="G231" s="72"/>
      <c r="H231" s="72"/>
    </row>
    <row r="232" spans="5:8" ht="12.75" x14ac:dyDescent="0.2">
      <c r="E232" s="72"/>
      <c r="F232" s="72"/>
      <c r="G232" s="72"/>
      <c r="H232" s="72"/>
    </row>
    <row r="233" spans="5:8" ht="12.75" x14ac:dyDescent="0.2">
      <c r="E233" s="72"/>
      <c r="F233" s="72"/>
      <c r="G233" s="72"/>
      <c r="H233" s="72"/>
    </row>
    <row r="234" spans="5:8" ht="12.75" x14ac:dyDescent="0.2">
      <c r="E234" s="72"/>
      <c r="F234" s="72"/>
      <c r="G234" s="72"/>
      <c r="H234" s="72"/>
    </row>
    <row r="235" spans="5:8" ht="12.75" x14ac:dyDescent="0.2">
      <c r="E235" s="72"/>
      <c r="F235" s="72"/>
      <c r="G235" s="72"/>
      <c r="H235" s="72"/>
    </row>
    <row r="236" spans="5:8" ht="12.75" x14ac:dyDescent="0.2">
      <c r="E236" s="72"/>
      <c r="F236" s="72"/>
      <c r="G236" s="72"/>
      <c r="H236" s="72"/>
    </row>
    <row r="237" spans="5:8" ht="12.75" x14ac:dyDescent="0.2">
      <c r="E237" s="72"/>
      <c r="F237" s="72"/>
      <c r="G237" s="72"/>
      <c r="H237" s="72"/>
    </row>
    <row r="238" spans="5:8" ht="12.75" x14ac:dyDescent="0.2">
      <c r="E238" s="72"/>
      <c r="F238" s="72"/>
      <c r="G238" s="72"/>
      <c r="H238" s="72"/>
    </row>
    <row r="239" spans="5:8" ht="12.75" x14ac:dyDescent="0.2">
      <c r="E239" s="72"/>
      <c r="F239" s="72"/>
      <c r="G239" s="72"/>
      <c r="H239" s="72"/>
    </row>
    <row r="240" spans="5:8" ht="12.75" x14ac:dyDescent="0.2">
      <c r="E240" s="72"/>
      <c r="F240" s="72"/>
      <c r="G240" s="72"/>
      <c r="H240" s="72"/>
    </row>
    <row r="241" spans="5:8" ht="12.75" x14ac:dyDescent="0.2">
      <c r="E241" s="72"/>
      <c r="F241" s="72"/>
      <c r="G241" s="72"/>
      <c r="H241" s="72"/>
    </row>
    <row r="242" spans="5:8" ht="12.75" x14ac:dyDescent="0.2">
      <c r="E242" s="72"/>
      <c r="F242" s="72"/>
      <c r="G242" s="72"/>
      <c r="H242" s="72"/>
    </row>
    <row r="243" spans="5:8" ht="12.75" x14ac:dyDescent="0.2">
      <c r="E243" s="72"/>
      <c r="F243" s="72"/>
      <c r="G243" s="72"/>
      <c r="H243" s="72"/>
    </row>
    <row r="244" spans="5:8" ht="12.75" x14ac:dyDescent="0.2">
      <c r="E244" s="72"/>
      <c r="F244" s="72"/>
      <c r="G244" s="72"/>
      <c r="H244" s="72"/>
    </row>
    <row r="245" spans="5:8" ht="12.75" x14ac:dyDescent="0.2">
      <c r="E245" s="72"/>
      <c r="F245" s="72"/>
      <c r="G245" s="72"/>
      <c r="H245" s="72"/>
    </row>
    <row r="246" spans="5:8" ht="12.75" x14ac:dyDescent="0.2">
      <c r="E246" s="72"/>
      <c r="F246" s="72"/>
      <c r="G246" s="72"/>
      <c r="H246" s="72"/>
    </row>
    <row r="247" spans="5:8" ht="12.75" x14ac:dyDescent="0.2">
      <c r="E247" s="72"/>
      <c r="F247" s="72"/>
      <c r="G247" s="72"/>
      <c r="H247" s="72"/>
    </row>
    <row r="248" spans="5:8" ht="12.75" x14ac:dyDescent="0.2">
      <c r="E248" s="72"/>
      <c r="F248" s="72"/>
      <c r="G248" s="72"/>
      <c r="H248" s="72"/>
    </row>
    <row r="249" spans="5:8" ht="12.75" x14ac:dyDescent="0.2">
      <c r="E249" s="72"/>
      <c r="F249" s="72"/>
      <c r="G249" s="72"/>
      <c r="H249" s="72"/>
    </row>
    <row r="250" spans="5:8" ht="12.75" x14ac:dyDescent="0.2">
      <c r="E250" s="72"/>
      <c r="F250" s="72"/>
      <c r="G250" s="72"/>
      <c r="H250" s="72"/>
    </row>
    <row r="251" spans="5:8" ht="12.75" x14ac:dyDescent="0.2">
      <c r="E251" s="72"/>
      <c r="F251" s="72"/>
      <c r="G251" s="72"/>
      <c r="H251" s="72"/>
    </row>
    <row r="252" spans="5:8" ht="12.75" x14ac:dyDescent="0.2">
      <c r="E252" s="72"/>
      <c r="F252" s="72"/>
      <c r="G252" s="72"/>
      <c r="H252" s="72"/>
    </row>
    <row r="253" spans="5:8" ht="12.75" x14ac:dyDescent="0.2">
      <c r="E253" s="72"/>
      <c r="F253" s="72"/>
      <c r="G253" s="72"/>
      <c r="H253" s="72"/>
    </row>
    <row r="254" spans="5:8" ht="12.75" x14ac:dyDescent="0.2">
      <c r="E254" s="72"/>
      <c r="F254" s="72"/>
      <c r="G254" s="72"/>
      <c r="H254" s="72"/>
    </row>
    <row r="255" spans="5:8" ht="12.75" x14ac:dyDescent="0.2">
      <c r="E255" s="72"/>
      <c r="F255" s="72"/>
      <c r="G255" s="72"/>
      <c r="H255" s="72"/>
    </row>
    <row r="256" spans="5:8" ht="12.75" x14ac:dyDescent="0.2">
      <c r="E256" s="72"/>
      <c r="F256" s="72"/>
      <c r="G256" s="72"/>
      <c r="H256" s="72"/>
    </row>
    <row r="257" spans="5:8" ht="12.75" x14ac:dyDescent="0.2">
      <c r="E257" s="72"/>
      <c r="F257" s="72"/>
      <c r="G257" s="72"/>
      <c r="H257" s="72"/>
    </row>
    <row r="258" spans="5:8" ht="12.75" x14ac:dyDescent="0.2">
      <c r="E258" s="72"/>
      <c r="F258" s="72"/>
      <c r="G258" s="72"/>
      <c r="H258" s="72"/>
    </row>
    <row r="259" spans="5:8" ht="12.75" x14ac:dyDescent="0.2">
      <c r="E259" s="72"/>
      <c r="F259" s="72"/>
      <c r="G259" s="72"/>
      <c r="H259" s="72"/>
    </row>
    <row r="260" spans="5:8" ht="12.75" x14ac:dyDescent="0.2">
      <c r="E260" s="72"/>
      <c r="F260" s="72"/>
      <c r="G260" s="72"/>
      <c r="H260" s="72"/>
    </row>
    <row r="261" spans="5:8" ht="12.75" x14ac:dyDescent="0.2">
      <c r="E261" s="72"/>
      <c r="F261" s="72"/>
      <c r="G261" s="72"/>
      <c r="H261" s="72"/>
    </row>
    <row r="262" spans="5:8" ht="12.75" x14ac:dyDescent="0.2">
      <c r="E262" s="72"/>
      <c r="F262" s="72"/>
      <c r="G262" s="72"/>
      <c r="H262" s="72"/>
    </row>
    <row r="263" spans="5:8" ht="12.75" x14ac:dyDescent="0.2">
      <c r="E263" s="72"/>
      <c r="F263" s="72"/>
      <c r="G263" s="72"/>
      <c r="H263" s="72"/>
    </row>
    <row r="264" spans="5:8" ht="12.75" x14ac:dyDescent="0.2">
      <c r="E264" s="72"/>
      <c r="F264" s="72"/>
      <c r="G264" s="72"/>
      <c r="H264" s="72"/>
    </row>
    <row r="265" spans="5:8" ht="12.75" x14ac:dyDescent="0.2">
      <c r="E265" s="72"/>
      <c r="F265" s="72"/>
      <c r="G265" s="72"/>
      <c r="H265" s="72"/>
    </row>
    <row r="266" spans="5:8" ht="12.75" x14ac:dyDescent="0.2">
      <c r="E266" s="72"/>
      <c r="F266" s="72"/>
      <c r="G266" s="72"/>
      <c r="H266" s="72"/>
    </row>
    <row r="267" spans="5:8" ht="12.75" x14ac:dyDescent="0.2">
      <c r="E267" s="72"/>
      <c r="F267" s="72"/>
      <c r="G267" s="72"/>
      <c r="H267" s="72"/>
    </row>
    <row r="268" spans="5:8" ht="12.75" x14ac:dyDescent="0.2">
      <c r="E268" s="72"/>
      <c r="F268" s="72"/>
      <c r="G268" s="72"/>
      <c r="H268" s="72"/>
    </row>
    <row r="269" spans="5:8" ht="12.75" x14ac:dyDescent="0.2">
      <c r="E269" s="72"/>
      <c r="F269" s="72"/>
      <c r="G269" s="72"/>
      <c r="H269" s="72"/>
    </row>
    <row r="270" spans="5:8" ht="12.75" x14ac:dyDescent="0.2">
      <c r="E270" s="72"/>
      <c r="F270" s="72"/>
      <c r="G270" s="72"/>
      <c r="H270" s="72"/>
    </row>
    <row r="271" spans="5:8" ht="12.75" x14ac:dyDescent="0.2">
      <c r="E271" s="72"/>
      <c r="F271" s="72"/>
      <c r="G271" s="72"/>
      <c r="H271" s="72"/>
    </row>
    <row r="272" spans="5:8" ht="12.75" x14ac:dyDescent="0.2">
      <c r="E272" s="72"/>
      <c r="F272" s="72"/>
      <c r="G272" s="72"/>
      <c r="H272" s="72"/>
    </row>
    <row r="273" spans="5:8" ht="12.75" x14ac:dyDescent="0.2">
      <c r="E273" s="72"/>
      <c r="F273" s="72"/>
      <c r="G273" s="72"/>
      <c r="H273" s="72"/>
    </row>
    <row r="274" spans="5:8" ht="12.75" x14ac:dyDescent="0.2">
      <c r="E274" s="72"/>
      <c r="F274" s="72"/>
      <c r="G274" s="72"/>
      <c r="H274" s="72"/>
    </row>
    <row r="275" spans="5:8" ht="12.75" x14ac:dyDescent="0.2">
      <c r="E275" s="72"/>
      <c r="F275" s="72"/>
      <c r="G275" s="72"/>
      <c r="H275" s="72"/>
    </row>
    <row r="276" spans="5:8" ht="12.75" x14ac:dyDescent="0.2">
      <c r="E276" s="72"/>
      <c r="F276" s="72"/>
      <c r="G276" s="72"/>
      <c r="H276" s="72"/>
    </row>
    <row r="277" spans="5:8" ht="12.75" x14ac:dyDescent="0.2">
      <c r="E277" s="72"/>
      <c r="F277" s="72"/>
      <c r="G277" s="72"/>
      <c r="H277" s="72"/>
    </row>
    <row r="278" spans="5:8" ht="12.75" x14ac:dyDescent="0.2">
      <c r="E278" s="72"/>
      <c r="F278" s="72"/>
      <c r="G278" s="72"/>
      <c r="H278" s="72"/>
    </row>
    <row r="279" spans="5:8" ht="12.75" x14ac:dyDescent="0.2">
      <c r="E279" s="72"/>
      <c r="F279" s="72"/>
      <c r="G279" s="72"/>
      <c r="H279" s="72"/>
    </row>
    <row r="280" spans="5:8" ht="12.75" x14ac:dyDescent="0.2">
      <c r="E280" s="72"/>
      <c r="F280" s="72"/>
      <c r="G280" s="72"/>
      <c r="H280" s="72"/>
    </row>
    <row r="281" spans="5:8" ht="12.75" x14ac:dyDescent="0.2">
      <c r="E281" s="72"/>
      <c r="F281" s="72"/>
      <c r="G281" s="72"/>
      <c r="H281" s="72"/>
    </row>
    <row r="282" spans="5:8" ht="12.75" x14ac:dyDescent="0.2">
      <c r="E282" s="72"/>
      <c r="F282" s="72"/>
      <c r="G282" s="72"/>
      <c r="H282" s="72"/>
    </row>
    <row r="283" spans="5:8" ht="12.75" x14ac:dyDescent="0.2">
      <c r="E283" s="72"/>
      <c r="F283" s="72"/>
      <c r="G283" s="72"/>
      <c r="H283" s="72"/>
    </row>
    <row r="284" spans="5:8" ht="12.75" x14ac:dyDescent="0.2">
      <c r="E284" s="72"/>
      <c r="F284" s="72"/>
      <c r="G284" s="72"/>
      <c r="H284" s="72"/>
    </row>
    <row r="285" spans="5:8" ht="12.75" x14ac:dyDescent="0.2">
      <c r="E285" s="72"/>
      <c r="F285" s="72"/>
      <c r="G285" s="72"/>
      <c r="H285" s="72"/>
    </row>
    <row r="286" spans="5:8" ht="12.75" x14ac:dyDescent="0.2">
      <c r="E286" s="72"/>
      <c r="F286" s="72"/>
      <c r="G286" s="72"/>
      <c r="H286" s="72"/>
    </row>
    <row r="287" spans="5:8" ht="12.75" x14ac:dyDescent="0.2">
      <c r="E287" s="72"/>
      <c r="F287" s="72"/>
      <c r="G287" s="72"/>
      <c r="H287" s="72"/>
    </row>
    <row r="288" spans="5:8" ht="12.75" x14ac:dyDescent="0.2">
      <c r="E288" s="72"/>
      <c r="F288" s="72"/>
      <c r="G288" s="72"/>
      <c r="H288" s="72"/>
    </row>
    <row r="289" spans="5:8" ht="12.75" x14ac:dyDescent="0.2">
      <c r="E289" s="72"/>
      <c r="F289" s="72"/>
      <c r="G289" s="72"/>
      <c r="H289" s="72"/>
    </row>
    <row r="290" spans="5:8" ht="12.75" x14ac:dyDescent="0.2">
      <c r="E290" s="72"/>
      <c r="F290" s="72"/>
      <c r="G290" s="72"/>
      <c r="H290" s="72"/>
    </row>
    <row r="291" spans="5:8" ht="12.75" x14ac:dyDescent="0.2">
      <c r="E291" s="72"/>
      <c r="F291" s="72"/>
      <c r="G291" s="72"/>
      <c r="H291" s="72"/>
    </row>
    <row r="292" spans="5:8" ht="12.75" x14ac:dyDescent="0.2">
      <c r="E292" s="72"/>
      <c r="F292" s="72"/>
      <c r="G292" s="72"/>
      <c r="H292" s="72"/>
    </row>
    <row r="293" spans="5:8" ht="12.75" x14ac:dyDescent="0.2">
      <c r="E293" s="72"/>
      <c r="F293" s="72"/>
      <c r="G293" s="72"/>
      <c r="H293" s="72"/>
    </row>
    <row r="294" spans="5:8" ht="12.75" x14ac:dyDescent="0.2">
      <c r="E294" s="72"/>
      <c r="F294" s="72"/>
      <c r="G294" s="72"/>
      <c r="H294" s="72"/>
    </row>
    <row r="295" spans="5:8" ht="12.75" x14ac:dyDescent="0.2">
      <c r="E295" s="72"/>
      <c r="F295" s="72"/>
      <c r="G295" s="72"/>
      <c r="H295" s="72"/>
    </row>
    <row r="296" spans="5:8" ht="12.75" x14ac:dyDescent="0.2">
      <c r="E296" s="72"/>
      <c r="F296" s="72"/>
      <c r="G296" s="72"/>
      <c r="H296" s="72"/>
    </row>
    <row r="297" spans="5:8" ht="12.75" x14ac:dyDescent="0.2">
      <c r="E297" s="72"/>
      <c r="F297" s="72"/>
      <c r="G297" s="72"/>
      <c r="H297" s="72"/>
    </row>
    <row r="298" spans="5:8" ht="12.75" x14ac:dyDescent="0.2">
      <c r="E298" s="72"/>
      <c r="F298" s="72"/>
      <c r="G298" s="72"/>
      <c r="H298" s="72"/>
    </row>
    <row r="299" spans="5:8" ht="12.75" x14ac:dyDescent="0.2">
      <c r="E299" s="72"/>
      <c r="F299" s="72"/>
      <c r="G299" s="72"/>
      <c r="H299" s="72"/>
    </row>
    <row r="300" spans="5:8" ht="12.75" x14ac:dyDescent="0.2">
      <c r="E300" s="72"/>
      <c r="F300" s="72"/>
      <c r="G300" s="72"/>
      <c r="H300" s="72"/>
    </row>
    <row r="301" spans="5:8" ht="12.75" x14ac:dyDescent="0.2">
      <c r="E301" s="72"/>
      <c r="F301" s="72"/>
      <c r="G301" s="72"/>
      <c r="H301" s="72"/>
    </row>
    <row r="302" spans="5:8" ht="12.75" x14ac:dyDescent="0.2">
      <c r="E302" s="72"/>
      <c r="F302" s="72"/>
      <c r="G302" s="72"/>
      <c r="H302" s="72"/>
    </row>
    <row r="303" spans="5:8" ht="12.75" x14ac:dyDescent="0.2">
      <c r="E303" s="72"/>
      <c r="F303" s="72"/>
      <c r="G303" s="72"/>
      <c r="H303" s="72"/>
    </row>
    <row r="304" spans="5:8" ht="12.75" x14ac:dyDescent="0.2">
      <c r="E304" s="72"/>
      <c r="F304" s="72"/>
      <c r="G304" s="72"/>
      <c r="H304" s="72"/>
    </row>
    <row r="305" spans="5:8" ht="12.75" x14ac:dyDescent="0.2">
      <c r="E305" s="72"/>
      <c r="F305" s="72"/>
      <c r="G305" s="72"/>
      <c r="H305" s="72"/>
    </row>
    <row r="306" spans="5:8" ht="12.75" x14ac:dyDescent="0.2">
      <c r="E306" s="72"/>
      <c r="F306" s="72"/>
      <c r="G306" s="72"/>
      <c r="H306" s="72"/>
    </row>
    <row r="307" spans="5:8" ht="12.75" x14ac:dyDescent="0.2">
      <c r="E307" s="72"/>
      <c r="F307" s="72"/>
      <c r="G307" s="72"/>
      <c r="H307" s="72"/>
    </row>
    <row r="308" spans="5:8" ht="12.75" x14ac:dyDescent="0.2">
      <c r="E308" s="72"/>
      <c r="F308" s="72"/>
      <c r="G308" s="72"/>
      <c r="H308" s="72"/>
    </row>
    <row r="309" spans="5:8" ht="12.75" x14ac:dyDescent="0.2">
      <c r="E309" s="72"/>
      <c r="F309" s="72"/>
      <c r="G309" s="72"/>
      <c r="H309" s="72"/>
    </row>
    <row r="310" spans="5:8" ht="12.75" x14ac:dyDescent="0.2">
      <c r="E310" s="72"/>
      <c r="F310" s="72"/>
      <c r="G310" s="72"/>
      <c r="H310" s="72"/>
    </row>
    <row r="311" spans="5:8" ht="12.75" x14ac:dyDescent="0.2">
      <c r="E311" s="72"/>
      <c r="F311" s="72"/>
      <c r="G311" s="72"/>
      <c r="H311" s="72"/>
    </row>
    <row r="312" spans="5:8" ht="12.75" x14ac:dyDescent="0.2">
      <c r="E312" s="72"/>
      <c r="F312" s="72"/>
      <c r="G312" s="72"/>
      <c r="H312" s="72"/>
    </row>
    <row r="313" spans="5:8" ht="12.75" x14ac:dyDescent="0.2">
      <c r="E313" s="72"/>
      <c r="F313" s="72"/>
      <c r="G313" s="72"/>
      <c r="H313" s="72"/>
    </row>
    <row r="314" spans="5:8" ht="12.75" x14ac:dyDescent="0.2">
      <c r="E314" s="72"/>
      <c r="F314" s="72"/>
      <c r="G314" s="72"/>
      <c r="H314" s="72"/>
    </row>
    <row r="315" spans="5:8" ht="12.75" x14ac:dyDescent="0.2">
      <c r="E315" s="72"/>
      <c r="F315" s="72"/>
      <c r="G315" s="72"/>
      <c r="H315" s="72"/>
    </row>
    <row r="316" spans="5:8" ht="12.75" x14ac:dyDescent="0.2">
      <c r="E316" s="72"/>
      <c r="F316" s="72"/>
      <c r="G316" s="72"/>
      <c r="H316" s="72"/>
    </row>
    <row r="317" spans="5:8" ht="12.75" x14ac:dyDescent="0.2">
      <c r="E317" s="72"/>
      <c r="F317" s="72"/>
      <c r="G317" s="72"/>
      <c r="H317" s="72"/>
    </row>
    <row r="318" spans="5:8" ht="12.75" x14ac:dyDescent="0.2">
      <c r="E318" s="72"/>
      <c r="F318" s="72"/>
      <c r="G318" s="72"/>
      <c r="H318" s="72"/>
    </row>
    <row r="319" spans="5:8" ht="12.75" x14ac:dyDescent="0.2">
      <c r="E319" s="72"/>
      <c r="F319" s="72"/>
      <c r="G319" s="72"/>
      <c r="H319" s="72"/>
    </row>
    <row r="320" spans="5:8" ht="12.75" x14ac:dyDescent="0.2">
      <c r="E320" s="72"/>
      <c r="F320" s="72"/>
      <c r="G320" s="72"/>
      <c r="H320" s="72"/>
    </row>
    <row r="321" spans="5:8" ht="12.75" x14ac:dyDescent="0.2">
      <c r="E321" s="72"/>
      <c r="F321" s="72"/>
      <c r="G321" s="72"/>
      <c r="H321" s="72"/>
    </row>
    <row r="322" spans="5:8" ht="12.75" x14ac:dyDescent="0.2">
      <c r="E322" s="72"/>
      <c r="F322" s="72"/>
      <c r="G322" s="72"/>
      <c r="H322" s="72"/>
    </row>
    <row r="323" spans="5:8" ht="12.75" x14ac:dyDescent="0.2">
      <c r="E323" s="72"/>
      <c r="F323" s="72"/>
      <c r="G323" s="72"/>
      <c r="H323" s="72"/>
    </row>
    <row r="324" spans="5:8" ht="12.75" x14ac:dyDescent="0.2">
      <c r="E324" s="72"/>
      <c r="F324" s="72"/>
      <c r="G324" s="72"/>
      <c r="H324" s="72"/>
    </row>
    <row r="325" spans="5:8" ht="12.75" x14ac:dyDescent="0.2">
      <c r="E325" s="72"/>
      <c r="F325" s="72"/>
      <c r="G325" s="72"/>
      <c r="H325" s="72"/>
    </row>
    <row r="326" spans="5:8" ht="12.75" x14ac:dyDescent="0.2">
      <c r="E326" s="72"/>
      <c r="F326" s="72"/>
      <c r="G326" s="72"/>
      <c r="H326" s="72"/>
    </row>
    <row r="327" spans="5:8" ht="12.75" x14ac:dyDescent="0.2">
      <c r="E327" s="72"/>
      <c r="F327" s="72"/>
      <c r="G327" s="72"/>
      <c r="H327" s="72"/>
    </row>
    <row r="328" spans="5:8" ht="12.75" x14ac:dyDescent="0.2">
      <c r="E328" s="72"/>
      <c r="F328" s="72"/>
      <c r="G328" s="72"/>
      <c r="H328" s="72"/>
    </row>
    <row r="329" spans="5:8" ht="12.75" x14ac:dyDescent="0.2">
      <c r="E329" s="72"/>
      <c r="F329" s="72"/>
      <c r="G329" s="72"/>
      <c r="H329" s="72"/>
    </row>
    <row r="330" spans="5:8" ht="12.75" x14ac:dyDescent="0.2">
      <c r="E330" s="72"/>
      <c r="F330" s="72"/>
      <c r="G330" s="72"/>
      <c r="H330" s="72"/>
    </row>
    <row r="331" spans="5:8" ht="12.75" x14ac:dyDescent="0.2">
      <c r="E331" s="72"/>
      <c r="F331" s="72"/>
      <c r="G331" s="72"/>
      <c r="H331" s="72"/>
    </row>
    <row r="332" spans="5:8" ht="12.75" x14ac:dyDescent="0.2">
      <c r="E332" s="72"/>
      <c r="F332" s="72"/>
      <c r="G332" s="72"/>
      <c r="H332" s="72"/>
    </row>
    <row r="333" spans="5:8" ht="12.75" x14ac:dyDescent="0.2">
      <c r="E333" s="72"/>
      <c r="F333" s="72"/>
      <c r="G333" s="72"/>
      <c r="H333" s="72"/>
    </row>
    <row r="334" spans="5:8" ht="12.75" x14ac:dyDescent="0.2">
      <c r="E334" s="72"/>
      <c r="F334" s="72"/>
      <c r="G334" s="72"/>
      <c r="H334" s="72"/>
    </row>
    <row r="335" spans="5:8" ht="12.75" x14ac:dyDescent="0.2">
      <c r="E335" s="72"/>
      <c r="F335" s="72"/>
      <c r="G335" s="72"/>
      <c r="H335" s="72"/>
    </row>
    <row r="336" spans="5:8" ht="12.75" x14ac:dyDescent="0.2">
      <c r="E336" s="72"/>
      <c r="F336" s="72"/>
      <c r="G336" s="72"/>
      <c r="H336" s="72"/>
    </row>
    <row r="337" spans="5:8" ht="12.75" x14ac:dyDescent="0.2">
      <c r="E337" s="72"/>
      <c r="F337" s="72"/>
      <c r="G337" s="72"/>
      <c r="H337" s="72"/>
    </row>
    <row r="338" spans="5:8" ht="12.75" x14ac:dyDescent="0.2">
      <c r="E338" s="72"/>
      <c r="F338" s="72"/>
      <c r="G338" s="72"/>
      <c r="H338" s="72"/>
    </row>
    <row r="339" spans="5:8" ht="12.75" x14ac:dyDescent="0.2">
      <c r="E339" s="72"/>
      <c r="F339" s="72"/>
      <c r="G339" s="72"/>
      <c r="H339" s="72"/>
    </row>
    <row r="340" spans="5:8" ht="12.75" x14ac:dyDescent="0.2">
      <c r="E340" s="72"/>
      <c r="F340" s="72"/>
      <c r="G340" s="72"/>
      <c r="H340" s="72"/>
    </row>
    <row r="341" spans="5:8" ht="12.75" x14ac:dyDescent="0.2">
      <c r="E341" s="72"/>
      <c r="F341" s="72"/>
      <c r="G341" s="72"/>
      <c r="H341" s="72"/>
    </row>
    <row r="342" spans="5:8" ht="12.75" x14ac:dyDescent="0.2">
      <c r="E342" s="72"/>
      <c r="F342" s="72"/>
      <c r="G342" s="72"/>
      <c r="H342" s="72"/>
    </row>
    <row r="343" spans="5:8" ht="12.75" x14ac:dyDescent="0.2">
      <c r="E343" s="72"/>
      <c r="F343" s="72"/>
      <c r="G343" s="72"/>
      <c r="H343" s="72"/>
    </row>
    <row r="344" spans="5:8" ht="12.75" x14ac:dyDescent="0.2">
      <c r="E344" s="72"/>
      <c r="F344" s="72"/>
      <c r="G344" s="72"/>
      <c r="H344" s="72"/>
    </row>
    <row r="345" spans="5:8" ht="12.75" x14ac:dyDescent="0.2">
      <c r="E345" s="72"/>
      <c r="F345" s="72"/>
      <c r="G345" s="72"/>
      <c r="H345" s="72"/>
    </row>
    <row r="346" spans="5:8" ht="12.75" x14ac:dyDescent="0.2">
      <c r="E346" s="72"/>
      <c r="F346" s="72"/>
      <c r="G346" s="72"/>
      <c r="H346" s="72"/>
    </row>
    <row r="347" spans="5:8" ht="12.75" x14ac:dyDescent="0.2">
      <c r="E347" s="72"/>
      <c r="F347" s="72"/>
      <c r="G347" s="72"/>
      <c r="H347" s="72"/>
    </row>
    <row r="348" spans="5:8" ht="12.75" x14ac:dyDescent="0.2">
      <c r="E348" s="72"/>
      <c r="F348" s="72"/>
      <c r="G348" s="72"/>
      <c r="H348" s="72"/>
    </row>
    <row r="349" spans="5:8" ht="12.75" x14ac:dyDescent="0.2">
      <c r="E349" s="72"/>
      <c r="F349" s="72"/>
      <c r="G349" s="72"/>
      <c r="H349" s="72"/>
    </row>
    <row r="350" spans="5:8" ht="12.75" x14ac:dyDescent="0.2">
      <c r="E350" s="72"/>
      <c r="F350" s="72"/>
      <c r="G350" s="72"/>
      <c r="H350" s="72"/>
    </row>
    <row r="351" spans="5:8" ht="12.75" x14ac:dyDescent="0.2">
      <c r="E351" s="72"/>
      <c r="F351" s="72"/>
      <c r="G351" s="72"/>
      <c r="H351" s="72"/>
    </row>
    <row r="352" spans="5:8" ht="12.75" x14ac:dyDescent="0.2">
      <c r="E352" s="72"/>
      <c r="F352" s="72"/>
      <c r="G352" s="72"/>
      <c r="H352" s="72"/>
    </row>
    <row r="353" spans="5:8" ht="12.75" x14ac:dyDescent="0.2">
      <c r="E353" s="72"/>
      <c r="F353" s="72"/>
      <c r="G353" s="72"/>
      <c r="H353" s="72"/>
    </row>
    <row r="354" spans="5:8" ht="12.75" x14ac:dyDescent="0.2">
      <c r="E354" s="72"/>
      <c r="F354" s="72"/>
      <c r="G354" s="72"/>
      <c r="H354" s="72"/>
    </row>
    <row r="355" spans="5:8" ht="12.75" x14ac:dyDescent="0.2">
      <c r="E355" s="72"/>
      <c r="F355" s="72"/>
      <c r="G355" s="72"/>
      <c r="H355" s="72"/>
    </row>
    <row r="356" spans="5:8" ht="12.75" x14ac:dyDescent="0.2">
      <c r="E356" s="72"/>
      <c r="F356" s="72"/>
      <c r="G356" s="72"/>
      <c r="H356" s="72"/>
    </row>
    <row r="357" spans="5:8" ht="12.75" x14ac:dyDescent="0.2">
      <c r="E357" s="72"/>
      <c r="F357" s="72"/>
      <c r="G357" s="72"/>
      <c r="H357" s="72"/>
    </row>
    <row r="358" spans="5:8" ht="12.75" x14ac:dyDescent="0.2">
      <c r="E358" s="72"/>
      <c r="F358" s="72"/>
      <c r="G358" s="72"/>
      <c r="H358" s="72"/>
    </row>
    <row r="359" spans="5:8" ht="12.75" x14ac:dyDescent="0.2">
      <c r="E359" s="72"/>
      <c r="F359" s="72"/>
      <c r="G359" s="72"/>
      <c r="H359" s="72"/>
    </row>
    <row r="360" spans="5:8" ht="12.75" x14ac:dyDescent="0.2">
      <c r="E360" s="72"/>
      <c r="F360" s="72"/>
      <c r="G360" s="72"/>
      <c r="H360" s="72"/>
    </row>
    <row r="361" spans="5:8" ht="12.75" x14ac:dyDescent="0.2">
      <c r="E361" s="72"/>
      <c r="F361" s="72"/>
      <c r="G361" s="72"/>
      <c r="H361" s="72"/>
    </row>
    <row r="362" spans="5:8" ht="12.75" x14ac:dyDescent="0.2">
      <c r="E362" s="72"/>
      <c r="F362" s="72"/>
      <c r="G362" s="72"/>
      <c r="H362" s="72"/>
    </row>
    <row r="363" spans="5:8" ht="12.75" x14ac:dyDescent="0.2">
      <c r="E363" s="72"/>
      <c r="F363" s="72"/>
      <c r="G363" s="72"/>
      <c r="H363" s="72"/>
    </row>
    <row r="364" spans="5:8" ht="12.75" x14ac:dyDescent="0.2">
      <c r="E364" s="72"/>
      <c r="F364" s="72"/>
      <c r="G364" s="72"/>
      <c r="H364" s="72"/>
    </row>
    <row r="365" spans="5:8" ht="12.75" x14ac:dyDescent="0.2">
      <c r="E365" s="72"/>
      <c r="F365" s="72"/>
      <c r="G365" s="72"/>
      <c r="H365" s="72"/>
    </row>
    <row r="366" spans="5:8" ht="12.75" x14ac:dyDescent="0.2">
      <c r="E366" s="72"/>
      <c r="F366" s="72"/>
      <c r="G366" s="72"/>
      <c r="H366" s="72"/>
    </row>
    <row r="367" spans="5:8" ht="12.75" x14ac:dyDescent="0.2">
      <c r="E367" s="72"/>
      <c r="F367" s="72"/>
      <c r="G367" s="72"/>
      <c r="H367" s="72"/>
    </row>
    <row r="368" spans="5:8" ht="12.75" x14ac:dyDescent="0.2">
      <c r="E368" s="72"/>
      <c r="F368" s="72"/>
      <c r="G368" s="72"/>
      <c r="H368" s="72"/>
    </row>
    <row r="369" spans="5:8" ht="12.75" x14ac:dyDescent="0.2">
      <c r="E369" s="72"/>
      <c r="F369" s="72"/>
      <c r="G369" s="72"/>
      <c r="H369" s="72"/>
    </row>
    <row r="370" spans="5:8" ht="12.75" x14ac:dyDescent="0.2">
      <c r="E370" s="72"/>
      <c r="F370" s="72"/>
      <c r="G370" s="72"/>
      <c r="H370" s="72"/>
    </row>
    <row r="371" spans="5:8" ht="12.75" x14ac:dyDescent="0.2">
      <c r="E371" s="72"/>
      <c r="F371" s="72"/>
      <c r="G371" s="72"/>
      <c r="H371" s="72"/>
    </row>
    <row r="372" spans="5:8" ht="12.75" x14ac:dyDescent="0.2">
      <c r="E372" s="72"/>
      <c r="F372" s="72"/>
      <c r="G372" s="72"/>
      <c r="H372" s="72"/>
    </row>
    <row r="373" spans="5:8" ht="12.75" x14ac:dyDescent="0.2">
      <c r="E373" s="72"/>
      <c r="F373" s="72"/>
      <c r="G373" s="72"/>
      <c r="H373" s="72"/>
    </row>
    <row r="374" spans="5:8" ht="12.75" x14ac:dyDescent="0.2">
      <c r="E374" s="72"/>
      <c r="F374" s="72"/>
      <c r="G374" s="72"/>
      <c r="H374" s="72"/>
    </row>
    <row r="375" spans="5:8" ht="12.75" x14ac:dyDescent="0.2">
      <c r="E375" s="72"/>
      <c r="F375" s="72"/>
      <c r="G375" s="72"/>
      <c r="H375" s="72"/>
    </row>
    <row r="376" spans="5:8" ht="12.75" x14ac:dyDescent="0.2">
      <c r="E376" s="72"/>
      <c r="F376" s="72"/>
      <c r="G376" s="72"/>
      <c r="H376" s="72"/>
    </row>
    <row r="377" spans="5:8" ht="12.75" x14ac:dyDescent="0.2">
      <c r="E377" s="72"/>
      <c r="F377" s="72"/>
      <c r="G377" s="72"/>
      <c r="H377" s="72"/>
    </row>
    <row r="378" spans="5:8" ht="12.75" x14ac:dyDescent="0.2">
      <c r="E378" s="72"/>
      <c r="F378" s="72"/>
      <c r="G378" s="72"/>
      <c r="H378" s="72"/>
    </row>
    <row r="379" spans="5:8" ht="12.75" x14ac:dyDescent="0.2">
      <c r="E379" s="72"/>
      <c r="F379" s="72"/>
      <c r="G379" s="72"/>
      <c r="H379" s="72"/>
    </row>
    <row r="380" spans="5:8" ht="12.75" x14ac:dyDescent="0.2">
      <c r="E380" s="72"/>
      <c r="F380" s="72"/>
      <c r="G380" s="72"/>
      <c r="H380" s="72"/>
    </row>
    <row r="381" spans="5:8" ht="12.75" x14ac:dyDescent="0.2">
      <c r="E381" s="72"/>
      <c r="F381" s="72"/>
      <c r="G381" s="72"/>
      <c r="H381" s="72"/>
    </row>
    <row r="382" spans="5:8" ht="12.75" x14ac:dyDescent="0.2">
      <c r="E382" s="72"/>
      <c r="F382" s="72"/>
      <c r="G382" s="72"/>
      <c r="H382" s="72"/>
    </row>
    <row r="383" spans="5:8" ht="12.75" x14ac:dyDescent="0.2">
      <c r="E383" s="72"/>
      <c r="F383" s="72"/>
      <c r="G383" s="72"/>
      <c r="H383" s="72"/>
    </row>
    <row r="384" spans="5:8" ht="12.75" x14ac:dyDescent="0.2">
      <c r="E384" s="72"/>
      <c r="F384" s="72"/>
      <c r="G384" s="72"/>
      <c r="H384" s="72"/>
    </row>
    <row r="385" spans="5:8" ht="12.75" x14ac:dyDescent="0.2">
      <c r="E385" s="72"/>
      <c r="F385" s="72"/>
      <c r="G385" s="72"/>
      <c r="H385" s="72"/>
    </row>
    <row r="386" spans="5:8" ht="12.75" x14ac:dyDescent="0.2">
      <c r="E386" s="72"/>
      <c r="F386" s="72"/>
      <c r="G386" s="72"/>
      <c r="H386" s="72"/>
    </row>
    <row r="387" spans="5:8" ht="12.75" x14ac:dyDescent="0.2">
      <c r="E387" s="72"/>
      <c r="F387" s="72"/>
      <c r="G387" s="72"/>
      <c r="H387" s="72"/>
    </row>
    <row r="388" spans="5:8" ht="12.75" x14ac:dyDescent="0.2">
      <c r="E388" s="72"/>
      <c r="F388" s="72"/>
      <c r="G388" s="72"/>
      <c r="H388" s="72"/>
    </row>
    <row r="389" spans="5:8" ht="12.75" x14ac:dyDescent="0.2">
      <c r="E389" s="72"/>
      <c r="F389" s="72"/>
      <c r="G389" s="72"/>
      <c r="H389" s="72"/>
    </row>
    <row r="390" spans="5:8" ht="12.75" x14ac:dyDescent="0.2">
      <c r="E390" s="72"/>
      <c r="F390" s="72"/>
      <c r="G390" s="72"/>
      <c r="H390" s="72"/>
    </row>
    <row r="391" spans="5:8" ht="12.75" x14ac:dyDescent="0.2">
      <c r="E391" s="72"/>
      <c r="F391" s="72"/>
      <c r="G391" s="72"/>
      <c r="H391" s="72"/>
    </row>
    <row r="392" spans="5:8" ht="12.75" x14ac:dyDescent="0.2">
      <c r="E392" s="72"/>
      <c r="F392" s="72"/>
      <c r="G392" s="72"/>
      <c r="H392" s="72"/>
    </row>
    <row r="393" spans="5:8" ht="12.75" x14ac:dyDescent="0.2">
      <c r="E393" s="72"/>
      <c r="F393" s="72"/>
      <c r="G393" s="72"/>
      <c r="H393" s="72"/>
    </row>
    <row r="394" spans="5:8" ht="12.75" x14ac:dyDescent="0.2">
      <c r="E394" s="72"/>
      <c r="F394" s="72"/>
      <c r="G394" s="72"/>
      <c r="H394" s="72"/>
    </row>
    <row r="395" spans="5:8" ht="12.75" x14ac:dyDescent="0.2">
      <c r="E395" s="72"/>
      <c r="F395" s="72"/>
      <c r="G395" s="72"/>
      <c r="H395" s="72"/>
    </row>
    <row r="396" spans="5:8" ht="12.75" x14ac:dyDescent="0.2">
      <c r="E396" s="72"/>
      <c r="F396" s="72"/>
      <c r="G396" s="72"/>
      <c r="H396" s="72"/>
    </row>
    <row r="397" spans="5:8" ht="12.75" x14ac:dyDescent="0.2">
      <c r="E397" s="72"/>
      <c r="F397" s="72"/>
      <c r="G397" s="72"/>
      <c r="H397" s="72"/>
    </row>
    <row r="398" spans="5:8" ht="12.75" x14ac:dyDescent="0.2">
      <c r="E398" s="72"/>
      <c r="F398" s="72"/>
      <c r="G398" s="72"/>
      <c r="H398" s="72"/>
    </row>
    <row r="399" spans="5:8" ht="12.75" x14ac:dyDescent="0.2">
      <c r="E399" s="72"/>
      <c r="F399" s="72"/>
      <c r="G399" s="72"/>
      <c r="H399" s="72"/>
    </row>
    <row r="400" spans="5:8" ht="12.75" x14ac:dyDescent="0.2">
      <c r="E400" s="72"/>
      <c r="F400" s="72"/>
      <c r="G400" s="72"/>
      <c r="H400" s="72"/>
    </row>
    <row r="401" spans="5:8" ht="12.75" x14ac:dyDescent="0.2">
      <c r="E401" s="72"/>
      <c r="F401" s="72"/>
      <c r="G401" s="72"/>
      <c r="H401" s="72"/>
    </row>
    <row r="402" spans="5:8" ht="12.75" x14ac:dyDescent="0.2">
      <c r="E402" s="72"/>
      <c r="F402" s="72"/>
      <c r="G402" s="72"/>
      <c r="H402" s="72"/>
    </row>
    <row r="403" spans="5:8" ht="12.75" x14ac:dyDescent="0.2">
      <c r="E403" s="72"/>
      <c r="F403" s="72"/>
      <c r="G403" s="72"/>
      <c r="H403" s="72"/>
    </row>
    <row r="404" spans="5:8" ht="12.75" x14ac:dyDescent="0.2">
      <c r="E404" s="72"/>
      <c r="F404" s="72"/>
      <c r="G404" s="72"/>
      <c r="H404" s="72"/>
    </row>
    <row r="405" spans="5:8" ht="12.75" x14ac:dyDescent="0.2">
      <c r="E405" s="72"/>
      <c r="F405" s="72"/>
      <c r="G405" s="72"/>
      <c r="H405" s="72"/>
    </row>
    <row r="406" spans="5:8" ht="12.75" x14ac:dyDescent="0.2">
      <c r="E406" s="72"/>
      <c r="F406" s="72"/>
      <c r="G406" s="72"/>
      <c r="H406" s="72"/>
    </row>
    <row r="407" spans="5:8" ht="12.75" x14ac:dyDescent="0.2">
      <c r="E407" s="72"/>
      <c r="F407" s="72"/>
      <c r="G407" s="72"/>
      <c r="H407" s="72"/>
    </row>
    <row r="408" spans="5:8" ht="12.75" x14ac:dyDescent="0.2">
      <c r="E408" s="72"/>
      <c r="F408" s="72"/>
      <c r="G408" s="72"/>
      <c r="H408" s="72"/>
    </row>
    <row r="409" spans="5:8" ht="12.75" x14ac:dyDescent="0.2">
      <c r="E409" s="72"/>
      <c r="F409" s="72"/>
      <c r="G409" s="72"/>
      <c r="H409" s="72"/>
    </row>
    <row r="410" spans="5:8" ht="12.75" x14ac:dyDescent="0.2">
      <c r="E410" s="72"/>
      <c r="F410" s="72"/>
      <c r="G410" s="72"/>
      <c r="H410" s="72"/>
    </row>
    <row r="411" spans="5:8" ht="12.75" x14ac:dyDescent="0.2">
      <c r="E411" s="72"/>
      <c r="F411" s="72"/>
      <c r="G411" s="72"/>
      <c r="H411" s="72"/>
    </row>
    <row r="412" spans="5:8" ht="12.75" x14ac:dyDescent="0.2">
      <c r="E412" s="72"/>
      <c r="F412" s="72"/>
      <c r="G412" s="72"/>
      <c r="H412" s="72"/>
    </row>
    <row r="413" spans="5:8" ht="12.75" x14ac:dyDescent="0.2">
      <c r="E413" s="72"/>
      <c r="F413" s="72"/>
      <c r="G413" s="72"/>
      <c r="H413" s="72"/>
    </row>
    <row r="414" spans="5:8" ht="12.75" x14ac:dyDescent="0.2">
      <c r="E414" s="72"/>
      <c r="F414" s="72"/>
      <c r="G414" s="72"/>
      <c r="H414" s="72"/>
    </row>
    <row r="415" spans="5:8" ht="12.75" x14ac:dyDescent="0.2">
      <c r="E415" s="72"/>
      <c r="F415" s="72"/>
      <c r="G415" s="72"/>
      <c r="H415" s="72"/>
    </row>
    <row r="416" spans="5:8" ht="12.75" x14ac:dyDescent="0.2">
      <c r="E416" s="72"/>
      <c r="F416" s="72"/>
      <c r="G416" s="72"/>
      <c r="H416" s="72"/>
    </row>
    <row r="417" spans="5:8" ht="12.75" x14ac:dyDescent="0.2">
      <c r="E417" s="72"/>
      <c r="F417" s="72"/>
      <c r="G417" s="72"/>
      <c r="H417" s="72"/>
    </row>
    <row r="418" spans="5:8" ht="12.75" x14ac:dyDescent="0.2">
      <c r="E418" s="72"/>
      <c r="F418" s="72"/>
      <c r="G418" s="72"/>
      <c r="H418" s="72"/>
    </row>
    <row r="419" spans="5:8" ht="12.75" x14ac:dyDescent="0.2">
      <c r="E419" s="72"/>
      <c r="F419" s="72"/>
      <c r="G419" s="72"/>
      <c r="H419" s="72"/>
    </row>
    <row r="420" spans="5:8" ht="12.75" x14ac:dyDescent="0.2">
      <c r="E420" s="72"/>
      <c r="F420" s="72"/>
      <c r="G420" s="72"/>
      <c r="H420" s="72"/>
    </row>
    <row r="421" spans="5:8" ht="12.75" x14ac:dyDescent="0.2">
      <c r="E421" s="72"/>
      <c r="F421" s="72"/>
      <c r="G421" s="72"/>
      <c r="H421" s="72"/>
    </row>
    <row r="422" spans="5:8" ht="12.75" x14ac:dyDescent="0.2">
      <c r="E422" s="72"/>
      <c r="F422" s="72"/>
      <c r="G422" s="72"/>
      <c r="H422" s="72"/>
    </row>
    <row r="423" spans="5:8" ht="12.75" x14ac:dyDescent="0.2">
      <c r="E423" s="72"/>
      <c r="F423" s="72"/>
      <c r="G423" s="72"/>
      <c r="H423" s="72"/>
    </row>
    <row r="424" spans="5:8" ht="12.75" x14ac:dyDescent="0.2">
      <c r="E424" s="72"/>
      <c r="F424" s="72"/>
      <c r="G424" s="72"/>
      <c r="H424" s="72"/>
    </row>
    <row r="425" spans="5:8" ht="12.75" x14ac:dyDescent="0.2">
      <c r="E425" s="72"/>
      <c r="F425" s="72"/>
      <c r="G425" s="72"/>
      <c r="H425" s="72"/>
    </row>
    <row r="426" spans="5:8" ht="12.75" x14ac:dyDescent="0.2">
      <c r="E426" s="72"/>
      <c r="F426" s="72"/>
      <c r="G426" s="72"/>
      <c r="H426" s="72"/>
    </row>
    <row r="427" spans="5:8" ht="12.75" x14ac:dyDescent="0.2">
      <c r="E427" s="72"/>
      <c r="F427" s="72"/>
      <c r="G427" s="72"/>
      <c r="H427" s="72"/>
    </row>
    <row r="428" spans="5:8" ht="12.75" x14ac:dyDescent="0.2">
      <c r="E428" s="72"/>
      <c r="F428" s="72"/>
      <c r="G428" s="72"/>
      <c r="H428" s="72"/>
    </row>
    <row r="429" spans="5:8" ht="12.75" x14ac:dyDescent="0.2">
      <c r="E429" s="72"/>
      <c r="F429" s="72"/>
      <c r="G429" s="72"/>
      <c r="H429" s="72"/>
    </row>
    <row r="430" spans="5:8" ht="12.75" x14ac:dyDescent="0.2">
      <c r="E430" s="72"/>
      <c r="F430" s="72"/>
      <c r="G430" s="72"/>
      <c r="H430" s="72"/>
    </row>
    <row r="431" spans="5:8" ht="12.75" x14ac:dyDescent="0.2">
      <c r="E431" s="72"/>
      <c r="F431" s="72"/>
      <c r="G431" s="72"/>
      <c r="H431" s="72"/>
    </row>
    <row r="432" spans="5:8" ht="12.75" x14ac:dyDescent="0.2">
      <c r="E432" s="72"/>
      <c r="F432" s="72"/>
      <c r="G432" s="72"/>
      <c r="H432" s="72"/>
    </row>
    <row r="433" spans="5:8" ht="12.75" x14ac:dyDescent="0.2">
      <c r="E433" s="72"/>
      <c r="F433" s="72"/>
      <c r="G433" s="72"/>
      <c r="H433" s="72"/>
    </row>
    <row r="434" spans="5:8" ht="12.75" x14ac:dyDescent="0.2">
      <c r="E434" s="72"/>
      <c r="F434" s="72"/>
      <c r="G434" s="72"/>
      <c r="H434" s="72"/>
    </row>
    <row r="435" spans="5:8" ht="12.75" x14ac:dyDescent="0.2">
      <c r="E435" s="72"/>
      <c r="F435" s="72"/>
      <c r="G435" s="72"/>
      <c r="H435" s="72"/>
    </row>
    <row r="436" spans="5:8" ht="12.75" x14ac:dyDescent="0.2">
      <c r="E436" s="72"/>
      <c r="F436" s="72"/>
      <c r="G436" s="72"/>
      <c r="H436" s="72"/>
    </row>
    <row r="437" spans="5:8" ht="12.75" x14ac:dyDescent="0.2">
      <c r="E437" s="72"/>
      <c r="F437" s="72"/>
      <c r="G437" s="72"/>
      <c r="H437" s="72"/>
    </row>
    <row r="438" spans="5:8" ht="12.75" x14ac:dyDescent="0.2">
      <c r="E438" s="72"/>
      <c r="F438" s="72"/>
      <c r="G438" s="72"/>
      <c r="H438" s="72"/>
    </row>
    <row r="439" spans="5:8" ht="12.75" x14ac:dyDescent="0.2">
      <c r="E439" s="72"/>
      <c r="F439" s="72"/>
      <c r="G439" s="72"/>
      <c r="H439" s="72"/>
    </row>
    <row r="440" spans="5:8" ht="12.75" x14ac:dyDescent="0.2">
      <c r="E440" s="72"/>
      <c r="F440" s="72"/>
      <c r="G440" s="72"/>
      <c r="H440" s="72"/>
    </row>
    <row r="441" spans="5:8" ht="12.75" x14ac:dyDescent="0.2">
      <c r="E441" s="72"/>
      <c r="F441" s="72"/>
      <c r="G441" s="72"/>
      <c r="H441" s="72"/>
    </row>
    <row r="442" spans="5:8" ht="12.75" x14ac:dyDescent="0.2">
      <c r="E442" s="72"/>
      <c r="F442" s="72"/>
      <c r="G442" s="72"/>
      <c r="H442" s="72"/>
    </row>
    <row r="443" spans="5:8" ht="12.75" x14ac:dyDescent="0.2">
      <c r="E443" s="72"/>
      <c r="F443" s="72"/>
      <c r="G443" s="72"/>
      <c r="H443" s="72"/>
    </row>
    <row r="444" spans="5:8" ht="12.75" x14ac:dyDescent="0.2">
      <c r="E444" s="72"/>
      <c r="F444" s="72"/>
      <c r="G444" s="72"/>
      <c r="H444" s="72"/>
    </row>
    <row r="445" spans="5:8" ht="12.75" x14ac:dyDescent="0.2">
      <c r="E445" s="72"/>
      <c r="F445" s="72"/>
      <c r="G445" s="72"/>
      <c r="H445" s="72"/>
    </row>
    <row r="446" spans="5:8" ht="12.75" x14ac:dyDescent="0.2">
      <c r="E446" s="72"/>
      <c r="F446" s="72"/>
      <c r="G446" s="72"/>
      <c r="H446" s="72"/>
    </row>
    <row r="447" spans="5:8" ht="12.75" x14ac:dyDescent="0.2">
      <c r="E447" s="72"/>
      <c r="F447" s="72"/>
      <c r="G447" s="72"/>
      <c r="H447" s="72"/>
    </row>
    <row r="448" spans="5:8" ht="12.75" x14ac:dyDescent="0.2">
      <c r="E448" s="72"/>
      <c r="F448" s="72"/>
      <c r="G448" s="72"/>
      <c r="H448" s="72"/>
    </row>
    <row r="449" spans="5:8" ht="12.75" x14ac:dyDescent="0.2">
      <c r="E449" s="72"/>
      <c r="F449" s="72"/>
      <c r="G449" s="72"/>
      <c r="H449" s="72"/>
    </row>
    <row r="450" spans="5:8" ht="12.75" x14ac:dyDescent="0.2">
      <c r="E450" s="72"/>
      <c r="F450" s="72"/>
      <c r="G450" s="72"/>
      <c r="H450" s="72"/>
    </row>
    <row r="451" spans="5:8" ht="12.75" x14ac:dyDescent="0.2">
      <c r="E451" s="72"/>
      <c r="F451" s="72"/>
      <c r="G451" s="72"/>
      <c r="H451" s="72"/>
    </row>
    <row r="452" spans="5:8" ht="12.75" x14ac:dyDescent="0.2">
      <c r="E452" s="72"/>
      <c r="F452" s="72"/>
      <c r="G452" s="72"/>
      <c r="H452" s="72"/>
    </row>
    <row r="453" spans="5:8" ht="12.75" x14ac:dyDescent="0.2">
      <c r="E453" s="72"/>
      <c r="F453" s="72"/>
      <c r="G453" s="72"/>
      <c r="H453" s="72"/>
    </row>
    <row r="454" spans="5:8" ht="12.75" x14ac:dyDescent="0.2">
      <c r="E454" s="72"/>
      <c r="F454" s="72"/>
      <c r="G454" s="72"/>
      <c r="H454" s="72"/>
    </row>
    <row r="455" spans="5:8" ht="12.75" x14ac:dyDescent="0.2">
      <c r="E455" s="72"/>
      <c r="F455" s="72"/>
      <c r="G455" s="72"/>
      <c r="H455" s="72"/>
    </row>
    <row r="456" spans="5:8" ht="12.75" x14ac:dyDescent="0.2">
      <c r="E456" s="72"/>
      <c r="F456" s="72"/>
      <c r="G456" s="72"/>
      <c r="H456" s="72"/>
    </row>
    <row r="457" spans="5:8" ht="12.75" x14ac:dyDescent="0.2">
      <c r="E457" s="72"/>
      <c r="F457" s="72"/>
      <c r="G457" s="72"/>
      <c r="H457" s="72"/>
    </row>
    <row r="458" spans="5:8" ht="12.75" x14ac:dyDescent="0.2">
      <c r="E458" s="72"/>
      <c r="F458" s="72"/>
      <c r="G458" s="72"/>
      <c r="H458" s="72"/>
    </row>
    <row r="459" spans="5:8" ht="12.75" x14ac:dyDescent="0.2">
      <c r="E459" s="72"/>
      <c r="F459" s="72"/>
      <c r="G459" s="72"/>
      <c r="H459" s="72"/>
    </row>
    <row r="460" spans="5:8" ht="12.75" x14ac:dyDescent="0.2">
      <c r="E460" s="72"/>
      <c r="F460" s="72"/>
      <c r="G460" s="72"/>
      <c r="H460" s="72"/>
    </row>
    <row r="461" spans="5:8" ht="12.75" x14ac:dyDescent="0.2">
      <c r="E461" s="72"/>
      <c r="F461" s="72"/>
      <c r="G461" s="72"/>
      <c r="H461" s="72"/>
    </row>
    <row r="462" spans="5:8" ht="12.75" x14ac:dyDescent="0.2">
      <c r="E462" s="72"/>
      <c r="F462" s="72"/>
      <c r="G462" s="72"/>
      <c r="H462" s="72"/>
    </row>
    <row r="463" spans="5:8" ht="12.75" x14ac:dyDescent="0.2">
      <c r="E463" s="72"/>
      <c r="F463" s="72"/>
      <c r="G463" s="72"/>
      <c r="H463" s="72"/>
    </row>
    <row r="464" spans="5:8" ht="12.75" x14ac:dyDescent="0.2">
      <c r="E464" s="72"/>
      <c r="F464" s="72"/>
      <c r="G464" s="72"/>
      <c r="H464" s="72"/>
    </row>
    <row r="465" spans="5:8" ht="12.75" x14ac:dyDescent="0.2">
      <c r="E465" s="72"/>
      <c r="F465" s="72"/>
      <c r="G465" s="72"/>
      <c r="H465" s="72"/>
    </row>
    <row r="466" spans="5:8" ht="12.75" x14ac:dyDescent="0.2">
      <c r="E466" s="72"/>
      <c r="F466" s="72"/>
      <c r="G466" s="72"/>
      <c r="H466" s="72"/>
    </row>
    <row r="467" spans="5:8" ht="12.75" x14ac:dyDescent="0.2">
      <c r="E467" s="72"/>
      <c r="F467" s="72"/>
      <c r="G467" s="72"/>
      <c r="H467" s="72"/>
    </row>
    <row r="468" spans="5:8" ht="12.75" x14ac:dyDescent="0.2">
      <c r="E468" s="72"/>
      <c r="F468" s="72"/>
      <c r="G468" s="72"/>
      <c r="H468" s="72"/>
    </row>
    <row r="469" spans="5:8" ht="12.75" x14ac:dyDescent="0.2">
      <c r="E469" s="72"/>
      <c r="F469" s="72"/>
      <c r="G469" s="72"/>
      <c r="H469" s="72"/>
    </row>
    <row r="470" spans="5:8" ht="12.75" x14ac:dyDescent="0.2">
      <c r="E470" s="72"/>
      <c r="F470" s="72"/>
      <c r="G470" s="72"/>
      <c r="H470" s="72"/>
    </row>
    <row r="471" spans="5:8" ht="12.75" x14ac:dyDescent="0.2">
      <c r="E471" s="72"/>
      <c r="F471" s="72"/>
      <c r="G471" s="72"/>
      <c r="H471" s="72"/>
    </row>
    <row r="472" spans="5:8" ht="12.75" x14ac:dyDescent="0.2">
      <c r="E472" s="72"/>
      <c r="F472" s="72"/>
      <c r="G472" s="72"/>
      <c r="H472" s="72"/>
    </row>
    <row r="473" spans="5:8" ht="12.75" x14ac:dyDescent="0.2">
      <c r="E473" s="72"/>
      <c r="F473" s="72"/>
      <c r="G473" s="72"/>
      <c r="H473" s="72"/>
    </row>
    <row r="474" spans="5:8" ht="12.75" x14ac:dyDescent="0.2">
      <c r="E474" s="72"/>
      <c r="F474" s="72"/>
      <c r="G474" s="72"/>
      <c r="H474" s="72"/>
    </row>
    <row r="475" spans="5:8" ht="12.75" x14ac:dyDescent="0.2">
      <c r="E475" s="72"/>
      <c r="F475" s="72"/>
      <c r="G475" s="72"/>
      <c r="H475" s="72"/>
    </row>
    <row r="476" spans="5:8" ht="12.75" x14ac:dyDescent="0.2">
      <c r="E476" s="72"/>
      <c r="F476" s="72"/>
      <c r="G476" s="72"/>
      <c r="H476" s="72"/>
    </row>
    <row r="477" spans="5:8" ht="12.75" x14ac:dyDescent="0.2">
      <c r="E477" s="72"/>
      <c r="F477" s="72"/>
      <c r="G477" s="72"/>
      <c r="H477" s="72"/>
    </row>
    <row r="478" spans="5:8" ht="12.75" x14ac:dyDescent="0.2">
      <c r="E478" s="72"/>
      <c r="F478" s="72"/>
      <c r="G478" s="72"/>
      <c r="H478" s="72"/>
    </row>
    <row r="479" spans="5:8" ht="12.75" x14ac:dyDescent="0.2">
      <c r="E479" s="72"/>
      <c r="F479" s="72"/>
      <c r="G479" s="72"/>
      <c r="H479" s="72"/>
    </row>
    <row r="480" spans="5:8" ht="12.75" x14ac:dyDescent="0.2">
      <c r="E480" s="72"/>
      <c r="F480" s="72"/>
      <c r="G480" s="72"/>
      <c r="H480" s="72"/>
    </row>
    <row r="481" spans="5:8" ht="12.75" x14ac:dyDescent="0.2">
      <c r="E481" s="72"/>
      <c r="F481" s="72"/>
      <c r="G481" s="72"/>
      <c r="H481" s="72"/>
    </row>
    <row r="482" spans="5:8" ht="12.75" x14ac:dyDescent="0.2">
      <c r="E482" s="72"/>
      <c r="F482" s="72"/>
      <c r="G482" s="72"/>
      <c r="H482" s="72"/>
    </row>
    <row r="483" spans="5:8" ht="12.75" x14ac:dyDescent="0.2">
      <c r="E483" s="72"/>
      <c r="F483" s="72"/>
      <c r="G483" s="72"/>
      <c r="H483" s="72"/>
    </row>
    <row r="484" spans="5:8" ht="12.75" x14ac:dyDescent="0.2">
      <c r="E484" s="72"/>
      <c r="F484" s="72"/>
      <c r="G484" s="72"/>
      <c r="H484" s="72"/>
    </row>
    <row r="485" spans="5:8" ht="12.75" x14ac:dyDescent="0.2">
      <c r="E485" s="72"/>
      <c r="F485" s="72"/>
      <c r="G485" s="72"/>
      <c r="H485" s="72"/>
    </row>
    <row r="486" spans="5:8" ht="12.75" x14ac:dyDescent="0.2">
      <c r="E486" s="72"/>
      <c r="F486" s="72"/>
      <c r="G486" s="72"/>
      <c r="H486" s="72"/>
    </row>
    <row r="487" spans="5:8" ht="12.75" x14ac:dyDescent="0.2">
      <c r="E487" s="72"/>
      <c r="F487" s="72"/>
      <c r="G487" s="72"/>
      <c r="H487" s="72"/>
    </row>
    <row r="488" spans="5:8" ht="12.75" x14ac:dyDescent="0.2">
      <c r="E488" s="72"/>
      <c r="F488" s="72"/>
      <c r="G488" s="72"/>
      <c r="H488" s="72"/>
    </row>
    <row r="489" spans="5:8" ht="12.75" x14ac:dyDescent="0.2">
      <c r="E489" s="72"/>
      <c r="F489" s="72"/>
      <c r="G489" s="72"/>
      <c r="H489" s="72"/>
    </row>
    <row r="490" spans="5:8" ht="12.75" x14ac:dyDescent="0.2">
      <c r="E490" s="72"/>
      <c r="F490" s="72"/>
      <c r="G490" s="72"/>
      <c r="H490" s="72"/>
    </row>
    <row r="491" spans="5:8" ht="12.75" x14ac:dyDescent="0.2">
      <c r="E491" s="72"/>
      <c r="F491" s="72"/>
      <c r="G491" s="72"/>
      <c r="H491" s="72"/>
    </row>
    <row r="492" spans="5:8" ht="12.75" x14ac:dyDescent="0.2">
      <c r="E492" s="72"/>
      <c r="F492" s="72"/>
      <c r="G492" s="72"/>
      <c r="H492" s="72"/>
    </row>
    <row r="493" spans="5:8" ht="12.75" x14ac:dyDescent="0.2">
      <c r="E493" s="72"/>
      <c r="F493" s="72"/>
      <c r="G493" s="72"/>
      <c r="H493" s="72"/>
    </row>
    <row r="494" spans="5:8" ht="12.75" x14ac:dyDescent="0.2">
      <c r="E494" s="72"/>
      <c r="F494" s="72"/>
      <c r="G494" s="72"/>
      <c r="H494" s="72"/>
    </row>
    <row r="495" spans="5:8" ht="12.75" x14ac:dyDescent="0.2">
      <c r="E495" s="72"/>
      <c r="F495" s="72"/>
      <c r="G495" s="72"/>
      <c r="H495" s="72"/>
    </row>
    <row r="496" spans="5:8" ht="12.75" x14ac:dyDescent="0.2">
      <c r="E496" s="72"/>
      <c r="F496" s="72"/>
      <c r="G496" s="72"/>
      <c r="H496" s="72"/>
    </row>
    <row r="497" spans="5:8" ht="12.75" x14ac:dyDescent="0.2">
      <c r="E497" s="72"/>
      <c r="F497" s="72"/>
      <c r="G497" s="72"/>
      <c r="H497" s="72"/>
    </row>
    <row r="498" spans="5:8" ht="12.75" x14ac:dyDescent="0.2">
      <c r="E498" s="72"/>
      <c r="F498" s="72"/>
      <c r="G498" s="72"/>
      <c r="H498" s="72"/>
    </row>
    <row r="499" spans="5:8" ht="12.75" x14ac:dyDescent="0.2">
      <c r="E499" s="72"/>
      <c r="F499" s="72"/>
      <c r="G499" s="72"/>
      <c r="H499" s="72"/>
    </row>
    <row r="500" spans="5:8" ht="12.75" x14ac:dyDescent="0.2">
      <c r="E500" s="72"/>
      <c r="F500" s="72"/>
      <c r="G500" s="72"/>
      <c r="H500" s="72"/>
    </row>
    <row r="501" spans="5:8" ht="12.75" x14ac:dyDescent="0.2">
      <c r="E501" s="72"/>
      <c r="F501" s="72"/>
      <c r="G501" s="72"/>
      <c r="H501" s="72"/>
    </row>
    <row r="502" spans="5:8" ht="12.75" x14ac:dyDescent="0.2">
      <c r="E502" s="72"/>
      <c r="F502" s="72"/>
      <c r="G502" s="72"/>
      <c r="H502" s="72"/>
    </row>
    <row r="503" spans="5:8" ht="12.75" x14ac:dyDescent="0.2">
      <c r="E503" s="72"/>
      <c r="F503" s="72"/>
      <c r="G503" s="72"/>
      <c r="H503" s="72"/>
    </row>
    <row r="504" spans="5:8" ht="12.75" x14ac:dyDescent="0.2">
      <c r="E504" s="72"/>
      <c r="F504" s="72"/>
      <c r="G504" s="72"/>
      <c r="H504" s="72"/>
    </row>
    <row r="505" spans="5:8" ht="12.75" x14ac:dyDescent="0.2">
      <c r="E505" s="72"/>
      <c r="F505" s="72"/>
      <c r="G505" s="72"/>
      <c r="H505" s="72"/>
    </row>
    <row r="506" spans="5:8" ht="12.75" x14ac:dyDescent="0.2">
      <c r="E506" s="72"/>
      <c r="F506" s="72"/>
      <c r="G506" s="72"/>
      <c r="H506" s="72"/>
    </row>
    <row r="507" spans="5:8" ht="12.75" x14ac:dyDescent="0.2">
      <c r="E507" s="72"/>
      <c r="F507" s="72"/>
      <c r="G507" s="72"/>
      <c r="H507" s="72"/>
    </row>
    <row r="508" spans="5:8" ht="12.75" x14ac:dyDescent="0.2">
      <c r="E508" s="72"/>
      <c r="F508" s="72"/>
      <c r="G508" s="72"/>
      <c r="H508" s="72"/>
    </row>
    <row r="509" spans="5:8" ht="12.75" x14ac:dyDescent="0.2">
      <c r="E509" s="72"/>
      <c r="F509" s="72"/>
      <c r="G509" s="72"/>
      <c r="H509" s="72"/>
    </row>
    <row r="510" spans="5:8" ht="12.75" x14ac:dyDescent="0.2">
      <c r="E510" s="72"/>
      <c r="F510" s="72"/>
      <c r="G510" s="72"/>
      <c r="H510" s="72"/>
    </row>
    <row r="511" spans="5:8" ht="12.75" x14ac:dyDescent="0.2">
      <c r="E511" s="72"/>
      <c r="F511" s="72"/>
      <c r="G511" s="72"/>
      <c r="H511" s="72"/>
    </row>
    <row r="512" spans="5:8" ht="12.75" x14ac:dyDescent="0.2">
      <c r="E512" s="72"/>
      <c r="F512" s="72"/>
      <c r="G512" s="72"/>
      <c r="H512" s="72"/>
    </row>
    <row r="513" spans="5:8" ht="12.75" x14ac:dyDescent="0.2">
      <c r="E513" s="72"/>
      <c r="F513" s="72"/>
      <c r="G513" s="72"/>
      <c r="H513" s="72"/>
    </row>
    <row r="514" spans="5:8" ht="12.75" x14ac:dyDescent="0.2">
      <c r="E514" s="72"/>
      <c r="F514" s="72"/>
      <c r="G514" s="72"/>
      <c r="H514" s="72"/>
    </row>
    <row r="515" spans="5:8" ht="12.75" x14ac:dyDescent="0.2">
      <c r="E515" s="72"/>
      <c r="F515" s="72"/>
      <c r="G515" s="72"/>
      <c r="H515" s="72"/>
    </row>
    <row r="516" spans="5:8" ht="12.75" x14ac:dyDescent="0.2">
      <c r="E516" s="72"/>
      <c r="F516" s="72"/>
      <c r="G516" s="72"/>
      <c r="H516" s="72"/>
    </row>
    <row r="517" spans="5:8" ht="12.75" x14ac:dyDescent="0.2">
      <c r="E517" s="72"/>
      <c r="F517" s="72"/>
      <c r="G517" s="72"/>
      <c r="H517" s="72"/>
    </row>
    <row r="518" spans="5:8" ht="12.75" x14ac:dyDescent="0.2">
      <c r="E518" s="72"/>
      <c r="F518" s="72"/>
      <c r="G518" s="72"/>
      <c r="H518" s="72"/>
    </row>
    <row r="519" spans="5:8" ht="12.75" x14ac:dyDescent="0.2">
      <c r="E519" s="72"/>
      <c r="F519" s="72"/>
      <c r="G519" s="72"/>
      <c r="H519" s="72"/>
    </row>
    <row r="520" spans="5:8" ht="12.75" x14ac:dyDescent="0.2">
      <c r="E520" s="72"/>
      <c r="F520" s="72"/>
      <c r="G520" s="72"/>
      <c r="H520" s="72"/>
    </row>
    <row r="521" spans="5:8" ht="12.75" x14ac:dyDescent="0.2">
      <c r="E521" s="72"/>
      <c r="F521" s="72"/>
      <c r="G521" s="72"/>
      <c r="H521" s="72"/>
    </row>
    <row r="522" spans="5:8" ht="12.75" x14ac:dyDescent="0.2">
      <c r="E522" s="72"/>
      <c r="F522" s="72"/>
      <c r="G522" s="72"/>
      <c r="H522" s="72"/>
    </row>
    <row r="523" spans="5:8" ht="12.75" x14ac:dyDescent="0.2">
      <c r="E523" s="72"/>
      <c r="F523" s="72"/>
      <c r="G523" s="72"/>
      <c r="H523" s="72"/>
    </row>
    <row r="524" spans="5:8" ht="12.75" x14ac:dyDescent="0.2">
      <c r="E524" s="72"/>
      <c r="F524" s="72"/>
      <c r="G524" s="72"/>
      <c r="H524" s="72"/>
    </row>
    <row r="525" spans="5:8" ht="12.75" x14ac:dyDescent="0.2">
      <c r="E525" s="72"/>
      <c r="F525" s="72"/>
      <c r="G525" s="72"/>
      <c r="H525" s="72"/>
    </row>
    <row r="526" spans="5:8" ht="12.75" x14ac:dyDescent="0.2">
      <c r="E526" s="72"/>
      <c r="F526" s="72"/>
      <c r="G526" s="72"/>
      <c r="H526" s="72"/>
    </row>
    <row r="527" spans="5:8" ht="12.75" x14ac:dyDescent="0.2">
      <c r="E527" s="72"/>
      <c r="F527" s="72"/>
      <c r="G527" s="72"/>
      <c r="H527" s="72"/>
    </row>
    <row r="528" spans="5:8" ht="12.75" x14ac:dyDescent="0.2">
      <c r="E528" s="72"/>
      <c r="F528" s="72"/>
      <c r="G528" s="72"/>
      <c r="H528" s="72"/>
    </row>
    <row r="529" spans="5:8" ht="12.75" x14ac:dyDescent="0.2">
      <c r="E529" s="72"/>
      <c r="F529" s="72"/>
      <c r="G529" s="72"/>
      <c r="H529" s="72"/>
    </row>
    <row r="530" spans="5:8" ht="12.75" x14ac:dyDescent="0.2">
      <c r="E530" s="72"/>
      <c r="F530" s="72"/>
      <c r="G530" s="72"/>
      <c r="H530" s="72"/>
    </row>
    <row r="531" spans="5:8" ht="12.75" x14ac:dyDescent="0.2">
      <c r="E531" s="72"/>
      <c r="F531" s="72"/>
      <c r="G531" s="72"/>
      <c r="H531" s="72"/>
    </row>
    <row r="532" spans="5:8" ht="12.75" x14ac:dyDescent="0.2">
      <c r="E532" s="72"/>
      <c r="F532" s="72"/>
      <c r="G532" s="72"/>
      <c r="H532" s="72"/>
    </row>
    <row r="533" spans="5:8" ht="12.75" x14ac:dyDescent="0.2">
      <c r="E533" s="72"/>
      <c r="F533" s="72"/>
      <c r="G533" s="72"/>
      <c r="H533" s="72"/>
    </row>
    <row r="534" spans="5:8" ht="12.75" x14ac:dyDescent="0.2">
      <c r="E534" s="72"/>
      <c r="F534" s="72"/>
      <c r="G534" s="72"/>
      <c r="H534" s="72"/>
    </row>
    <row r="535" spans="5:8" ht="12.75" x14ac:dyDescent="0.2">
      <c r="E535" s="72"/>
      <c r="F535" s="72"/>
      <c r="G535" s="72"/>
      <c r="H535" s="72"/>
    </row>
    <row r="536" spans="5:8" ht="12.75" x14ac:dyDescent="0.2">
      <c r="E536" s="72"/>
      <c r="F536" s="72"/>
      <c r="G536" s="72"/>
      <c r="H536" s="72"/>
    </row>
    <row r="537" spans="5:8" ht="12.75" x14ac:dyDescent="0.2">
      <c r="E537" s="72"/>
      <c r="F537" s="72"/>
      <c r="G537" s="72"/>
      <c r="H537" s="72"/>
    </row>
    <row r="538" spans="5:8" ht="12.75" x14ac:dyDescent="0.2">
      <c r="E538" s="72"/>
      <c r="F538" s="72"/>
      <c r="G538" s="72"/>
      <c r="H538" s="72"/>
    </row>
    <row r="539" spans="5:8" ht="12.75" x14ac:dyDescent="0.2">
      <c r="E539" s="72"/>
      <c r="F539" s="72"/>
      <c r="G539" s="72"/>
      <c r="H539" s="72"/>
    </row>
    <row r="540" spans="5:8" ht="12.75" x14ac:dyDescent="0.2">
      <c r="E540" s="72"/>
      <c r="F540" s="72"/>
      <c r="G540" s="72"/>
      <c r="H540" s="72"/>
    </row>
    <row r="541" spans="5:8" ht="12.75" x14ac:dyDescent="0.2">
      <c r="E541" s="72"/>
      <c r="F541" s="72"/>
      <c r="G541" s="72"/>
      <c r="H541" s="72"/>
    </row>
    <row r="542" spans="5:8" ht="12.75" x14ac:dyDescent="0.2">
      <c r="E542" s="72"/>
      <c r="F542" s="72"/>
      <c r="G542" s="72"/>
      <c r="H542" s="72"/>
    </row>
    <row r="543" spans="5:8" ht="12.75" x14ac:dyDescent="0.2">
      <c r="E543" s="72"/>
      <c r="F543" s="72"/>
      <c r="G543" s="72"/>
      <c r="H543" s="72"/>
    </row>
    <row r="544" spans="5:8" ht="12.75" x14ac:dyDescent="0.2">
      <c r="E544" s="72"/>
      <c r="F544" s="72"/>
      <c r="G544" s="72"/>
      <c r="H544" s="72"/>
    </row>
    <row r="545" spans="5:8" ht="12.75" x14ac:dyDescent="0.2">
      <c r="E545" s="72"/>
      <c r="F545" s="72"/>
      <c r="G545" s="72"/>
      <c r="H545" s="72"/>
    </row>
    <row r="546" spans="5:8" ht="12.75" x14ac:dyDescent="0.2">
      <c r="E546" s="72"/>
      <c r="F546" s="72"/>
      <c r="G546" s="72"/>
      <c r="H546" s="72"/>
    </row>
    <row r="547" spans="5:8" ht="12.75" x14ac:dyDescent="0.2">
      <c r="E547" s="72"/>
      <c r="F547" s="72"/>
      <c r="G547" s="72"/>
      <c r="H547" s="72"/>
    </row>
    <row r="548" spans="5:8" ht="12.75" x14ac:dyDescent="0.2">
      <c r="E548" s="72"/>
      <c r="F548" s="72"/>
      <c r="G548" s="72"/>
      <c r="H548" s="72"/>
    </row>
    <row r="549" spans="5:8" ht="12.75" x14ac:dyDescent="0.2">
      <c r="E549" s="72"/>
      <c r="F549" s="72"/>
      <c r="G549" s="72"/>
      <c r="H549" s="72"/>
    </row>
    <row r="550" spans="5:8" ht="12.75" x14ac:dyDescent="0.2">
      <c r="E550" s="72"/>
      <c r="F550" s="72"/>
      <c r="G550" s="72"/>
      <c r="H550" s="72"/>
    </row>
    <row r="551" spans="5:8" ht="12.75" x14ac:dyDescent="0.2">
      <c r="E551" s="72"/>
      <c r="F551" s="72"/>
      <c r="G551" s="72"/>
      <c r="H551" s="72"/>
    </row>
    <row r="552" spans="5:8" ht="12.75" x14ac:dyDescent="0.2">
      <c r="E552" s="72"/>
      <c r="F552" s="72"/>
      <c r="G552" s="72"/>
      <c r="H552" s="72"/>
    </row>
    <row r="553" spans="5:8" ht="12.75" x14ac:dyDescent="0.2">
      <c r="E553" s="72"/>
      <c r="F553" s="72"/>
      <c r="G553" s="72"/>
      <c r="H553" s="72"/>
    </row>
    <row r="554" spans="5:8" ht="12.75" x14ac:dyDescent="0.2">
      <c r="E554" s="72"/>
      <c r="F554" s="72"/>
      <c r="G554" s="72"/>
      <c r="H554" s="72"/>
    </row>
    <row r="555" spans="5:8" ht="12.75" x14ac:dyDescent="0.2">
      <c r="E555" s="72"/>
      <c r="F555" s="72"/>
      <c r="G555" s="72"/>
      <c r="H555" s="72"/>
    </row>
    <row r="556" spans="5:8" ht="12.75" x14ac:dyDescent="0.2">
      <c r="E556" s="72"/>
      <c r="F556" s="72"/>
      <c r="G556" s="72"/>
      <c r="H556" s="72"/>
    </row>
    <row r="557" spans="5:8" ht="12.75" x14ac:dyDescent="0.2">
      <c r="E557" s="72"/>
      <c r="F557" s="72"/>
      <c r="G557" s="72"/>
      <c r="H557" s="72"/>
    </row>
    <row r="558" spans="5:8" ht="12.75" x14ac:dyDescent="0.2">
      <c r="E558" s="72"/>
      <c r="F558" s="72"/>
      <c r="G558" s="72"/>
      <c r="H558" s="72"/>
    </row>
    <row r="559" spans="5:8" ht="12.75" x14ac:dyDescent="0.2">
      <c r="E559" s="72"/>
      <c r="F559" s="72"/>
      <c r="G559" s="72"/>
      <c r="H559" s="72"/>
    </row>
    <row r="560" spans="5:8" ht="12.75" x14ac:dyDescent="0.2">
      <c r="E560" s="72"/>
      <c r="F560" s="72"/>
      <c r="G560" s="72"/>
      <c r="H560" s="72"/>
    </row>
    <row r="561" spans="5:8" ht="12.75" x14ac:dyDescent="0.2">
      <c r="E561" s="72"/>
      <c r="F561" s="72"/>
      <c r="G561" s="72"/>
      <c r="H561" s="72"/>
    </row>
    <row r="562" spans="5:8" ht="12.75" x14ac:dyDescent="0.2">
      <c r="E562" s="72"/>
      <c r="F562" s="72"/>
      <c r="G562" s="72"/>
      <c r="H562" s="72"/>
    </row>
    <row r="563" spans="5:8" ht="12.75" x14ac:dyDescent="0.2">
      <c r="E563" s="72"/>
      <c r="F563" s="72"/>
      <c r="G563" s="72"/>
      <c r="H563" s="72"/>
    </row>
    <row r="564" spans="5:8" ht="12.75" x14ac:dyDescent="0.2">
      <c r="E564" s="72"/>
      <c r="F564" s="72"/>
      <c r="G564" s="72"/>
      <c r="H564" s="72"/>
    </row>
    <row r="565" spans="5:8" ht="12.75" x14ac:dyDescent="0.2">
      <c r="E565" s="72"/>
      <c r="F565" s="72"/>
      <c r="G565" s="72"/>
      <c r="H565" s="72"/>
    </row>
    <row r="566" spans="5:8" ht="12.75" x14ac:dyDescent="0.2">
      <c r="E566" s="72"/>
      <c r="F566" s="72"/>
      <c r="G566" s="72"/>
      <c r="H566" s="72"/>
    </row>
    <row r="567" spans="5:8" ht="12.75" x14ac:dyDescent="0.2">
      <c r="E567" s="72"/>
      <c r="F567" s="72"/>
      <c r="G567" s="72"/>
      <c r="H567" s="72"/>
    </row>
    <row r="568" spans="5:8" ht="12.75" x14ac:dyDescent="0.2">
      <c r="E568" s="72"/>
      <c r="F568" s="72"/>
      <c r="G568" s="72"/>
      <c r="H568" s="72"/>
    </row>
    <row r="569" spans="5:8" ht="12.75" x14ac:dyDescent="0.2">
      <c r="E569" s="72"/>
      <c r="F569" s="72"/>
      <c r="G569" s="72"/>
      <c r="H569" s="72"/>
    </row>
    <row r="570" spans="5:8" ht="12.75" x14ac:dyDescent="0.2">
      <c r="E570" s="72"/>
      <c r="F570" s="72"/>
      <c r="G570" s="72"/>
      <c r="H570" s="72"/>
    </row>
    <row r="571" spans="5:8" ht="12.75" x14ac:dyDescent="0.2">
      <c r="E571" s="72"/>
      <c r="F571" s="72"/>
      <c r="G571" s="72"/>
      <c r="H571" s="72"/>
    </row>
    <row r="572" spans="5:8" ht="12.75" x14ac:dyDescent="0.2">
      <c r="E572" s="72"/>
      <c r="F572" s="72"/>
      <c r="G572" s="72"/>
      <c r="H572" s="72"/>
    </row>
    <row r="573" spans="5:8" ht="12.75" x14ac:dyDescent="0.2">
      <c r="E573" s="72"/>
      <c r="F573" s="72"/>
      <c r="G573" s="72"/>
      <c r="H573" s="72"/>
    </row>
    <row r="574" spans="5:8" ht="12.75" x14ac:dyDescent="0.2">
      <c r="E574" s="72"/>
      <c r="F574" s="72"/>
      <c r="G574" s="72"/>
      <c r="H574" s="72"/>
    </row>
    <row r="575" spans="5:8" ht="12.75" x14ac:dyDescent="0.2">
      <c r="E575" s="72"/>
      <c r="F575" s="72"/>
      <c r="G575" s="72"/>
      <c r="H575" s="72"/>
    </row>
    <row r="576" spans="5:8" ht="12.75" x14ac:dyDescent="0.2">
      <c r="E576" s="72"/>
      <c r="F576" s="72"/>
      <c r="G576" s="72"/>
      <c r="H576" s="72"/>
    </row>
    <row r="577" spans="5:8" ht="12.75" x14ac:dyDescent="0.2">
      <c r="E577" s="72"/>
      <c r="F577" s="72"/>
      <c r="G577" s="72"/>
      <c r="H577" s="72"/>
    </row>
    <row r="578" spans="5:8" ht="12.75" x14ac:dyDescent="0.2">
      <c r="E578" s="72"/>
      <c r="F578" s="72"/>
      <c r="G578" s="72"/>
      <c r="H578" s="72"/>
    </row>
    <row r="579" spans="5:8" ht="12.75" x14ac:dyDescent="0.2">
      <c r="E579" s="72"/>
      <c r="F579" s="72"/>
      <c r="G579" s="72"/>
      <c r="H579" s="72"/>
    </row>
    <row r="580" spans="5:8" ht="12.75" x14ac:dyDescent="0.2">
      <c r="E580" s="72"/>
      <c r="F580" s="72"/>
      <c r="G580" s="72"/>
      <c r="H580" s="72"/>
    </row>
    <row r="581" spans="5:8" ht="12.75" x14ac:dyDescent="0.2">
      <c r="E581" s="72"/>
      <c r="F581" s="72"/>
      <c r="G581" s="72"/>
      <c r="H581" s="72"/>
    </row>
    <row r="582" spans="5:8" ht="12.75" x14ac:dyDescent="0.2">
      <c r="E582" s="72"/>
      <c r="F582" s="72"/>
      <c r="G582" s="72"/>
      <c r="H582" s="72"/>
    </row>
    <row r="583" spans="5:8" ht="12.75" x14ac:dyDescent="0.2">
      <c r="E583" s="72"/>
      <c r="F583" s="72"/>
      <c r="G583" s="72"/>
      <c r="H583" s="72"/>
    </row>
    <row r="584" spans="5:8" ht="12.75" x14ac:dyDescent="0.2">
      <c r="E584" s="72"/>
      <c r="F584" s="72"/>
      <c r="G584" s="72"/>
      <c r="H584" s="72"/>
    </row>
    <row r="585" spans="5:8" ht="12.75" x14ac:dyDescent="0.2">
      <c r="E585" s="72"/>
      <c r="F585" s="72"/>
      <c r="G585" s="72"/>
      <c r="H585" s="72"/>
    </row>
    <row r="586" spans="5:8" ht="12.75" x14ac:dyDescent="0.2">
      <c r="E586" s="72"/>
      <c r="F586" s="72"/>
      <c r="G586" s="72"/>
      <c r="H586" s="72"/>
    </row>
    <row r="587" spans="5:8" ht="12.75" x14ac:dyDescent="0.2">
      <c r="E587" s="72"/>
      <c r="F587" s="72"/>
      <c r="G587" s="72"/>
      <c r="H587" s="72"/>
    </row>
    <row r="588" spans="5:8" ht="12.75" x14ac:dyDescent="0.2">
      <c r="E588" s="72"/>
      <c r="F588" s="72"/>
      <c r="G588" s="72"/>
      <c r="H588" s="72"/>
    </row>
    <row r="589" spans="5:8" ht="12.75" x14ac:dyDescent="0.2">
      <c r="E589" s="72"/>
      <c r="F589" s="72"/>
      <c r="G589" s="72"/>
      <c r="H589" s="72"/>
    </row>
    <row r="590" spans="5:8" ht="12.75" x14ac:dyDescent="0.2">
      <c r="E590" s="72"/>
      <c r="F590" s="72"/>
      <c r="G590" s="72"/>
      <c r="H590" s="72"/>
    </row>
    <row r="591" spans="5:8" ht="12.75" x14ac:dyDescent="0.2">
      <c r="E591" s="72"/>
      <c r="F591" s="72"/>
      <c r="G591" s="72"/>
      <c r="H591" s="72"/>
    </row>
    <row r="592" spans="5:8" ht="12.75" x14ac:dyDescent="0.2">
      <c r="E592" s="72"/>
      <c r="F592" s="72"/>
      <c r="G592" s="72"/>
      <c r="H592" s="72"/>
    </row>
    <row r="593" spans="5:8" ht="12.75" x14ac:dyDescent="0.2">
      <c r="E593" s="72"/>
      <c r="F593" s="72"/>
      <c r="G593" s="72"/>
      <c r="H593" s="72"/>
    </row>
    <row r="594" spans="5:8" ht="12.75" x14ac:dyDescent="0.2">
      <c r="E594" s="72"/>
      <c r="F594" s="72"/>
      <c r="G594" s="72"/>
      <c r="H594" s="72"/>
    </row>
    <row r="595" spans="5:8" ht="12.75" x14ac:dyDescent="0.2">
      <c r="E595" s="72"/>
      <c r="F595" s="72"/>
      <c r="G595" s="72"/>
      <c r="H595" s="72"/>
    </row>
    <row r="596" spans="5:8" ht="12.75" x14ac:dyDescent="0.2">
      <c r="E596" s="72"/>
      <c r="F596" s="72"/>
      <c r="G596" s="72"/>
      <c r="H596" s="72"/>
    </row>
    <row r="597" spans="5:8" ht="12.75" x14ac:dyDescent="0.2">
      <c r="E597" s="72"/>
      <c r="F597" s="72"/>
      <c r="G597" s="72"/>
      <c r="H597" s="72"/>
    </row>
    <row r="598" spans="5:8" ht="12.75" x14ac:dyDescent="0.2">
      <c r="E598" s="72"/>
      <c r="F598" s="72"/>
      <c r="G598" s="72"/>
      <c r="H598" s="72"/>
    </row>
    <row r="599" spans="5:8" ht="12.75" x14ac:dyDescent="0.2">
      <c r="E599" s="72"/>
      <c r="F599" s="72"/>
      <c r="G599" s="72"/>
      <c r="H599" s="72"/>
    </row>
    <row r="600" spans="5:8" ht="12.75" x14ac:dyDescent="0.2">
      <c r="E600" s="72"/>
      <c r="F600" s="72"/>
      <c r="G600" s="72"/>
      <c r="H600" s="72"/>
    </row>
    <row r="601" spans="5:8" ht="12.75" x14ac:dyDescent="0.2">
      <c r="E601" s="72"/>
      <c r="F601" s="72"/>
      <c r="G601" s="72"/>
      <c r="H601" s="72"/>
    </row>
    <row r="602" spans="5:8" ht="12.75" x14ac:dyDescent="0.2">
      <c r="E602" s="72"/>
      <c r="F602" s="72"/>
      <c r="G602" s="72"/>
      <c r="H602" s="72"/>
    </row>
    <row r="603" spans="5:8" ht="12.75" x14ac:dyDescent="0.2">
      <c r="E603" s="72"/>
      <c r="F603" s="72"/>
      <c r="G603" s="72"/>
      <c r="H603" s="72"/>
    </row>
    <row r="604" spans="5:8" ht="12.75" x14ac:dyDescent="0.2">
      <c r="E604" s="72"/>
      <c r="F604" s="72"/>
      <c r="G604" s="72"/>
      <c r="H604" s="72"/>
    </row>
    <row r="605" spans="5:8" ht="12.75" x14ac:dyDescent="0.2">
      <c r="E605" s="72"/>
      <c r="F605" s="72"/>
      <c r="G605" s="72"/>
      <c r="H605" s="72"/>
    </row>
    <row r="606" spans="5:8" ht="12.75" x14ac:dyDescent="0.2">
      <c r="E606" s="72"/>
      <c r="F606" s="72"/>
      <c r="G606" s="72"/>
      <c r="H606" s="72"/>
    </row>
    <row r="607" spans="5:8" ht="12.75" x14ac:dyDescent="0.2">
      <c r="E607" s="72"/>
      <c r="F607" s="72"/>
      <c r="G607" s="72"/>
      <c r="H607" s="72"/>
    </row>
    <row r="608" spans="5:8" ht="12.75" x14ac:dyDescent="0.2">
      <c r="E608" s="72"/>
      <c r="F608" s="72"/>
      <c r="G608" s="72"/>
      <c r="H608" s="72"/>
    </row>
    <row r="609" spans="5:8" ht="12.75" x14ac:dyDescent="0.2">
      <c r="E609" s="72"/>
      <c r="F609" s="72"/>
      <c r="G609" s="72"/>
      <c r="H609" s="72"/>
    </row>
    <row r="610" spans="5:8" ht="12.75" x14ac:dyDescent="0.2">
      <c r="E610" s="72"/>
      <c r="F610" s="72"/>
      <c r="G610" s="72"/>
      <c r="H610" s="72"/>
    </row>
    <row r="611" spans="5:8" ht="12.75" x14ac:dyDescent="0.2">
      <c r="E611" s="72"/>
      <c r="F611" s="72"/>
      <c r="G611" s="72"/>
      <c r="H611" s="72"/>
    </row>
    <row r="612" spans="5:8" ht="12.75" x14ac:dyDescent="0.2">
      <c r="E612" s="72"/>
      <c r="F612" s="72"/>
      <c r="G612" s="72"/>
      <c r="H612" s="72"/>
    </row>
    <row r="613" spans="5:8" ht="12.75" x14ac:dyDescent="0.2">
      <c r="E613" s="72"/>
      <c r="F613" s="72"/>
      <c r="G613" s="72"/>
      <c r="H613" s="72"/>
    </row>
    <row r="614" spans="5:8" ht="12.75" x14ac:dyDescent="0.2">
      <c r="E614" s="72"/>
      <c r="F614" s="72"/>
      <c r="G614" s="72"/>
      <c r="H614" s="72"/>
    </row>
    <row r="615" spans="5:8" ht="12.75" x14ac:dyDescent="0.2">
      <c r="E615" s="72"/>
      <c r="F615" s="72"/>
      <c r="G615" s="72"/>
      <c r="H615" s="72"/>
    </row>
    <row r="616" spans="5:8" ht="12.75" x14ac:dyDescent="0.2">
      <c r="E616" s="72"/>
      <c r="F616" s="72"/>
      <c r="G616" s="72"/>
      <c r="H616" s="72"/>
    </row>
    <row r="617" spans="5:8" ht="12.75" x14ac:dyDescent="0.2">
      <c r="E617" s="72"/>
      <c r="F617" s="72"/>
      <c r="G617" s="72"/>
      <c r="H617" s="72"/>
    </row>
    <row r="618" spans="5:8" ht="12.75" x14ac:dyDescent="0.2">
      <c r="E618" s="72"/>
      <c r="F618" s="72"/>
      <c r="G618" s="72"/>
      <c r="H618" s="72"/>
    </row>
    <row r="619" spans="5:8" ht="12.75" x14ac:dyDescent="0.2">
      <c r="E619" s="72"/>
      <c r="F619" s="72"/>
      <c r="G619" s="72"/>
      <c r="H619" s="72"/>
    </row>
    <row r="620" spans="5:8" ht="12.75" x14ac:dyDescent="0.2">
      <c r="E620" s="72"/>
      <c r="F620" s="72"/>
      <c r="G620" s="72"/>
      <c r="H620" s="72"/>
    </row>
    <row r="621" spans="5:8" ht="12.75" x14ac:dyDescent="0.2">
      <c r="E621" s="72"/>
      <c r="F621" s="72"/>
      <c r="G621" s="72"/>
      <c r="H621" s="72"/>
    </row>
    <row r="622" spans="5:8" ht="12.75" x14ac:dyDescent="0.2">
      <c r="E622" s="72"/>
      <c r="F622" s="72"/>
      <c r="G622" s="72"/>
      <c r="H622" s="72"/>
    </row>
    <row r="623" spans="5:8" ht="12.75" x14ac:dyDescent="0.2">
      <c r="E623" s="72"/>
      <c r="F623" s="72"/>
      <c r="G623" s="72"/>
      <c r="H623" s="72"/>
    </row>
    <row r="624" spans="5:8" ht="12.75" x14ac:dyDescent="0.2">
      <c r="E624" s="72"/>
      <c r="F624" s="72"/>
      <c r="G624" s="72"/>
      <c r="H624" s="72"/>
    </row>
    <row r="625" spans="5:8" ht="12.75" x14ac:dyDescent="0.2">
      <c r="E625" s="72"/>
      <c r="F625" s="72"/>
      <c r="G625" s="72"/>
      <c r="H625" s="72"/>
    </row>
    <row r="626" spans="5:8" ht="12.75" x14ac:dyDescent="0.2">
      <c r="E626" s="72"/>
      <c r="F626" s="72"/>
      <c r="G626" s="72"/>
      <c r="H626" s="72"/>
    </row>
    <row r="627" spans="5:8" ht="12.75" x14ac:dyDescent="0.2">
      <c r="E627" s="72"/>
      <c r="F627" s="72"/>
      <c r="G627" s="72"/>
      <c r="H627" s="72"/>
    </row>
    <row r="628" spans="5:8" ht="12.75" x14ac:dyDescent="0.2">
      <c r="E628" s="72"/>
      <c r="F628" s="72"/>
      <c r="G628" s="72"/>
      <c r="H628" s="72"/>
    </row>
    <row r="629" spans="5:8" ht="12.75" x14ac:dyDescent="0.2">
      <c r="E629" s="72"/>
      <c r="F629" s="72"/>
      <c r="G629" s="72"/>
      <c r="H629" s="72"/>
    </row>
    <row r="630" spans="5:8" ht="12.75" x14ac:dyDescent="0.2">
      <c r="E630" s="72"/>
      <c r="F630" s="72"/>
      <c r="G630" s="72"/>
      <c r="H630" s="72"/>
    </row>
    <row r="631" spans="5:8" ht="12.75" x14ac:dyDescent="0.2">
      <c r="E631" s="72"/>
      <c r="F631" s="72"/>
      <c r="G631" s="72"/>
      <c r="H631" s="72"/>
    </row>
    <row r="632" spans="5:8" ht="12.75" x14ac:dyDescent="0.2">
      <c r="E632" s="72"/>
      <c r="F632" s="72"/>
      <c r="G632" s="72"/>
      <c r="H632" s="72"/>
    </row>
    <row r="633" spans="5:8" ht="12.75" x14ac:dyDescent="0.2">
      <c r="E633" s="72"/>
      <c r="F633" s="72"/>
      <c r="G633" s="72"/>
      <c r="H633" s="72"/>
    </row>
    <row r="634" spans="5:8" ht="12.75" x14ac:dyDescent="0.2">
      <c r="E634" s="72"/>
      <c r="F634" s="72"/>
      <c r="G634" s="72"/>
      <c r="H634" s="72"/>
    </row>
    <row r="635" spans="5:8" ht="12.75" x14ac:dyDescent="0.2">
      <c r="E635" s="72"/>
      <c r="F635" s="72"/>
      <c r="G635" s="72"/>
      <c r="H635" s="72"/>
    </row>
    <row r="636" spans="5:8" ht="12.75" x14ac:dyDescent="0.2">
      <c r="E636" s="72"/>
      <c r="F636" s="72"/>
      <c r="G636" s="72"/>
      <c r="H636" s="72"/>
    </row>
    <row r="637" spans="5:8" ht="12.75" x14ac:dyDescent="0.2">
      <c r="E637" s="72"/>
      <c r="F637" s="72"/>
      <c r="G637" s="72"/>
      <c r="H637" s="72"/>
    </row>
    <row r="638" spans="5:8" ht="12.75" x14ac:dyDescent="0.2">
      <c r="E638" s="72"/>
      <c r="F638" s="72"/>
      <c r="G638" s="72"/>
      <c r="H638" s="72"/>
    </row>
    <row r="639" spans="5:8" ht="12.75" x14ac:dyDescent="0.2">
      <c r="E639" s="72"/>
      <c r="F639" s="72"/>
      <c r="G639" s="72"/>
      <c r="H639" s="72"/>
    </row>
    <row r="640" spans="5:8" ht="12.75" x14ac:dyDescent="0.2">
      <c r="E640" s="72"/>
      <c r="F640" s="72"/>
      <c r="G640" s="72"/>
      <c r="H640" s="72"/>
    </row>
    <row r="641" spans="5:8" ht="12.75" x14ac:dyDescent="0.2">
      <c r="E641" s="72"/>
      <c r="F641" s="72"/>
      <c r="G641" s="72"/>
      <c r="H641" s="72"/>
    </row>
    <row r="642" spans="5:8" ht="12.75" x14ac:dyDescent="0.2">
      <c r="E642" s="72"/>
      <c r="F642" s="72"/>
      <c r="G642" s="72"/>
      <c r="H642" s="72"/>
    </row>
    <row r="643" spans="5:8" ht="12.75" x14ac:dyDescent="0.2">
      <c r="E643" s="72"/>
      <c r="F643" s="72"/>
      <c r="G643" s="72"/>
      <c r="H643" s="72"/>
    </row>
    <row r="644" spans="5:8" ht="12.75" x14ac:dyDescent="0.2">
      <c r="E644" s="72"/>
      <c r="F644" s="72"/>
      <c r="G644" s="72"/>
      <c r="H644" s="72"/>
    </row>
    <row r="645" spans="5:8" ht="12.75" x14ac:dyDescent="0.2">
      <c r="E645" s="72"/>
      <c r="F645" s="72"/>
      <c r="G645" s="72"/>
      <c r="H645" s="72"/>
    </row>
    <row r="646" spans="5:8" ht="12.75" x14ac:dyDescent="0.2">
      <c r="E646" s="72"/>
      <c r="F646" s="72"/>
      <c r="G646" s="72"/>
      <c r="H646" s="72"/>
    </row>
    <row r="647" spans="5:8" ht="12.75" x14ac:dyDescent="0.2">
      <c r="E647" s="72"/>
      <c r="F647" s="72"/>
      <c r="G647" s="72"/>
      <c r="H647" s="72"/>
    </row>
    <row r="648" spans="5:8" ht="12.75" x14ac:dyDescent="0.2">
      <c r="E648" s="72"/>
      <c r="F648" s="72"/>
      <c r="G648" s="72"/>
      <c r="H648" s="72"/>
    </row>
    <row r="649" spans="5:8" ht="12.75" x14ac:dyDescent="0.2">
      <c r="E649" s="72"/>
      <c r="F649" s="72"/>
      <c r="G649" s="72"/>
      <c r="H649" s="72"/>
    </row>
    <row r="650" spans="5:8" ht="12.75" x14ac:dyDescent="0.2">
      <c r="E650" s="72"/>
      <c r="F650" s="72"/>
      <c r="G650" s="72"/>
      <c r="H650" s="72"/>
    </row>
    <row r="651" spans="5:8" ht="12.75" x14ac:dyDescent="0.2">
      <c r="E651" s="72"/>
      <c r="F651" s="72"/>
      <c r="G651" s="72"/>
      <c r="H651" s="72"/>
    </row>
    <row r="652" spans="5:8" ht="12.75" x14ac:dyDescent="0.2">
      <c r="E652" s="72"/>
      <c r="F652" s="72"/>
      <c r="G652" s="72"/>
      <c r="H652" s="72"/>
    </row>
    <row r="653" spans="5:8" ht="12.75" x14ac:dyDescent="0.2">
      <c r="E653" s="72"/>
      <c r="F653" s="72"/>
      <c r="G653" s="72"/>
      <c r="H653" s="72"/>
    </row>
    <row r="654" spans="5:8" ht="12.75" x14ac:dyDescent="0.2">
      <c r="E654" s="72"/>
      <c r="F654" s="72"/>
      <c r="G654" s="72"/>
      <c r="H654" s="72"/>
    </row>
    <row r="655" spans="5:8" ht="12.75" x14ac:dyDescent="0.2">
      <c r="E655" s="72"/>
      <c r="F655" s="72"/>
      <c r="G655" s="72"/>
      <c r="H655" s="72"/>
    </row>
    <row r="656" spans="5:8" ht="12.75" x14ac:dyDescent="0.2">
      <c r="E656" s="72"/>
      <c r="F656" s="72"/>
      <c r="G656" s="72"/>
      <c r="H656" s="72"/>
    </row>
    <row r="657" spans="5:8" ht="12.75" x14ac:dyDescent="0.2">
      <c r="E657" s="72"/>
      <c r="F657" s="72"/>
      <c r="G657" s="72"/>
      <c r="H657" s="72"/>
    </row>
    <row r="658" spans="5:8" ht="12.75" x14ac:dyDescent="0.2">
      <c r="E658" s="72"/>
      <c r="F658" s="72"/>
      <c r="G658" s="72"/>
      <c r="H658" s="72"/>
    </row>
    <row r="659" spans="5:8" ht="12.75" x14ac:dyDescent="0.2">
      <c r="E659" s="72"/>
      <c r="F659" s="72"/>
      <c r="G659" s="72"/>
      <c r="H659" s="72"/>
    </row>
    <row r="660" spans="5:8" ht="12.75" x14ac:dyDescent="0.2">
      <c r="E660" s="72"/>
      <c r="F660" s="72"/>
      <c r="G660" s="72"/>
      <c r="H660" s="72"/>
    </row>
    <row r="661" spans="5:8" ht="12.75" x14ac:dyDescent="0.2">
      <c r="E661" s="72"/>
      <c r="F661" s="72"/>
      <c r="G661" s="72"/>
      <c r="H661" s="72"/>
    </row>
    <row r="662" spans="5:8" ht="12.75" x14ac:dyDescent="0.2">
      <c r="E662" s="72"/>
      <c r="F662" s="72"/>
      <c r="G662" s="72"/>
      <c r="H662" s="72"/>
    </row>
    <row r="663" spans="5:8" ht="12.75" x14ac:dyDescent="0.2">
      <c r="E663" s="72"/>
      <c r="F663" s="72"/>
      <c r="G663" s="72"/>
      <c r="H663" s="72"/>
    </row>
    <row r="664" spans="5:8" ht="12.75" x14ac:dyDescent="0.2">
      <c r="E664" s="72"/>
      <c r="F664" s="72"/>
      <c r="G664" s="72"/>
      <c r="H664" s="72"/>
    </row>
    <row r="665" spans="5:8" ht="12.75" x14ac:dyDescent="0.2">
      <c r="E665" s="72"/>
      <c r="F665" s="72"/>
      <c r="G665" s="72"/>
      <c r="H665" s="72"/>
    </row>
    <row r="666" spans="5:8" ht="12.75" x14ac:dyDescent="0.2">
      <c r="E666" s="72"/>
      <c r="F666" s="72"/>
      <c r="G666" s="72"/>
      <c r="H666" s="72"/>
    </row>
    <row r="667" spans="5:8" ht="12.75" x14ac:dyDescent="0.2">
      <c r="E667" s="72"/>
      <c r="F667" s="72"/>
      <c r="G667" s="72"/>
      <c r="H667" s="72"/>
    </row>
    <row r="668" spans="5:8" ht="12.75" x14ac:dyDescent="0.2">
      <c r="E668" s="72"/>
      <c r="F668" s="72"/>
      <c r="G668" s="72"/>
      <c r="H668" s="72"/>
    </row>
    <row r="669" spans="5:8" ht="12.75" x14ac:dyDescent="0.2">
      <c r="E669" s="72"/>
      <c r="F669" s="72"/>
      <c r="G669" s="72"/>
      <c r="H669" s="72"/>
    </row>
    <row r="670" spans="5:8" ht="12.75" x14ac:dyDescent="0.2">
      <c r="E670" s="72"/>
      <c r="F670" s="72"/>
      <c r="G670" s="72"/>
      <c r="H670" s="72"/>
    </row>
    <row r="671" spans="5:8" ht="12.75" x14ac:dyDescent="0.2">
      <c r="E671" s="72"/>
      <c r="F671" s="72"/>
      <c r="G671" s="72"/>
      <c r="H671" s="72"/>
    </row>
    <row r="672" spans="5:8" ht="12.75" x14ac:dyDescent="0.2">
      <c r="E672" s="72"/>
      <c r="F672" s="72"/>
      <c r="G672" s="72"/>
      <c r="H672" s="72"/>
    </row>
    <row r="673" spans="5:8" ht="12.75" x14ac:dyDescent="0.2">
      <c r="E673" s="72"/>
      <c r="F673" s="72"/>
      <c r="G673" s="72"/>
      <c r="H673" s="72"/>
    </row>
    <row r="674" spans="5:8" ht="12.75" x14ac:dyDescent="0.2">
      <c r="E674" s="72"/>
      <c r="F674" s="72"/>
      <c r="G674" s="72"/>
      <c r="H674" s="72"/>
    </row>
    <row r="675" spans="5:8" ht="12.75" x14ac:dyDescent="0.2">
      <c r="E675" s="72"/>
      <c r="F675" s="72"/>
      <c r="G675" s="72"/>
      <c r="H675" s="72"/>
    </row>
    <row r="676" spans="5:8" ht="12.75" x14ac:dyDescent="0.2">
      <c r="E676" s="72"/>
      <c r="F676" s="72"/>
      <c r="G676" s="72"/>
      <c r="H676" s="72"/>
    </row>
    <row r="677" spans="5:8" ht="12.75" x14ac:dyDescent="0.2">
      <c r="E677" s="72"/>
      <c r="F677" s="72"/>
      <c r="G677" s="72"/>
      <c r="H677" s="72"/>
    </row>
    <row r="678" spans="5:8" ht="12.75" x14ac:dyDescent="0.2">
      <c r="E678" s="72"/>
      <c r="F678" s="72"/>
      <c r="G678" s="72"/>
      <c r="H678" s="72"/>
    </row>
    <row r="679" spans="5:8" ht="12.75" x14ac:dyDescent="0.2">
      <c r="E679" s="72"/>
      <c r="F679" s="72"/>
      <c r="G679" s="72"/>
      <c r="H679" s="72"/>
    </row>
    <row r="680" spans="5:8" ht="12.75" x14ac:dyDescent="0.2">
      <c r="E680" s="72"/>
      <c r="F680" s="72"/>
      <c r="G680" s="72"/>
      <c r="H680" s="72"/>
    </row>
    <row r="681" spans="5:8" ht="12.75" x14ac:dyDescent="0.2">
      <c r="E681" s="72"/>
      <c r="F681" s="72"/>
      <c r="G681" s="72"/>
      <c r="H681" s="72"/>
    </row>
    <row r="682" spans="5:8" ht="12.75" x14ac:dyDescent="0.2">
      <c r="E682" s="72"/>
      <c r="F682" s="72"/>
      <c r="G682" s="72"/>
      <c r="H682" s="72"/>
    </row>
    <row r="683" spans="5:8" ht="12.75" x14ac:dyDescent="0.2">
      <c r="E683" s="72"/>
      <c r="F683" s="72"/>
      <c r="G683" s="72"/>
      <c r="H683" s="72"/>
    </row>
    <row r="684" spans="5:8" ht="12.75" x14ac:dyDescent="0.2">
      <c r="E684" s="72"/>
      <c r="F684" s="72"/>
      <c r="G684" s="72"/>
      <c r="H684" s="72"/>
    </row>
    <row r="685" spans="5:8" ht="12.75" x14ac:dyDescent="0.2">
      <c r="E685" s="72"/>
      <c r="F685" s="72"/>
      <c r="G685" s="72"/>
      <c r="H685" s="72"/>
    </row>
    <row r="686" spans="5:8" ht="12.75" x14ac:dyDescent="0.2">
      <c r="E686" s="72"/>
      <c r="F686" s="72"/>
      <c r="G686" s="72"/>
      <c r="H686" s="72"/>
    </row>
    <row r="687" spans="5:8" ht="12.75" x14ac:dyDescent="0.2">
      <c r="E687" s="72"/>
      <c r="F687" s="72"/>
      <c r="G687" s="72"/>
      <c r="H687" s="72"/>
    </row>
    <row r="688" spans="5:8" ht="12.75" x14ac:dyDescent="0.2">
      <c r="E688" s="72"/>
      <c r="F688" s="72"/>
      <c r="G688" s="72"/>
      <c r="H688" s="72"/>
    </row>
    <row r="689" spans="5:8" ht="12.75" x14ac:dyDescent="0.2">
      <c r="E689" s="72"/>
      <c r="F689" s="72"/>
      <c r="G689" s="72"/>
      <c r="H689" s="72"/>
    </row>
    <row r="690" spans="5:8" ht="12.75" x14ac:dyDescent="0.2">
      <c r="E690" s="72"/>
      <c r="F690" s="72"/>
      <c r="G690" s="72"/>
      <c r="H690" s="72"/>
    </row>
    <row r="691" spans="5:8" ht="12.75" x14ac:dyDescent="0.2">
      <c r="E691" s="72"/>
      <c r="F691" s="72"/>
      <c r="G691" s="72"/>
      <c r="H691" s="72"/>
    </row>
    <row r="692" spans="5:8" ht="12.75" x14ac:dyDescent="0.2">
      <c r="E692" s="72"/>
      <c r="F692" s="72"/>
      <c r="G692" s="72"/>
      <c r="H692" s="72"/>
    </row>
    <row r="693" spans="5:8" ht="12.75" x14ac:dyDescent="0.2">
      <c r="E693" s="72"/>
      <c r="F693" s="72"/>
      <c r="G693" s="72"/>
      <c r="H693" s="72"/>
    </row>
    <row r="694" spans="5:8" ht="12.75" x14ac:dyDescent="0.2">
      <c r="E694" s="72"/>
      <c r="F694" s="72"/>
      <c r="G694" s="72"/>
      <c r="H694" s="72"/>
    </row>
    <row r="695" spans="5:8" ht="12.75" x14ac:dyDescent="0.2">
      <c r="E695" s="72"/>
      <c r="F695" s="72"/>
      <c r="G695" s="72"/>
      <c r="H695" s="72"/>
    </row>
    <row r="696" spans="5:8" ht="12.75" x14ac:dyDescent="0.2">
      <c r="E696" s="72"/>
      <c r="F696" s="72"/>
      <c r="G696" s="72"/>
      <c r="H696" s="72"/>
    </row>
    <row r="697" spans="5:8" ht="12.75" x14ac:dyDescent="0.2">
      <c r="E697" s="72"/>
      <c r="F697" s="72"/>
      <c r="G697" s="72"/>
      <c r="H697" s="72"/>
    </row>
    <row r="698" spans="5:8" ht="12.75" x14ac:dyDescent="0.2">
      <c r="E698" s="72"/>
      <c r="F698" s="72"/>
      <c r="G698" s="72"/>
      <c r="H698" s="72"/>
    </row>
    <row r="699" spans="5:8" ht="12.75" x14ac:dyDescent="0.2">
      <c r="E699" s="72"/>
      <c r="F699" s="72"/>
      <c r="G699" s="72"/>
      <c r="H699" s="72"/>
    </row>
    <row r="700" spans="5:8" ht="12.75" x14ac:dyDescent="0.2">
      <c r="E700" s="72"/>
      <c r="F700" s="72"/>
      <c r="G700" s="72"/>
      <c r="H700" s="72"/>
    </row>
    <row r="701" spans="5:8" ht="12.75" x14ac:dyDescent="0.2">
      <c r="E701" s="72"/>
      <c r="F701" s="72"/>
      <c r="G701" s="72"/>
      <c r="H701" s="72"/>
    </row>
    <row r="702" spans="5:8" ht="12.75" x14ac:dyDescent="0.2">
      <c r="E702" s="72"/>
      <c r="F702" s="72"/>
      <c r="G702" s="72"/>
      <c r="H702" s="72"/>
    </row>
    <row r="703" spans="5:8" ht="12.75" x14ac:dyDescent="0.2">
      <c r="E703" s="72"/>
      <c r="F703" s="72"/>
      <c r="G703" s="72"/>
      <c r="H703" s="72"/>
    </row>
    <row r="704" spans="5:8" ht="12.75" x14ac:dyDescent="0.2">
      <c r="E704" s="72"/>
      <c r="F704" s="72"/>
      <c r="G704" s="72"/>
      <c r="H704" s="72"/>
    </row>
    <row r="705" spans="5:8" ht="12.75" x14ac:dyDescent="0.2">
      <c r="E705" s="72"/>
      <c r="F705" s="72"/>
      <c r="G705" s="72"/>
      <c r="H705" s="72"/>
    </row>
    <row r="706" spans="5:8" ht="12.75" x14ac:dyDescent="0.2">
      <c r="E706" s="72"/>
      <c r="F706" s="72"/>
      <c r="G706" s="72"/>
      <c r="H706" s="72"/>
    </row>
    <row r="707" spans="5:8" ht="12.75" x14ac:dyDescent="0.2">
      <c r="E707" s="72"/>
      <c r="F707" s="72"/>
      <c r="G707" s="72"/>
      <c r="H707" s="72"/>
    </row>
    <row r="708" spans="5:8" ht="12.75" x14ac:dyDescent="0.2">
      <c r="E708" s="72"/>
      <c r="F708" s="72"/>
      <c r="G708" s="72"/>
      <c r="H708" s="72"/>
    </row>
    <row r="709" spans="5:8" ht="12.75" x14ac:dyDescent="0.2">
      <c r="E709" s="72"/>
      <c r="F709" s="72"/>
      <c r="G709" s="72"/>
      <c r="H709" s="72"/>
    </row>
    <row r="710" spans="5:8" ht="12.75" x14ac:dyDescent="0.2">
      <c r="E710" s="72"/>
      <c r="F710" s="72"/>
      <c r="G710" s="72"/>
      <c r="H710" s="72"/>
    </row>
    <row r="711" spans="5:8" ht="12.75" x14ac:dyDescent="0.2">
      <c r="E711" s="72"/>
      <c r="F711" s="72"/>
      <c r="G711" s="72"/>
      <c r="H711" s="72"/>
    </row>
    <row r="712" spans="5:8" ht="12.75" x14ac:dyDescent="0.2">
      <c r="E712" s="72"/>
      <c r="F712" s="72"/>
      <c r="G712" s="72"/>
      <c r="H712" s="72"/>
    </row>
    <row r="713" spans="5:8" ht="12.75" x14ac:dyDescent="0.2">
      <c r="E713" s="72"/>
      <c r="F713" s="72"/>
      <c r="G713" s="72"/>
      <c r="H713" s="72"/>
    </row>
    <row r="714" spans="5:8" ht="12.75" x14ac:dyDescent="0.2">
      <c r="E714" s="72"/>
      <c r="F714" s="72"/>
      <c r="G714" s="72"/>
      <c r="H714" s="72"/>
    </row>
    <row r="715" spans="5:8" ht="12.75" x14ac:dyDescent="0.2">
      <c r="E715" s="72"/>
      <c r="F715" s="72"/>
      <c r="G715" s="72"/>
      <c r="H715" s="72"/>
    </row>
    <row r="716" spans="5:8" ht="12.75" x14ac:dyDescent="0.2">
      <c r="E716" s="72"/>
      <c r="F716" s="72"/>
      <c r="G716" s="72"/>
      <c r="H716" s="72"/>
    </row>
    <row r="717" spans="5:8" ht="12.75" x14ac:dyDescent="0.2">
      <c r="E717" s="72"/>
      <c r="F717" s="72"/>
      <c r="G717" s="72"/>
      <c r="H717" s="72"/>
    </row>
    <row r="718" spans="5:8" ht="12.75" x14ac:dyDescent="0.2">
      <c r="E718" s="72"/>
      <c r="F718" s="72"/>
      <c r="G718" s="72"/>
      <c r="H718" s="72"/>
    </row>
    <row r="719" spans="5:8" ht="12.75" x14ac:dyDescent="0.2">
      <c r="E719" s="72"/>
      <c r="F719" s="72"/>
      <c r="G719" s="72"/>
      <c r="H719" s="72"/>
    </row>
    <row r="720" spans="5:8" ht="12.75" x14ac:dyDescent="0.2">
      <c r="E720" s="72"/>
      <c r="F720" s="72"/>
      <c r="G720" s="72"/>
      <c r="H720" s="72"/>
    </row>
    <row r="721" spans="5:8" ht="12.75" x14ac:dyDescent="0.2">
      <c r="E721" s="72"/>
      <c r="F721" s="72"/>
      <c r="G721" s="72"/>
      <c r="H721" s="72"/>
    </row>
    <row r="722" spans="5:8" ht="12.75" x14ac:dyDescent="0.2">
      <c r="E722" s="72"/>
      <c r="F722" s="72"/>
      <c r="G722" s="72"/>
      <c r="H722" s="72"/>
    </row>
    <row r="723" spans="5:8" ht="12.75" x14ac:dyDescent="0.2">
      <c r="E723" s="72"/>
      <c r="F723" s="72"/>
      <c r="G723" s="72"/>
      <c r="H723" s="72"/>
    </row>
    <row r="724" spans="5:8" ht="12.75" x14ac:dyDescent="0.2">
      <c r="E724" s="72"/>
      <c r="F724" s="72"/>
      <c r="G724" s="72"/>
      <c r="H724" s="72"/>
    </row>
    <row r="725" spans="5:8" ht="12.75" x14ac:dyDescent="0.2">
      <c r="E725" s="72"/>
      <c r="F725" s="72"/>
      <c r="G725" s="72"/>
      <c r="H725" s="72"/>
    </row>
    <row r="726" spans="5:8" ht="12.75" x14ac:dyDescent="0.2">
      <c r="E726" s="72"/>
      <c r="F726" s="72"/>
      <c r="G726" s="72"/>
      <c r="H726" s="72"/>
    </row>
    <row r="727" spans="5:8" ht="12.75" x14ac:dyDescent="0.2">
      <c r="E727" s="72"/>
      <c r="F727" s="72"/>
      <c r="G727" s="72"/>
      <c r="H727" s="72"/>
    </row>
    <row r="728" spans="5:8" ht="12.75" x14ac:dyDescent="0.2">
      <c r="E728" s="72"/>
      <c r="F728" s="72"/>
      <c r="G728" s="72"/>
      <c r="H728" s="72"/>
    </row>
    <row r="729" spans="5:8" ht="12.75" x14ac:dyDescent="0.2">
      <c r="E729" s="72"/>
      <c r="F729" s="72"/>
      <c r="G729" s="72"/>
      <c r="H729" s="72"/>
    </row>
    <row r="730" spans="5:8" ht="12.75" x14ac:dyDescent="0.2">
      <c r="E730" s="72"/>
      <c r="F730" s="72"/>
      <c r="G730" s="72"/>
      <c r="H730" s="72"/>
    </row>
    <row r="731" spans="5:8" ht="12.75" x14ac:dyDescent="0.2">
      <c r="E731" s="72"/>
      <c r="F731" s="72"/>
      <c r="G731" s="72"/>
      <c r="H731" s="72"/>
    </row>
    <row r="732" spans="5:8" ht="12.75" x14ac:dyDescent="0.2">
      <c r="E732" s="72"/>
      <c r="F732" s="72"/>
      <c r="G732" s="72"/>
      <c r="H732" s="72"/>
    </row>
    <row r="733" spans="5:8" ht="12.75" x14ac:dyDescent="0.2">
      <c r="E733" s="72"/>
      <c r="F733" s="72"/>
      <c r="G733" s="72"/>
      <c r="H733" s="72"/>
    </row>
    <row r="734" spans="5:8" ht="12.75" x14ac:dyDescent="0.2">
      <c r="E734" s="72"/>
      <c r="F734" s="72"/>
      <c r="G734" s="72"/>
      <c r="H734" s="72"/>
    </row>
    <row r="735" spans="5:8" ht="12.75" x14ac:dyDescent="0.2">
      <c r="E735" s="72"/>
      <c r="F735" s="72"/>
      <c r="G735" s="72"/>
      <c r="H735" s="72"/>
    </row>
    <row r="736" spans="5:8" ht="12.75" x14ac:dyDescent="0.2">
      <c r="E736" s="72"/>
      <c r="F736" s="72"/>
      <c r="G736" s="72"/>
      <c r="H736" s="72"/>
    </row>
    <row r="737" spans="5:8" ht="12.75" x14ac:dyDescent="0.2">
      <c r="E737" s="72"/>
      <c r="F737" s="72"/>
      <c r="G737" s="72"/>
      <c r="H737" s="72"/>
    </row>
    <row r="738" spans="5:8" ht="12.75" x14ac:dyDescent="0.2">
      <c r="E738" s="72"/>
      <c r="F738" s="72"/>
      <c r="G738" s="72"/>
      <c r="H738" s="72"/>
    </row>
    <row r="739" spans="5:8" ht="12.75" x14ac:dyDescent="0.2">
      <c r="E739" s="72"/>
      <c r="F739" s="72"/>
      <c r="G739" s="72"/>
      <c r="H739" s="72"/>
    </row>
    <row r="740" spans="5:8" ht="12.75" x14ac:dyDescent="0.2">
      <c r="E740" s="72"/>
      <c r="F740" s="72"/>
      <c r="G740" s="72"/>
      <c r="H740" s="72"/>
    </row>
    <row r="741" spans="5:8" ht="12.75" x14ac:dyDescent="0.2">
      <c r="E741" s="72"/>
      <c r="F741" s="72"/>
      <c r="G741" s="72"/>
      <c r="H741" s="72"/>
    </row>
    <row r="742" spans="5:8" ht="12.75" x14ac:dyDescent="0.2">
      <c r="E742" s="72"/>
      <c r="F742" s="72"/>
      <c r="G742" s="72"/>
      <c r="H742" s="72"/>
    </row>
    <row r="743" spans="5:8" ht="12.75" x14ac:dyDescent="0.2">
      <c r="E743" s="72"/>
      <c r="F743" s="72"/>
      <c r="G743" s="72"/>
      <c r="H743" s="72"/>
    </row>
    <row r="744" spans="5:8" ht="12.75" x14ac:dyDescent="0.2">
      <c r="E744" s="72"/>
      <c r="F744" s="72"/>
      <c r="G744" s="72"/>
      <c r="H744" s="72"/>
    </row>
    <row r="745" spans="5:8" ht="12.75" x14ac:dyDescent="0.2">
      <c r="E745" s="72"/>
      <c r="F745" s="72"/>
      <c r="G745" s="72"/>
      <c r="H745" s="72"/>
    </row>
    <row r="746" spans="5:8" ht="12.75" x14ac:dyDescent="0.2">
      <c r="E746" s="72"/>
      <c r="F746" s="72"/>
      <c r="G746" s="72"/>
      <c r="H746" s="72"/>
    </row>
    <row r="747" spans="5:8" ht="12.75" x14ac:dyDescent="0.2">
      <c r="E747" s="72"/>
      <c r="F747" s="72"/>
      <c r="G747" s="72"/>
      <c r="H747" s="72"/>
    </row>
    <row r="748" spans="5:8" ht="12.75" x14ac:dyDescent="0.2">
      <c r="E748" s="72"/>
      <c r="F748" s="72"/>
      <c r="G748" s="72"/>
      <c r="H748" s="72"/>
    </row>
    <row r="749" spans="5:8" ht="12.75" x14ac:dyDescent="0.2">
      <c r="E749" s="72"/>
      <c r="F749" s="72"/>
      <c r="G749" s="72"/>
      <c r="H749" s="72"/>
    </row>
    <row r="750" spans="5:8" ht="12.75" x14ac:dyDescent="0.2">
      <c r="E750" s="72"/>
      <c r="F750" s="72"/>
      <c r="G750" s="72"/>
      <c r="H750" s="72"/>
    </row>
    <row r="751" spans="5:8" ht="12.75" x14ac:dyDescent="0.2">
      <c r="E751" s="72"/>
      <c r="F751" s="72"/>
      <c r="G751" s="72"/>
      <c r="H751" s="72"/>
    </row>
    <row r="752" spans="5:8" ht="12.75" x14ac:dyDescent="0.2">
      <c r="E752" s="72"/>
      <c r="F752" s="72"/>
      <c r="G752" s="72"/>
      <c r="H752" s="72"/>
    </row>
    <row r="753" spans="5:8" ht="12.75" x14ac:dyDescent="0.2">
      <c r="E753" s="72"/>
      <c r="F753" s="72"/>
      <c r="G753" s="72"/>
      <c r="H753" s="72"/>
    </row>
    <row r="754" spans="5:8" ht="12.75" x14ac:dyDescent="0.2">
      <c r="E754" s="72"/>
      <c r="F754" s="72"/>
      <c r="G754" s="72"/>
      <c r="H754" s="72"/>
    </row>
    <row r="755" spans="5:8" ht="12.75" x14ac:dyDescent="0.2">
      <c r="E755" s="72"/>
      <c r="F755" s="72"/>
      <c r="G755" s="72"/>
      <c r="H755" s="72"/>
    </row>
    <row r="756" spans="5:8" ht="12.75" x14ac:dyDescent="0.2">
      <c r="E756" s="72"/>
      <c r="F756" s="72"/>
      <c r="G756" s="72"/>
      <c r="H756" s="72"/>
    </row>
    <row r="757" spans="5:8" ht="12.75" x14ac:dyDescent="0.2">
      <c r="E757" s="72"/>
      <c r="F757" s="72"/>
      <c r="G757" s="72"/>
      <c r="H757" s="72"/>
    </row>
    <row r="758" spans="5:8" ht="12.75" x14ac:dyDescent="0.2">
      <c r="E758" s="72"/>
      <c r="F758" s="72"/>
      <c r="G758" s="72"/>
      <c r="H758" s="72"/>
    </row>
    <row r="759" spans="5:8" ht="12.75" x14ac:dyDescent="0.2">
      <c r="E759" s="72"/>
      <c r="F759" s="72"/>
      <c r="G759" s="72"/>
      <c r="H759" s="72"/>
    </row>
    <row r="760" spans="5:8" ht="12.75" x14ac:dyDescent="0.2">
      <c r="E760" s="72"/>
      <c r="F760" s="72"/>
      <c r="G760" s="72"/>
      <c r="H760" s="72"/>
    </row>
    <row r="761" spans="5:8" ht="12.75" x14ac:dyDescent="0.2">
      <c r="E761" s="72"/>
      <c r="F761" s="72"/>
      <c r="G761" s="72"/>
      <c r="H761" s="72"/>
    </row>
    <row r="762" spans="5:8" ht="12.75" x14ac:dyDescent="0.2">
      <c r="E762" s="72"/>
      <c r="F762" s="72"/>
      <c r="G762" s="72"/>
      <c r="H762" s="72"/>
    </row>
    <row r="763" spans="5:8" ht="12.75" x14ac:dyDescent="0.2">
      <c r="E763" s="72"/>
      <c r="F763" s="72"/>
      <c r="G763" s="72"/>
      <c r="H763" s="72"/>
    </row>
    <row r="764" spans="5:8" ht="12.75" x14ac:dyDescent="0.2">
      <c r="E764" s="72"/>
      <c r="F764" s="72"/>
      <c r="G764" s="72"/>
      <c r="H764" s="72"/>
    </row>
    <row r="765" spans="5:8" ht="12.75" x14ac:dyDescent="0.2">
      <c r="E765" s="72"/>
      <c r="F765" s="72"/>
      <c r="G765" s="72"/>
      <c r="H765" s="72"/>
    </row>
    <row r="766" spans="5:8" ht="12.75" x14ac:dyDescent="0.2">
      <c r="E766" s="72"/>
      <c r="F766" s="72"/>
      <c r="G766" s="72"/>
      <c r="H766" s="72"/>
    </row>
    <row r="767" spans="5:8" ht="12.75" x14ac:dyDescent="0.2">
      <c r="E767" s="72"/>
      <c r="F767" s="72"/>
      <c r="G767" s="72"/>
      <c r="H767" s="72"/>
    </row>
    <row r="768" spans="5:8" ht="12.75" x14ac:dyDescent="0.2">
      <c r="E768" s="72"/>
      <c r="F768" s="72"/>
      <c r="G768" s="72"/>
      <c r="H768" s="72"/>
    </row>
    <row r="769" spans="5:8" ht="12.75" x14ac:dyDescent="0.2">
      <c r="E769" s="72"/>
      <c r="F769" s="72"/>
      <c r="G769" s="72"/>
      <c r="H769" s="72"/>
    </row>
    <row r="770" spans="5:8" ht="12.75" x14ac:dyDescent="0.2">
      <c r="E770" s="72"/>
      <c r="F770" s="72"/>
      <c r="G770" s="72"/>
      <c r="H770" s="72"/>
    </row>
    <row r="771" spans="5:8" ht="12.75" x14ac:dyDescent="0.2">
      <c r="E771" s="72"/>
      <c r="F771" s="72"/>
      <c r="G771" s="72"/>
      <c r="H771" s="72"/>
    </row>
    <row r="772" spans="5:8" ht="12.75" x14ac:dyDescent="0.2">
      <c r="E772" s="72"/>
      <c r="F772" s="72"/>
      <c r="G772" s="72"/>
      <c r="H772" s="72"/>
    </row>
    <row r="773" spans="5:8" ht="12.75" x14ac:dyDescent="0.2">
      <c r="E773" s="72"/>
      <c r="F773" s="72"/>
      <c r="G773" s="72"/>
      <c r="H773" s="72"/>
    </row>
    <row r="774" spans="5:8" ht="12.75" x14ac:dyDescent="0.2">
      <c r="E774" s="72"/>
      <c r="F774" s="72"/>
      <c r="G774" s="72"/>
      <c r="H774" s="72"/>
    </row>
    <row r="775" spans="5:8" ht="12.75" x14ac:dyDescent="0.2">
      <c r="E775" s="72"/>
      <c r="F775" s="72"/>
      <c r="G775" s="72"/>
      <c r="H775" s="72"/>
    </row>
    <row r="776" spans="5:8" ht="12.75" x14ac:dyDescent="0.2">
      <c r="E776" s="72"/>
      <c r="F776" s="72"/>
      <c r="G776" s="72"/>
      <c r="H776" s="72"/>
    </row>
    <row r="777" spans="5:8" ht="12.75" x14ac:dyDescent="0.2">
      <c r="E777" s="72"/>
      <c r="F777" s="72"/>
      <c r="G777" s="72"/>
      <c r="H777" s="72"/>
    </row>
    <row r="778" spans="5:8" ht="12.75" x14ac:dyDescent="0.2">
      <c r="E778" s="72"/>
      <c r="F778" s="72"/>
      <c r="G778" s="72"/>
      <c r="H778" s="72"/>
    </row>
    <row r="779" spans="5:8" ht="12.75" x14ac:dyDescent="0.2">
      <c r="E779" s="72"/>
      <c r="F779" s="72"/>
      <c r="G779" s="72"/>
      <c r="H779" s="72"/>
    </row>
    <row r="780" spans="5:8" ht="12.75" x14ac:dyDescent="0.2">
      <c r="E780" s="72"/>
      <c r="F780" s="72"/>
      <c r="G780" s="72"/>
      <c r="H780" s="72"/>
    </row>
    <row r="781" spans="5:8" ht="12.75" x14ac:dyDescent="0.2">
      <c r="E781" s="72"/>
      <c r="F781" s="72"/>
      <c r="G781" s="72"/>
      <c r="H781" s="72"/>
    </row>
    <row r="782" spans="5:8" ht="12.75" x14ac:dyDescent="0.2">
      <c r="E782" s="72"/>
      <c r="F782" s="72"/>
      <c r="G782" s="72"/>
      <c r="H782" s="72"/>
    </row>
    <row r="783" spans="5:8" ht="12.75" x14ac:dyDescent="0.2">
      <c r="E783" s="72"/>
      <c r="F783" s="72"/>
      <c r="G783" s="72"/>
      <c r="H783" s="72"/>
    </row>
    <row r="784" spans="5:8" ht="12.75" x14ac:dyDescent="0.2">
      <c r="E784" s="72"/>
      <c r="F784" s="72"/>
      <c r="G784" s="72"/>
      <c r="H784" s="72"/>
    </row>
    <row r="785" spans="5:8" ht="12.75" x14ac:dyDescent="0.2">
      <c r="E785" s="72"/>
      <c r="F785" s="72"/>
      <c r="G785" s="72"/>
      <c r="H785" s="72"/>
    </row>
    <row r="786" spans="5:8" ht="12.75" x14ac:dyDescent="0.2">
      <c r="E786" s="72"/>
      <c r="F786" s="72"/>
      <c r="G786" s="72"/>
      <c r="H786" s="72"/>
    </row>
    <row r="787" spans="5:8" ht="12.75" x14ac:dyDescent="0.2">
      <c r="E787" s="72"/>
      <c r="F787" s="72"/>
      <c r="G787" s="72"/>
      <c r="H787" s="72"/>
    </row>
    <row r="788" spans="5:8" ht="12.75" x14ac:dyDescent="0.2">
      <c r="E788" s="72"/>
      <c r="F788" s="72"/>
      <c r="G788" s="72"/>
      <c r="H788" s="72"/>
    </row>
    <row r="789" spans="5:8" ht="12.75" x14ac:dyDescent="0.2">
      <c r="E789" s="72"/>
      <c r="F789" s="72"/>
      <c r="G789" s="72"/>
      <c r="H789" s="72"/>
    </row>
    <row r="790" spans="5:8" ht="12.75" x14ac:dyDescent="0.2">
      <c r="E790" s="72"/>
      <c r="F790" s="72"/>
      <c r="G790" s="72"/>
      <c r="H790" s="72"/>
    </row>
    <row r="791" spans="5:8" ht="12.75" x14ac:dyDescent="0.2">
      <c r="E791" s="72"/>
      <c r="F791" s="72"/>
      <c r="G791" s="72"/>
      <c r="H791" s="72"/>
    </row>
    <row r="792" spans="5:8" ht="12.75" x14ac:dyDescent="0.2">
      <c r="E792" s="72"/>
      <c r="F792" s="72"/>
      <c r="G792" s="72"/>
      <c r="H792" s="72"/>
    </row>
    <row r="793" spans="5:8" ht="12.75" x14ac:dyDescent="0.2">
      <c r="E793" s="72"/>
      <c r="F793" s="72"/>
      <c r="G793" s="72"/>
      <c r="H793" s="72"/>
    </row>
    <row r="794" spans="5:8" ht="12.75" x14ac:dyDescent="0.2">
      <c r="E794" s="72"/>
      <c r="F794" s="72"/>
      <c r="G794" s="72"/>
      <c r="H794" s="72"/>
    </row>
    <row r="795" spans="5:8" ht="12.75" x14ac:dyDescent="0.2">
      <c r="E795" s="72"/>
      <c r="F795" s="72"/>
      <c r="G795" s="72"/>
      <c r="H795" s="72"/>
    </row>
    <row r="796" spans="5:8" ht="12.75" x14ac:dyDescent="0.2">
      <c r="E796" s="72"/>
      <c r="F796" s="72"/>
      <c r="G796" s="72"/>
      <c r="H796" s="72"/>
    </row>
    <row r="797" spans="5:8" ht="12.75" x14ac:dyDescent="0.2">
      <c r="E797" s="72"/>
      <c r="F797" s="72"/>
      <c r="G797" s="72"/>
      <c r="H797" s="72"/>
    </row>
    <row r="798" spans="5:8" ht="12.75" x14ac:dyDescent="0.2">
      <c r="E798" s="72"/>
      <c r="F798" s="72"/>
      <c r="G798" s="72"/>
      <c r="H798" s="72"/>
    </row>
    <row r="799" spans="5:8" ht="12.75" x14ac:dyDescent="0.2">
      <c r="E799" s="72"/>
      <c r="F799" s="72"/>
      <c r="G799" s="72"/>
      <c r="H799" s="72"/>
    </row>
    <row r="800" spans="5:8" ht="12.75" x14ac:dyDescent="0.2">
      <c r="E800" s="72"/>
      <c r="F800" s="72"/>
      <c r="G800" s="72"/>
      <c r="H800" s="72"/>
    </row>
    <row r="801" spans="5:8" ht="12.75" x14ac:dyDescent="0.2">
      <c r="E801" s="72"/>
      <c r="F801" s="72"/>
      <c r="G801" s="72"/>
      <c r="H801" s="72"/>
    </row>
    <row r="802" spans="5:8" ht="12.75" x14ac:dyDescent="0.2">
      <c r="E802" s="72"/>
      <c r="F802" s="72"/>
      <c r="G802" s="72"/>
      <c r="H802" s="72"/>
    </row>
    <row r="803" spans="5:8" ht="12.75" x14ac:dyDescent="0.2">
      <c r="E803" s="72"/>
      <c r="F803" s="72"/>
      <c r="G803" s="72"/>
      <c r="H803" s="72"/>
    </row>
    <row r="804" spans="5:8" ht="12.75" x14ac:dyDescent="0.2">
      <c r="E804" s="72"/>
      <c r="F804" s="72"/>
      <c r="G804" s="72"/>
      <c r="H804" s="72"/>
    </row>
    <row r="805" spans="5:8" ht="12.75" x14ac:dyDescent="0.2">
      <c r="E805" s="72"/>
      <c r="F805" s="72"/>
      <c r="G805" s="72"/>
      <c r="H805" s="72"/>
    </row>
    <row r="806" spans="5:8" ht="12.75" x14ac:dyDescent="0.2">
      <c r="E806" s="72"/>
      <c r="F806" s="72"/>
      <c r="G806" s="72"/>
      <c r="H806" s="72"/>
    </row>
    <row r="807" spans="5:8" ht="12.75" x14ac:dyDescent="0.2">
      <c r="E807" s="72"/>
      <c r="F807" s="72"/>
      <c r="G807" s="72"/>
      <c r="H807" s="72"/>
    </row>
    <row r="808" spans="5:8" ht="12.75" x14ac:dyDescent="0.2">
      <c r="E808" s="72"/>
      <c r="F808" s="72"/>
      <c r="G808" s="72"/>
      <c r="H808" s="72"/>
    </row>
    <row r="809" spans="5:8" ht="12.75" x14ac:dyDescent="0.2">
      <c r="E809" s="72"/>
      <c r="F809" s="72"/>
      <c r="G809" s="72"/>
      <c r="H809" s="72"/>
    </row>
    <row r="810" spans="5:8" ht="12.75" x14ac:dyDescent="0.2">
      <c r="E810" s="72"/>
      <c r="F810" s="72"/>
      <c r="G810" s="72"/>
      <c r="H810" s="72"/>
    </row>
    <row r="811" spans="5:8" ht="12.75" x14ac:dyDescent="0.2">
      <c r="E811" s="72"/>
      <c r="F811" s="72"/>
      <c r="G811" s="72"/>
      <c r="H811" s="72"/>
    </row>
    <row r="812" spans="5:8" ht="12.75" x14ac:dyDescent="0.2">
      <c r="E812" s="72"/>
      <c r="F812" s="72"/>
      <c r="G812" s="72"/>
      <c r="H812" s="72"/>
    </row>
    <row r="813" spans="5:8" ht="12.75" x14ac:dyDescent="0.2">
      <c r="E813" s="72"/>
      <c r="F813" s="72"/>
      <c r="G813" s="72"/>
      <c r="H813" s="72"/>
    </row>
    <row r="814" spans="5:8" ht="12.75" x14ac:dyDescent="0.2">
      <c r="E814" s="72"/>
      <c r="F814" s="72"/>
      <c r="G814" s="72"/>
      <c r="H814" s="72"/>
    </row>
    <row r="815" spans="5:8" ht="12.75" x14ac:dyDescent="0.2">
      <c r="E815" s="72"/>
      <c r="F815" s="72"/>
      <c r="G815" s="72"/>
      <c r="H815" s="72"/>
    </row>
    <row r="816" spans="5:8" ht="12.75" x14ac:dyDescent="0.2">
      <c r="E816" s="72"/>
      <c r="F816" s="72"/>
      <c r="G816" s="72"/>
      <c r="H816" s="72"/>
    </row>
    <row r="817" spans="5:8" ht="12.75" x14ac:dyDescent="0.2">
      <c r="E817" s="72"/>
      <c r="F817" s="72"/>
      <c r="G817" s="72"/>
      <c r="H817" s="72"/>
    </row>
    <row r="818" spans="5:8" ht="12.75" x14ac:dyDescent="0.2">
      <c r="E818" s="72"/>
      <c r="F818" s="72"/>
      <c r="G818" s="72"/>
      <c r="H818" s="72"/>
    </row>
    <row r="819" spans="5:8" ht="12.75" x14ac:dyDescent="0.2">
      <c r="E819" s="72"/>
      <c r="F819" s="72"/>
      <c r="G819" s="72"/>
      <c r="H819" s="72"/>
    </row>
    <row r="820" spans="5:8" ht="12.75" x14ac:dyDescent="0.2">
      <c r="E820" s="72"/>
      <c r="F820" s="72"/>
      <c r="G820" s="72"/>
      <c r="H820" s="72"/>
    </row>
    <row r="821" spans="5:8" ht="12.75" x14ac:dyDescent="0.2">
      <c r="E821" s="72"/>
      <c r="F821" s="72"/>
      <c r="G821" s="72"/>
      <c r="H821" s="72"/>
    </row>
    <row r="822" spans="5:8" ht="12.75" x14ac:dyDescent="0.2">
      <c r="E822" s="72"/>
      <c r="F822" s="72"/>
      <c r="G822" s="72"/>
      <c r="H822" s="72"/>
    </row>
    <row r="823" spans="5:8" ht="12.75" x14ac:dyDescent="0.2">
      <c r="E823" s="72"/>
      <c r="F823" s="72"/>
      <c r="G823" s="72"/>
      <c r="H823" s="72"/>
    </row>
    <row r="824" spans="5:8" ht="12.75" x14ac:dyDescent="0.2">
      <c r="E824" s="72"/>
      <c r="F824" s="72"/>
      <c r="G824" s="72"/>
      <c r="H824" s="72"/>
    </row>
    <row r="825" spans="5:8" ht="12.75" x14ac:dyDescent="0.2">
      <c r="E825" s="72"/>
      <c r="F825" s="72"/>
      <c r="G825" s="72"/>
      <c r="H825" s="72"/>
    </row>
    <row r="826" spans="5:8" ht="12.75" x14ac:dyDescent="0.2">
      <c r="E826" s="72"/>
      <c r="F826" s="72"/>
      <c r="G826" s="72"/>
      <c r="H826" s="72"/>
    </row>
    <row r="827" spans="5:8" ht="12.75" x14ac:dyDescent="0.2">
      <c r="E827" s="72"/>
      <c r="F827" s="72"/>
      <c r="G827" s="72"/>
      <c r="H827" s="72"/>
    </row>
    <row r="828" spans="5:8" ht="12.75" x14ac:dyDescent="0.2">
      <c r="E828" s="72"/>
      <c r="F828" s="72"/>
      <c r="G828" s="72"/>
      <c r="H828" s="72"/>
    </row>
    <row r="829" spans="5:8" ht="12.75" x14ac:dyDescent="0.2">
      <c r="E829" s="72"/>
      <c r="F829" s="72"/>
      <c r="G829" s="72"/>
      <c r="H829" s="72"/>
    </row>
    <row r="830" spans="5:8" ht="12.75" x14ac:dyDescent="0.2">
      <c r="E830" s="72"/>
      <c r="F830" s="72"/>
      <c r="G830" s="72"/>
      <c r="H830" s="72"/>
    </row>
    <row r="831" spans="5:8" ht="12.75" x14ac:dyDescent="0.2">
      <c r="E831" s="72"/>
      <c r="F831" s="72"/>
      <c r="G831" s="72"/>
      <c r="H831" s="72"/>
    </row>
    <row r="832" spans="5:8" ht="12.75" x14ac:dyDescent="0.2">
      <c r="E832" s="72"/>
      <c r="F832" s="72"/>
      <c r="G832" s="72"/>
      <c r="H832" s="72"/>
    </row>
    <row r="833" spans="5:8" ht="12.75" x14ac:dyDescent="0.2">
      <c r="E833" s="72"/>
      <c r="F833" s="72"/>
      <c r="G833" s="72"/>
      <c r="H833" s="72"/>
    </row>
    <row r="834" spans="5:8" ht="12.75" x14ac:dyDescent="0.2">
      <c r="E834" s="72"/>
      <c r="F834" s="72"/>
      <c r="G834" s="72"/>
      <c r="H834" s="72"/>
    </row>
    <row r="835" spans="5:8" ht="12.75" x14ac:dyDescent="0.2">
      <c r="E835" s="72"/>
      <c r="F835" s="72"/>
      <c r="G835" s="72"/>
      <c r="H835" s="72"/>
    </row>
    <row r="836" spans="5:8" ht="12.75" x14ac:dyDescent="0.2">
      <c r="E836" s="72"/>
      <c r="F836" s="72"/>
      <c r="G836" s="72"/>
      <c r="H836" s="72"/>
    </row>
    <row r="837" spans="5:8" ht="12.75" x14ac:dyDescent="0.2">
      <c r="E837" s="72"/>
      <c r="F837" s="72"/>
      <c r="G837" s="72"/>
      <c r="H837" s="72"/>
    </row>
    <row r="838" spans="5:8" ht="12.75" x14ac:dyDescent="0.2">
      <c r="E838" s="72"/>
      <c r="F838" s="72"/>
      <c r="G838" s="72"/>
      <c r="H838" s="72"/>
    </row>
    <row r="839" spans="5:8" ht="12.75" x14ac:dyDescent="0.2">
      <c r="E839" s="72"/>
      <c r="F839" s="72"/>
      <c r="G839" s="72"/>
      <c r="H839" s="72"/>
    </row>
    <row r="840" spans="5:8" ht="12.75" x14ac:dyDescent="0.2">
      <c r="E840" s="72"/>
      <c r="F840" s="72"/>
      <c r="G840" s="72"/>
      <c r="H840" s="72"/>
    </row>
    <row r="841" spans="5:8" ht="12.75" x14ac:dyDescent="0.2">
      <c r="E841" s="72"/>
      <c r="F841" s="72"/>
      <c r="G841" s="72"/>
      <c r="H841" s="72"/>
    </row>
    <row r="842" spans="5:8" ht="12.75" x14ac:dyDescent="0.2">
      <c r="E842" s="72"/>
      <c r="F842" s="72"/>
      <c r="G842" s="72"/>
      <c r="H842" s="72"/>
    </row>
    <row r="843" spans="5:8" ht="12.75" x14ac:dyDescent="0.2">
      <c r="E843" s="72"/>
      <c r="F843" s="72"/>
      <c r="G843" s="72"/>
      <c r="H843" s="72"/>
    </row>
    <row r="844" spans="5:8" ht="12.75" x14ac:dyDescent="0.2">
      <c r="E844" s="72"/>
      <c r="F844" s="72"/>
      <c r="G844" s="72"/>
      <c r="H844" s="72"/>
    </row>
    <row r="845" spans="5:8" ht="12.75" x14ac:dyDescent="0.2">
      <c r="E845" s="72"/>
      <c r="F845" s="72"/>
      <c r="G845" s="72"/>
      <c r="H845" s="72"/>
    </row>
    <row r="846" spans="5:8" ht="12.75" x14ac:dyDescent="0.2">
      <c r="E846" s="72"/>
      <c r="F846" s="72"/>
      <c r="G846" s="72"/>
      <c r="H846" s="72"/>
    </row>
    <row r="847" spans="5:8" ht="12.75" x14ac:dyDescent="0.2">
      <c r="E847" s="72"/>
      <c r="F847" s="72"/>
      <c r="G847" s="72"/>
      <c r="H847" s="72"/>
    </row>
    <row r="848" spans="5:8" ht="12.75" x14ac:dyDescent="0.2">
      <c r="E848" s="72"/>
      <c r="F848" s="72"/>
      <c r="G848" s="72"/>
      <c r="H848" s="72"/>
    </row>
    <row r="849" spans="5:8" ht="12.75" x14ac:dyDescent="0.2">
      <c r="E849" s="72"/>
      <c r="F849" s="72"/>
      <c r="G849" s="72"/>
      <c r="H849" s="72"/>
    </row>
    <row r="850" spans="5:8" ht="12.75" x14ac:dyDescent="0.2">
      <c r="E850" s="72"/>
      <c r="F850" s="72"/>
      <c r="G850" s="72"/>
      <c r="H850" s="72"/>
    </row>
    <row r="851" spans="5:8" ht="12.75" x14ac:dyDescent="0.2">
      <c r="E851" s="72"/>
      <c r="F851" s="72"/>
      <c r="G851" s="72"/>
      <c r="H851" s="72"/>
    </row>
    <row r="852" spans="5:8" ht="12.75" x14ac:dyDescent="0.2">
      <c r="E852" s="72"/>
      <c r="F852" s="72"/>
      <c r="G852" s="72"/>
      <c r="H852" s="72"/>
    </row>
    <row r="853" spans="5:8" ht="12.75" x14ac:dyDescent="0.2">
      <c r="E853" s="72"/>
      <c r="F853" s="72"/>
      <c r="G853" s="72"/>
      <c r="H853" s="72"/>
    </row>
    <row r="854" spans="5:8" ht="12.75" x14ac:dyDescent="0.2">
      <c r="E854" s="72"/>
      <c r="F854" s="72"/>
      <c r="G854" s="72"/>
      <c r="H854" s="72"/>
    </row>
    <row r="855" spans="5:8" ht="12.75" x14ac:dyDescent="0.2">
      <c r="E855" s="72"/>
      <c r="F855" s="72"/>
      <c r="G855" s="72"/>
      <c r="H855" s="72"/>
    </row>
    <row r="856" spans="5:8" ht="12.75" x14ac:dyDescent="0.2">
      <c r="E856" s="72"/>
      <c r="F856" s="72"/>
      <c r="G856" s="72"/>
      <c r="H856" s="72"/>
    </row>
    <row r="857" spans="5:8" ht="12.75" x14ac:dyDescent="0.2">
      <c r="E857" s="72"/>
      <c r="F857" s="72"/>
      <c r="G857" s="72"/>
      <c r="H857" s="72"/>
    </row>
    <row r="858" spans="5:8" ht="12.75" x14ac:dyDescent="0.2">
      <c r="E858" s="72"/>
      <c r="F858" s="72"/>
      <c r="G858" s="72"/>
      <c r="H858" s="72"/>
    </row>
    <row r="859" spans="5:8" ht="12.75" x14ac:dyDescent="0.2">
      <c r="E859" s="72"/>
      <c r="F859" s="72"/>
      <c r="G859" s="72"/>
      <c r="H859" s="72"/>
    </row>
    <row r="860" spans="5:8" ht="12.75" x14ac:dyDescent="0.2">
      <c r="E860" s="72"/>
      <c r="F860" s="72"/>
      <c r="G860" s="72"/>
      <c r="H860" s="72"/>
    </row>
    <row r="861" spans="5:8" ht="12.75" x14ac:dyDescent="0.2">
      <c r="E861" s="72"/>
      <c r="F861" s="72"/>
      <c r="G861" s="72"/>
      <c r="H861" s="72"/>
    </row>
    <row r="862" spans="5:8" ht="12.75" x14ac:dyDescent="0.2">
      <c r="E862" s="72"/>
      <c r="F862" s="72"/>
      <c r="G862" s="72"/>
      <c r="H862" s="72"/>
    </row>
    <row r="863" spans="5:8" ht="12.75" x14ac:dyDescent="0.2">
      <c r="E863" s="72"/>
      <c r="F863" s="72"/>
      <c r="G863" s="72"/>
      <c r="H863" s="72"/>
    </row>
    <row r="864" spans="5:8" ht="12.75" x14ac:dyDescent="0.2">
      <c r="E864" s="72"/>
      <c r="F864" s="72"/>
      <c r="G864" s="72"/>
      <c r="H864" s="72"/>
    </row>
    <row r="865" spans="5:8" ht="12.75" x14ac:dyDescent="0.2">
      <c r="E865" s="72"/>
      <c r="F865" s="72"/>
      <c r="G865" s="72"/>
      <c r="H865" s="72"/>
    </row>
    <row r="866" spans="5:8" ht="12.75" x14ac:dyDescent="0.2">
      <c r="E866" s="72"/>
      <c r="F866" s="72"/>
      <c r="G866" s="72"/>
      <c r="H866" s="72"/>
    </row>
    <row r="867" spans="5:8" ht="12.75" x14ac:dyDescent="0.2">
      <c r="E867" s="72"/>
      <c r="F867" s="72"/>
      <c r="G867" s="72"/>
      <c r="H867" s="72"/>
    </row>
    <row r="868" spans="5:8" ht="12.75" x14ac:dyDescent="0.2">
      <c r="E868" s="72"/>
      <c r="F868" s="72"/>
      <c r="G868" s="72"/>
      <c r="H868" s="72"/>
    </row>
    <row r="869" spans="5:8" ht="12.75" x14ac:dyDescent="0.2">
      <c r="E869" s="72"/>
      <c r="F869" s="72"/>
      <c r="G869" s="72"/>
      <c r="H869" s="72"/>
    </row>
    <row r="870" spans="5:8" ht="12.75" x14ac:dyDescent="0.2">
      <c r="E870" s="72"/>
      <c r="F870" s="72"/>
      <c r="G870" s="72"/>
      <c r="H870" s="72"/>
    </row>
    <row r="871" spans="5:8" ht="12.75" x14ac:dyDescent="0.2">
      <c r="E871" s="72"/>
      <c r="F871" s="72"/>
      <c r="G871" s="72"/>
      <c r="H871" s="72"/>
    </row>
    <row r="872" spans="5:8" ht="12.75" x14ac:dyDescent="0.2">
      <c r="E872" s="72"/>
      <c r="F872" s="72"/>
      <c r="G872" s="72"/>
      <c r="H872" s="72"/>
    </row>
    <row r="873" spans="5:8" ht="12.75" x14ac:dyDescent="0.2">
      <c r="E873" s="72"/>
      <c r="F873" s="72"/>
      <c r="G873" s="72"/>
      <c r="H873" s="72"/>
    </row>
    <row r="874" spans="5:8" ht="12.75" x14ac:dyDescent="0.2">
      <c r="E874" s="72"/>
      <c r="F874" s="72"/>
      <c r="G874" s="72"/>
      <c r="H874" s="72"/>
    </row>
    <row r="875" spans="5:8" ht="12.75" x14ac:dyDescent="0.2">
      <c r="E875" s="72"/>
      <c r="F875" s="72"/>
      <c r="G875" s="72"/>
      <c r="H875" s="72"/>
    </row>
    <row r="876" spans="5:8" ht="12.75" x14ac:dyDescent="0.2">
      <c r="E876" s="72"/>
      <c r="F876" s="72"/>
      <c r="G876" s="72"/>
      <c r="H876" s="72"/>
    </row>
    <row r="877" spans="5:8" ht="12.75" x14ac:dyDescent="0.2">
      <c r="E877" s="72"/>
      <c r="F877" s="72"/>
      <c r="G877" s="72"/>
      <c r="H877" s="72"/>
    </row>
    <row r="878" spans="5:8" ht="12.75" x14ac:dyDescent="0.2">
      <c r="E878" s="72"/>
      <c r="F878" s="72"/>
      <c r="G878" s="72"/>
      <c r="H878" s="72"/>
    </row>
    <row r="879" spans="5:8" ht="12.75" x14ac:dyDescent="0.2">
      <c r="E879" s="72"/>
      <c r="F879" s="72"/>
      <c r="G879" s="72"/>
      <c r="H879" s="72"/>
    </row>
    <row r="880" spans="5:8" ht="12.75" x14ac:dyDescent="0.2">
      <c r="E880" s="72"/>
      <c r="F880" s="72"/>
      <c r="G880" s="72"/>
      <c r="H880" s="72"/>
    </row>
    <row r="881" spans="5:8" ht="12.75" x14ac:dyDescent="0.2">
      <c r="E881" s="72"/>
      <c r="F881" s="72"/>
      <c r="G881" s="72"/>
      <c r="H881" s="72"/>
    </row>
    <row r="882" spans="5:8" ht="12.75" x14ac:dyDescent="0.2">
      <c r="E882" s="72"/>
      <c r="F882" s="72"/>
      <c r="G882" s="72"/>
      <c r="H882" s="72"/>
    </row>
    <row r="883" spans="5:8" ht="12.75" x14ac:dyDescent="0.2">
      <c r="E883" s="72"/>
      <c r="F883" s="72"/>
      <c r="G883" s="72"/>
      <c r="H883" s="72"/>
    </row>
    <row r="884" spans="5:8" ht="12.75" x14ac:dyDescent="0.2">
      <c r="E884" s="72"/>
      <c r="F884" s="72"/>
      <c r="G884" s="72"/>
      <c r="H884" s="72"/>
    </row>
    <row r="885" spans="5:8" ht="12.75" x14ac:dyDescent="0.2">
      <c r="E885" s="72"/>
      <c r="F885" s="72"/>
      <c r="G885" s="72"/>
      <c r="H885" s="72"/>
    </row>
    <row r="886" spans="5:8" ht="12.75" x14ac:dyDescent="0.2">
      <c r="E886" s="72"/>
      <c r="F886" s="72"/>
      <c r="G886" s="72"/>
      <c r="H886" s="72"/>
    </row>
    <row r="887" spans="5:8" ht="12.75" x14ac:dyDescent="0.2">
      <c r="E887" s="72"/>
      <c r="F887" s="72"/>
      <c r="G887" s="72"/>
      <c r="H887" s="72"/>
    </row>
    <row r="888" spans="5:8" ht="12.75" x14ac:dyDescent="0.2">
      <c r="E888" s="72"/>
      <c r="F888" s="72"/>
      <c r="G888" s="72"/>
      <c r="H888" s="72"/>
    </row>
    <row r="889" spans="5:8" ht="12.75" x14ac:dyDescent="0.2">
      <c r="E889" s="72"/>
      <c r="F889" s="72"/>
      <c r="G889" s="72"/>
      <c r="H889" s="72"/>
    </row>
    <row r="890" spans="5:8" ht="12.75" x14ac:dyDescent="0.2">
      <c r="E890" s="72"/>
      <c r="F890" s="72"/>
      <c r="G890" s="72"/>
      <c r="H890" s="72"/>
    </row>
    <row r="891" spans="5:8" ht="12.75" x14ac:dyDescent="0.2">
      <c r="E891" s="72"/>
      <c r="F891" s="72"/>
      <c r="G891" s="72"/>
      <c r="H891" s="72"/>
    </row>
    <row r="892" spans="5:8" ht="12.75" x14ac:dyDescent="0.2">
      <c r="E892" s="72"/>
      <c r="F892" s="72"/>
      <c r="G892" s="72"/>
      <c r="H892" s="72"/>
    </row>
    <row r="893" spans="5:8" ht="12.75" x14ac:dyDescent="0.2">
      <c r="E893" s="72"/>
      <c r="F893" s="72"/>
      <c r="G893" s="72"/>
      <c r="H893" s="72"/>
    </row>
    <row r="894" spans="5:8" ht="12.75" x14ac:dyDescent="0.2">
      <c r="E894" s="72"/>
      <c r="F894" s="72"/>
      <c r="G894" s="72"/>
      <c r="H894" s="72"/>
    </row>
    <row r="895" spans="5:8" ht="12.75" x14ac:dyDescent="0.2">
      <c r="E895" s="72"/>
      <c r="F895" s="72"/>
      <c r="G895" s="72"/>
      <c r="H895" s="72"/>
    </row>
    <row r="896" spans="5:8" ht="12.75" x14ac:dyDescent="0.2">
      <c r="E896" s="72"/>
      <c r="F896" s="72"/>
      <c r="G896" s="72"/>
      <c r="H896" s="72"/>
    </row>
    <row r="897" spans="5:8" ht="12.75" x14ac:dyDescent="0.2">
      <c r="E897" s="72"/>
      <c r="F897" s="72"/>
      <c r="G897" s="72"/>
      <c r="H897" s="72"/>
    </row>
    <row r="898" spans="5:8" ht="12.75" x14ac:dyDescent="0.2">
      <c r="E898" s="72"/>
      <c r="F898" s="72"/>
      <c r="G898" s="72"/>
      <c r="H898" s="72"/>
    </row>
    <row r="899" spans="5:8" ht="12.75" x14ac:dyDescent="0.2">
      <c r="E899" s="72"/>
      <c r="F899" s="72"/>
      <c r="G899" s="72"/>
      <c r="H899" s="72"/>
    </row>
    <row r="900" spans="5:8" ht="12.75" x14ac:dyDescent="0.2">
      <c r="E900" s="72"/>
      <c r="F900" s="72"/>
      <c r="G900" s="72"/>
      <c r="H900" s="72"/>
    </row>
    <row r="901" spans="5:8" ht="12.75" x14ac:dyDescent="0.2">
      <c r="E901" s="72"/>
      <c r="F901" s="72"/>
      <c r="G901" s="72"/>
      <c r="H901" s="72"/>
    </row>
    <row r="902" spans="5:8" ht="12.75" x14ac:dyDescent="0.2">
      <c r="E902" s="72"/>
      <c r="F902" s="72"/>
      <c r="G902" s="72"/>
      <c r="H902" s="72"/>
    </row>
    <row r="903" spans="5:8" ht="12.75" x14ac:dyDescent="0.2">
      <c r="E903" s="72"/>
      <c r="F903" s="72"/>
      <c r="G903" s="72"/>
      <c r="H903" s="72"/>
    </row>
    <row r="904" spans="5:8" ht="12.75" x14ac:dyDescent="0.2">
      <c r="E904" s="72"/>
      <c r="F904" s="72"/>
      <c r="G904" s="72"/>
      <c r="H904" s="72"/>
    </row>
    <row r="905" spans="5:8" ht="12.75" x14ac:dyDescent="0.2">
      <c r="E905" s="72"/>
      <c r="F905" s="72"/>
      <c r="G905" s="72"/>
      <c r="H905" s="72"/>
    </row>
    <row r="906" spans="5:8" ht="12.75" x14ac:dyDescent="0.2">
      <c r="E906" s="72"/>
      <c r="F906" s="72"/>
      <c r="G906" s="72"/>
      <c r="H906" s="72"/>
    </row>
    <row r="907" spans="5:8" ht="12.75" x14ac:dyDescent="0.2">
      <c r="E907" s="72"/>
      <c r="F907" s="72"/>
      <c r="G907" s="72"/>
      <c r="H907" s="72"/>
    </row>
    <row r="908" spans="5:8" ht="12.75" x14ac:dyDescent="0.2">
      <c r="E908" s="72"/>
      <c r="F908" s="72"/>
      <c r="G908" s="72"/>
      <c r="H908" s="72"/>
    </row>
    <row r="909" spans="5:8" ht="12.75" x14ac:dyDescent="0.2">
      <c r="E909" s="72"/>
      <c r="F909" s="72"/>
      <c r="G909" s="72"/>
      <c r="H909" s="72"/>
    </row>
    <row r="910" spans="5:8" ht="12.75" x14ac:dyDescent="0.2">
      <c r="E910" s="72"/>
      <c r="F910" s="72"/>
      <c r="G910" s="72"/>
      <c r="H910" s="72"/>
    </row>
    <row r="911" spans="5:8" ht="12.75" x14ac:dyDescent="0.2">
      <c r="E911" s="72"/>
      <c r="F911" s="72"/>
      <c r="G911" s="72"/>
      <c r="H911" s="72"/>
    </row>
    <row r="912" spans="5:8" ht="12.75" x14ac:dyDescent="0.2">
      <c r="E912" s="72"/>
      <c r="F912" s="72"/>
      <c r="G912" s="72"/>
      <c r="H912" s="72"/>
    </row>
    <row r="913" spans="5:8" ht="12.75" x14ac:dyDescent="0.2">
      <c r="E913" s="72"/>
      <c r="F913" s="72"/>
      <c r="G913" s="72"/>
      <c r="H913" s="72"/>
    </row>
    <row r="914" spans="5:8" ht="12.75" x14ac:dyDescent="0.2">
      <c r="E914" s="72"/>
      <c r="F914" s="72"/>
      <c r="G914" s="72"/>
      <c r="H914" s="72"/>
    </row>
    <row r="915" spans="5:8" ht="12.75" x14ac:dyDescent="0.2">
      <c r="E915" s="72"/>
      <c r="F915" s="72"/>
      <c r="G915" s="72"/>
      <c r="H915" s="72"/>
    </row>
    <row r="916" spans="5:8" ht="12.75" x14ac:dyDescent="0.2">
      <c r="E916" s="72"/>
      <c r="F916" s="72"/>
      <c r="G916" s="72"/>
      <c r="H916" s="72"/>
    </row>
    <row r="917" spans="5:8" ht="12.75" x14ac:dyDescent="0.2">
      <c r="E917" s="72"/>
      <c r="F917" s="72"/>
      <c r="G917" s="72"/>
      <c r="H917" s="72"/>
    </row>
    <row r="918" spans="5:8" ht="12.75" x14ac:dyDescent="0.2">
      <c r="E918" s="72"/>
      <c r="F918" s="72"/>
      <c r="G918" s="72"/>
      <c r="H918" s="72"/>
    </row>
    <row r="919" spans="5:8" ht="12.75" x14ac:dyDescent="0.2">
      <c r="E919" s="72"/>
      <c r="F919" s="72"/>
      <c r="G919" s="72"/>
      <c r="H919" s="72"/>
    </row>
    <row r="920" spans="5:8" ht="12.75" x14ac:dyDescent="0.2">
      <c r="E920" s="72"/>
      <c r="F920" s="72"/>
      <c r="G920" s="72"/>
      <c r="H920" s="72"/>
    </row>
    <row r="921" spans="5:8" ht="12.75" x14ac:dyDescent="0.2">
      <c r="E921" s="72"/>
      <c r="F921" s="72"/>
      <c r="G921" s="72"/>
      <c r="H921" s="72"/>
    </row>
    <row r="922" spans="5:8" ht="12.75" x14ac:dyDescent="0.2">
      <c r="E922" s="72"/>
      <c r="F922" s="72"/>
      <c r="G922" s="72"/>
      <c r="H922" s="72"/>
    </row>
    <row r="923" spans="5:8" ht="12.75" x14ac:dyDescent="0.2">
      <c r="E923" s="72"/>
      <c r="F923" s="72"/>
      <c r="G923" s="72"/>
      <c r="H923" s="72"/>
    </row>
    <row r="924" spans="5:8" ht="12.75" x14ac:dyDescent="0.2">
      <c r="E924" s="72"/>
      <c r="F924" s="72"/>
      <c r="G924" s="72"/>
      <c r="H924" s="72"/>
    </row>
    <row r="925" spans="5:8" ht="12.75" x14ac:dyDescent="0.2">
      <c r="E925" s="72"/>
      <c r="F925" s="72"/>
      <c r="G925" s="72"/>
      <c r="H925" s="72"/>
    </row>
    <row r="926" spans="5:8" ht="12.75" x14ac:dyDescent="0.2">
      <c r="E926" s="72"/>
      <c r="F926" s="72"/>
      <c r="G926" s="72"/>
      <c r="H926" s="72"/>
    </row>
    <row r="927" spans="5:8" ht="12.75" x14ac:dyDescent="0.2">
      <c r="E927" s="72"/>
      <c r="F927" s="72"/>
      <c r="G927" s="72"/>
      <c r="H927" s="72"/>
    </row>
    <row r="928" spans="5:8" ht="12.75" x14ac:dyDescent="0.2">
      <c r="E928" s="72"/>
      <c r="F928" s="72"/>
      <c r="G928" s="72"/>
      <c r="H928" s="72"/>
    </row>
    <row r="929" spans="5:8" ht="12.75" x14ac:dyDescent="0.2">
      <c r="E929" s="72"/>
      <c r="F929" s="72"/>
      <c r="G929" s="72"/>
      <c r="H929" s="72"/>
    </row>
    <row r="930" spans="5:8" ht="12.75" x14ac:dyDescent="0.2">
      <c r="E930" s="72"/>
      <c r="F930" s="72"/>
      <c r="G930" s="72"/>
      <c r="H930" s="72"/>
    </row>
    <row r="931" spans="5:8" ht="12.75" x14ac:dyDescent="0.2">
      <c r="E931" s="72"/>
      <c r="F931" s="72"/>
      <c r="G931" s="72"/>
      <c r="H931" s="72"/>
    </row>
    <row r="932" spans="5:8" ht="12.75" x14ac:dyDescent="0.2">
      <c r="E932" s="72"/>
      <c r="F932" s="72"/>
      <c r="G932" s="72"/>
      <c r="H932" s="72"/>
    </row>
    <row r="933" spans="5:8" ht="12.75" x14ac:dyDescent="0.2">
      <c r="E933" s="72"/>
      <c r="F933" s="72"/>
      <c r="G933" s="72"/>
      <c r="H933" s="72"/>
    </row>
    <row r="934" spans="5:8" ht="12.75" x14ac:dyDescent="0.2">
      <c r="E934" s="72"/>
      <c r="F934" s="72"/>
      <c r="G934" s="72"/>
      <c r="H934" s="72"/>
    </row>
    <row r="935" spans="5:8" ht="12.75" x14ac:dyDescent="0.2">
      <c r="E935" s="72"/>
      <c r="F935" s="72"/>
      <c r="G935" s="72"/>
      <c r="H935" s="72"/>
    </row>
    <row r="936" spans="5:8" ht="12.75" x14ac:dyDescent="0.2">
      <c r="E936" s="72"/>
      <c r="F936" s="72"/>
      <c r="G936" s="72"/>
      <c r="H936" s="72"/>
    </row>
    <row r="937" spans="5:8" ht="12.75" x14ac:dyDescent="0.2">
      <c r="E937" s="72"/>
      <c r="F937" s="72"/>
      <c r="G937" s="72"/>
      <c r="H937" s="72"/>
    </row>
    <row r="938" spans="5:8" ht="12.75" x14ac:dyDescent="0.2">
      <c r="E938" s="72"/>
      <c r="F938" s="72"/>
      <c r="G938" s="72"/>
      <c r="H938" s="72"/>
    </row>
    <row r="939" spans="5:8" ht="12.75" x14ac:dyDescent="0.2">
      <c r="E939" s="72"/>
      <c r="F939" s="72"/>
      <c r="G939" s="72"/>
      <c r="H939" s="72"/>
    </row>
    <row r="940" spans="5:8" ht="12.75" x14ac:dyDescent="0.2">
      <c r="E940" s="72"/>
      <c r="F940" s="72"/>
      <c r="G940" s="72"/>
      <c r="H940" s="72"/>
    </row>
    <row r="941" spans="5:8" ht="12.75" x14ac:dyDescent="0.2">
      <c r="E941" s="72"/>
      <c r="F941" s="72"/>
      <c r="G941" s="72"/>
      <c r="H941" s="72"/>
    </row>
    <row r="942" spans="5:8" ht="12.75" x14ac:dyDescent="0.2">
      <c r="E942" s="72"/>
      <c r="F942" s="72"/>
      <c r="G942" s="72"/>
      <c r="H942" s="72"/>
    </row>
    <row r="943" spans="5:8" ht="12.75" x14ac:dyDescent="0.2">
      <c r="E943" s="72"/>
      <c r="F943" s="72"/>
      <c r="G943" s="72"/>
      <c r="H943" s="72"/>
    </row>
    <row r="944" spans="5:8" ht="12.75" x14ac:dyDescent="0.2">
      <c r="E944" s="72"/>
      <c r="F944" s="72"/>
      <c r="G944" s="72"/>
      <c r="H944" s="72"/>
    </row>
    <row r="945" spans="5:8" ht="12.75" x14ac:dyDescent="0.2">
      <c r="E945" s="72"/>
      <c r="F945" s="72"/>
      <c r="G945" s="72"/>
      <c r="H945" s="72"/>
    </row>
    <row r="946" spans="5:8" ht="12.75" x14ac:dyDescent="0.2">
      <c r="E946" s="72"/>
      <c r="F946" s="72"/>
      <c r="G946" s="72"/>
      <c r="H946" s="72"/>
    </row>
    <row r="947" spans="5:8" ht="12.75" x14ac:dyDescent="0.2">
      <c r="E947" s="72"/>
      <c r="F947" s="72"/>
      <c r="G947" s="72"/>
      <c r="H947" s="72"/>
    </row>
    <row r="948" spans="5:8" ht="12.75" x14ac:dyDescent="0.2">
      <c r="E948" s="72"/>
      <c r="F948" s="72"/>
      <c r="G948" s="72"/>
      <c r="H948" s="72"/>
    </row>
    <row r="949" spans="5:8" ht="12.75" x14ac:dyDescent="0.2">
      <c r="E949" s="72"/>
      <c r="F949" s="72"/>
      <c r="G949" s="72"/>
      <c r="H949" s="72"/>
    </row>
    <row r="950" spans="5:8" ht="12.75" x14ac:dyDescent="0.2">
      <c r="E950" s="72"/>
      <c r="F950" s="72"/>
      <c r="G950" s="72"/>
      <c r="H950" s="72"/>
    </row>
    <row r="951" spans="5:8" ht="12.75" x14ac:dyDescent="0.2">
      <c r="E951" s="72"/>
      <c r="F951" s="72"/>
      <c r="G951" s="72"/>
      <c r="H951" s="72"/>
    </row>
    <row r="952" spans="5:8" ht="12.75" x14ac:dyDescent="0.2">
      <c r="E952" s="72"/>
      <c r="F952" s="72"/>
      <c r="G952" s="72"/>
      <c r="H952" s="72"/>
    </row>
    <row r="953" spans="5:8" ht="12.75" x14ac:dyDescent="0.2">
      <c r="E953" s="72"/>
      <c r="F953" s="72"/>
      <c r="G953" s="72"/>
      <c r="H953" s="72"/>
    </row>
    <row r="954" spans="5:8" ht="12.75" x14ac:dyDescent="0.2">
      <c r="E954" s="72"/>
      <c r="F954" s="72"/>
      <c r="G954" s="72"/>
      <c r="H954" s="72"/>
    </row>
    <row r="955" spans="5:8" ht="12.75" x14ac:dyDescent="0.2">
      <c r="E955" s="72"/>
      <c r="F955" s="72"/>
      <c r="G955" s="72"/>
      <c r="H955" s="72"/>
    </row>
    <row r="956" spans="5:8" ht="12.75" x14ac:dyDescent="0.2">
      <c r="E956" s="72"/>
      <c r="F956" s="72"/>
      <c r="G956" s="72"/>
      <c r="H956" s="72"/>
    </row>
    <row r="957" spans="5:8" ht="12.75" x14ac:dyDescent="0.2">
      <c r="E957" s="72"/>
      <c r="F957" s="72"/>
      <c r="G957" s="72"/>
      <c r="H957" s="72"/>
    </row>
    <row r="958" spans="5:8" ht="12.75" x14ac:dyDescent="0.2">
      <c r="E958" s="72"/>
      <c r="F958" s="72"/>
      <c r="G958" s="72"/>
      <c r="H958" s="72"/>
    </row>
    <row r="959" spans="5:8" ht="12.75" x14ac:dyDescent="0.2">
      <c r="E959" s="72"/>
      <c r="F959" s="72"/>
      <c r="G959" s="72"/>
      <c r="H959" s="72"/>
    </row>
    <row r="960" spans="5:8" ht="12.75" x14ac:dyDescent="0.2">
      <c r="E960" s="72"/>
      <c r="F960" s="72"/>
      <c r="G960" s="72"/>
      <c r="H960" s="72"/>
    </row>
    <row r="961" spans="5:8" ht="12.75" x14ac:dyDescent="0.2">
      <c r="E961" s="72"/>
      <c r="F961" s="72"/>
      <c r="G961" s="72"/>
      <c r="H961" s="72"/>
    </row>
    <row r="962" spans="5:8" ht="12.75" x14ac:dyDescent="0.2">
      <c r="E962" s="72"/>
      <c r="F962" s="72"/>
      <c r="G962" s="72"/>
      <c r="H962" s="72"/>
    </row>
    <row r="963" spans="5:8" ht="12.75" x14ac:dyDescent="0.2">
      <c r="E963" s="72"/>
      <c r="F963" s="72"/>
      <c r="G963" s="72"/>
      <c r="H963" s="72"/>
    </row>
    <row r="964" spans="5:8" ht="12.75" x14ac:dyDescent="0.2">
      <c r="E964" s="72"/>
      <c r="F964" s="72"/>
      <c r="G964" s="72"/>
      <c r="H964" s="72"/>
    </row>
    <row r="965" spans="5:8" ht="12.75" x14ac:dyDescent="0.2">
      <c r="E965" s="72"/>
      <c r="F965" s="72"/>
      <c r="G965" s="72"/>
      <c r="H965" s="72"/>
    </row>
    <row r="966" spans="5:8" ht="12.75" x14ac:dyDescent="0.2">
      <c r="E966" s="72"/>
      <c r="F966" s="72"/>
      <c r="G966" s="72"/>
      <c r="H966" s="72"/>
    </row>
    <row r="967" spans="5:8" ht="12.75" x14ac:dyDescent="0.2">
      <c r="E967" s="72"/>
      <c r="F967" s="72"/>
      <c r="G967" s="72"/>
      <c r="H967" s="72"/>
    </row>
    <row r="968" spans="5:8" ht="12.75" x14ac:dyDescent="0.2">
      <c r="E968" s="72"/>
      <c r="F968" s="72"/>
      <c r="G968" s="72"/>
      <c r="H968" s="72"/>
    </row>
    <row r="969" spans="5:8" ht="12.75" x14ac:dyDescent="0.2">
      <c r="E969" s="72"/>
      <c r="F969" s="72"/>
      <c r="G969" s="72"/>
      <c r="H969" s="72"/>
    </row>
    <row r="970" spans="5:8" ht="12.75" x14ac:dyDescent="0.2">
      <c r="E970" s="72"/>
      <c r="F970" s="72"/>
      <c r="G970" s="72"/>
      <c r="H970" s="72"/>
    </row>
    <row r="971" spans="5:8" ht="12.75" x14ac:dyDescent="0.2">
      <c r="E971" s="72"/>
      <c r="F971" s="72"/>
      <c r="G971" s="72"/>
      <c r="H971" s="72"/>
    </row>
    <row r="972" spans="5:8" ht="12.75" x14ac:dyDescent="0.2">
      <c r="E972" s="72"/>
      <c r="F972" s="72"/>
      <c r="G972" s="72"/>
      <c r="H972" s="72"/>
    </row>
    <row r="973" spans="5:8" ht="12.75" x14ac:dyDescent="0.2">
      <c r="E973" s="72"/>
      <c r="F973" s="72"/>
      <c r="G973" s="72"/>
      <c r="H973" s="72"/>
    </row>
    <row r="974" spans="5:8" ht="12.75" x14ac:dyDescent="0.2">
      <c r="E974" s="72"/>
      <c r="F974" s="72"/>
      <c r="G974" s="72"/>
      <c r="H974" s="72"/>
    </row>
  </sheetData>
  <mergeCells count="3">
    <mergeCell ref="A6:A8"/>
    <mergeCell ref="E1:P1"/>
    <mergeCell ref="Q1:AB1"/>
  </mergeCells>
  <conditionalFormatting sqref="AC46 AC54:AC66 E44:AB46 E66:AB66 F59:AB65 E49:AC53 E47:AC47 E54:AB58">
    <cfRule type="cellIs" dxfId="6" priority="14" operator="lessThan">
      <formula>0</formula>
    </cfRule>
  </conditionalFormatting>
  <conditionalFormatting sqref="B44:B46 B66 B54:B58 B49:B52">
    <cfRule type="cellIs" dxfId="5" priority="15" operator="greaterThan">
      <formula>0</formula>
    </cfRule>
  </conditionalFormatting>
  <conditionalFormatting sqref="AC46 AC54:AC66 E44:AB46 E66:AB66 F59:AB65 E49:AC53 E47:AC47 E54:AB58">
    <cfRule type="notContainsBlanks" dxfId="4" priority="16">
      <formula>LEN(TRIM(E44))&gt;0</formula>
    </cfRule>
  </conditionalFormatting>
  <conditionalFormatting sqref="AC44:AC45">
    <cfRule type="cellIs" dxfId="3" priority="10" operator="lessThan">
      <formula>0</formula>
    </cfRule>
  </conditionalFormatting>
  <conditionalFormatting sqref="AC44:AC45">
    <cfRule type="notContainsBlanks" dxfId="2" priority="11">
      <formula>LEN(TRIM(AC44))&gt;0</formula>
    </cfRule>
  </conditionalFormatting>
  <conditionalFormatting sqref="B47">
    <cfRule type="cellIs" dxfId="1" priority="5" operator="greaterThan">
      <formula>0</formula>
    </cfRule>
  </conditionalFormatting>
  <conditionalFormatting sqref="B53"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44"/>
  <sheetViews>
    <sheetView zoomScale="85" zoomScaleNormal="85" workbookViewId="0">
      <pane ySplit="2" topLeftCell="A3" activePane="bottomLeft" state="frozen"/>
      <selection pane="bottomLeft" activeCell="J46" sqref="J46"/>
    </sheetView>
  </sheetViews>
  <sheetFormatPr baseColWidth="10" defaultColWidth="14.42578125" defaultRowHeight="15.75" customHeight="1" x14ac:dyDescent="0.2"/>
  <cols>
    <col min="1" max="1" width="11.140625" customWidth="1"/>
    <col min="2" max="2" width="41.5703125" customWidth="1"/>
    <col min="3" max="3" width="8.28515625" customWidth="1"/>
    <col min="4" max="4" width="10" customWidth="1"/>
  </cols>
  <sheetData>
    <row r="1" spans="1:28" ht="15.75" customHeight="1" x14ac:dyDescent="0.2">
      <c r="A1" s="1" t="s">
        <v>0</v>
      </c>
      <c r="B1" s="2"/>
      <c r="C1" s="2"/>
      <c r="D1" s="3"/>
      <c r="E1" s="195">
        <v>2020</v>
      </c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6">
        <v>2021</v>
      </c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</row>
    <row r="2" spans="1:28" ht="15.75" customHeight="1" x14ac:dyDescent="0.2">
      <c r="B2" s="4" t="s">
        <v>1</v>
      </c>
      <c r="C2" s="5"/>
      <c r="D2" s="6"/>
      <c r="E2" s="7" t="s">
        <v>2</v>
      </c>
      <c r="F2" s="8" t="s">
        <v>3</v>
      </c>
      <c r="G2" s="9" t="s">
        <v>4</v>
      </c>
      <c r="H2" s="9" t="s">
        <v>5</v>
      </c>
      <c r="I2" s="10" t="s">
        <v>6</v>
      </c>
      <c r="J2" s="11" t="s">
        <v>7</v>
      </c>
      <c r="K2" s="11" t="s">
        <v>8</v>
      </c>
      <c r="L2" s="11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2</v>
      </c>
      <c r="R2" s="13" t="s">
        <v>3</v>
      </c>
      <c r="S2" s="11" t="s">
        <v>4</v>
      </c>
      <c r="T2" s="11" t="s">
        <v>5</v>
      </c>
      <c r="U2" s="11" t="s">
        <v>14</v>
      </c>
      <c r="V2" s="11" t="s">
        <v>7</v>
      </c>
      <c r="W2" s="11" t="s">
        <v>8</v>
      </c>
      <c r="X2" s="11" t="s">
        <v>9</v>
      </c>
      <c r="Y2" s="12" t="s">
        <v>10</v>
      </c>
      <c r="Z2" s="12" t="s">
        <v>11</v>
      </c>
      <c r="AA2" s="12" t="s">
        <v>12</v>
      </c>
      <c r="AB2" s="12" t="s">
        <v>13</v>
      </c>
    </row>
    <row r="3" spans="1:28" ht="15.75" customHeight="1" x14ac:dyDescent="0.2">
      <c r="A3" s="93"/>
      <c r="B3" s="94" t="s">
        <v>43</v>
      </c>
      <c r="C3" s="95" t="s">
        <v>16</v>
      </c>
      <c r="D3" s="95" t="s">
        <v>48</v>
      </c>
      <c r="E3" s="149">
        <f t="shared" ref="E3:AB3" si="0">E21+E4+E34</f>
        <v>33715.229999999996</v>
      </c>
      <c r="F3" s="149">
        <f t="shared" si="0"/>
        <v>35494.425259288</v>
      </c>
      <c r="G3" s="149">
        <f t="shared" si="0"/>
        <v>37756.5427852168</v>
      </c>
      <c r="H3" s="149">
        <f t="shared" si="0"/>
        <v>39039.014063738476</v>
      </c>
      <c r="I3" s="149">
        <f t="shared" si="0"/>
        <v>44762.542988688328</v>
      </c>
      <c r="J3" s="149">
        <f t="shared" si="0"/>
        <v>49717.598487557159</v>
      </c>
      <c r="K3" s="149">
        <f t="shared" si="0"/>
        <v>52875.097462312871</v>
      </c>
      <c r="L3" s="149">
        <f t="shared" si="0"/>
        <v>53818.213698324158</v>
      </c>
      <c r="M3" s="149">
        <f t="shared" si="0"/>
        <v>55812.070912629984</v>
      </c>
      <c r="N3" s="149">
        <f t="shared" si="0"/>
        <v>56932.950583700585</v>
      </c>
      <c r="O3" s="149">
        <f t="shared" si="0"/>
        <v>58155.956559272468</v>
      </c>
      <c r="P3" s="149">
        <f t="shared" si="0"/>
        <v>59491.097119917606</v>
      </c>
      <c r="Q3" s="149">
        <f t="shared" si="0"/>
        <v>60949.37524376878</v>
      </c>
      <c r="R3" s="149">
        <f t="shared" si="0"/>
        <v>62542.887892360864</v>
      </c>
      <c r="S3" s="149">
        <f t="shared" si="0"/>
        <v>64284.935219538609</v>
      </c>
      <c r="T3" s="149">
        <f t="shared" si="0"/>
        <v>66190.14069557238</v>
      </c>
      <c r="U3" s="149">
        <f t="shared" si="0"/>
        <v>68274.583237831932</v>
      </c>
      <c r="V3" s="149">
        <f t="shared" si="0"/>
        <v>70555.942548498511</v>
      </c>
      <c r="W3" s="149">
        <f t="shared" si="0"/>
        <v>73053.658979838219</v>
      </c>
      <c r="X3" s="149">
        <f t="shared" si="0"/>
        <v>75789.109379606627</v>
      </c>
      <c r="Y3" s="149">
        <f t="shared" si="0"/>
        <v>78785.80051440539</v>
      </c>
      <c r="Z3" s="149">
        <f t="shared" si="0"/>
        <v>76463.049813959966</v>
      </c>
      <c r="AA3" s="149">
        <f t="shared" si="0"/>
        <v>79501.694255981507</v>
      </c>
      <c r="AB3" s="149">
        <f t="shared" si="0"/>
        <v>82831.04998602398</v>
      </c>
    </row>
    <row r="4" spans="1:28" ht="15.75" customHeight="1" x14ac:dyDescent="0.2">
      <c r="A4" s="97"/>
      <c r="B4" s="132" t="s">
        <v>81</v>
      </c>
      <c r="C4" s="97"/>
      <c r="D4" s="98" t="s">
        <v>44</v>
      </c>
      <c r="E4" s="142">
        <f t="shared" ref="E4:AB4" si="1">SUM(E5:E19)</f>
        <v>2595.83</v>
      </c>
      <c r="F4" s="142">
        <f t="shared" si="1"/>
        <v>2593</v>
      </c>
      <c r="G4" s="142">
        <f t="shared" si="1"/>
        <v>2535</v>
      </c>
      <c r="H4" s="142">
        <f t="shared" si="1"/>
        <v>2627</v>
      </c>
      <c r="I4" s="143">
        <f t="shared" si="1"/>
        <v>5044</v>
      </c>
      <c r="J4" s="143">
        <f t="shared" si="1"/>
        <v>5444</v>
      </c>
      <c r="K4" s="143">
        <f t="shared" si="1"/>
        <v>5884</v>
      </c>
      <c r="L4" s="143">
        <f t="shared" si="1"/>
        <v>6368</v>
      </c>
      <c r="M4" s="143">
        <f t="shared" si="1"/>
        <v>6900.4</v>
      </c>
      <c r="N4" s="143">
        <f t="shared" si="1"/>
        <v>7486.04</v>
      </c>
      <c r="O4" s="143">
        <f t="shared" si="1"/>
        <v>8130.2439999999997</v>
      </c>
      <c r="P4" s="143">
        <f t="shared" si="1"/>
        <v>8838.8683999999994</v>
      </c>
      <c r="Q4" s="143">
        <f t="shared" si="1"/>
        <v>9618.355239999999</v>
      </c>
      <c r="R4" s="143">
        <f t="shared" si="1"/>
        <v>10475.790763999999</v>
      </c>
      <c r="S4" s="143">
        <f t="shared" si="1"/>
        <v>11418.969840399999</v>
      </c>
      <c r="T4" s="143">
        <f t="shared" si="1"/>
        <v>12456.466824439998</v>
      </c>
      <c r="U4" s="143">
        <f t="shared" si="1"/>
        <v>13597.713506883998</v>
      </c>
      <c r="V4" s="143">
        <f t="shared" si="1"/>
        <v>14853.084857572398</v>
      </c>
      <c r="W4" s="143">
        <f t="shared" si="1"/>
        <v>16233.993343329637</v>
      </c>
      <c r="X4" s="143">
        <f t="shared" si="1"/>
        <v>17752.992677662602</v>
      </c>
      <c r="Y4" s="143">
        <f t="shared" si="1"/>
        <v>19423.891945428863</v>
      </c>
      <c r="Z4" s="143">
        <f t="shared" si="1"/>
        <v>21261.881139971749</v>
      </c>
      <c r="AA4" s="143">
        <f t="shared" si="1"/>
        <v>23283.669253968925</v>
      </c>
      <c r="AB4" s="143">
        <f t="shared" si="1"/>
        <v>25507.636179365818</v>
      </c>
    </row>
    <row r="5" spans="1:28" ht="15.75" customHeight="1" x14ac:dyDescent="0.2">
      <c r="A5" s="107"/>
      <c r="B5" s="20" t="s">
        <v>57</v>
      </c>
      <c r="C5" s="108"/>
      <c r="D5" s="27">
        <v>0.1</v>
      </c>
      <c r="E5" s="144">
        <v>482</v>
      </c>
      <c r="F5" s="144">
        <v>491</v>
      </c>
      <c r="G5" s="144">
        <v>475</v>
      </c>
      <c r="H5" s="144">
        <v>503</v>
      </c>
      <c r="I5" s="120">
        <v>1000</v>
      </c>
      <c r="J5" s="120">
        <f t="shared" ref="J5:AB5" si="2">I5+I5*$D$5</f>
        <v>1100</v>
      </c>
      <c r="K5" s="120">
        <f t="shared" si="2"/>
        <v>1210</v>
      </c>
      <c r="L5" s="120">
        <f t="shared" si="2"/>
        <v>1331</v>
      </c>
      <c r="M5" s="120">
        <f t="shared" si="2"/>
        <v>1464.1</v>
      </c>
      <c r="N5" s="120">
        <f t="shared" si="2"/>
        <v>1610.51</v>
      </c>
      <c r="O5" s="120">
        <f t="shared" si="2"/>
        <v>1771.5609999999999</v>
      </c>
      <c r="P5" s="120">
        <f t="shared" si="2"/>
        <v>1948.7170999999998</v>
      </c>
      <c r="Q5" s="120">
        <f t="shared" si="2"/>
        <v>2143.5888099999997</v>
      </c>
      <c r="R5" s="120">
        <f t="shared" si="2"/>
        <v>2357.9476909999998</v>
      </c>
      <c r="S5" s="120">
        <f t="shared" si="2"/>
        <v>2593.7424600999998</v>
      </c>
      <c r="T5" s="120">
        <f t="shared" si="2"/>
        <v>2853.1167061099995</v>
      </c>
      <c r="U5" s="120">
        <f t="shared" si="2"/>
        <v>3138.4283767209995</v>
      </c>
      <c r="V5" s="120">
        <f t="shared" si="2"/>
        <v>3452.2712143930994</v>
      </c>
      <c r="W5" s="120">
        <f t="shared" si="2"/>
        <v>3797.4983358324093</v>
      </c>
      <c r="X5" s="120">
        <f t="shared" si="2"/>
        <v>4177.2481694156504</v>
      </c>
      <c r="Y5" s="120">
        <f t="shared" si="2"/>
        <v>4594.9729863572156</v>
      </c>
      <c r="Z5" s="120">
        <f t="shared" si="2"/>
        <v>5054.4702849929372</v>
      </c>
      <c r="AA5" s="120">
        <f t="shared" si="2"/>
        <v>5559.9173134922312</v>
      </c>
      <c r="AB5" s="120">
        <f t="shared" si="2"/>
        <v>6115.9090448414545</v>
      </c>
    </row>
    <row r="6" spans="1:28" ht="15.75" customHeight="1" x14ac:dyDescent="0.2">
      <c r="A6" s="107"/>
      <c r="B6" s="133" t="s">
        <v>94</v>
      </c>
      <c r="C6" s="108"/>
      <c r="D6" s="27">
        <v>0.1</v>
      </c>
      <c r="E6" s="144">
        <v>0</v>
      </c>
      <c r="F6" s="144">
        <v>0</v>
      </c>
      <c r="G6" s="144">
        <v>0</v>
      </c>
      <c r="H6" s="144">
        <v>0</v>
      </c>
      <c r="I6" s="120">
        <v>1000</v>
      </c>
      <c r="J6" s="120">
        <f t="shared" ref="J6:AB6" si="3">I6+I6*$D$5</f>
        <v>1100</v>
      </c>
      <c r="K6" s="120">
        <f t="shared" si="3"/>
        <v>1210</v>
      </c>
      <c r="L6" s="120">
        <f t="shared" si="3"/>
        <v>1331</v>
      </c>
      <c r="M6" s="120">
        <f t="shared" si="3"/>
        <v>1464.1</v>
      </c>
      <c r="N6" s="120">
        <f t="shared" si="3"/>
        <v>1610.51</v>
      </c>
      <c r="O6" s="120">
        <f t="shared" si="3"/>
        <v>1771.5609999999999</v>
      </c>
      <c r="P6" s="120">
        <f t="shared" si="3"/>
        <v>1948.7170999999998</v>
      </c>
      <c r="Q6" s="120">
        <f t="shared" si="3"/>
        <v>2143.5888099999997</v>
      </c>
      <c r="R6" s="120">
        <f t="shared" si="3"/>
        <v>2357.9476909999998</v>
      </c>
      <c r="S6" s="120">
        <f t="shared" si="3"/>
        <v>2593.7424600999998</v>
      </c>
      <c r="T6" s="120">
        <f t="shared" si="3"/>
        <v>2853.1167061099995</v>
      </c>
      <c r="U6" s="120">
        <f t="shared" si="3"/>
        <v>3138.4283767209995</v>
      </c>
      <c r="V6" s="120">
        <f t="shared" si="3"/>
        <v>3452.2712143930994</v>
      </c>
      <c r="W6" s="120">
        <f t="shared" si="3"/>
        <v>3797.4983358324093</v>
      </c>
      <c r="X6" s="120">
        <f t="shared" si="3"/>
        <v>4177.2481694156504</v>
      </c>
      <c r="Y6" s="120">
        <f t="shared" si="3"/>
        <v>4594.9729863572156</v>
      </c>
      <c r="Z6" s="120">
        <f t="shared" si="3"/>
        <v>5054.4702849929372</v>
      </c>
      <c r="AA6" s="120">
        <f t="shared" si="3"/>
        <v>5559.9173134922312</v>
      </c>
      <c r="AB6" s="120">
        <f t="shared" si="3"/>
        <v>6115.9090448414545</v>
      </c>
    </row>
    <row r="7" spans="1:28" ht="15.75" customHeight="1" x14ac:dyDescent="0.2">
      <c r="A7" s="107"/>
      <c r="B7" s="20" t="s">
        <v>58</v>
      </c>
      <c r="C7" s="108"/>
      <c r="D7" s="27">
        <v>0.1</v>
      </c>
      <c r="E7" s="144">
        <v>864.83</v>
      </c>
      <c r="F7" s="144">
        <v>965</v>
      </c>
      <c r="G7" s="144">
        <v>914</v>
      </c>
      <c r="H7" s="144">
        <v>964</v>
      </c>
      <c r="I7" s="120">
        <v>1000</v>
      </c>
      <c r="J7" s="120">
        <f t="shared" ref="J7:AB7" si="4">I7+I7*$D$5</f>
        <v>1100</v>
      </c>
      <c r="K7" s="120">
        <f t="shared" si="4"/>
        <v>1210</v>
      </c>
      <c r="L7" s="120">
        <f t="shared" si="4"/>
        <v>1331</v>
      </c>
      <c r="M7" s="120">
        <f t="shared" si="4"/>
        <v>1464.1</v>
      </c>
      <c r="N7" s="120">
        <f t="shared" si="4"/>
        <v>1610.51</v>
      </c>
      <c r="O7" s="120">
        <f t="shared" si="4"/>
        <v>1771.5609999999999</v>
      </c>
      <c r="P7" s="120">
        <f t="shared" si="4"/>
        <v>1948.7170999999998</v>
      </c>
      <c r="Q7" s="120">
        <f t="shared" si="4"/>
        <v>2143.5888099999997</v>
      </c>
      <c r="R7" s="120">
        <f t="shared" si="4"/>
        <v>2357.9476909999998</v>
      </c>
      <c r="S7" s="120">
        <f t="shared" si="4"/>
        <v>2593.7424600999998</v>
      </c>
      <c r="T7" s="120">
        <f t="shared" si="4"/>
        <v>2853.1167061099995</v>
      </c>
      <c r="U7" s="120">
        <f t="shared" si="4"/>
        <v>3138.4283767209995</v>
      </c>
      <c r="V7" s="120">
        <f t="shared" si="4"/>
        <v>3452.2712143930994</v>
      </c>
      <c r="W7" s="120">
        <f t="shared" si="4"/>
        <v>3797.4983358324093</v>
      </c>
      <c r="X7" s="120">
        <f t="shared" si="4"/>
        <v>4177.2481694156504</v>
      </c>
      <c r="Y7" s="120">
        <f t="shared" si="4"/>
        <v>4594.9729863572156</v>
      </c>
      <c r="Z7" s="120">
        <f t="shared" si="4"/>
        <v>5054.4702849929372</v>
      </c>
      <c r="AA7" s="120">
        <f t="shared" si="4"/>
        <v>5559.9173134922312</v>
      </c>
      <c r="AB7" s="120">
        <f t="shared" si="4"/>
        <v>6115.9090448414545</v>
      </c>
    </row>
    <row r="8" spans="1:28" ht="15.75" customHeight="1" x14ac:dyDescent="0.2">
      <c r="A8" s="107"/>
      <c r="B8" s="20" t="s">
        <v>59</v>
      </c>
      <c r="C8" s="108"/>
      <c r="D8" s="27">
        <v>0.1</v>
      </c>
      <c r="E8" s="144">
        <v>112</v>
      </c>
      <c r="F8" s="144">
        <v>111</v>
      </c>
      <c r="G8" s="144">
        <v>120</v>
      </c>
      <c r="H8" s="144">
        <v>116</v>
      </c>
      <c r="I8" s="120">
        <v>1000</v>
      </c>
      <c r="J8" s="120">
        <f t="shared" ref="J8:AB8" si="5">I8+I8*$D$5</f>
        <v>1100</v>
      </c>
      <c r="K8" s="120">
        <f t="shared" si="5"/>
        <v>1210</v>
      </c>
      <c r="L8" s="120">
        <f t="shared" si="5"/>
        <v>1331</v>
      </c>
      <c r="M8" s="120">
        <f t="shared" si="5"/>
        <v>1464.1</v>
      </c>
      <c r="N8" s="120">
        <f t="shared" si="5"/>
        <v>1610.51</v>
      </c>
      <c r="O8" s="120">
        <f t="shared" si="5"/>
        <v>1771.5609999999999</v>
      </c>
      <c r="P8" s="120">
        <f t="shared" si="5"/>
        <v>1948.7170999999998</v>
      </c>
      <c r="Q8" s="120">
        <f t="shared" si="5"/>
        <v>2143.5888099999997</v>
      </c>
      <c r="R8" s="120">
        <f t="shared" si="5"/>
        <v>2357.9476909999998</v>
      </c>
      <c r="S8" s="120">
        <f t="shared" si="5"/>
        <v>2593.7424600999998</v>
      </c>
      <c r="T8" s="120">
        <f t="shared" si="5"/>
        <v>2853.1167061099995</v>
      </c>
      <c r="U8" s="120">
        <f t="shared" si="5"/>
        <v>3138.4283767209995</v>
      </c>
      <c r="V8" s="120">
        <f t="shared" si="5"/>
        <v>3452.2712143930994</v>
      </c>
      <c r="W8" s="120">
        <f t="shared" si="5"/>
        <v>3797.4983358324093</v>
      </c>
      <c r="X8" s="120">
        <f t="shared" si="5"/>
        <v>4177.2481694156504</v>
      </c>
      <c r="Y8" s="120">
        <f t="shared" si="5"/>
        <v>4594.9729863572156</v>
      </c>
      <c r="Z8" s="120">
        <f t="shared" si="5"/>
        <v>5054.4702849929372</v>
      </c>
      <c r="AA8" s="120">
        <f t="shared" si="5"/>
        <v>5559.9173134922312</v>
      </c>
      <c r="AB8" s="120">
        <f t="shared" si="5"/>
        <v>6115.9090448414545</v>
      </c>
    </row>
    <row r="9" spans="1:28" ht="15.75" customHeight="1" x14ac:dyDescent="0.2">
      <c r="A9" s="107"/>
      <c r="B9" s="20" t="s">
        <v>60</v>
      </c>
      <c r="C9" s="108"/>
      <c r="D9" s="109"/>
      <c r="E9" s="144">
        <v>110</v>
      </c>
      <c r="F9" s="144">
        <v>110</v>
      </c>
      <c r="G9" s="144">
        <v>110</v>
      </c>
      <c r="H9" s="144">
        <v>110</v>
      </c>
      <c r="I9" s="120">
        <f t="shared" ref="I9:AB9" si="6">H9</f>
        <v>110</v>
      </c>
      <c r="J9" s="120">
        <f t="shared" si="6"/>
        <v>110</v>
      </c>
      <c r="K9" s="120">
        <f t="shared" si="6"/>
        <v>110</v>
      </c>
      <c r="L9" s="120">
        <f t="shared" si="6"/>
        <v>110</v>
      </c>
      <c r="M9" s="120">
        <f t="shared" si="6"/>
        <v>110</v>
      </c>
      <c r="N9" s="120">
        <f t="shared" si="6"/>
        <v>110</v>
      </c>
      <c r="O9" s="120">
        <f t="shared" si="6"/>
        <v>110</v>
      </c>
      <c r="P9" s="120">
        <f t="shared" si="6"/>
        <v>110</v>
      </c>
      <c r="Q9" s="120">
        <f t="shared" si="6"/>
        <v>110</v>
      </c>
      <c r="R9" s="120">
        <f t="shared" si="6"/>
        <v>110</v>
      </c>
      <c r="S9" s="120">
        <f t="shared" si="6"/>
        <v>110</v>
      </c>
      <c r="T9" s="120">
        <f t="shared" si="6"/>
        <v>110</v>
      </c>
      <c r="U9" s="120">
        <f t="shared" si="6"/>
        <v>110</v>
      </c>
      <c r="V9" s="120">
        <f t="shared" si="6"/>
        <v>110</v>
      </c>
      <c r="W9" s="120">
        <f t="shared" si="6"/>
        <v>110</v>
      </c>
      <c r="X9" s="120">
        <f t="shared" si="6"/>
        <v>110</v>
      </c>
      <c r="Y9" s="120">
        <f t="shared" si="6"/>
        <v>110</v>
      </c>
      <c r="Z9" s="120">
        <f t="shared" si="6"/>
        <v>110</v>
      </c>
      <c r="AA9" s="120">
        <f t="shared" si="6"/>
        <v>110</v>
      </c>
      <c r="AB9" s="120">
        <f t="shared" si="6"/>
        <v>110</v>
      </c>
    </row>
    <row r="10" spans="1:28" ht="15.75" customHeight="1" x14ac:dyDescent="0.2">
      <c r="A10" s="96"/>
      <c r="B10" s="20" t="s">
        <v>61</v>
      </c>
      <c r="C10" s="99"/>
      <c r="D10" s="96"/>
      <c r="E10" s="144">
        <v>24</v>
      </c>
      <c r="F10" s="144">
        <v>24</v>
      </c>
      <c r="G10" s="144">
        <v>24</v>
      </c>
      <c r="H10" s="144">
        <v>42</v>
      </c>
      <c r="I10" s="120">
        <f t="shared" ref="I10:AB10" si="7">H10</f>
        <v>42</v>
      </c>
      <c r="J10" s="120">
        <f t="shared" si="7"/>
        <v>42</v>
      </c>
      <c r="K10" s="120">
        <f t="shared" si="7"/>
        <v>42</v>
      </c>
      <c r="L10" s="120">
        <f t="shared" si="7"/>
        <v>42</v>
      </c>
      <c r="M10" s="120">
        <f t="shared" si="7"/>
        <v>42</v>
      </c>
      <c r="N10" s="120">
        <f t="shared" si="7"/>
        <v>42</v>
      </c>
      <c r="O10" s="120">
        <f t="shared" si="7"/>
        <v>42</v>
      </c>
      <c r="P10" s="120">
        <f t="shared" si="7"/>
        <v>42</v>
      </c>
      <c r="Q10" s="120">
        <f t="shared" si="7"/>
        <v>42</v>
      </c>
      <c r="R10" s="120">
        <f t="shared" si="7"/>
        <v>42</v>
      </c>
      <c r="S10" s="120">
        <f t="shared" si="7"/>
        <v>42</v>
      </c>
      <c r="T10" s="120">
        <f t="shared" si="7"/>
        <v>42</v>
      </c>
      <c r="U10" s="120">
        <f t="shared" si="7"/>
        <v>42</v>
      </c>
      <c r="V10" s="120">
        <f t="shared" si="7"/>
        <v>42</v>
      </c>
      <c r="W10" s="120">
        <f t="shared" si="7"/>
        <v>42</v>
      </c>
      <c r="X10" s="120">
        <f t="shared" si="7"/>
        <v>42</v>
      </c>
      <c r="Y10" s="120">
        <f t="shared" si="7"/>
        <v>42</v>
      </c>
      <c r="Z10" s="120">
        <f t="shared" si="7"/>
        <v>42</v>
      </c>
      <c r="AA10" s="120">
        <f t="shared" si="7"/>
        <v>42</v>
      </c>
      <c r="AB10" s="120">
        <f t="shared" si="7"/>
        <v>42</v>
      </c>
    </row>
    <row r="11" spans="1:28" ht="15.75" customHeight="1" x14ac:dyDescent="0.2">
      <c r="A11" s="96"/>
      <c r="B11" s="20" t="s">
        <v>62</v>
      </c>
      <c r="C11" s="99"/>
      <c r="D11" s="96"/>
      <c r="E11" s="144">
        <v>200</v>
      </c>
      <c r="F11" s="144">
        <v>200</v>
      </c>
      <c r="G11" s="144">
        <v>200</v>
      </c>
      <c r="H11" s="144">
        <v>200</v>
      </c>
      <c r="I11" s="120">
        <f t="shared" ref="I11:AB11" si="8">H11</f>
        <v>200</v>
      </c>
      <c r="J11" s="120">
        <f t="shared" si="8"/>
        <v>200</v>
      </c>
      <c r="K11" s="120">
        <f t="shared" si="8"/>
        <v>200</v>
      </c>
      <c r="L11" s="120">
        <f t="shared" si="8"/>
        <v>200</v>
      </c>
      <c r="M11" s="120">
        <f t="shared" si="8"/>
        <v>200</v>
      </c>
      <c r="N11" s="120">
        <f t="shared" si="8"/>
        <v>200</v>
      </c>
      <c r="O11" s="120">
        <f t="shared" si="8"/>
        <v>200</v>
      </c>
      <c r="P11" s="120">
        <f t="shared" si="8"/>
        <v>200</v>
      </c>
      <c r="Q11" s="120">
        <f t="shared" si="8"/>
        <v>200</v>
      </c>
      <c r="R11" s="120">
        <f t="shared" si="8"/>
        <v>200</v>
      </c>
      <c r="S11" s="120">
        <f t="shared" si="8"/>
        <v>200</v>
      </c>
      <c r="T11" s="120">
        <f t="shared" si="8"/>
        <v>200</v>
      </c>
      <c r="U11" s="120">
        <f t="shared" si="8"/>
        <v>200</v>
      </c>
      <c r="V11" s="120">
        <f t="shared" si="8"/>
        <v>200</v>
      </c>
      <c r="W11" s="120">
        <f t="shared" si="8"/>
        <v>200</v>
      </c>
      <c r="X11" s="120">
        <f t="shared" si="8"/>
        <v>200</v>
      </c>
      <c r="Y11" s="120">
        <f t="shared" si="8"/>
        <v>200</v>
      </c>
      <c r="Z11" s="120">
        <f t="shared" si="8"/>
        <v>200</v>
      </c>
      <c r="AA11" s="120">
        <f t="shared" si="8"/>
        <v>200</v>
      </c>
      <c r="AB11" s="120">
        <f t="shared" si="8"/>
        <v>200</v>
      </c>
    </row>
    <row r="12" spans="1:28" ht="15.75" customHeight="1" x14ac:dyDescent="0.2">
      <c r="A12" s="96"/>
      <c r="B12" s="20" t="s">
        <v>63</v>
      </c>
      <c r="C12" s="99"/>
      <c r="D12" s="96"/>
      <c r="E12" s="144">
        <v>150</v>
      </c>
      <c r="F12" s="144">
        <v>39</v>
      </c>
      <c r="G12" s="144">
        <v>39</v>
      </c>
      <c r="H12" s="144">
        <v>39</v>
      </c>
      <c r="I12" s="120">
        <f t="shared" ref="I12:AB12" si="9">H12</f>
        <v>39</v>
      </c>
      <c r="J12" s="120">
        <f t="shared" si="9"/>
        <v>39</v>
      </c>
      <c r="K12" s="120">
        <f t="shared" si="9"/>
        <v>39</v>
      </c>
      <c r="L12" s="120">
        <f t="shared" si="9"/>
        <v>39</v>
      </c>
      <c r="M12" s="120">
        <f t="shared" si="9"/>
        <v>39</v>
      </c>
      <c r="N12" s="120">
        <f t="shared" si="9"/>
        <v>39</v>
      </c>
      <c r="O12" s="120">
        <f t="shared" si="9"/>
        <v>39</v>
      </c>
      <c r="P12" s="120">
        <f t="shared" si="9"/>
        <v>39</v>
      </c>
      <c r="Q12" s="120">
        <f t="shared" si="9"/>
        <v>39</v>
      </c>
      <c r="R12" s="120">
        <f t="shared" si="9"/>
        <v>39</v>
      </c>
      <c r="S12" s="120">
        <f t="shared" si="9"/>
        <v>39</v>
      </c>
      <c r="T12" s="120">
        <f t="shared" si="9"/>
        <v>39</v>
      </c>
      <c r="U12" s="120">
        <f t="shared" si="9"/>
        <v>39</v>
      </c>
      <c r="V12" s="120">
        <f t="shared" si="9"/>
        <v>39</v>
      </c>
      <c r="W12" s="120">
        <f t="shared" si="9"/>
        <v>39</v>
      </c>
      <c r="X12" s="120">
        <f t="shared" si="9"/>
        <v>39</v>
      </c>
      <c r="Y12" s="120">
        <f t="shared" si="9"/>
        <v>39</v>
      </c>
      <c r="Z12" s="120">
        <f t="shared" si="9"/>
        <v>39</v>
      </c>
      <c r="AA12" s="120">
        <f t="shared" si="9"/>
        <v>39</v>
      </c>
      <c r="AB12" s="120">
        <f t="shared" si="9"/>
        <v>39</v>
      </c>
    </row>
    <row r="13" spans="1:28" ht="15.75" customHeight="1" x14ac:dyDescent="0.2">
      <c r="A13" s="96"/>
      <c r="B13" s="20" t="s">
        <v>64</v>
      </c>
      <c r="C13" s="99"/>
      <c r="D13" s="96"/>
      <c r="E13" s="144">
        <v>55</v>
      </c>
      <c r="F13" s="144">
        <v>55</v>
      </c>
      <c r="G13" s="144">
        <v>55</v>
      </c>
      <c r="H13" s="144">
        <v>55</v>
      </c>
      <c r="I13" s="120">
        <f t="shared" ref="I13:AB13" si="10">H13</f>
        <v>55</v>
      </c>
      <c r="J13" s="120">
        <f t="shared" si="10"/>
        <v>55</v>
      </c>
      <c r="K13" s="120">
        <f t="shared" si="10"/>
        <v>55</v>
      </c>
      <c r="L13" s="120">
        <f t="shared" si="10"/>
        <v>55</v>
      </c>
      <c r="M13" s="120">
        <f t="shared" si="10"/>
        <v>55</v>
      </c>
      <c r="N13" s="120">
        <f t="shared" si="10"/>
        <v>55</v>
      </c>
      <c r="O13" s="120">
        <f t="shared" si="10"/>
        <v>55</v>
      </c>
      <c r="P13" s="120">
        <f t="shared" si="10"/>
        <v>55</v>
      </c>
      <c r="Q13" s="120">
        <f t="shared" si="10"/>
        <v>55</v>
      </c>
      <c r="R13" s="120">
        <f t="shared" si="10"/>
        <v>55</v>
      </c>
      <c r="S13" s="120">
        <f t="shared" si="10"/>
        <v>55</v>
      </c>
      <c r="T13" s="120">
        <f t="shared" si="10"/>
        <v>55</v>
      </c>
      <c r="U13" s="120">
        <f t="shared" si="10"/>
        <v>55</v>
      </c>
      <c r="V13" s="120">
        <f t="shared" si="10"/>
        <v>55</v>
      </c>
      <c r="W13" s="120">
        <f t="shared" si="10"/>
        <v>55</v>
      </c>
      <c r="X13" s="120">
        <f t="shared" si="10"/>
        <v>55</v>
      </c>
      <c r="Y13" s="120">
        <f t="shared" si="10"/>
        <v>55</v>
      </c>
      <c r="Z13" s="120">
        <f t="shared" si="10"/>
        <v>55</v>
      </c>
      <c r="AA13" s="120">
        <f t="shared" si="10"/>
        <v>55</v>
      </c>
      <c r="AB13" s="120">
        <f t="shared" si="10"/>
        <v>55</v>
      </c>
    </row>
    <row r="14" spans="1:28" ht="15.75" customHeight="1" x14ac:dyDescent="0.2">
      <c r="A14" s="96"/>
      <c r="B14" s="20" t="s">
        <v>65</v>
      </c>
      <c r="C14" s="99"/>
      <c r="D14" s="96"/>
      <c r="E14" s="144">
        <v>200</v>
      </c>
      <c r="F14" s="144">
        <v>200</v>
      </c>
      <c r="G14" s="144">
        <v>200</v>
      </c>
      <c r="H14" s="144">
        <v>200</v>
      </c>
      <c r="I14" s="120">
        <v>200</v>
      </c>
      <c r="J14" s="120">
        <f t="shared" ref="J14:AB14" si="11">I14</f>
        <v>200</v>
      </c>
      <c r="K14" s="120">
        <f t="shared" si="11"/>
        <v>200</v>
      </c>
      <c r="L14" s="120">
        <f t="shared" si="11"/>
        <v>200</v>
      </c>
      <c r="M14" s="120">
        <f t="shared" si="11"/>
        <v>200</v>
      </c>
      <c r="N14" s="120">
        <f t="shared" si="11"/>
        <v>200</v>
      </c>
      <c r="O14" s="120">
        <f t="shared" si="11"/>
        <v>200</v>
      </c>
      <c r="P14" s="120">
        <f t="shared" si="11"/>
        <v>200</v>
      </c>
      <c r="Q14" s="120">
        <f t="shared" si="11"/>
        <v>200</v>
      </c>
      <c r="R14" s="120">
        <f t="shared" si="11"/>
        <v>200</v>
      </c>
      <c r="S14" s="120">
        <f t="shared" si="11"/>
        <v>200</v>
      </c>
      <c r="T14" s="120">
        <f t="shared" si="11"/>
        <v>200</v>
      </c>
      <c r="U14" s="120">
        <f t="shared" si="11"/>
        <v>200</v>
      </c>
      <c r="V14" s="120">
        <f t="shared" si="11"/>
        <v>200</v>
      </c>
      <c r="W14" s="120">
        <f t="shared" si="11"/>
        <v>200</v>
      </c>
      <c r="X14" s="120">
        <f t="shared" si="11"/>
        <v>200</v>
      </c>
      <c r="Y14" s="120">
        <f t="shared" si="11"/>
        <v>200</v>
      </c>
      <c r="Z14" s="120">
        <f t="shared" si="11"/>
        <v>200</v>
      </c>
      <c r="AA14" s="120">
        <f t="shared" si="11"/>
        <v>200</v>
      </c>
      <c r="AB14" s="120">
        <f t="shared" si="11"/>
        <v>200</v>
      </c>
    </row>
    <row r="15" spans="1:28" ht="15.75" customHeight="1" x14ac:dyDescent="0.2">
      <c r="A15" s="96"/>
      <c r="B15" s="20" t="s">
        <v>66</v>
      </c>
      <c r="C15" s="99"/>
      <c r="D15" s="96"/>
      <c r="E15" s="144">
        <v>99</v>
      </c>
      <c r="F15" s="144">
        <v>99</v>
      </c>
      <c r="G15" s="144">
        <v>99</v>
      </c>
      <c r="H15" s="144">
        <v>99</v>
      </c>
      <c r="I15" s="120">
        <v>99</v>
      </c>
      <c r="J15" s="120">
        <f t="shared" ref="J15:AB15" si="12">I15</f>
        <v>99</v>
      </c>
      <c r="K15" s="120">
        <f t="shared" si="12"/>
        <v>99</v>
      </c>
      <c r="L15" s="120">
        <f t="shared" si="12"/>
        <v>99</v>
      </c>
      <c r="M15" s="120">
        <f t="shared" si="12"/>
        <v>99</v>
      </c>
      <c r="N15" s="120">
        <f t="shared" si="12"/>
        <v>99</v>
      </c>
      <c r="O15" s="120">
        <f t="shared" si="12"/>
        <v>99</v>
      </c>
      <c r="P15" s="120">
        <f t="shared" si="12"/>
        <v>99</v>
      </c>
      <c r="Q15" s="120">
        <f t="shared" si="12"/>
        <v>99</v>
      </c>
      <c r="R15" s="120">
        <f t="shared" si="12"/>
        <v>99</v>
      </c>
      <c r="S15" s="120">
        <f t="shared" si="12"/>
        <v>99</v>
      </c>
      <c r="T15" s="120">
        <f t="shared" si="12"/>
        <v>99</v>
      </c>
      <c r="U15" s="120">
        <f t="shared" si="12"/>
        <v>99</v>
      </c>
      <c r="V15" s="120">
        <f t="shared" si="12"/>
        <v>99</v>
      </c>
      <c r="W15" s="120">
        <f t="shared" si="12"/>
        <v>99</v>
      </c>
      <c r="X15" s="120">
        <f t="shared" si="12"/>
        <v>99</v>
      </c>
      <c r="Y15" s="120">
        <f t="shared" si="12"/>
        <v>99</v>
      </c>
      <c r="Z15" s="120">
        <f t="shared" si="12"/>
        <v>99</v>
      </c>
      <c r="AA15" s="120">
        <f t="shared" si="12"/>
        <v>99</v>
      </c>
      <c r="AB15" s="120">
        <f t="shared" si="12"/>
        <v>99</v>
      </c>
    </row>
    <row r="16" spans="1:28" ht="15.75" customHeight="1" x14ac:dyDescent="0.2">
      <c r="A16" s="96"/>
      <c r="B16" s="20" t="s">
        <v>67</v>
      </c>
      <c r="C16" s="99"/>
      <c r="D16" s="96"/>
      <c r="E16" s="144">
        <v>179</v>
      </c>
      <c r="F16" s="144">
        <v>179</v>
      </c>
      <c r="G16" s="144">
        <v>179</v>
      </c>
      <c r="H16" s="144">
        <v>179</v>
      </c>
      <c r="I16" s="120">
        <v>179</v>
      </c>
      <c r="J16" s="120">
        <f t="shared" ref="J16:AB16" si="13">I16</f>
        <v>179</v>
      </c>
      <c r="K16" s="120">
        <f t="shared" si="13"/>
        <v>179</v>
      </c>
      <c r="L16" s="120">
        <f t="shared" si="13"/>
        <v>179</v>
      </c>
      <c r="M16" s="120">
        <f t="shared" si="13"/>
        <v>179</v>
      </c>
      <c r="N16" s="120">
        <f t="shared" si="13"/>
        <v>179</v>
      </c>
      <c r="O16" s="120">
        <f t="shared" si="13"/>
        <v>179</v>
      </c>
      <c r="P16" s="120">
        <f t="shared" si="13"/>
        <v>179</v>
      </c>
      <c r="Q16" s="120">
        <f t="shared" si="13"/>
        <v>179</v>
      </c>
      <c r="R16" s="120">
        <f t="shared" si="13"/>
        <v>179</v>
      </c>
      <c r="S16" s="120">
        <f t="shared" si="13"/>
        <v>179</v>
      </c>
      <c r="T16" s="120">
        <f t="shared" si="13"/>
        <v>179</v>
      </c>
      <c r="U16" s="120">
        <f t="shared" si="13"/>
        <v>179</v>
      </c>
      <c r="V16" s="120">
        <f t="shared" si="13"/>
        <v>179</v>
      </c>
      <c r="W16" s="120">
        <f t="shared" si="13"/>
        <v>179</v>
      </c>
      <c r="X16" s="120">
        <f t="shared" si="13"/>
        <v>179</v>
      </c>
      <c r="Y16" s="120">
        <f t="shared" si="13"/>
        <v>179</v>
      </c>
      <c r="Z16" s="120">
        <f t="shared" si="13"/>
        <v>179</v>
      </c>
      <c r="AA16" s="120">
        <f t="shared" si="13"/>
        <v>179</v>
      </c>
      <c r="AB16" s="120">
        <f t="shared" si="13"/>
        <v>179</v>
      </c>
    </row>
    <row r="17" spans="1:28" ht="15.75" customHeight="1" x14ac:dyDescent="0.2">
      <c r="A17" s="96"/>
      <c r="B17" s="20" t="s">
        <v>68</v>
      </c>
      <c r="C17" s="99"/>
      <c r="D17" s="96"/>
      <c r="E17" s="144">
        <v>78</v>
      </c>
      <c r="F17" s="144">
        <v>78</v>
      </c>
      <c r="G17" s="144">
        <v>78</v>
      </c>
      <c r="H17" s="144">
        <v>78</v>
      </c>
      <c r="I17" s="120">
        <v>78</v>
      </c>
      <c r="J17" s="120">
        <f t="shared" ref="J17:AB17" si="14">I17</f>
        <v>78</v>
      </c>
      <c r="K17" s="120">
        <f t="shared" si="14"/>
        <v>78</v>
      </c>
      <c r="L17" s="120">
        <f t="shared" si="14"/>
        <v>78</v>
      </c>
      <c r="M17" s="120">
        <f t="shared" si="14"/>
        <v>78</v>
      </c>
      <c r="N17" s="120">
        <f t="shared" si="14"/>
        <v>78</v>
      </c>
      <c r="O17" s="120">
        <f t="shared" si="14"/>
        <v>78</v>
      </c>
      <c r="P17" s="120">
        <f t="shared" si="14"/>
        <v>78</v>
      </c>
      <c r="Q17" s="120">
        <f t="shared" si="14"/>
        <v>78</v>
      </c>
      <c r="R17" s="120">
        <f t="shared" si="14"/>
        <v>78</v>
      </c>
      <c r="S17" s="120">
        <f t="shared" si="14"/>
        <v>78</v>
      </c>
      <c r="T17" s="120">
        <f t="shared" si="14"/>
        <v>78</v>
      </c>
      <c r="U17" s="120">
        <f t="shared" si="14"/>
        <v>78</v>
      </c>
      <c r="V17" s="120">
        <f t="shared" si="14"/>
        <v>78</v>
      </c>
      <c r="W17" s="120">
        <f t="shared" si="14"/>
        <v>78</v>
      </c>
      <c r="X17" s="120">
        <f t="shared" si="14"/>
        <v>78</v>
      </c>
      <c r="Y17" s="120">
        <f t="shared" si="14"/>
        <v>78</v>
      </c>
      <c r="Z17" s="120">
        <f t="shared" si="14"/>
        <v>78</v>
      </c>
      <c r="AA17" s="120">
        <f t="shared" si="14"/>
        <v>78</v>
      </c>
      <c r="AB17" s="120">
        <f t="shared" si="14"/>
        <v>78</v>
      </c>
    </row>
    <row r="18" spans="1:28" ht="12.75" x14ac:dyDescent="0.2">
      <c r="A18" s="96"/>
      <c r="B18" s="20" t="s">
        <v>69</v>
      </c>
      <c r="C18" s="99"/>
      <c r="D18" s="96"/>
      <c r="E18" s="144">
        <v>13</v>
      </c>
      <c r="F18" s="144">
        <v>13</v>
      </c>
      <c r="G18" s="144">
        <v>13</v>
      </c>
      <c r="H18" s="144">
        <v>13</v>
      </c>
      <c r="I18" s="120">
        <f t="shared" ref="I18:AB18" si="15">H18</f>
        <v>13</v>
      </c>
      <c r="J18" s="120">
        <f t="shared" si="15"/>
        <v>13</v>
      </c>
      <c r="K18" s="120">
        <f t="shared" si="15"/>
        <v>13</v>
      </c>
      <c r="L18" s="120">
        <f t="shared" si="15"/>
        <v>13</v>
      </c>
      <c r="M18" s="120">
        <f t="shared" si="15"/>
        <v>13</v>
      </c>
      <c r="N18" s="120">
        <f t="shared" si="15"/>
        <v>13</v>
      </c>
      <c r="O18" s="120">
        <f t="shared" si="15"/>
        <v>13</v>
      </c>
      <c r="P18" s="120">
        <f t="shared" si="15"/>
        <v>13</v>
      </c>
      <c r="Q18" s="120">
        <f t="shared" si="15"/>
        <v>13</v>
      </c>
      <c r="R18" s="120">
        <f t="shared" si="15"/>
        <v>13</v>
      </c>
      <c r="S18" s="120">
        <f t="shared" si="15"/>
        <v>13</v>
      </c>
      <c r="T18" s="120">
        <f t="shared" si="15"/>
        <v>13</v>
      </c>
      <c r="U18" s="120">
        <f t="shared" si="15"/>
        <v>13</v>
      </c>
      <c r="V18" s="120">
        <f t="shared" si="15"/>
        <v>13</v>
      </c>
      <c r="W18" s="120">
        <f t="shared" si="15"/>
        <v>13</v>
      </c>
      <c r="X18" s="120">
        <f t="shared" si="15"/>
        <v>13</v>
      </c>
      <c r="Y18" s="120">
        <f t="shared" si="15"/>
        <v>13</v>
      </c>
      <c r="Z18" s="120">
        <f t="shared" si="15"/>
        <v>13</v>
      </c>
      <c r="AA18" s="120">
        <f t="shared" si="15"/>
        <v>13</v>
      </c>
      <c r="AB18" s="120">
        <f t="shared" si="15"/>
        <v>13</v>
      </c>
    </row>
    <row r="19" spans="1:28" ht="12.75" x14ac:dyDescent="0.2">
      <c r="A19" s="96"/>
      <c r="B19" s="20" t="s">
        <v>70</v>
      </c>
      <c r="C19" s="99"/>
      <c r="D19" s="96"/>
      <c r="E19" s="144">
        <v>29</v>
      </c>
      <c r="F19" s="144">
        <v>29</v>
      </c>
      <c r="G19" s="144">
        <v>29</v>
      </c>
      <c r="H19" s="144">
        <v>29</v>
      </c>
      <c r="I19" s="120">
        <v>29</v>
      </c>
      <c r="J19" s="120">
        <f t="shared" ref="J19:AB19" si="16">I19</f>
        <v>29</v>
      </c>
      <c r="K19" s="120">
        <f t="shared" si="16"/>
        <v>29</v>
      </c>
      <c r="L19" s="120">
        <f t="shared" si="16"/>
        <v>29</v>
      </c>
      <c r="M19" s="120">
        <f t="shared" si="16"/>
        <v>29</v>
      </c>
      <c r="N19" s="120">
        <f t="shared" si="16"/>
        <v>29</v>
      </c>
      <c r="O19" s="120">
        <f t="shared" si="16"/>
        <v>29</v>
      </c>
      <c r="P19" s="120">
        <f t="shared" si="16"/>
        <v>29</v>
      </c>
      <c r="Q19" s="120">
        <f t="shared" si="16"/>
        <v>29</v>
      </c>
      <c r="R19" s="120">
        <f t="shared" si="16"/>
        <v>29</v>
      </c>
      <c r="S19" s="120">
        <f t="shared" si="16"/>
        <v>29</v>
      </c>
      <c r="T19" s="120">
        <f t="shared" si="16"/>
        <v>29</v>
      </c>
      <c r="U19" s="120">
        <f t="shared" si="16"/>
        <v>29</v>
      </c>
      <c r="V19" s="120">
        <f t="shared" si="16"/>
        <v>29</v>
      </c>
      <c r="W19" s="120">
        <f t="shared" si="16"/>
        <v>29</v>
      </c>
      <c r="X19" s="120">
        <f t="shared" si="16"/>
        <v>29</v>
      </c>
      <c r="Y19" s="120">
        <f t="shared" si="16"/>
        <v>29</v>
      </c>
      <c r="Z19" s="120">
        <f t="shared" si="16"/>
        <v>29</v>
      </c>
      <c r="AA19" s="120">
        <f t="shared" si="16"/>
        <v>29</v>
      </c>
      <c r="AB19" s="120">
        <f t="shared" si="16"/>
        <v>29</v>
      </c>
    </row>
    <row r="20" spans="1:28" ht="15.4" customHeight="1" x14ac:dyDescent="0.2">
      <c r="A20" s="96"/>
      <c r="B20" s="96"/>
      <c r="C20" s="96"/>
      <c r="D20" s="96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</row>
    <row r="21" spans="1:28" ht="15.75" customHeight="1" x14ac:dyDescent="0.2">
      <c r="A21" s="97"/>
      <c r="B21" s="132" t="s">
        <v>80</v>
      </c>
      <c r="C21" s="97"/>
      <c r="D21" s="98" t="s">
        <v>44</v>
      </c>
      <c r="E21" s="142">
        <f t="shared" ref="E21:AB21" si="17">SUM(E22:E31)</f>
        <v>8792.08</v>
      </c>
      <c r="F21" s="142">
        <f t="shared" si="17"/>
        <v>7960.73</v>
      </c>
      <c r="G21" s="142">
        <f t="shared" si="17"/>
        <v>8263.41</v>
      </c>
      <c r="H21" s="142">
        <f t="shared" si="17"/>
        <v>8345.41</v>
      </c>
      <c r="I21" s="143">
        <f t="shared" si="17"/>
        <v>11404.35</v>
      </c>
      <c r="J21" s="143">
        <f t="shared" si="17"/>
        <v>8681.8081999999995</v>
      </c>
      <c r="K21" s="143">
        <f t="shared" si="17"/>
        <v>11093.950145999999</v>
      </c>
      <c r="L21" s="143">
        <f t="shared" si="17"/>
        <v>11217.17365038</v>
      </c>
      <c r="M21" s="143">
        <f t="shared" si="17"/>
        <v>12309.1488598914</v>
      </c>
      <c r="N21" s="143">
        <f t="shared" si="17"/>
        <v>12437.958325688141</v>
      </c>
      <c r="O21" s="143">
        <f t="shared" si="17"/>
        <v>12569.687075458787</v>
      </c>
      <c r="P21" s="143">
        <f t="shared" si="17"/>
        <v>12704.42268772255</v>
      </c>
      <c r="Q21" s="143">
        <f t="shared" si="17"/>
        <v>12842.255368354225</v>
      </c>
      <c r="R21" s="143">
        <f t="shared" si="17"/>
        <v>12983.278029404853</v>
      </c>
      <c r="S21" s="143">
        <f t="shared" si="17"/>
        <v>13127.586370286997</v>
      </c>
      <c r="T21" s="143">
        <f t="shared" si="17"/>
        <v>13275.278961395608</v>
      </c>
      <c r="U21" s="143">
        <f t="shared" si="17"/>
        <v>13426.457330237477</v>
      </c>
      <c r="V21" s="143">
        <f t="shared" si="17"/>
        <v>13581.226050144602</v>
      </c>
      <c r="W21" s="143">
        <f t="shared" si="17"/>
        <v>13739.692831648939</v>
      </c>
      <c r="X21" s="143">
        <f t="shared" si="17"/>
        <v>13901.968616598408</v>
      </c>
      <c r="Y21" s="143">
        <f t="shared" si="17"/>
        <v>14068.16767509636</v>
      </c>
      <c r="Z21" s="143">
        <f t="shared" si="17"/>
        <v>14238.407705349251</v>
      </c>
      <c r="AA21" s="143">
        <f t="shared" si="17"/>
        <v>14412.809936509728</v>
      </c>
      <c r="AB21" s="143">
        <f t="shared" si="17"/>
        <v>14591.49923460502</v>
      </c>
    </row>
    <row r="22" spans="1:28" ht="15.75" customHeight="1" x14ac:dyDescent="0.2">
      <c r="A22" s="96"/>
      <c r="B22" s="20" t="s">
        <v>49</v>
      </c>
      <c r="C22" s="99"/>
      <c r="D22" s="100"/>
      <c r="E22" s="144">
        <v>1026.67</v>
      </c>
      <c r="F22" s="144">
        <v>1034.32</v>
      </c>
      <c r="G22" s="144">
        <v>1034</v>
      </c>
      <c r="H22" s="144">
        <v>1034</v>
      </c>
      <c r="I22" s="120">
        <f t="shared" ref="I22:L22" si="18">H22</f>
        <v>1034</v>
      </c>
      <c r="J22" s="120">
        <f t="shared" si="18"/>
        <v>1034</v>
      </c>
      <c r="K22" s="120">
        <f t="shared" si="18"/>
        <v>1034</v>
      </c>
      <c r="L22" s="120">
        <f t="shared" si="18"/>
        <v>1034</v>
      </c>
      <c r="M22" s="146">
        <v>2000</v>
      </c>
      <c r="N22" s="120">
        <f t="shared" ref="N22:AB22" si="19">M22</f>
        <v>2000</v>
      </c>
      <c r="O22" s="120">
        <f t="shared" si="19"/>
        <v>2000</v>
      </c>
      <c r="P22" s="120">
        <f t="shared" si="19"/>
        <v>2000</v>
      </c>
      <c r="Q22" s="120">
        <f t="shared" si="19"/>
        <v>2000</v>
      </c>
      <c r="R22" s="120">
        <f t="shared" si="19"/>
        <v>2000</v>
      </c>
      <c r="S22" s="120">
        <f t="shared" si="19"/>
        <v>2000</v>
      </c>
      <c r="T22" s="120">
        <f t="shared" si="19"/>
        <v>2000</v>
      </c>
      <c r="U22" s="120">
        <f t="shared" si="19"/>
        <v>2000</v>
      </c>
      <c r="V22" s="120">
        <f t="shared" si="19"/>
        <v>2000</v>
      </c>
      <c r="W22" s="120">
        <f t="shared" si="19"/>
        <v>2000</v>
      </c>
      <c r="X22" s="120">
        <f t="shared" si="19"/>
        <v>2000</v>
      </c>
      <c r="Y22" s="120">
        <f t="shared" si="19"/>
        <v>2000</v>
      </c>
      <c r="Z22" s="120">
        <f t="shared" si="19"/>
        <v>2000</v>
      </c>
      <c r="AA22" s="120">
        <f t="shared" si="19"/>
        <v>2000</v>
      </c>
      <c r="AB22" s="120">
        <f t="shared" si="19"/>
        <v>2000</v>
      </c>
    </row>
    <row r="23" spans="1:28" ht="15.75" customHeight="1" x14ac:dyDescent="0.2">
      <c r="A23" s="96"/>
      <c r="B23" s="20" t="s">
        <v>50</v>
      </c>
      <c r="C23" s="101"/>
      <c r="D23" s="27">
        <v>0.03</v>
      </c>
      <c r="E23" s="144">
        <v>294</v>
      </c>
      <c r="F23" s="144">
        <v>304</v>
      </c>
      <c r="G23" s="144">
        <v>490</v>
      </c>
      <c r="H23" s="144">
        <v>552</v>
      </c>
      <c r="I23" s="120">
        <f t="shared" ref="I23:AB23" si="20">H23+H23*$D$23</f>
        <v>568.55999999999995</v>
      </c>
      <c r="J23" s="120">
        <f t="shared" si="20"/>
        <v>585.6167999999999</v>
      </c>
      <c r="K23" s="120">
        <f t="shared" si="20"/>
        <v>603.18530399999986</v>
      </c>
      <c r="L23" s="120">
        <f t="shared" si="20"/>
        <v>621.28086311999982</v>
      </c>
      <c r="M23" s="120">
        <f t="shared" si="20"/>
        <v>639.91928901359984</v>
      </c>
      <c r="N23" s="120">
        <f t="shared" si="20"/>
        <v>659.11686768400784</v>
      </c>
      <c r="O23" s="120">
        <f t="shared" si="20"/>
        <v>678.8903737145281</v>
      </c>
      <c r="P23" s="120">
        <f t="shared" si="20"/>
        <v>699.25708492596391</v>
      </c>
      <c r="Q23" s="120">
        <f t="shared" si="20"/>
        <v>720.23479747374279</v>
      </c>
      <c r="R23" s="120">
        <f t="shared" si="20"/>
        <v>741.84184139795502</v>
      </c>
      <c r="S23" s="120">
        <f t="shared" si="20"/>
        <v>764.09709663989372</v>
      </c>
      <c r="T23" s="120">
        <f t="shared" si="20"/>
        <v>787.02000953909055</v>
      </c>
      <c r="U23" s="120">
        <f t="shared" si="20"/>
        <v>810.63060982526326</v>
      </c>
      <c r="V23" s="120">
        <f t="shared" si="20"/>
        <v>834.94952812002111</v>
      </c>
      <c r="W23" s="120">
        <f t="shared" si="20"/>
        <v>859.9980139636217</v>
      </c>
      <c r="X23" s="120">
        <f t="shared" si="20"/>
        <v>885.79795438253041</v>
      </c>
      <c r="Y23" s="120">
        <f t="shared" si="20"/>
        <v>912.37189301400633</v>
      </c>
      <c r="Z23" s="120">
        <f t="shared" si="20"/>
        <v>939.74304980442651</v>
      </c>
      <c r="AA23" s="120">
        <f t="shared" si="20"/>
        <v>967.93534129855925</v>
      </c>
      <c r="AB23" s="120">
        <f t="shared" si="20"/>
        <v>996.973401537516</v>
      </c>
    </row>
    <row r="24" spans="1:28" ht="15.75" customHeight="1" x14ac:dyDescent="0.25">
      <c r="A24" s="96"/>
      <c r="B24" s="133" t="s">
        <v>95</v>
      </c>
      <c r="C24" s="102"/>
      <c r="D24" s="103"/>
      <c r="E24" s="144">
        <v>1750.41</v>
      </c>
      <c r="F24" s="144">
        <f t="shared" ref="F24:J24" si="21">E24</f>
        <v>1750.41</v>
      </c>
      <c r="G24" s="144">
        <f t="shared" si="21"/>
        <v>1750.41</v>
      </c>
      <c r="H24" s="144">
        <f t="shared" si="21"/>
        <v>1750.41</v>
      </c>
      <c r="I24" s="120">
        <f t="shared" si="21"/>
        <v>1750.41</v>
      </c>
      <c r="J24" s="120">
        <f t="shared" si="21"/>
        <v>1750.41</v>
      </c>
      <c r="K24" s="146">
        <v>4042</v>
      </c>
      <c r="L24" s="120">
        <f t="shared" ref="L24:AB24" si="22">K24</f>
        <v>4042</v>
      </c>
      <c r="M24" s="120">
        <f t="shared" si="22"/>
        <v>4042</v>
      </c>
      <c r="N24" s="120">
        <f t="shared" si="22"/>
        <v>4042</v>
      </c>
      <c r="O24" s="120">
        <f t="shared" si="22"/>
        <v>4042</v>
      </c>
      <c r="P24" s="120">
        <f t="shared" si="22"/>
        <v>4042</v>
      </c>
      <c r="Q24" s="120">
        <f t="shared" si="22"/>
        <v>4042</v>
      </c>
      <c r="R24" s="120">
        <f t="shared" si="22"/>
        <v>4042</v>
      </c>
      <c r="S24" s="120">
        <f t="shared" si="22"/>
        <v>4042</v>
      </c>
      <c r="T24" s="120">
        <f t="shared" si="22"/>
        <v>4042</v>
      </c>
      <c r="U24" s="120">
        <f t="shared" si="22"/>
        <v>4042</v>
      </c>
      <c r="V24" s="120">
        <f t="shared" si="22"/>
        <v>4042</v>
      </c>
      <c r="W24" s="120">
        <f t="shared" si="22"/>
        <v>4042</v>
      </c>
      <c r="X24" s="120">
        <f t="shared" si="22"/>
        <v>4042</v>
      </c>
      <c r="Y24" s="120">
        <f t="shared" si="22"/>
        <v>4042</v>
      </c>
      <c r="Z24" s="120">
        <f t="shared" si="22"/>
        <v>4042</v>
      </c>
      <c r="AA24" s="120">
        <f t="shared" si="22"/>
        <v>4042</v>
      </c>
      <c r="AB24" s="120">
        <f t="shared" si="22"/>
        <v>4042</v>
      </c>
    </row>
    <row r="25" spans="1:28" ht="15.75" customHeight="1" x14ac:dyDescent="0.2">
      <c r="A25" s="96"/>
      <c r="B25" s="20" t="s">
        <v>51</v>
      </c>
      <c r="C25" s="35"/>
      <c r="D25" s="35"/>
      <c r="E25" s="144">
        <f t="shared" ref="E25:F25" si="23">D25</f>
        <v>0</v>
      </c>
      <c r="F25" s="144">
        <f t="shared" si="23"/>
        <v>0</v>
      </c>
      <c r="G25" s="144">
        <v>186</v>
      </c>
      <c r="H25" s="144">
        <v>186</v>
      </c>
      <c r="I25" s="120">
        <f t="shared" ref="I25:AB25" si="24">H25</f>
        <v>186</v>
      </c>
      <c r="J25" s="120">
        <f t="shared" si="24"/>
        <v>186</v>
      </c>
      <c r="K25" s="120">
        <f t="shared" si="24"/>
        <v>186</v>
      </c>
      <c r="L25" s="120">
        <f t="shared" si="24"/>
        <v>186</v>
      </c>
      <c r="M25" s="120">
        <f t="shared" si="24"/>
        <v>186</v>
      </c>
      <c r="N25" s="120">
        <f t="shared" si="24"/>
        <v>186</v>
      </c>
      <c r="O25" s="120">
        <f t="shared" si="24"/>
        <v>186</v>
      </c>
      <c r="P25" s="120">
        <f t="shared" si="24"/>
        <v>186</v>
      </c>
      <c r="Q25" s="120">
        <f t="shared" si="24"/>
        <v>186</v>
      </c>
      <c r="R25" s="120">
        <f t="shared" si="24"/>
        <v>186</v>
      </c>
      <c r="S25" s="120">
        <f t="shared" si="24"/>
        <v>186</v>
      </c>
      <c r="T25" s="120">
        <f t="shared" si="24"/>
        <v>186</v>
      </c>
      <c r="U25" s="120">
        <f t="shared" si="24"/>
        <v>186</v>
      </c>
      <c r="V25" s="120">
        <f t="shared" si="24"/>
        <v>186</v>
      </c>
      <c r="W25" s="120">
        <f t="shared" si="24"/>
        <v>186</v>
      </c>
      <c r="X25" s="120">
        <f t="shared" si="24"/>
        <v>186</v>
      </c>
      <c r="Y25" s="120">
        <f t="shared" si="24"/>
        <v>186</v>
      </c>
      <c r="Z25" s="120">
        <f t="shared" si="24"/>
        <v>186</v>
      </c>
      <c r="AA25" s="120">
        <f t="shared" si="24"/>
        <v>186</v>
      </c>
      <c r="AB25" s="120">
        <f t="shared" si="24"/>
        <v>186</v>
      </c>
    </row>
    <row r="26" spans="1:28" ht="15.75" customHeight="1" x14ac:dyDescent="0.2">
      <c r="A26" s="96"/>
      <c r="B26" s="20" t="s">
        <v>52</v>
      </c>
      <c r="C26" s="35"/>
      <c r="D26" s="35"/>
      <c r="E26" s="144">
        <v>578</v>
      </c>
      <c r="F26" s="144">
        <v>983</v>
      </c>
      <c r="G26" s="144">
        <v>783</v>
      </c>
      <c r="H26" s="144">
        <v>662</v>
      </c>
      <c r="I26" s="120">
        <f t="shared" ref="I26:AB26" si="25">H26</f>
        <v>662</v>
      </c>
      <c r="J26" s="120">
        <f t="shared" si="25"/>
        <v>662</v>
      </c>
      <c r="K26" s="120">
        <f t="shared" si="25"/>
        <v>662</v>
      </c>
      <c r="L26" s="120">
        <f t="shared" si="25"/>
        <v>662</v>
      </c>
      <c r="M26" s="120">
        <f t="shared" si="25"/>
        <v>662</v>
      </c>
      <c r="N26" s="120">
        <f t="shared" si="25"/>
        <v>662</v>
      </c>
      <c r="O26" s="120">
        <f t="shared" si="25"/>
        <v>662</v>
      </c>
      <c r="P26" s="120">
        <f t="shared" si="25"/>
        <v>662</v>
      </c>
      <c r="Q26" s="120">
        <f t="shared" si="25"/>
        <v>662</v>
      </c>
      <c r="R26" s="120">
        <f t="shared" si="25"/>
        <v>662</v>
      </c>
      <c r="S26" s="120">
        <f t="shared" si="25"/>
        <v>662</v>
      </c>
      <c r="T26" s="120">
        <f t="shared" si="25"/>
        <v>662</v>
      </c>
      <c r="U26" s="120">
        <f t="shared" si="25"/>
        <v>662</v>
      </c>
      <c r="V26" s="120">
        <f t="shared" si="25"/>
        <v>662</v>
      </c>
      <c r="W26" s="120">
        <f t="shared" si="25"/>
        <v>662</v>
      </c>
      <c r="X26" s="120">
        <f t="shared" si="25"/>
        <v>662</v>
      </c>
      <c r="Y26" s="120">
        <f t="shared" si="25"/>
        <v>662</v>
      </c>
      <c r="Z26" s="120">
        <f t="shared" si="25"/>
        <v>662</v>
      </c>
      <c r="AA26" s="120">
        <f t="shared" si="25"/>
        <v>662</v>
      </c>
      <c r="AB26" s="120">
        <f t="shared" si="25"/>
        <v>662</v>
      </c>
    </row>
    <row r="27" spans="1:28" ht="15.75" customHeight="1" x14ac:dyDescent="0.2">
      <c r="A27" s="96"/>
      <c r="B27" s="20" t="s">
        <v>53</v>
      </c>
      <c r="C27" s="35"/>
      <c r="D27" s="27">
        <v>0.03</v>
      </c>
      <c r="E27" s="144">
        <v>3063</v>
      </c>
      <c r="F27" s="144">
        <v>1991</v>
      </c>
      <c r="G27" s="144">
        <v>2191</v>
      </c>
      <c r="H27" s="144">
        <v>2246</v>
      </c>
      <c r="I27" s="120">
        <f t="shared" ref="I27:AB27" si="26">H27+H27*$D$27</f>
        <v>2313.38</v>
      </c>
      <c r="J27" s="120">
        <f t="shared" si="26"/>
        <v>2382.7814000000003</v>
      </c>
      <c r="K27" s="120">
        <f t="shared" si="26"/>
        <v>2454.2648420000005</v>
      </c>
      <c r="L27" s="120">
        <f t="shared" si="26"/>
        <v>2527.8927872600007</v>
      </c>
      <c r="M27" s="120">
        <f t="shared" si="26"/>
        <v>2603.7295708778006</v>
      </c>
      <c r="N27" s="120">
        <f t="shared" si="26"/>
        <v>2681.8414580041344</v>
      </c>
      <c r="O27" s="120">
        <f t="shared" si="26"/>
        <v>2762.2967017442584</v>
      </c>
      <c r="P27" s="120">
        <f t="shared" si="26"/>
        <v>2845.165602796586</v>
      </c>
      <c r="Q27" s="120">
        <f t="shared" si="26"/>
        <v>2930.5205708804833</v>
      </c>
      <c r="R27" s="120">
        <f t="shared" si="26"/>
        <v>3018.4361880068977</v>
      </c>
      <c r="S27" s="120">
        <f t="shared" si="26"/>
        <v>3108.9892736471047</v>
      </c>
      <c r="T27" s="120">
        <f t="shared" si="26"/>
        <v>3202.2589518565178</v>
      </c>
      <c r="U27" s="120">
        <f t="shared" si="26"/>
        <v>3298.3267204122135</v>
      </c>
      <c r="V27" s="120">
        <f t="shared" si="26"/>
        <v>3397.2765220245801</v>
      </c>
      <c r="W27" s="120">
        <f t="shared" si="26"/>
        <v>3499.1948176853175</v>
      </c>
      <c r="X27" s="120">
        <f t="shared" si="26"/>
        <v>3604.1706622158772</v>
      </c>
      <c r="Y27" s="120">
        <f t="shared" si="26"/>
        <v>3712.2957820823535</v>
      </c>
      <c r="Z27" s="120">
        <f t="shared" si="26"/>
        <v>3823.6646555448242</v>
      </c>
      <c r="AA27" s="120">
        <f t="shared" si="26"/>
        <v>3938.374595211169</v>
      </c>
      <c r="AB27" s="120">
        <f t="shared" si="26"/>
        <v>4056.5258330675042</v>
      </c>
    </row>
    <row r="28" spans="1:28" ht="15.75" customHeight="1" x14ac:dyDescent="0.2">
      <c r="A28" s="96"/>
      <c r="B28" s="20" t="s">
        <v>54</v>
      </c>
      <c r="C28" s="35"/>
      <c r="D28" s="27">
        <v>0.03</v>
      </c>
      <c r="E28" s="144">
        <v>810</v>
      </c>
      <c r="F28" s="144">
        <v>850</v>
      </c>
      <c r="G28" s="144">
        <v>861</v>
      </c>
      <c r="H28" s="144">
        <v>890</v>
      </c>
      <c r="I28" s="120">
        <f>H28</f>
        <v>890</v>
      </c>
      <c r="J28" s="120">
        <f t="shared" ref="J28:AB28" si="27">I28+I29*$D$28</f>
        <v>920</v>
      </c>
      <c r="K28" s="120">
        <f t="shared" si="27"/>
        <v>951.5</v>
      </c>
      <c r="L28" s="120">
        <f t="shared" si="27"/>
        <v>983</v>
      </c>
      <c r="M28" s="120">
        <f t="shared" si="27"/>
        <v>1014.5</v>
      </c>
      <c r="N28" s="120">
        <f t="shared" si="27"/>
        <v>1046</v>
      </c>
      <c r="O28" s="120">
        <f t="shared" si="27"/>
        <v>1077.5</v>
      </c>
      <c r="P28" s="120">
        <f t="shared" si="27"/>
        <v>1109</v>
      </c>
      <c r="Q28" s="120">
        <f t="shared" si="27"/>
        <v>1140.5</v>
      </c>
      <c r="R28" s="120">
        <f t="shared" si="27"/>
        <v>1172</v>
      </c>
      <c r="S28" s="120">
        <f t="shared" si="27"/>
        <v>1203.5</v>
      </c>
      <c r="T28" s="120">
        <f t="shared" si="27"/>
        <v>1235</v>
      </c>
      <c r="U28" s="120">
        <f t="shared" si="27"/>
        <v>1266.5</v>
      </c>
      <c r="V28" s="120">
        <f t="shared" si="27"/>
        <v>1298</v>
      </c>
      <c r="W28" s="120">
        <f t="shared" si="27"/>
        <v>1329.5</v>
      </c>
      <c r="X28" s="120">
        <f t="shared" si="27"/>
        <v>1361</v>
      </c>
      <c r="Y28" s="120">
        <f t="shared" si="27"/>
        <v>1392.5</v>
      </c>
      <c r="Z28" s="120">
        <f t="shared" si="27"/>
        <v>1424</v>
      </c>
      <c r="AA28" s="120">
        <f t="shared" si="27"/>
        <v>1455.5</v>
      </c>
      <c r="AB28" s="120">
        <f t="shared" si="27"/>
        <v>1487</v>
      </c>
    </row>
    <row r="29" spans="1:28" ht="15.75" customHeight="1" x14ac:dyDescent="0.2">
      <c r="A29" s="96"/>
      <c r="B29" s="20" t="s">
        <v>55</v>
      </c>
      <c r="C29" s="35"/>
      <c r="D29" s="27">
        <v>0.05</v>
      </c>
      <c r="E29" s="144">
        <v>950</v>
      </c>
      <c r="F29" s="144">
        <v>937</v>
      </c>
      <c r="G29" s="144">
        <v>857</v>
      </c>
      <c r="H29" s="144">
        <v>1025</v>
      </c>
      <c r="I29" s="120">
        <v>1000</v>
      </c>
      <c r="J29" s="120">
        <f>I29+I29*$D$29</f>
        <v>1050</v>
      </c>
      <c r="K29" s="120">
        <f t="shared" ref="K29:AB29" si="28">J29+(J29*$E$72)</f>
        <v>1050</v>
      </c>
      <c r="L29" s="120">
        <f t="shared" si="28"/>
        <v>1050</v>
      </c>
      <c r="M29" s="120">
        <f t="shared" si="28"/>
        <v>1050</v>
      </c>
      <c r="N29" s="120">
        <f t="shared" si="28"/>
        <v>1050</v>
      </c>
      <c r="O29" s="120">
        <f t="shared" si="28"/>
        <v>1050</v>
      </c>
      <c r="P29" s="120">
        <f t="shared" si="28"/>
        <v>1050</v>
      </c>
      <c r="Q29" s="120">
        <f t="shared" si="28"/>
        <v>1050</v>
      </c>
      <c r="R29" s="120">
        <f t="shared" si="28"/>
        <v>1050</v>
      </c>
      <c r="S29" s="120">
        <f t="shared" si="28"/>
        <v>1050</v>
      </c>
      <c r="T29" s="120">
        <f t="shared" si="28"/>
        <v>1050</v>
      </c>
      <c r="U29" s="120">
        <f t="shared" si="28"/>
        <v>1050</v>
      </c>
      <c r="V29" s="120">
        <f t="shared" si="28"/>
        <v>1050</v>
      </c>
      <c r="W29" s="120">
        <f t="shared" si="28"/>
        <v>1050</v>
      </c>
      <c r="X29" s="120">
        <f t="shared" si="28"/>
        <v>1050</v>
      </c>
      <c r="Y29" s="120">
        <f t="shared" si="28"/>
        <v>1050</v>
      </c>
      <c r="Z29" s="120">
        <f t="shared" si="28"/>
        <v>1050</v>
      </c>
      <c r="AA29" s="120">
        <f t="shared" si="28"/>
        <v>1050</v>
      </c>
      <c r="AB29" s="120">
        <f t="shared" si="28"/>
        <v>1050</v>
      </c>
    </row>
    <row r="30" spans="1:28" ht="15.75" customHeight="1" x14ac:dyDescent="0.2">
      <c r="A30" s="96"/>
      <c r="B30" s="20" t="s">
        <v>56</v>
      </c>
      <c r="C30" s="35"/>
      <c r="D30" s="27">
        <v>0.03</v>
      </c>
      <c r="E30" s="144">
        <v>320</v>
      </c>
      <c r="F30" s="144">
        <v>111</v>
      </c>
      <c r="G30" s="144">
        <v>111</v>
      </c>
      <c r="H30" s="144">
        <v>0</v>
      </c>
      <c r="I30" s="120">
        <v>3000</v>
      </c>
      <c r="J30" s="120">
        <v>111</v>
      </c>
      <c r="K30" s="120">
        <v>111</v>
      </c>
      <c r="L30" s="120">
        <f t="shared" ref="L30:AB30" si="29">K30</f>
        <v>111</v>
      </c>
      <c r="M30" s="120">
        <f t="shared" si="29"/>
        <v>111</v>
      </c>
      <c r="N30" s="120">
        <f t="shared" si="29"/>
        <v>111</v>
      </c>
      <c r="O30" s="120">
        <f t="shared" si="29"/>
        <v>111</v>
      </c>
      <c r="P30" s="120">
        <f t="shared" si="29"/>
        <v>111</v>
      </c>
      <c r="Q30" s="120">
        <f t="shared" si="29"/>
        <v>111</v>
      </c>
      <c r="R30" s="120">
        <f t="shared" si="29"/>
        <v>111</v>
      </c>
      <c r="S30" s="120">
        <f t="shared" si="29"/>
        <v>111</v>
      </c>
      <c r="T30" s="120">
        <f t="shared" si="29"/>
        <v>111</v>
      </c>
      <c r="U30" s="120">
        <f t="shared" si="29"/>
        <v>111</v>
      </c>
      <c r="V30" s="120">
        <f t="shared" si="29"/>
        <v>111</v>
      </c>
      <c r="W30" s="120">
        <f t="shared" si="29"/>
        <v>111</v>
      </c>
      <c r="X30" s="120">
        <f t="shared" si="29"/>
        <v>111</v>
      </c>
      <c r="Y30" s="120">
        <f t="shared" si="29"/>
        <v>111</v>
      </c>
      <c r="Z30" s="120">
        <f t="shared" si="29"/>
        <v>111</v>
      </c>
      <c r="AA30" s="120">
        <f t="shared" si="29"/>
        <v>111</v>
      </c>
      <c r="AB30" s="120">
        <f t="shared" si="29"/>
        <v>111</v>
      </c>
    </row>
    <row r="31" spans="1:28" ht="15.75" customHeight="1" x14ac:dyDescent="0.2">
      <c r="A31" s="96"/>
      <c r="B31" s="20"/>
      <c r="C31" s="35"/>
      <c r="D31" s="27"/>
      <c r="E31" s="144"/>
      <c r="F31" s="144"/>
      <c r="G31" s="144"/>
      <c r="H31" s="144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</row>
    <row r="32" spans="1:28" ht="15.75" customHeight="1" x14ac:dyDescent="0.2">
      <c r="A32" s="104"/>
      <c r="B32" s="105"/>
      <c r="C32" s="104"/>
      <c r="D32" s="104"/>
      <c r="E32" s="147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</row>
    <row r="33" spans="1:28" ht="12.75" x14ac:dyDescent="0.2">
      <c r="A33" s="104"/>
      <c r="B33" s="110"/>
      <c r="C33" s="111"/>
      <c r="D33" s="112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</row>
    <row r="34" spans="1:28" ht="12.75" x14ac:dyDescent="0.2">
      <c r="A34" s="97"/>
      <c r="B34" s="132" t="s">
        <v>82</v>
      </c>
      <c r="C34" s="113"/>
      <c r="D34" s="98" t="s">
        <v>16</v>
      </c>
      <c r="E34" s="142">
        <f t="shared" ref="E34:H34" si="30">SUM(E35:E521)</f>
        <v>22327.32</v>
      </c>
      <c r="F34" s="142">
        <f t="shared" si="30"/>
        <v>24940.695259288001</v>
      </c>
      <c r="G34" s="142">
        <f t="shared" si="30"/>
        <v>26958.1327852168</v>
      </c>
      <c r="H34" s="142">
        <f t="shared" si="30"/>
        <v>28066.604063738479</v>
      </c>
      <c r="I34" s="142">
        <f t="shared" ref="I34:AB34" si="31">SUM(I35:I41)</f>
        <v>28314.19298868833</v>
      </c>
      <c r="J34" s="142">
        <f t="shared" si="31"/>
        <v>35591.79028755716</v>
      </c>
      <c r="K34" s="142">
        <f t="shared" si="31"/>
        <v>35897.147316312876</v>
      </c>
      <c r="L34" s="142">
        <f t="shared" si="31"/>
        <v>36233.04004794416</v>
      </c>
      <c r="M34" s="142">
        <f t="shared" si="31"/>
        <v>36602.522052738583</v>
      </c>
      <c r="N34" s="142">
        <f t="shared" si="31"/>
        <v>37008.952258012439</v>
      </c>
      <c r="O34" s="142">
        <f t="shared" si="31"/>
        <v>37456.025483813683</v>
      </c>
      <c r="P34" s="142">
        <f t="shared" si="31"/>
        <v>37947.806032195054</v>
      </c>
      <c r="Q34" s="142">
        <f t="shared" si="31"/>
        <v>38488.764635414555</v>
      </c>
      <c r="R34" s="142">
        <f t="shared" si="31"/>
        <v>39083.81909895601</v>
      </c>
      <c r="S34" s="142">
        <f t="shared" si="31"/>
        <v>39738.379008851611</v>
      </c>
      <c r="T34" s="142">
        <f t="shared" si="31"/>
        <v>40458.394909736773</v>
      </c>
      <c r="U34" s="142">
        <f t="shared" si="31"/>
        <v>41250.412400710455</v>
      </c>
      <c r="V34" s="142">
        <f t="shared" si="31"/>
        <v>42121.631640781503</v>
      </c>
      <c r="W34" s="142">
        <f t="shared" si="31"/>
        <v>43079.972804859652</v>
      </c>
      <c r="X34" s="142">
        <f t="shared" si="31"/>
        <v>44134.148085345616</v>
      </c>
      <c r="Y34" s="142">
        <f t="shared" si="31"/>
        <v>45293.740893880175</v>
      </c>
      <c r="Z34" s="142">
        <f t="shared" si="31"/>
        <v>40962.760968638962</v>
      </c>
      <c r="AA34" s="142">
        <f t="shared" si="31"/>
        <v>41805.21506550286</v>
      </c>
      <c r="AB34" s="142">
        <f t="shared" si="31"/>
        <v>42731.914572053145</v>
      </c>
    </row>
    <row r="35" spans="1:28" ht="12.75" x14ac:dyDescent="0.2">
      <c r="A35" s="96"/>
      <c r="B35" s="20" t="s">
        <v>71</v>
      </c>
      <c r="C35" s="109"/>
      <c r="D35" s="106"/>
      <c r="E35" s="144">
        <v>3000</v>
      </c>
      <c r="F35" s="144">
        <v>3000</v>
      </c>
      <c r="G35" s="144">
        <v>3000</v>
      </c>
      <c r="H35" s="144">
        <v>3000</v>
      </c>
      <c r="I35" s="120">
        <v>3000</v>
      </c>
      <c r="J35" s="120">
        <v>3000</v>
      </c>
      <c r="K35" s="120">
        <v>3000</v>
      </c>
      <c r="L35" s="120">
        <v>3000</v>
      </c>
      <c r="M35" s="120">
        <v>3000</v>
      </c>
      <c r="N35" s="120">
        <v>3000</v>
      </c>
      <c r="O35" s="120">
        <v>3000</v>
      </c>
      <c r="P35" s="120">
        <v>3000</v>
      </c>
      <c r="Q35" s="120">
        <v>3000</v>
      </c>
      <c r="R35" s="120">
        <v>3000</v>
      </c>
      <c r="S35" s="120">
        <v>3000</v>
      </c>
      <c r="T35" s="120">
        <v>3000</v>
      </c>
      <c r="U35" s="120">
        <v>3000</v>
      </c>
      <c r="V35" s="120">
        <v>3000</v>
      </c>
      <c r="W35" s="120">
        <v>3000</v>
      </c>
      <c r="X35" s="120">
        <v>3000</v>
      </c>
      <c r="Y35" s="120">
        <v>3000</v>
      </c>
      <c r="Z35" s="120">
        <v>3000</v>
      </c>
      <c r="AA35" s="120">
        <v>3000</v>
      </c>
      <c r="AB35" s="120">
        <v>3000</v>
      </c>
    </row>
    <row r="36" spans="1:28" ht="12.75" x14ac:dyDescent="0.2">
      <c r="A36" s="96"/>
      <c r="B36" s="20" t="s">
        <v>72</v>
      </c>
      <c r="C36" s="109"/>
      <c r="D36" s="106"/>
      <c r="E36" s="144">
        <v>3000</v>
      </c>
      <c r="F36" s="144">
        <v>3000</v>
      </c>
      <c r="G36" s="144">
        <v>3000</v>
      </c>
      <c r="H36" s="144">
        <v>3000</v>
      </c>
      <c r="I36" s="120">
        <v>3000</v>
      </c>
      <c r="J36" s="120">
        <v>3000</v>
      </c>
      <c r="K36" s="120">
        <v>3000</v>
      </c>
      <c r="L36" s="120">
        <v>3000</v>
      </c>
      <c r="M36" s="120">
        <v>3000</v>
      </c>
      <c r="N36" s="120">
        <v>3000</v>
      </c>
      <c r="O36" s="120">
        <v>3000</v>
      </c>
      <c r="P36" s="120">
        <v>3000</v>
      </c>
      <c r="Q36" s="120">
        <v>3000</v>
      </c>
      <c r="R36" s="120">
        <v>3000</v>
      </c>
      <c r="S36" s="120">
        <v>3000</v>
      </c>
      <c r="T36" s="120">
        <v>3000</v>
      </c>
      <c r="U36" s="120">
        <v>3000</v>
      </c>
      <c r="V36" s="120">
        <v>3000</v>
      </c>
      <c r="W36" s="120">
        <v>3000</v>
      </c>
      <c r="X36" s="120">
        <v>3000</v>
      </c>
      <c r="Y36" s="120">
        <v>3000</v>
      </c>
      <c r="Z36" s="120">
        <v>3000</v>
      </c>
      <c r="AA36" s="120">
        <v>3000</v>
      </c>
      <c r="AB36" s="120">
        <v>3000</v>
      </c>
    </row>
    <row r="37" spans="1:28" ht="12.75" x14ac:dyDescent="0.2">
      <c r="A37" s="96"/>
      <c r="B37" s="20" t="s">
        <v>73</v>
      </c>
      <c r="C37" s="109"/>
      <c r="D37" s="106"/>
      <c r="E37" s="144">
        <v>3000</v>
      </c>
      <c r="F37" s="144">
        <v>3000</v>
      </c>
      <c r="G37" s="144">
        <v>3000</v>
      </c>
      <c r="H37" s="144">
        <v>3000</v>
      </c>
      <c r="I37" s="120">
        <v>3000</v>
      </c>
      <c r="J37" s="120">
        <v>3000</v>
      </c>
      <c r="K37" s="120">
        <v>3000</v>
      </c>
      <c r="L37" s="120">
        <v>3000</v>
      </c>
      <c r="M37" s="120">
        <v>3000</v>
      </c>
      <c r="N37" s="120">
        <v>3000</v>
      </c>
      <c r="O37" s="120">
        <v>3000</v>
      </c>
      <c r="P37" s="120">
        <v>3000</v>
      </c>
      <c r="Q37" s="120">
        <v>3000</v>
      </c>
      <c r="R37" s="120">
        <v>3000</v>
      </c>
      <c r="S37" s="120">
        <v>3000</v>
      </c>
      <c r="T37" s="120">
        <v>3000</v>
      </c>
      <c r="U37" s="120">
        <v>3000</v>
      </c>
      <c r="V37" s="120">
        <v>3000</v>
      </c>
      <c r="W37" s="120">
        <v>3000</v>
      </c>
      <c r="X37" s="120">
        <v>3000</v>
      </c>
      <c r="Y37" s="120">
        <v>3000</v>
      </c>
      <c r="Z37" s="120">
        <v>3000</v>
      </c>
      <c r="AA37" s="120">
        <v>3000</v>
      </c>
      <c r="AB37" s="120">
        <v>3000</v>
      </c>
    </row>
    <row r="38" spans="1:28" ht="12.75" x14ac:dyDescent="0.2">
      <c r="A38" s="96"/>
      <c r="B38" s="20" t="s">
        <v>74</v>
      </c>
      <c r="C38" s="109"/>
      <c r="D38" s="106"/>
      <c r="E38" s="144">
        <v>3000</v>
      </c>
      <c r="F38" s="144">
        <v>3000</v>
      </c>
      <c r="G38" s="144">
        <v>3000</v>
      </c>
      <c r="H38" s="144">
        <v>3000</v>
      </c>
      <c r="I38" s="120">
        <v>3000</v>
      </c>
      <c r="J38" s="120">
        <v>3000</v>
      </c>
      <c r="K38" s="120">
        <v>3000</v>
      </c>
      <c r="L38" s="120">
        <v>3000</v>
      </c>
      <c r="M38" s="120">
        <v>3000</v>
      </c>
      <c r="N38" s="120">
        <v>3000</v>
      </c>
      <c r="O38" s="120">
        <v>3000</v>
      </c>
      <c r="P38" s="120">
        <v>3000</v>
      </c>
      <c r="Q38" s="120">
        <v>3000</v>
      </c>
      <c r="R38" s="120">
        <v>3000</v>
      </c>
      <c r="S38" s="120">
        <v>3000</v>
      </c>
      <c r="T38" s="120">
        <v>3000</v>
      </c>
      <c r="U38" s="120">
        <v>3000</v>
      </c>
      <c r="V38" s="120">
        <v>3000</v>
      </c>
      <c r="W38" s="120">
        <v>3000</v>
      </c>
      <c r="X38" s="120">
        <v>3000</v>
      </c>
      <c r="Y38" s="120">
        <v>3000</v>
      </c>
      <c r="Z38" s="120">
        <v>3000</v>
      </c>
      <c r="AA38" s="120">
        <v>3000</v>
      </c>
      <c r="AB38" s="120">
        <v>3000</v>
      </c>
    </row>
    <row r="39" spans="1:28" ht="12.75" x14ac:dyDescent="0.2">
      <c r="A39" s="96"/>
      <c r="B39" s="133" t="s">
        <v>83</v>
      </c>
      <c r="C39" s="104"/>
      <c r="D39" s="106"/>
      <c r="E39" s="144">
        <v>10327.32</v>
      </c>
      <c r="F39" s="144">
        <v>12940.695259288001</v>
      </c>
      <c r="G39" s="144">
        <v>14958.1327852168</v>
      </c>
      <c r="H39" s="144">
        <v>16066.604063738479</v>
      </c>
      <c r="I39" s="120">
        <v>16314.192988688328</v>
      </c>
      <c r="J39" s="120">
        <v>16591.79028755716</v>
      </c>
      <c r="K39" s="120">
        <v>16897.147316312876</v>
      </c>
      <c r="L39" s="120">
        <v>17233.040047944163</v>
      </c>
      <c r="M39" s="120">
        <v>17602.522052738583</v>
      </c>
      <c r="N39" s="120">
        <v>18008.952258012439</v>
      </c>
      <c r="O39" s="120">
        <v>18456.025483813683</v>
      </c>
      <c r="P39" s="120">
        <v>18947.806032195054</v>
      </c>
      <c r="Q39" s="120">
        <v>19488.764635414555</v>
      </c>
      <c r="R39" s="120">
        <v>20083.819098956013</v>
      </c>
      <c r="S39" s="120">
        <v>20738.379008851614</v>
      </c>
      <c r="T39" s="120">
        <v>21458.394909736777</v>
      </c>
      <c r="U39" s="120">
        <v>22250.412400710455</v>
      </c>
      <c r="V39" s="120">
        <v>23121.631640781499</v>
      </c>
      <c r="W39" s="120">
        <v>24079.972804859652</v>
      </c>
      <c r="X39" s="120">
        <v>25134.148085345616</v>
      </c>
      <c r="Y39" s="120">
        <v>26293.740893880175</v>
      </c>
      <c r="Z39" s="120">
        <v>21962.760968638962</v>
      </c>
      <c r="AA39" s="120">
        <v>22805.21506550286</v>
      </c>
      <c r="AB39" s="120">
        <v>23731.914572053145</v>
      </c>
    </row>
    <row r="40" spans="1:28" ht="12.75" x14ac:dyDescent="0.2">
      <c r="B40" s="20" t="s">
        <v>75</v>
      </c>
      <c r="E40" s="144"/>
      <c r="F40" s="144"/>
      <c r="G40" s="144"/>
      <c r="H40" s="144"/>
      <c r="I40" s="120"/>
      <c r="J40" s="120">
        <v>3500</v>
      </c>
      <c r="K40" s="120">
        <f t="shared" ref="K40:AB40" si="32">J40</f>
        <v>3500</v>
      </c>
      <c r="L40" s="120">
        <f t="shared" si="32"/>
        <v>3500</v>
      </c>
      <c r="M40" s="120">
        <f t="shared" si="32"/>
        <v>3500</v>
      </c>
      <c r="N40" s="120">
        <f t="shared" si="32"/>
        <v>3500</v>
      </c>
      <c r="O40" s="120">
        <f t="shared" si="32"/>
        <v>3500</v>
      </c>
      <c r="P40" s="120">
        <f t="shared" si="32"/>
        <v>3500</v>
      </c>
      <c r="Q40" s="120">
        <f t="shared" si="32"/>
        <v>3500</v>
      </c>
      <c r="R40" s="120">
        <f t="shared" si="32"/>
        <v>3500</v>
      </c>
      <c r="S40" s="120">
        <f t="shared" si="32"/>
        <v>3500</v>
      </c>
      <c r="T40" s="120">
        <f t="shared" si="32"/>
        <v>3500</v>
      </c>
      <c r="U40" s="120">
        <f t="shared" si="32"/>
        <v>3500</v>
      </c>
      <c r="V40" s="120">
        <f t="shared" si="32"/>
        <v>3500</v>
      </c>
      <c r="W40" s="120">
        <f t="shared" si="32"/>
        <v>3500</v>
      </c>
      <c r="X40" s="120">
        <f t="shared" si="32"/>
        <v>3500</v>
      </c>
      <c r="Y40" s="120">
        <f t="shared" si="32"/>
        <v>3500</v>
      </c>
      <c r="Z40" s="120">
        <f t="shared" si="32"/>
        <v>3500</v>
      </c>
      <c r="AA40" s="120">
        <f t="shared" si="32"/>
        <v>3500</v>
      </c>
      <c r="AB40" s="120">
        <f t="shared" si="32"/>
        <v>3500</v>
      </c>
    </row>
    <row r="41" spans="1:28" ht="12.75" x14ac:dyDescent="0.2">
      <c r="B41" s="20" t="s">
        <v>76</v>
      </c>
      <c r="E41" s="144"/>
      <c r="F41" s="144"/>
      <c r="G41" s="144"/>
      <c r="H41" s="144"/>
      <c r="I41" s="120"/>
      <c r="J41" s="120">
        <v>3500</v>
      </c>
      <c r="K41" s="120">
        <f t="shared" ref="K41:AB41" si="33">K40</f>
        <v>3500</v>
      </c>
      <c r="L41" s="120">
        <f t="shared" si="33"/>
        <v>3500</v>
      </c>
      <c r="M41" s="120">
        <f t="shared" si="33"/>
        <v>3500</v>
      </c>
      <c r="N41" s="120">
        <f t="shared" si="33"/>
        <v>3500</v>
      </c>
      <c r="O41" s="120">
        <f t="shared" si="33"/>
        <v>3500</v>
      </c>
      <c r="P41" s="120">
        <f t="shared" si="33"/>
        <v>3500</v>
      </c>
      <c r="Q41" s="120">
        <f t="shared" si="33"/>
        <v>3500</v>
      </c>
      <c r="R41" s="120">
        <f t="shared" si="33"/>
        <v>3500</v>
      </c>
      <c r="S41" s="120">
        <f t="shared" si="33"/>
        <v>3500</v>
      </c>
      <c r="T41" s="120">
        <f t="shared" si="33"/>
        <v>3500</v>
      </c>
      <c r="U41" s="120">
        <f t="shared" si="33"/>
        <v>3500</v>
      </c>
      <c r="V41" s="120">
        <f t="shared" si="33"/>
        <v>3500</v>
      </c>
      <c r="W41" s="120">
        <f t="shared" si="33"/>
        <v>3500</v>
      </c>
      <c r="X41" s="120">
        <f t="shared" si="33"/>
        <v>3500</v>
      </c>
      <c r="Y41" s="120">
        <f t="shared" si="33"/>
        <v>3500</v>
      </c>
      <c r="Z41" s="120">
        <f t="shared" si="33"/>
        <v>3500</v>
      </c>
      <c r="AA41" s="120">
        <f t="shared" si="33"/>
        <v>3500</v>
      </c>
      <c r="AB41" s="120">
        <f t="shared" si="33"/>
        <v>3500</v>
      </c>
    </row>
    <row r="43" spans="1:28" ht="12.75" x14ac:dyDescent="0.2"/>
    <row r="44" spans="1:28" ht="12.75" x14ac:dyDescent="0.2">
      <c r="B44" s="4" t="s">
        <v>1</v>
      </c>
    </row>
  </sheetData>
  <mergeCells count="2">
    <mergeCell ref="E1:P1"/>
    <mergeCell ref="Q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CashFlow</vt:lpstr>
      <vt:lpstr>Gastos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Bizama López</dc:creator>
  <cp:lastModifiedBy>Liliana Bizama López</cp:lastModifiedBy>
  <dcterms:created xsi:type="dcterms:W3CDTF">2020-09-24T13:01:14Z</dcterms:created>
  <dcterms:modified xsi:type="dcterms:W3CDTF">2021-06-24T17:39:42Z</dcterms:modified>
</cp:coreProperties>
</file>