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8873FE9E-F1D8-44A7-9061-433D91BBEDA9}" xr6:coauthVersionLast="43" xr6:coauthVersionMax="43" xr10:uidLastSave="{00000000-0000-0000-0000-000000000000}"/>
  <bookViews>
    <workbookView xWindow="-120" yWindow="-120" windowWidth="20730" windowHeight="11160" tabRatio="616" xr2:uid="{00000000-000D-0000-FFFF-FFFF00000000}"/>
  </bookViews>
  <sheets>
    <sheet name="ESTADO SIT INICIAL" sheetId="1" r:id="rId1"/>
    <sheet name="LIBRO DIARIO" sheetId="2" r:id="rId2"/>
    <sheet name="LIBRO MAYOR" sheetId="8" r:id="rId3"/>
    <sheet name="BALANC. COMPROB." sheetId="9" r:id="rId4"/>
    <sheet name="KARDEX" sheetId="13" r:id="rId5"/>
    <sheet name="rol de pagos" sheetId="4" r:id="rId6"/>
    <sheet name="est resultados" sheetId="11" r:id="rId7"/>
    <sheet name="est situ financ" sheetId="12" r:id="rId8"/>
  </sheets>
  <definedNames>
    <definedName name="_xlnm._FilterDatabase" localSheetId="1" hidden="1">'LIBRO DIARIO'!$A$111:$P$190</definedName>
  </definedNames>
  <calcPr calcId="181029"/>
</workbook>
</file>

<file path=xl/calcChain.xml><?xml version="1.0" encoding="utf-8"?>
<calcChain xmlns="http://schemas.openxmlformats.org/spreadsheetml/2006/main">
  <c r="I48" i="12" l="1"/>
  <c r="D47" i="12"/>
  <c r="I38" i="12"/>
  <c r="I55" i="12" s="1"/>
  <c r="D38" i="12"/>
  <c r="D55" i="12" s="1"/>
  <c r="H48" i="11"/>
  <c r="H46" i="11"/>
  <c r="H35" i="11"/>
  <c r="C39" i="9"/>
  <c r="H159" i="8"/>
  <c r="E149" i="8"/>
  <c r="C88" i="9"/>
  <c r="A127" i="8"/>
  <c r="B127" i="8"/>
  <c r="D88" i="9"/>
  <c r="F88" i="9"/>
  <c r="E88" i="9"/>
  <c r="G140" i="8"/>
  <c r="E140" i="8"/>
  <c r="D140" i="8"/>
  <c r="D127" i="8"/>
  <c r="D128" i="8" s="1"/>
  <c r="E215" i="8"/>
  <c r="D215" i="8"/>
  <c r="B215" i="8"/>
  <c r="A215" i="8"/>
  <c r="H140" i="8" l="1"/>
  <c r="H141" i="8" s="1"/>
  <c r="A158" i="8"/>
  <c r="H206" i="8"/>
  <c r="G206" i="8"/>
  <c r="E206" i="8"/>
  <c r="D206" i="8"/>
  <c r="B206" i="8"/>
  <c r="A206" i="8"/>
  <c r="H197" i="8"/>
  <c r="G197" i="8"/>
  <c r="E197" i="8"/>
  <c r="D197" i="8"/>
  <c r="B197" i="8"/>
  <c r="A197" i="8"/>
  <c r="H188" i="8"/>
  <c r="G188" i="8"/>
  <c r="E188" i="8"/>
  <c r="D188" i="8"/>
  <c r="B188" i="8"/>
  <c r="A188" i="8"/>
  <c r="G207" i="8" l="1"/>
  <c r="D106" i="2"/>
  <c r="E106" i="2"/>
  <c r="I26" i="13" l="1"/>
  <c r="I8" i="4"/>
  <c r="I9" i="4"/>
  <c r="I10" i="4"/>
  <c r="I11" i="4"/>
  <c r="I7" i="4"/>
  <c r="H177" i="8" l="1"/>
  <c r="G177" i="8"/>
  <c r="E177" i="8"/>
  <c r="D177" i="8"/>
  <c r="B177" i="8"/>
  <c r="A177" i="8"/>
  <c r="H168" i="8"/>
  <c r="G168" i="8"/>
  <c r="E168" i="8"/>
  <c r="D168" i="8"/>
  <c r="B168" i="8"/>
  <c r="A168" i="8"/>
  <c r="A169" i="8" s="1"/>
  <c r="H158" i="8"/>
  <c r="G158" i="8"/>
  <c r="E158" i="8"/>
  <c r="D158" i="8"/>
  <c r="B158" i="8"/>
  <c r="H149" i="8"/>
  <c r="G149" i="8"/>
  <c r="D149" i="8"/>
  <c r="B149" i="8"/>
  <c r="A149" i="8"/>
  <c r="D141" i="8"/>
  <c r="B140" i="8"/>
  <c r="A140" i="8"/>
  <c r="H127" i="8"/>
  <c r="G127" i="8"/>
  <c r="E127" i="8"/>
  <c r="D113" i="8"/>
  <c r="B113" i="8"/>
  <c r="A113" i="8"/>
  <c r="H104" i="8"/>
  <c r="G104" i="8"/>
  <c r="E104" i="8"/>
  <c r="B104" i="8"/>
  <c r="G94" i="8"/>
  <c r="B94" i="8"/>
  <c r="H85" i="8"/>
  <c r="E85" i="8"/>
  <c r="B85" i="8"/>
  <c r="A85" i="8"/>
  <c r="E75" i="8"/>
  <c r="B75" i="8"/>
  <c r="H66" i="8"/>
  <c r="E66" i="8"/>
  <c r="B66" i="8"/>
  <c r="A66" i="8"/>
  <c r="H57" i="8"/>
  <c r="E57" i="8"/>
  <c r="A57" i="8"/>
  <c r="G48" i="8"/>
  <c r="D48" i="8"/>
  <c r="A48" i="8"/>
  <c r="H38" i="8"/>
  <c r="G38" i="8"/>
  <c r="E38" i="8"/>
  <c r="D38" i="8"/>
  <c r="G27" i="8"/>
  <c r="E27" i="8"/>
  <c r="D27" i="8"/>
  <c r="B27" i="8"/>
  <c r="A27" i="8"/>
  <c r="H16" i="8"/>
  <c r="G16" i="8"/>
  <c r="E16" i="8"/>
  <c r="D16" i="8"/>
  <c r="B16" i="8"/>
  <c r="A16" i="8"/>
  <c r="E178" i="8" l="1"/>
  <c r="A128" i="8"/>
  <c r="E150" i="8"/>
  <c r="A28" i="8"/>
  <c r="B17" i="8"/>
  <c r="D17" i="8"/>
  <c r="E39" i="8"/>
  <c r="B86" i="8"/>
  <c r="I9" i="13"/>
  <c r="I10" i="13" s="1"/>
  <c r="I11" i="13" s="1"/>
  <c r="I12" i="13" s="1"/>
  <c r="I13" i="13" s="1"/>
  <c r="I14" i="13" s="1"/>
  <c r="I15" i="13" s="1"/>
  <c r="J9" i="13"/>
  <c r="K9" i="13"/>
  <c r="K10" i="13"/>
  <c r="J10" i="13" s="1"/>
  <c r="C12" i="13"/>
  <c r="H13" i="13"/>
  <c r="E14" i="13"/>
  <c r="K25" i="13"/>
  <c r="E26" i="13"/>
  <c r="I27" i="13"/>
  <c r="I28" i="13" s="1"/>
  <c r="I29" i="13" s="1"/>
  <c r="I30" i="13" s="1"/>
  <c r="H27" i="13"/>
  <c r="E28" i="13"/>
  <c r="E29" i="13"/>
  <c r="H30" i="13"/>
  <c r="K26" i="13" l="1"/>
  <c r="K27" i="13"/>
  <c r="J26" i="13"/>
  <c r="K11" i="13"/>
  <c r="D31" i="1"/>
  <c r="D47" i="1" s="1"/>
  <c r="D39" i="1"/>
  <c r="I31" i="1"/>
  <c r="D7" i="12"/>
  <c r="J11" i="13" l="1"/>
  <c r="K12" i="13"/>
  <c r="J27" i="13"/>
  <c r="K28" i="13"/>
  <c r="I16" i="12"/>
  <c r="I7" i="12"/>
  <c r="H21" i="11"/>
  <c r="H23" i="11" s="1"/>
  <c r="J12" i="13" l="1"/>
  <c r="K13" i="13"/>
  <c r="J28" i="13"/>
  <c r="K29" i="13"/>
  <c r="J29" i="13" l="1"/>
  <c r="K30" i="13"/>
  <c r="J30" i="13" s="1"/>
  <c r="J13" i="13"/>
  <c r="K14" i="13"/>
  <c r="E178" i="2"/>
  <c r="D156" i="2"/>
  <c r="E157" i="2" s="1"/>
  <c r="E201" i="2" s="1"/>
  <c r="D91" i="2"/>
  <c r="E92" i="2" s="1"/>
  <c r="E44" i="2"/>
  <c r="J14" i="13" l="1"/>
  <c r="K15" i="13"/>
  <c r="J15" i="13" s="1"/>
  <c r="F54" i="4"/>
  <c r="E54" i="4"/>
  <c r="D54" i="4"/>
  <c r="I53" i="4"/>
  <c r="H53" i="4"/>
  <c r="G53" i="4"/>
  <c r="E53" i="4"/>
  <c r="I52" i="4"/>
  <c r="H52" i="4"/>
  <c r="G52" i="4"/>
  <c r="E52" i="4"/>
  <c r="I51" i="4"/>
  <c r="H51" i="4"/>
  <c r="G51" i="4"/>
  <c r="E51" i="4"/>
  <c r="I50" i="4"/>
  <c r="H50" i="4"/>
  <c r="G50" i="4"/>
  <c r="E50" i="4"/>
  <c r="I49" i="4"/>
  <c r="I54" i="4" s="1"/>
  <c r="H49" i="4"/>
  <c r="H54" i="4" s="1"/>
  <c r="G49" i="4"/>
  <c r="G54" i="4" s="1"/>
  <c r="E49" i="4"/>
  <c r="K42" i="4"/>
  <c r="G42" i="4"/>
  <c r="F42" i="4"/>
  <c r="E42" i="4"/>
  <c r="D42" i="4"/>
  <c r="I41" i="4"/>
  <c r="J41" i="4" s="1"/>
  <c r="H41" i="4"/>
  <c r="I40" i="4"/>
  <c r="J40" i="4" s="1"/>
  <c r="H40" i="4"/>
  <c r="J39" i="4"/>
  <c r="I39" i="4"/>
  <c r="H39" i="4"/>
  <c r="L39" i="4" s="1"/>
  <c r="J38" i="4"/>
  <c r="I38" i="4"/>
  <c r="H38" i="4"/>
  <c r="I37" i="4"/>
  <c r="I42" i="4" s="1"/>
  <c r="H37" i="4"/>
  <c r="I20" i="4"/>
  <c r="I21" i="4"/>
  <c r="I22" i="4"/>
  <c r="I23" i="4"/>
  <c r="I19" i="4"/>
  <c r="E19" i="4"/>
  <c r="G20" i="4"/>
  <c r="G21" i="4"/>
  <c r="G22" i="4"/>
  <c r="G23" i="4"/>
  <c r="G19" i="4"/>
  <c r="H20" i="4"/>
  <c r="H21" i="4"/>
  <c r="H22" i="4"/>
  <c r="H23" i="4"/>
  <c r="H19" i="4"/>
  <c r="E20" i="4"/>
  <c r="E21" i="4"/>
  <c r="E22" i="4"/>
  <c r="E23" i="4"/>
  <c r="H7" i="4"/>
  <c r="D132" i="2"/>
  <c r="D201" i="2" s="1"/>
  <c r="E97" i="2"/>
  <c r="D81" i="2"/>
  <c r="E65" i="2"/>
  <c r="D63" i="2" s="1"/>
  <c r="D57" i="2"/>
  <c r="D47" i="2"/>
  <c r="E34" i="2"/>
  <c r="D32" i="2" s="1"/>
  <c r="D29" i="2"/>
  <c r="E30" i="2" s="1"/>
  <c r="D21" i="2"/>
  <c r="I12" i="1"/>
  <c r="I6" i="1"/>
  <c r="L38" i="4" l="1"/>
  <c r="L40" i="4"/>
  <c r="J37" i="4"/>
  <c r="J42" i="4" s="1"/>
  <c r="I15" i="1"/>
  <c r="L41" i="4"/>
  <c r="H42" i="4"/>
  <c r="L37" i="4" l="1"/>
  <c r="L42" i="4" s="1"/>
  <c r="I23" i="12" l="1"/>
  <c r="D15" i="12"/>
  <c r="D23" i="12" s="1"/>
  <c r="H29" i="12" s="1"/>
  <c r="D39" i="9"/>
  <c r="F39" i="9" l="1"/>
  <c r="E39" i="9"/>
  <c r="I24" i="4" l="1"/>
  <c r="E24" i="4"/>
  <c r="F24" i="4"/>
  <c r="G24" i="4"/>
  <c r="H24" i="4"/>
  <c r="D24" i="4"/>
  <c r="D12" i="4"/>
  <c r="E12" i="4"/>
  <c r="F12" i="4"/>
  <c r="G12" i="4"/>
  <c r="I12" i="4"/>
  <c r="K12" i="4"/>
  <c r="J8" i="4"/>
  <c r="J9" i="4"/>
  <c r="J10" i="4"/>
  <c r="J11" i="4"/>
  <c r="J7" i="4"/>
  <c r="H8" i="4"/>
  <c r="H9" i="4"/>
  <c r="H10" i="4"/>
  <c r="H11" i="4"/>
  <c r="L11" i="4" l="1"/>
  <c r="L9" i="4"/>
  <c r="J12" i="4"/>
  <c r="L7" i="4"/>
  <c r="L8" i="4"/>
  <c r="L10" i="4"/>
  <c r="H12" i="4"/>
  <c r="L12" i="4" l="1"/>
  <c r="D6" i="1" l="1"/>
  <c r="D12" i="1" l="1"/>
  <c r="D22" i="1" l="1"/>
  <c r="H19" i="1" s="1"/>
  <c r="I18" i="1" s="1"/>
  <c r="I22" i="1" s="1"/>
  <c r="I40" i="1" l="1"/>
  <c r="I47" i="1" s="1"/>
  <c r="A38" i="8"/>
  <c r="G75" i="8"/>
  <c r="B38" i="8"/>
  <c r="D94" i="8"/>
  <c r="E94" i="8"/>
  <c r="H75" i="8"/>
</calcChain>
</file>

<file path=xl/sharedStrings.xml><?xml version="1.0" encoding="utf-8"?>
<sst xmlns="http://schemas.openxmlformats.org/spreadsheetml/2006/main" count="846" uniqueCount="196">
  <si>
    <t>ACTIVO</t>
  </si>
  <si>
    <t>ACTIVO CORRIENTE</t>
  </si>
  <si>
    <t>Caja Chica</t>
  </si>
  <si>
    <t>Bancos</t>
  </si>
  <si>
    <t>Equipo de Oficina</t>
  </si>
  <si>
    <t>ESTADO DE SITUACIÓN INICIAL</t>
  </si>
  <si>
    <t>Edificio</t>
  </si>
  <si>
    <t>Terreno</t>
  </si>
  <si>
    <t>TOTAL ACTIVOS</t>
  </si>
  <si>
    <t>PASIVO</t>
  </si>
  <si>
    <t>PASIVO CORRIENTE</t>
  </si>
  <si>
    <t>PATRIMONIO</t>
  </si>
  <si>
    <t>Capital Social</t>
  </si>
  <si>
    <t>TOTAL PASIVO+PATRIMONIO</t>
  </si>
  <si>
    <t>FECHA</t>
  </si>
  <si>
    <t>DETALLE</t>
  </si>
  <si>
    <t>PARCIAL</t>
  </si>
  <si>
    <t>DEBE</t>
  </si>
  <si>
    <t>HABER</t>
  </si>
  <si>
    <t>Caja</t>
  </si>
  <si>
    <t>Fondos de Reserva</t>
  </si>
  <si>
    <t>Gasto Aporte Patronal</t>
  </si>
  <si>
    <t>Beneficios Sociales</t>
  </si>
  <si>
    <t>SUMAN</t>
  </si>
  <si>
    <t>KARDEX</t>
  </si>
  <si>
    <t>ARTÍCULO</t>
  </si>
  <si>
    <t>CÓDIGO</t>
  </si>
  <si>
    <t>EXISTENCIAS MÍNIMAS</t>
  </si>
  <si>
    <t>EXISTENCIAS MÁXIMAS</t>
  </si>
  <si>
    <t>ENTRADAS</t>
  </si>
  <si>
    <t>Cantidad</t>
  </si>
  <si>
    <t>V.U.</t>
  </si>
  <si>
    <t>V.T.</t>
  </si>
  <si>
    <t>SALIDAS</t>
  </si>
  <si>
    <t>EXISTENCIAS</t>
  </si>
  <si>
    <t>Al 30 de Diciembre del 2011</t>
  </si>
  <si>
    <t>Nº</t>
  </si>
  <si>
    <t>Cargo</t>
  </si>
  <si>
    <t>Sueldo</t>
  </si>
  <si>
    <t>Horas Extras</t>
  </si>
  <si>
    <t>Comision</t>
  </si>
  <si>
    <t>TOTAL INGRESOS</t>
  </si>
  <si>
    <t>TOTAL DESCUENTOS</t>
  </si>
  <si>
    <t>TOTAL A RECIBIR</t>
  </si>
  <si>
    <t>H. Extras</t>
  </si>
  <si>
    <t>H. Suplem</t>
  </si>
  <si>
    <t>Gerente</t>
  </si>
  <si>
    <t>Contador</t>
  </si>
  <si>
    <t>Secretaria</t>
  </si>
  <si>
    <t>Nombre</t>
  </si>
  <si>
    <t xml:space="preserve">Decimo Tercero </t>
  </si>
  <si>
    <t>Decimo Cuarto</t>
  </si>
  <si>
    <t>Vacaciones</t>
  </si>
  <si>
    <t>Gasto Servicios Básicos</t>
  </si>
  <si>
    <t>SUMAS</t>
  </si>
  <si>
    <t>SALDOS</t>
  </si>
  <si>
    <t xml:space="preserve">      Caja</t>
  </si>
  <si>
    <t xml:space="preserve">      Bancos </t>
  </si>
  <si>
    <t>IESS por Pagar</t>
  </si>
  <si>
    <t>Intereses por Pagar</t>
  </si>
  <si>
    <t>DEUDOR</t>
  </si>
  <si>
    <t>ACREEDOR</t>
  </si>
  <si>
    <t>N°</t>
  </si>
  <si>
    <t>CUENTAS</t>
  </si>
  <si>
    <t>Vehículos</t>
  </si>
  <si>
    <t>TOTAL</t>
  </si>
  <si>
    <t>ESTADO DE RESULTADOS</t>
  </si>
  <si>
    <t xml:space="preserve"> </t>
  </si>
  <si>
    <t>(=)utilidad bruta en ventas</t>
  </si>
  <si>
    <t>Iva Pagado</t>
  </si>
  <si>
    <t>Inventario</t>
  </si>
  <si>
    <t>Clientes</t>
  </si>
  <si>
    <t>ACTIVO FIJO</t>
  </si>
  <si>
    <t>Iva cobrado</t>
  </si>
  <si>
    <t>Proveedores</t>
  </si>
  <si>
    <t>Impuesto por Pagar</t>
  </si>
  <si>
    <t>PASIVOS A LARGO PLAZO</t>
  </si>
  <si>
    <t>Prestamo bancario por pagar</t>
  </si>
  <si>
    <t>TOTAL PASIVO</t>
  </si>
  <si>
    <t xml:space="preserve">     Venta de Mercaderia</t>
  </si>
  <si>
    <t>Compra de Mercaderia</t>
  </si>
  <si>
    <t xml:space="preserve">     Caja</t>
  </si>
  <si>
    <t>Devolución de Mercaderia</t>
  </si>
  <si>
    <t xml:space="preserve">     Clientes</t>
  </si>
  <si>
    <t>Gasto Arriendo</t>
  </si>
  <si>
    <t>Gasto Transporte</t>
  </si>
  <si>
    <t>Gasto Publicidad</t>
  </si>
  <si>
    <t>Gastos Constitución</t>
  </si>
  <si>
    <t xml:space="preserve">      Venta de Mercaderia</t>
  </si>
  <si>
    <t>Vehiculos</t>
  </si>
  <si>
    <t xml:space="preserve">      Proveedores</t>
  </si>
  <si>
    <t>Gastos Suministros de Oficina</t>
  </si>
  <si>
    <t xml:space="preserve">    Proveedor</t>
  </si>
  <si>
    <t>COMPAÑÍA "EL GOLERO" S.A.</t>
  </si>
  <si>
    <t>IESS 9.45%</t>
  </si>
  <si>
    <t>María Pila</t>
  </si>
  <si>
    <t>José Pérez</t>
  </si>
  <si>
    <t>Lucia Jurado</t>
  </si>
  <si>
    <t>Luis Mena</t>
  </si>
  <si>
    <t>Francisco León</t>
  </si>
  <si>
    <t>Mensajero</t>
  </si>
  <si>
    <t>Bodeguero</t>
  </si>
  <si>
    <t>Aporte Patronal 11.15%</t>
  </si>
  <si>
    <t>Gasto Sueldos</t>
  </si>
  <si>
    <t>ROL DE PAGOS febrero</t>
  </si>
  <si>
    <t>ROL DE PAGOS enero</t>
  </si>
  <si>
    <t>Venta de Mercaderia</t>
  </si>
  <si>
    <t xml:space="preserve">     IVA COBRADO</t>
  </si>
  <si>
    <t>Iva PAGADO</t>
  </si>
  <si>
    <t>IVA COBRADO</t>
  </si>
  <si>
    <t>Iva Cobrado</t>
  </si>
  <si>
    <t>Devolucion de Mercaderia</t>
  </si>
  <si>
    <t>Gasto Servicios Basicos</t>
  </si>
  <si>
    <t>Gasto Beneficios Sociales</t>
  </si>
  <si>
    <t>Gasto Constitucion</t>
  </si>
  <si>
    <t>Gasto Suministro de Oficina</t>
  </si>
  <si>
    <t>IVA Pagado</t>
  </si>
  <si>
    <t>IVA Cobrado</t>
  </si>
  <si>
    <t>Compra de Mercadería</t>
  </si>
  <si>
    <t>Venta de Mercadería</t>
  </si>
  <si>
    <t>Devolución de Mercadería</t>
  </si>
  <si>
    <t>Gasto Constitución</t>
  </si>
  <si>
    <t>EMPRESA "Compañía el Golero" S.A.</t>
  </si>
  <si>
    <t>Al 01 DE ENERO DEL 2019</t>
  </si>
  <si>
    <t>EMPRESA "Compañía el Golero" S.A</t>
  </si>
  <si>
    <t>EMPRESA "Compañía el Golero" S.A. (CE)</t>
  </si>
  <si>
    <t>Al 29 de Enero del 2019</t>
  </si>
  <si>
    <t>Al 26 de Febrero del 2019</t>
  </si>
  <si>
    <t>Prestamo Bancario por Pagar</t>
  </si>
  <si>
    <t>Total Gastos</t>
  </si>
  <si>
    <t>Utilidad del Ejercicio</t>
  </si>
  <si>
    <t>Depreciación Acumulada Propiedad,Planta y Equipo</t>
  </si>
  <si>
    <t>Gasto Depreciación</t>
  </si>
  <si>
    <t>Depreciación Acumulada</t>
  </si>
  <si>
    <t>Gasto de Depreciación</t>
  </si>
  <si>
    <t>Al 01 DE FEBRERO DEL 2019</t>
  </si>
  <si>
    <t>LIBRO DIARIO ENERO</t>
  </si>
  <si>
    <t>LIBRO DIARIO FEBRERO</t>
  </si>
  <si>
    <t>LIBRO MAYOR ENERO</t>
  </si>
  <si>
    <t>LIBRO MAYOR FEBRERO</t>
  </si>
  <si>
    <t>IVA pagado</t>
  </si>
  <si>
    <t>Proveedor</t>
  </si>
  <si>
    <t>Impuestos por Pagar</t>
  </si>
  <si>
    <t>Enero</t>
  </si>
  <si>
    <t>Febrero</t>
  </si>
  <si>
    <t>EMPRESA "Compañía el GoleroS" S.A.</t>
  </si>
  <si>
    <t>VENTA</t>
  </si>
  <si>
    <t>COMPRA</t>
  </si>
  <si>
    <t>DEVOLUCION</t>
  </si>
  <si>
    <t>INVENTARIO</t>
  </si>
  <si>
    <t>1/1/</t>
  </si>
  <si>
    <t>INVENTARIIO</t>
  </si>
  <si>
    <t>NOMBRE: GABRIEL FIERRO</t>
  </si>
  <si>
    <t xml:space="preserve">   Iva cobrado</t>
  </si>
  <si>
    <t xml:space="preserve">   Proveedores</t>
  </si>
  <si>
    <t xml:space="preserve">   Impuesto por Pagar</t>
  </si>
  <si>
    <t xml:space="preserve">   Intereses por Pagar</t>
  </si>
  <si>
    <t xml:space="preserve">   Prestamo bancario por pagar</t>
  </si>
  <si>
    <t xml:space="preserve">   Capital Social</t>
  </si>
  <si>
    <t>costo de venta</t>
  </si>
  <si>
    <t xml:space="preserve">   Inventarios</t>
  </si>
  <si>
    <t xml:space="preserve">   Bancos</t>
  </si>
  <si>
    <t xml:space="preserve">   Venta de Mercaderia</t>
  </si>
  <si>
    <t xml:space="preserve">   IVA COBRADO</t>
  </si>
  <si>
    <t xml:space="preserve">   Caja</t>
  </si>
  <si>
    <t xml:space="preserve">   clientes</t>
  </si>
  <si>
    <t xml:space="preserve">   Clientes</t>
  </si>
  <si>
    <t xml:space="preserve">   caja</t>
  </si>
  <si>
    <t xml:space="preserve"> Caja</t>
  </si>
  <si>
    <t xml:space="preserve">   IESS por Pagar</t>
  </si>
  <si>
    <t xml:space="preserve">   IVA Cobrado</t>
  </si>
  <si>
    <t xml:space="preserve">   Prestamo Bancario por Pagar</t>
  </si>
  <si>
    <t xml:space="preserve">   Utilidad del Ejercicio</t>
  </si>
  <si>
    <t>inventario</t>
  </si>
  <si>
    <t>vehiculos</t>
  </si>
  <si>
    <t>terreno</t>
  </si>
  <si>
    <t>edificios</t>
  </si>
  <si>
    <t>equipos de oficina</t>
  </si>
  <si>
    <t>intereses por pagar</t>
  </si>
  <si>
    <t>prestamos bancarios por pagar</t>
  </si>
  <si>
    <t>capital</t>
  </si>
  <si>
    <t>utilidad</t>
  </si>
  <si>
    <t>gasto depreciacion</t>
  </si>
  <si>
    <t>vehiculo</t>
  </si>
  <si>
    <t>edificio</t>
  </si>
  <si>
    <t>equipo de oficina</t>
  </si>
  <si>
    <t>prestamos bancarios</t>
  </si>
  <si>
    <t>depreciacion acumulada</t>
  </si>
  <si>
    <t>AL 28 del febrero 2019</t>
  </si>
  <si>
    <t>al 31 de enero 2019</t>
  </si>
  <si>
    <t>Al 28 de Febrero DEL 2019</t>
  </si>
  <si>
    <t>Al 31 DE ENERO DEL 2019</t>
  </si>
  <si>
    <t>Enero del 2019</t>
  </si>
  <si>
    <t>Febrero del 2019</t>
  </si>
  <si>
    <t>BENEFICIO SOCIAL</t>
  </si>
  <si>
    <t>ESTADO DE SITUACIÓN FINANCIERA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</si>
</sst>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_-* #,##0.00\ &quot;€&quot;_-;\-* #,##0.00\ &quot;€&quot;_-;_-* &quot;-&quot;??\ &quot;€&quot;_-;_-@_-"/>
    <numFmt numFmtId="166" formatCode="_-* #,##0.00\ _€_-;\-* #,##0.00\ _€_-;_-* &quot;-&quot;??\ _€_-;_-@_-"/>
    <numFmt numFmtId="167" formatCode="_-[$$-300A]\ * #,##0.00_ ;_-[$$-300A]\ * \-#,##0.00\ ;_-[$$-300A]\ * &quot;-&quot;??_ ;_-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Arial"/>
      <family val="2"/>
    </font>
    <font>
      <sz val="11"/>
      <color rgb="FFFF0000"/>
      <name val="Algerian"/>
      <family val="5"/>
    </font>
    <font>
      <b/>
      <sz val="11"/>
      <color rgb="FFFFC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7030A0"/>
      <name val="Arial"/>
      <family val="2"/>
    </font>
    <font>
      <b/>
      <sz val="10"/>
      <color rgb="FF00B0F0"/>
      <name val="Arial"/>
      <family val="2"/>
    </font>
    <font>
      <b/>
      <sz val="11"/>
      <color rgb="FF7030A0"/>
      <name val="Calibri"/>
      <family val="2"/>
      <scheme val="minor"/>
    </font>
    <font>
      <b/>
      <sz val="10"/>
      <color theme="5" tint="0.39997558519241921"/>
      <name val="Arial"/>
      <family val="2"/>
    </font>
    <font>
      <b/>
      <sz val="10"/>
      <color rgb="FF7030A0"/>
      <name val="Arial"/>
      <family val="2"/>
    </font>
    <font>
      <sz val="10"/>
      <name val="Times New Roman"/>
      <family val="1"/>
    </font>
    <font>
      <sz val="11"/>
      <name val="Calibri"/>
      <family val="2"/>
      <scheme val="minor"/>
    </font>
    <font>
      <sz val="11"/>
      <name val="Times New Roman"/>
      <family val="1"/>
    </font>
    <font>
      <b/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Arial Rounded MT Bold"/>
      <family val="2"/>
    </font>
    <font>
      <sz val="12"/>
      <color rgb="FFFF0000"/>
      <name val="Arial Rounded MT Bold"/>
      <family val="2"/>
    </font>
    <font>
      <sz val="11"/>
      <color theme="1"/>
      <name val="Arial Rounded MT Bold"/>
      <family val="2"/>
    </font>
    <font>
      <sz val="18"/>
      <color rgb="FFFF0000"/>
      <name val="Arial Rounded MT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/>
      <top/>
      <bottom style="thin">
        <color rgb="FFFF0000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35">
    <xf numFmtId="0" fontId="0" fillId="0" borderId="0" xfId="0"/>
    <xf numFmtId="167" fontId="0" fillId="0" borderId="0" xfId="2" applyNumberFormat="1" applyFont="1"/>
    <xf numFmtId="167" fontId="0" fillId="0" borderId="0" xfId="1" applyNumberFormat="1" applyFont="1"/>
    <xf numFmtId="167" fontId="0" fillId="0" borderId="2" xfId="2" applyNumberFormat="1" applyFont="1" applyBorder="1"/>
    <xf numFmtId="0" fontId="3" fillId="0" borderId="0" xfId="0" applyFont="1" applyAlignment="1"/>
    <xf numFmtId="0" fontId="3" fillId="0" borderId="0" xfId="0" applyFont="1"/>
    <xf numFmtId="167" fontId="2" fillId="0" borderId="0" xfId="2" applyNumberFormat="1" applyFont="1"/>
    <xf numFmtId="167" fontId="2" fillId="0" borderId="0" xfId="2" applyNumberFormat="1" applyFont="1" applyBorder="1"/>
    <xf numFmtId="167" fontId="2" fillId="0" borderId="0" xfId="1" applyNumberFormat="1" applyFont="1"/>
    <xf numFmtId="167" fontId="3" fillId="0" borderId="0" xfId="1" applyNumberFormat="1" applyFont="1"/>
    <xf numFmtId="0" fontId="0" fillId="0" borderId="4" xfId="0" applyBorder="1"/>
    <xf numFmtId="167" fontId="0" fillId="0" borderId="4" xfId="1" applyNumberFormat="1" applyFont="1" applyBorder="1"/>
    <xf numFmtId="0" fontId="0" fillId="0" borderId="0" xfId="0" applyBorder="1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167" fontId="0" fillId="0" borderId="4" xfId="1" applyNumberFormat="1" applyFont="1" applyBorder="1" applyAlignment="1">
      <alignment vertical="center"/>
    </xf>
    <xf numFmtId="167" fontId="0" fillId="0" borderId="0" xfId="1" applyNumberFormat="1" applyFont="1" applyAlignment="1">
      <alignment vertical="center"/>
    </xf>
    <xf numFmtId="0" fontId="0" fillId="0" borderId="4" xfId="1" applyNumberFormat="1" applyFont="1" applyBorder="1" applyAlignment="1">
      <alignment vertical="center"/>
    </xf>
    <xf numFmtId="0" fontId="0" fillId="0" borderId="0" xfId="1" applyNumberFormat="1" applyFont="1" applyAlignment="1">
      <alignment vertical="center"/>
    </xf>
    <xf numFmtId="0" fontId="0" fillId="0" borderId="4" xfId="1" applyNumberFormat="1" applyFont="1" applyBorder="1"/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167" fontId="0" fillId="0" borderId="5" xfId="1" applyNumberFormat="1" applyFont="1" applyBorder="1" applyAlignment="1">
      <alignment vertical="center"/>
    </xf>
    <xf numFmtId="167" fontId="0" fillId="0" borderId="0" xfId="1" applyNumberFormat="1" applyFont="1" applyAlignment="1">
      <alignment vertical="center" wrapText="1"/>
    </xf>
    <xf numFmtId="167" fontId="7" fillId="0" borderId="0" xfId="1" applyNumberFormat="1" applyFont="1"/>
    <xf numFmtId="0" fontId="10" fillId="0" borderId="4" xfId="1" applyNumberFormat="1" applyFont="1" applyBorder="1" applyAlignment="1">
      <alignment horizontal="center" vertical="center"/>
    </xf>
    <xf numFmtId="167" fontId="10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0" fontId="11" fillId="0" borderId="4" xfId="0" applyFont="1" applyBorder="1" applyAlignment="1">
      <alignment horizontal="center" vertical="center" wrapText="1"/>
    </xf>
    <xf numFmtId="167" fontId="11" fillId="0" borderId="4" xfId="1" applyNumberFormat="1" applyFont="1" applyBorder="1" applyAlignment="1">
      <alignment horizontal="center" vertical="center" wrapText="1"/>
    </xf>
    <xf numFmtId="167" fontId="12" fillId="0" borderId="6" xfId="1" applyNumberFormat="1" applyFont="1" applyBorder="1" applyAlignment="1">
      <alignment vertical="center"/>
    </xf>
    <xf numFmtId="167" fontId="12" fillId="0" borderId="4" xfId="1" applyNumberFormat="1" applyFont="1" applyBorder="1" applyAlignment="1">
      <alignment vertical="center"/>
    </xf>
    <xf numFmtId="167" fontId="13" fillId="0" borderId="4" xfId="1" applyNumberFormat="1" applyFont="1" applyBorder="1" applyAlignment="1">
      <alignment vertical="center"/>
    </xf>
    <xf numFmtId="0" fontId="6" fillId="0" borderId="0" xfId="0" applyFont="1"/>
    <xf numFmtId="0" fontId="9" fillId="0" borderId="0" xfId="0" applyFont="1"/>
    <xf numFmtId="0" fontId="14" fillId="0" borderId="0" xfId="0" applyFont="1"/>
    <xf numFmtId="17" fontId="6" fillId="0" borderId="4" xfId="0" applyNumberFormat="1" applyFont="1" applyBorder="1" applyAlignment="1">
      <alignment vertical="center"/>
    </xf>
    <xf numFmtId="0" fontId="0" fillId="0" borderId="4" xfId="0" applyFont="1" applyBorder="1" applyAlignment="1">
      <alignment horizontal="center"/>
    </xf>
    <xf numFmtId="0" fontId="16" fillId="0" borderId="4" xfId="0" applyFont="1" applyFill="1" applyBorder="1" applyAlignment="1"/>
    <xf numFmtId="4" fontId="16" fillId="0" borderId="4" xfId="0" applyNumberFormat="1" applyFont="1" applyFill="1" applyBorder="1" applyAlignment="1"/>
    <xf numFmtId="4" fontId="16" fillId="0" borderId="4" xfId="0" applyNumberFormat="1" applyFont="1" applyFill="1" applyBorder="1" applyAlignment="1">
      <alignment horizontal="right"/>
    </xf>
    <xf numFmtId="4" fontId="16" fillId="0" borderId="4" xfId="1" applyNumberFormat="1" applyFont="1" applyFill="1" applyBorder="1" applyAlignment="1"/>
    <xf numFmtId="4" fontId="16" fillId="0" borderId="4" xfId="1" applyNumberFormat="1" applyFont="1" applyFill="1" applyBorder="1" applyAlignment="1">
      <alignment horizontal="right"/>
    </xf>
    <xf numFmtId="0" fontId="16" fillId="0" borderId="4" xfId="0" applyNumberFormat="1" applyFont="1" applyFill="1" applyBorder="1" applyAlignment="1">
      <alignment horizontal="center"/>
    </xf>
    <xf numFmtId="0" fontId="16" fillId="0" borderId="4" xfId="0" applyFont="1" applyFill="1" applyBorder="1" applyAlignment="1">
      <alignment horizontal="left" vertical="center"/>
    </xf>
    <xf numFmtId="2" fontId="16" fillId="0" borderId="4" xfId="0" applyNumberFormat="1" applyFont="1" applyFill="1" applyBorder="1" applyAlignment="1"/>
    <xf numFmtId="0" fontId="16" fillId="0" borderId="4" xfId="0" applyFont="1" applyFill="1" applyBorder="1" applyAlignment="1">
      <alignment horizontal="left" vertical="center" wrapText="1"/>
    </xf>
    <xf numFmtId="14" fontId="15" fillId="0" borderId="0" xfId="0" applyNumberFormat="1" applyFont="1" applyFill="1" applyBorder="1" applyAlignment="1"/>
    <xf numFmtId="2" fontId="15" fillId="0" borderId="0" xfId="0" applyNumberFormat="1" applyFont="1" applyFill="1" applyBorder="1" applyAlignment="1">
      <alignment vertical="center"/>
    </xf>
    <xf numFmtId="14" fontId="15" fillId="0" borderId="0" xfId="0" applyNumberFormat="1" applyFont="1" applyFill="1" applyBorder="1"/>
    <xf numFmtId="0" fontId="15" fillId="0" borderId="0" xfId="0" applyFont="1" applyFill="1" applyBorder="1"/>
    <xf numFmtId="14" fontId="15" fillId="0" borderId="0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/>
    <xf numFmtId="0" fontId="15" fillId="0" borderId="0" xfId="0" applyFont="1" applyFill="1" applyBorder="1" applyAlignment="1">
      <alignment horizontal="left"/>
    </xf>
    <xf numFmtId="4" fontId="15" fillId="0" borderId="0" xfId="1" applyNumberFormat="1" applyFont="1" applyFill="1" applyBorder="1" applyAlignment="1"/>
    <xf numFmtId="4" fontId="15" fillId="0" borderId="0" xfId="1" applyNumberFormat="1" applyFont="1" applyFill="1" applyBorder="1" applyAlignment="1">
      <alignment horizontal="right"/>
    </xf>
    <xf numFmtId="0" fontId="15" fillId="0" borderId="0" xfId="0" applyNumberFormat="1" applyFont="1" applyFill="1" applyBorder="1" applyAlignment="1"/>
    <xf numFmtId="0" fontId="0" fillId="0" borderId="4" xfId="0" applyFont="1" applyBorder="1"/>
    <xf numFmtId="4" fontId="15" fillId="0" borderId="0" xfId="0" applyNumberFormat="1" applyFont="1" applyFill="1" applyBorder="1" applyAlignment="1"/>
    <xf numFmtId="4" fontId="15" fillId="0" borderId="0" xfId="0" applyNumberFormat="1" applyFont="1" applyFill="1" applyBorder="1" applyAlignment="1">
      <alignment horizontal="right"/>
    </xf>
    <xf numFmtId="0" fontId="0" fillId="0" borderId="7" xfId="0" applyFont="1" applyFill="1" applyBorder="1" applyAlignment="1">
      <alignment horizontal="center" vertical="center" wrapText="1"/>
    </xf>
    <xf numFmtId="14" fontId="17" fillId="0" borderId="4" xfId="0" applyNumberFormat="1" applyFont="1" applyFill="1" applyBorder="1" applyAlignment="1">
      <alignment horizontal="center"/>
    </xf>
    <xf numFmtId="14" fontId="16" fillId="0" borderId="4" xfId="0" applyNumberFormat="1" applyFont="1" applyBorder="1"/>
    <xf numFmtId="14" fontId="17" fillId="0" borderId="4" xfId="0" applyNumberFormat="1" applyFont="1" applyFill="1" applyBorder="1"/>
    <xf numFmtId="0" fontId="16" fillId="0" borderId="7" xfId="0" applyFont="1" applyFill="1" applyBorder="1" applyAlignment="1"/>
    <xf numFmtId="14" fontId="16" fillId="0" borderId="0" xfId="0" applyNumberFormat="1" applyFont="1"/>
    <xf numFmtId="0" fontId="18" fillId="0" borderId="4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167" fontId="18" fillId="0" borderId="4" xfId="1" applyNumberFormat="1" applyFont="1" applyBorder="1" applyAlignment="1">
      <alignment horizontal="center"/>
    </xf>
    <xf numFmtId="14" fontId="19" fillId="0" borderId="4" xfId="0" applyNumberFormat="1" applyFont="1" applyBorder="1"/>
    <xf numFmtId="0" fontId="19" fillId="0" borderId="4" xfId="0" applyFont="1" applyBorder="1" applyAlignment="1">
      <alignment horizontal="right"/>
    </xf>
    <xf numFmtId="167" fontId="19" fillId="0" borderId="4" xfId="1" applyNumberFormat="1" applyFont="1" applyBorder="1"/>
    <xf numFmtId="167" fontId="19" fillId="0" borderId="6" xfId="1" applyNumberFormat="1" applyFont="1" applyBorder="1"/>
    <xf numFmtId="167" fontId="19" fillId="0" borderId="1" xfId="2" applyNumberFormat="1" applyFont="1" applyBorder="1"/>
    <xf numFmtId="167" fontId="19" fillId="0" borderId="1" xfId="1" applyNumberFormat="1" applyFont="1" applyBorder="1"/>
    <xf numFmtId="2" fontId="3" fillId="0" borderId="4" xfId="0" applyNumberFormat="1" applyFont="1" applyFill="1" applyBorder="1"/>
    <xf numFmtId="2" fontId="3" fillId="0" borderId="0" xfId="0" applyNumberFormat="1" applyFont="1" applyFill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/>
    <xf numFmtId="0" fontId="3" fillId="0" borderId="4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2" fontId="0" fillId="0" borderId="14" xfId="0" applyNumberFormat="1" applyFill="1" applyBorder="1"/>
    <xf numFmtId="2" fontId="0" fillId="0" borderId="0" xfId="0" applyNumberFormat="1" applyFill="1"/>
    <xf numFmtId="2" fontId="0" fillId="0" borderId="0" xfId="0" applyNumberFormat="1" applyFill="1" applyBorder="1"/>
    <xf numFmtId="2" fontId="0" fillId="0" borderId="12" xfId="0" applyNumberFormat="1" applyFill="1" applyBorder="1" applyAlignment="1">
      <alignment horizontal="left"/>
    </xf>
    <xf numFmtId="2" fontId="0" fillId="0" borderId="0" xfId="0" applyNumberFormat="1" applyFill="1" applyAlignment="1">
      <alignment horizontal="left"/>
    </xf>
    <xf numFmtId="2" fontId="0" fillId="0" borderId="11" xfId="0" applyNumberFormat="1" applyFill="1" applyBorder="1"/>
    <xf numFmtId="2" fontId="0" fillId="0" borderId="13" xfId="0" applyNumberFormat="1" applyFill="1" applyBorder="1" applyAlignment="1">
      <alignment horizontal="left"/>
    </xf>
    <xf numFmtId="0" fontId="0" fillId="0" borderId="11" xfId="0" applyFill="1" applyBorder="1"/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horizontal="left"/>
    </xf>
    <xf numFmtId="0" fontId="0" fillId="0" borderId="15" xfId="0" applyFill="1" applyBorder="1"/>
    <xf numFmtId="2" fontId="0" fillId="0" borderId="15" xfId="0" applyNumberFormat="1" applyFill="1" applyBorder="1"/>
    <xf numFmtId="2" fontId="3" fillId="0" borderId="9" xfId="0" applyNumberFormat="1" applyFont="1" applyFill="1" applyBorder="1"/>
    <xf numFmtId="2" fontId="3" fillId="0" borderId="9" xfId="0" applyNumberFormat="1" applyFont="1" applyFill="1" applyBorder="1" applyAlignment="1">
      <alignment horizontal="left"/>
    </xf>
    <xf numFmtId="2" fontId="3" fillId="0" borderId="7" xfId="0" applyNumberFormat="1" applyFont="1" applyFill="1" applyBorder="1"/>
    <xf numFmtId="2" fontId="3" fillId="0" borderId="4" xfId="0" applyNumberFormat="1" applyFont="1" applyFill="1" applyBorder="1" applyAlignment="1">
      <alignment horizontal="left"/>
    </xf>
    <xf numFmtId="0" fontId="0" fillId="0" borderId="0" xfId="0" applyFill="1" applyAlignment="1"/>
    <xf numFmtId="0" fontId="0" fillId="0" borderId="0" xfId="0" applyFill="1" applyBorder="1"/>
    <xf numFmtId="2" fontId="0" fillId="0" borderId="9" xfId="0" applyNumberFormat="1" applyFill="1" applyBorder="1"/>
    <xf numFmtId="0" fontId="3" fillId="0" borderId="0" xfId="0" applyFont="1" applyFill="1"/>
    <xf numFmtId="2" fontId="0" fillId="0" borderId="4" xfId="0" applyNumberFormat="1" applyFill="1" applyBorder="1"/>
    <xf numFmtId="0" fontId="0" fillId="0" borderId="0" xfId="0" applyFill="1" applyAlignment="1">
      <alignment vertical="center"/>
    </xf>
    <xf numFmtId="0" fontId="3" fillId="0" borderId="4" xfId="0" applyFont="1" applyFill="1" applyBorder="1"/>
    <xf numFmtId="2" fontId="0" fillId="0" borderId="0" xfId="0" applyNumberFormat="1" applyFill="1" applyAlignment="1"/>
    <xf numFmtId="2" fontId="3" fillId="0" borderId="9" xfId="0" applyNumberFormat="1" applyFont="1" applyFill="1" applyBorder="1" applyAlignment="1"/>
    <xf numFmtId="2" fontId="0" fillId="0" borderId="11" xfId="0" applyNumberFormat="1" applyFill="1" applyBorder="1" applyAlignment="1">
      <alignment horizontal="right"/>
    </xf>
    <xf numFmtId="0" fontId="0" fillId="0" borderId="11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20" fillId="0" borderId="4" xfId="0" applyFont="1" applyBorder="1" applyAlignment="1">
      <alignment horizontal="center"/>
    </xf>
    <xf numFmtId="0" fontId="21" fillId="0" borderId="4" xfId="0" applyFont="1" applyBorder="1" applyAlignment="1">
      <alignment horizontal="left"/>
    </xf>
    <xf numFmtId="164" fontId="21" fillId="0" borderId="0" xfId="0" applyNumberFormat="1" applyFont="1" applyBorder="1" applyAlignment="1">
      <alignment horizontal="center"/>
    </xf>
    <xf numFmtId="164" fontId="21" fillId="0" borderId="4" xfId="0" applyNumberFormat="1" applyFont="1" applyBorder="1" applyAlignment="1">
      <alignment horizontal="center"/>
    </xf>
    <xf numFmtId="0" fontId="21" fillId="0" borderId="7" xfId="0" applyFont="1" applyBorder="1" applyAlignment="1">
      <alignment horizontal="left"/>
    </xf>
    <xf numFmtId="164" fontId="21" fillId="0" borderId="0" xfId="0" applyNumberFormat="1" applyFont="1" applyAlignment="1">
      <alignment horizontal="center"/>
    </xf>
    <xf numFmtId="0" fontId="21" fillId="0" borderId="7" xfId="0" applyFont="1" applyBorder="1" applyAlignment="1"/>
    <xf numFmtId="164" fontId="21" fillId="0" borderId="4" xfId="0" applyNumberFormat="1" applyFont="1" applyBorder="1"/>
    <xf numFmtId="0" fontId="22" fillId="0" borderId="7" xfId="0" applyFont="1" applyBorder="1" applyAlignment="1">
      <alignment horizontal="center"/>
    </xf>
    <xf numFmtId="164" fontId="22" fillId="0" borderId="4" xfId="0" applyNumberFormat="1" applyFont="1" applyBorder="1" applyAlignment="1">
      <alignment horizontal="center"/>
    </xf>
    <xf numFmtId="164" fontId="22" fillId="0" borderId="4" xfId="0" applyNumberFormat="1" applyFont="1" applyBorder="1"/>
    <xf numFmtId="0" fontId="21" fillId="0" borderId="0" xfId="0" applyFont="1"/>
    <xf numFmtId="2" fontId="21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17" xfId="0" applyBorder="1"/>
    <xf numFmtId="0" fontId="0" fillId="0" borderId="18" xfId="0" applyBorder="1"/>
    <xf numFmtId="0" fontId="2" fillId="0" borderId="20" xfId="0" applyFont="1" applyBorder="1"/>
    <xf numFmtId="0" fontId="0" fillId="0" borderId="19" xfId="0" applyBorder="1"/>
    <xf numFmtId="0" fontId="0" fillId="2" borderId="0" xfId="0" applyFill="1" applyBorder="1"/>
    <xf numFmtId="0" fontId="0" fillId="0" borderId="0" xfId="0" applyFont="1"/>
    <xf numFmtId="167" fontId="0" fillId="0" borderId="0" xfId="2" applyNumberFormat="1" applyFont="1" applyBorder="1"/>
    <xf numFmtId="167" fontId="0" fillId="0" borderId="0" xfId="1" applyNumberFormat="1" applyFont="1" applyBorder="1"/>
    <xf numFmtId="167" fontId="11" fillId="0" borderId="4" xfId="1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167" fontId="0" fillId="0" borderId="0" xfId="2" applyNumberFormat="1" applyFont="1" applyFill="1"/>
    <xf numFmtId="167" fontId="0" fillId="0" borderId="0" xfId="1" applyNumberFormat="1" applyFont="1" applyFill="1"/>
    <xf numFmtId="2" fontId="0" fillId="0" borderId="0" xfId="0" applyNumberFormat="1" applyAlignment="1">
      <alignment vertical="center"/>
    </xf>
    <xf numFmtId="0" fontId="0" fillId="0" borderId="0" xfId="0" applyBorder="1" applyAlignment="1">
      <alignment vertical="center"/>
    </xf>
    <xf numFmtId="167" fontId="0" fillId="0" borderId="0" xfId="1" applyNumberFormat="1" applyFont="1" applyBorder="1" applyAlignment="1">
      <alignment vertical="center"/>
    </xf>
    <xf numFmtId="167" fontId="12" fillId="0" borderId="0" xfId="1" applyNumberFormat="1" applyFont="1" applyBorder="1" applyAlignment="1">
      <alignment vertical="center"/>
    </xf>
    <xf numFmtId="167" fontId="0" fillId="0" borderId="0" xfId="1" applyNumberFormat="1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167" fontId="11" fillId="0" borderId="0" xfId="1" applyNumberFormat="1" applyFont="1" applyBorder="1" applyAlignment="1">
      <alignment vertical="center" wrapText="1"/>
    </xf>
    <xf numFmtId="2" fontId="3" fillId="0" borderId="9" xfId="0" applyNumberFormat="1" applyFont="1" applyFill="1" applyBorder="1" applyAlignment="1">
      <alignment horizontal="right"/>
    </xf>
    <xf numFmtId="167" fontId="0" fillId="2" borderId="0" xfId="2" applyNumberFormat="1" applyFont="1" applyFill="1"/>
    <xf numFmtId="167" fontId="0" fillId="2" borderId="2" xfId="2" applyNumberFormat="1" applyFont="1" applyFill="1" applyBorder="1"/>
    <xf numFmtId="167" fontId="0" fillId="2" borderId="0" xfId="1" applyNumberFormat="1" applyFont="1" applyFill="1"/>
    <xf numFmtId="167" fontId="0" fillId="2" borderId="2" xfId="1" applyNumberFormat="1" applyFont="1" applyFill="1" applyBorder="1"/>
    <xf numFmtId="0" fontId="21" fillId="2" borderId="7" xfId="0" applyFont="1" applyFill="1" applyBorder="1" applyAlignment="1">
      <alignment horizontal="left"/>
    </xf>
    <xf numFmtId="0" fontId="21" fillId="2" borderId="4" xfId="0" applyFont="1" applyFill="1" applyBorder="1" applyAlignment="1">
      <alignment horizontal="left"/>
    </xf>
    <xf numFmtId="0" fontId="16" fillId="0" borderId="0" xfId="0" applyFont="1"/>
    <xf numFmtId="2" fontId="3" fillId="0" borderId="0" xfId="0" applyNumberFormat="1" applyFont="1" applyFill="1" applyBorder="1" applyAlignment="1">
      <alignment horizontal="left"/>
    </xf>
    <xf numFmtId="2" fontId="0" fillId="0" borderId="0" xfId="0" applyNumberFormat="1" applyFill="1" applyAlignment="1">
      <alignment horizontal="center"/>
    </xf>
    <xf numFmtId="2" fontId="0" fillId="0" borderId="11" xfId="0" applyNumberFormat="1" applyFill="1" applyBorder="1" applyAlignment="1">
      <alignment horizontal="center"/>
    </xf>
    <xf numFmtId="2" fontId="3" fillId="0" borderId="4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4" xfId="0" applyFont="1" applyFill="1" applyBorder="1" applyAlignment="1">
      <alignment horizontal="center"/>
    </xf>
    <xf numFmtId="14" fontId="16" fillId="2" borderId="4" xfId="0" applyNumberFormat="1" applyFont="1" applyFill="1" applyBorder="1"/>
    <xf numFmtId="167" fontId="0" fillId="2" borderId="4" xfId="1" applyNumberFormat="1" applyFont="1" applyFill="1" applyBorder="1"/>
    <xf numFmtId="0" fontId="0" fillId="2" borderId="4" xfId="0" applyFill="1" applyBorder="1"/>
    <xf numFmtId="0" fontId="0" fillId="2" borderId="4" xfId="0" applyFont="1" applyFill="1" applyBorder="1"/>
    <xf numFmtId="0" fontId="16" fillId="2" borderId="7" xfId="0" applyFont="1" applyFill="1" applyBorder="1" applyAlignment="1"/>
    <xf numFmtId="2" fontId="0" fillId="2" borderId="0" xfId="0" applyNumberFormat="1" applyFill="1" applyAlignment="1">
      <alignment horizontal="left"/>
    </xf>
    <xf numFmtId="1" fontId="0" fillId="0" borderId="4" xfId="1" applyNumberFormat="1" applyFont="1" applyBorder="1"/>
    <xf numFmtId="0" fontId="25" fillId="0" borderId="0" xfId="0" applyFont="1"/>
    <xf numFmtId="0" fontId="25" fillId="0" borderId="0" xfId="0" applyFont="1" applyAlignment="1">
      <alignment horizontal="right"/>
    </xf>
    <xf numFmtId="0" fontId="23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14" fontId="16" fillId="0" borderId="0" xfId="0" applyNumberFormat="1" applyFont="1" applyBorder="1"/>
    <xf numFmtId="0" fontId="0" fillId="0" borderId="0" xfId="0" applyFont="1" applyBorder="1"/>
    <xf numFmtId="2" fontId="16" fillId="0" borderId="0" xfId="0" applyNumberFormat="1" applyFont="1" applyFill="1" applyBorder="1" applyAlignment="1"/>
    <xf numFmtId="0" fontId="16" fillId="0" borderId="0" xfId="0" applyFont="1" applyFill="1" applyBorder="1" applyAlignment="1"/>
    <xf numFmtId="167" fontId="0" fillId="0" borderId="4" xfId="2" applyNumberFormat="1" applyFont="1" applyFill="1" applyBorder="1"/>
    <xf numFmtId="167" fontId="0" fillId="2" borderId="4" xfId="2" applyNumberFormat="1" applyFont="1" applyFill="1" applyBorder="1"/>
    <xf numFmtId="167" fontId="0" fillId="0" borderId="4" xfId="1" applyNumberFormat="1" applyFont="1" applyFill="1" applyBorder="1"/>
    <xf numFmtId="167" fontId="1" fillId="0" borderId="4" xfId="1" applyNumberFormat="1" applyFont="1" applyBorder="1" applyAlignment="1">
      <alignment horizontal="center"/>
    </xf>
    <xf numFmtId="0" fontId="0" fillId="0" borderId="7" xfId="0" applyFont="1" applyBorder="1"/>
    <xf numFmtId="0" fontId="5" fillId="0" borderId="4" xfId="0" applyFont="1" applyBorder="1" applyAlignment="1">
      <alignment horizontal="center"/>
    </xf>
    <xf numFmtId="167" fontId="0" fillId="0" borderId="4" xfId="2" applyNumberFormat="1" applyFont="1" applyBorder="1"/>
    <xf numFmtId="0" fontId="16" fillId="0" borderId="4" xfId="0" applyFont="1" applyBorder="1"/>
    <xf numFmtId="0" fontId="0" fillId="0" borderId="0" xfId="0" applyBorder="1" applyAlignment="1">
      <alignment horizontal="center"/>
    </xf>
    <xf numFmtId="0" fontId="22" fillId="0" borderId="0" xfId="0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0" applyNumberFormat="1" applyFont="1" applyBorder="1"/>
    <xf numFmtId="0" fontId="23" fillId="0" borderId="0" xfId="0" applyFont="1" applyAlignment="1">
      <alignment horizontal="center"/>
    </xf>
    <xf numFmtId="0" fontId="20" fillId="0" borderId="4" xfId="0" applyFont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2" fontId="3" fillId="0" borderId="6" xfId="0" applyNumberFormat="1" applyFont="1" applyFill="1" applyBorder="1"/>
    <xf numFmtId="2" fontId="0" fillId="2" borderId="0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right"/>
    </xf>
    <xf numFmtId="164" fontId="21" fillId="0" borderId="0" xfId="0" applyNumberFormat="1" applyFont="1"/>
    <xf numFmtId="0" fontId="5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7" fontId="4" fillId="0" borderId="4" xfId="1" applyNumberFormat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4" xfId="0" applyBorder="1" applyAlignment="1">
      <alignment horizontal="left" vertical="center"/>
    </xf>
    <xf numFmtId="167" fontId="6" fillId="0" borderId="7" xfId="1" applyNumberFormat="1" applyFont="1" applyBorder="1" applyAlignment="1">
      <alignment horizontal="left" vertical="center"/>
    </xf>
    <xf numFmtId="167" fontId="6" fillId="0" borderId="9" xfId="1" applyNumberFormat="1" applyFont="1" applyBorder="1" applyAlignment="1">
      <alignment horizontal="left" vertical="center"/>
    </xf>
    <xf numFmtId="167" fontId="0" fillId="0" borderId="7" xfId="1" applyNumberFormat="1" applyFont="1" applyBorder="1" applyAlignment="1">
      <alignment horizontal="left" vertical="center"/>
    </xf>
    <xf numFmtId="167" fontId="0" fillId="0" borderId="8" xfId="1" applyNumberFormat="1" applyFont="1" applyBorder="1" applyAlignment="1">
      <alignment horizontal="left" vertical="center"/>
    </xf>
    <xf numFmtId="167" fontId="0" fillId="0" borderId="9" xfId="1" applyNumberFormat="1" applyFont="1" applyBorder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7" fontId="11" fillId="0" borderId="4" xfId="1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23" fillId="0" borderId="0" xfId="0" applyFont="1" applyFill="1" applyAlignment="1">
      <alignment horizontal="left"/>
    </xf>
    <xf numFmtId="167" fontId="0" fillId="0" borderId="3" xfId="2" applyNumberFormat="1" applyFont="1" applyBorder="1" applyAlignment="1">
      <alignment horizontal="center"/>
    </xf>
    <xf numFmtId="167" fontId="0" fillId="0" borderId="3" xfId="1" applyNumberFormat="1" applyFont="1" applyBorder="1" applyAlignment="1">
      <alignment horizontal="center"/>
    </xf>
    <xf numFmtId="167" fontId="3" fillId="0" borderId="0" xfId="1" applyNumberFormat="1" applyFont="1" applyAlignment="1">
      <alignment horizontal="center"/>
    </xf>
    <xf numFmtId="167" fontId="3" fillId="0" borderId="0" xfId="2" applyNumberFormat="1" applyFont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 vertical="center" wrapText="1"/>
    </xf>
    <xf numFmtId="167" fontId="23" fillId="0" borderId="0" xfId="1" applyNumberFormat="1" applyFont="1" applyAlignment="1">
      <alignment vertical="center"/>
    </xf>
    <xf numFmtId="0" fontId="25" fillId="0" borderId="0" xfId="1" applyNumberFormat="1" applyFont="1" applyAlignment="1">
      <alignment vertical="center"/>
    </xf>
    <xf numFmtId="0" fontId="23" fillId="0" borderId="0" xfId="1" applyNumberFormat="1" applyFont="1" applyAlignment="1">
      <alignment vertical="center"/>
    </xf>
    <xf numFmtId="167" fontId="0" fillId="0" borderId="0" xfId="1" applyNumberFormat="1" applyFont="1" applyFill="1" applyAlignment="1">
      <alignment vertical="center"/>
    </xf>
    <xf numFmtId="167" fontId="0" fillId="0" borderId="0" xfId="2" applyNumberFormat="1" applyFont="1" applyFill="1" applyBorder="1"/>
    <xf numFmtId="167" fontId="2" fillId="0" borderId="0" xfId="2" applyNumberFormat="1" applyFont="1" applyFill="1" applyBorder="1"/>
    <xf numFmtId="167" fontId="0" fillId="0" borderId="0" xfId="1" applyNumberFormat="1" applyFont="1" applyFill="1" applyBorder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workbookViewId="0">
      <selection activeCell="J29" sqref="J29"/>
    </sheetView>
  </sheetViews>
  <sheetFormatPr baseColWidth="10" defaultRowHeight="14.25" customHeight="1" x14ac:dyDescent="0.25"/>
  <cols>
    <col min="1" max="1" width="36.42578125" bestFit="1" customWidth="1"/>
    <col min="2" max="2" width="5.7109375" customWidth="1"/>
    <col min="3" max="3" width="14.28515625" style="1" customWidth="1"/>
    <col min="4" max="4" width="13" style="1" customWidth="1"/>
    <col min="5" max="5" width="2.28515625" style="1" customWidth="1"/>
    <col min="6" max="6" width="26.85546875" bestFit="1" customWidth="1"/>
    <col min="7" max="7" width="5" style="2" customWidth="1"/>
    <col min="8" max="8" width="13.140625" style="2" customWidth="1"/>
    <col min="9" max="9" width="13.85546875" style="2" customWidth="1"/>
  </cols>
  <sheetData>
    <row r="1" spans="1:10" ht="14.25" customHeight="1" x14ac:dyDescent="0.25">
      <c r="A1" s="193" t="s">
        <v>122</v>
      </c>
      <c r="B1" s="193"/>
      <c r="C1" s="193"/>
      <c r="D1" s="193"/>
      <c r="E1" s="193"/>
      <c r="F1" s="193"/>
      <c r="G1" s="193"/>
      <c r="H1" s="193"/>
      <c r="I1" s="193"/>
    </row>
    <row r="2" spans="1:10" ht="14.25" customHeight="1" x14ac:dyDescent="0.25">
      <c r="A2" s="193" t="s">
        <v>5</v>
      </c>
      <c r="B2" s="193"/>
      <c r="C2" s="193"/>
      <c r="D2" s="193"/>
      <c r="E2" s="193"/>
      <c r="F2" s="193"/>
      <c r="G2" s="193"/>
      <c r="H2" s="193"/>
      <c r="I2" s="193"/>
      <c r="J2" s="4"/>
    </row>
    <row r="3" spans="1:10" ht="14.25" customHeight="1" x14ac:dyDescent="0.25">
      <c r="A3" s="193" t="s">
        <v>123</v>
      </c>
      <c r="B3" s="193"/>
      <c r="C3" s="193"/>
      <c r="D3" s="193"/>
      <c r="E3" s="193"/>
      <c r="F3" s="193"/>
      <c r="G3" s="193"/>
      <c r="H3" s="193"/>
      <c r="I3" s="193"/>
      <c r="J3" s="4"/>
    </row>
    <row r="4" spans="1:10" ht="14.25" customHeight="1" x14ac:dyDescent="0.25">
      <c r="B4" t="s">
        <v>152</v>
      </c>
    </row>
    <row r="5" spans="1:10" ht="14.25" customHeight="1" x14ac:dyDescent="0.25">
      <c r="A5" s="34" t="s">
        <v>0</v>
      </c>
      <c r="B5" s="34"/>
      <c r="F5" s="34" t="s">
        <v>9</v>
      </c>
    </row>
    <row r="6" spans="1:10" ht="14.25" customHeight="1" x14ac:dyDescent="0.25">
      <c r="A6" s="33" t="s">
        <v>1</v>
      </c>
      <c r="B6" s="33"/>
      <c r="D6" s="1">
        <f>+SUM(C7:C10)</f>
        <v>27556</v>
      </c>
      <c r="F6" s="33" t="s">
        <v>10</v>
      </c>
      <c r="I6" s="2">
        <f>+SUM(H7:H10)</f>
        <v>43056</v>
      </c>
    </row>
    <row r="7" spans="1:10" ht="14.25" customHeight="1" x14ac:dyDescent="0.25">
      <c r="A7" t="s">
        <v>3</v>
      </c>
      <c r="C7" s="135">
        <v>8704</v>
      </c>
      <c r="F7" t="s">
        <v>73</v>
      </c>
      <c r="H7" s="136">
        <v>2556</v>
      </c>
    </row>
    <row r="8" spans="1:10" ht="14.25" customHeight="1" x14ac:dyDescent="0.25">
      <c r="A8" t="s">
        <v>69</v>
      </c>
      <c r="C8" s="135">
        <v>1852</v>
      </c>
      <c r="F8" t="s">
        <v>74</v>
      </c>
      <c r="H8" s="136">
        <v>30000</v>
      </c>
    </row>
    <row r="9" spans="1:10" ht="14.25" customHeight="1" x14ac:dyDescent="0.25">
      <c r="A9" t="s">
        <v>70</v>
      </c>
      <c r="C9" s="145">
        <v>9000</v>
      </c>
      <c r="F9" t="s">
        <v>75</v>
      </c>
      <c r="H9" s="147">
        <v>3000</v>
      </c>
    </row>
    <row r="10" spans="1:10" ht="14.25" customHeight="1" x14ac:dyDescent="0.25">
      <c r="A10" t="s">
        <v>71</v>
      </c>
      <c r="C10" s="135">
        <v>8000</v>
      </c>
      <c r="F10" t="s">
        <v>59</v>
      </c>
      <c r="H10" s="147">
        <v>7500</v>
      </c>
    </row>
    <row r="11" spans="1:10" ht="14.25" customHeight="1" x14ac:dyDescent="0.25">
      <c r="C11" s="135"/>
      <c r="H11" s="136"/>
    </row>
    <row r="12" spans="1:10" ht="14.25" customHeight="1" x14ac:dyDescent="0.25">
      <c r="A12" s="33" t="s">
        <v>72</v>
      </c>
      <c r="B12" s="33"/>
      <c r="C12" s="135"/>
      <c r="D12" s="1">
        <f>+SUM(C13:C15)</f>
        <v>238000</v>
      </c>
      <c r="F12" s="33" t="s">
        <v>76</v>
      </c>
      <c r="H12" s="136"/>
      <c r="I12" s="2">
        <f>+H13</f>
        <v>100000</v>
      </c>
    </row>
    <row r="13" spans="1:10" ht="14.25" customHeight="1" x14ac:dyDescent="0.25">
      <c r="A13" t="s">
        <v>7</v>
      </c>
      <c r="C13" s="146">
        <v>100000</v>
      </c>
      <c r="F13" t="s">
        <v>77</v>
      </c>
      <c r="H13" s="148">
        <v>100000</v>
      </c>
    </row>
    <row r="14" spans="1:10" ht="14.25" customHeight="1" x14ac:dyDescent="0.25">
      <c r="A14" t="s">
        <v>6</v>
      </c>
      <c r="C14" s="145">
        <v>130000</v>
      </c>
      <c r="H14" s="136"/>
    </row>
    <row r="15" spans="1:10" ht="14.25" customHeight="1" x14ac:dyDescent="0.25">
      <c r="A15" t="s">
        <v>4</v>
      </c>
      <c r="C15" s="145">
        <v>8000</v>
      </c>
      <c r="F15" s="35" t="s">
        <v>78</v>
      </c>
      <c r="H15" s="136"/>
      <c r="I15" s="2">
        <f>+I12+I6</f>
        <v>143056</v>
      </c>
    </row>
    <row r="16" spans="1:10" ht="14.25" customHeight="1" x14ac:dyDescent="0.25">
      <c r="C16" s="135"/>
      <c r="H16" s="136"/>
    </row>
    <row r="17" spans="1:14" ht="14.25" customHeight="1" x14ac:dyDescent="0.25">
      <c r="C17" s="135"/>
      <c r="H17" s="136"/>
    </row>
    <row r="18" spans="1:14" ht="14.25" customHeight="1" x14ac:dyDescent="0.25">
      <c r="C18" s="135"/>
      <c r="F18" s="34" t="s">
        <v>11</v>
      </c>
      <c r="H18" s="136"/>
      <c r="I18" s="2">
        <f>+SUM(H19)</f>
        <v>122500</v>
      </c>
    </row>
    <row r="19" spans="1:14" ht="14.25" customHeight="1" x14ac:dyDescent="0.25">
      <c r="C19" s="135"/>
      <c r="F19" t="s">
        <v>12</v>
      </c>
      <c r="H19" s="148">
        <f>+D22-I15</f>
        <v>122500</v>
      </c>
    </row>
    <row r="20" spans="1:14" ht="14.25" customHeight="1" x14ac:dyDescent="0.25">
      <c r="C20" s="135"/>
    </row>
    <row r="22" spans="1:14" ht="14.25" customHeight="1" thickBot="1" x14ac:dyDescent="0.3">
      <c r="A22" s="35" t="s">
        <v>8</v>
      </c>
      <c r="B22" s="35"/>
      <c r="C22" s="6"/>
      <c r="D22" s="73">
        <f>+SUM(D6:D21)</f>
        <v>265556</v>
      </c>
      <c r="F22" s="35" t="s">
        <v>13</v>
      </c>
      <c r="G22" s="8"/>
      <c r="H22" s="8"/>
      <c r="I22" s="74">
        <f>+SUM(I15:I19)</f>
        <v>265556</v>
      </c>
    </row>
    <row r="23" spans="1:14" ht="14.25" customHeight="1" thickTop="1" x14ac:dyDescent="0.25"/>
    <row r="24" spans="1:14" ht="14.25" customHeight="1" x14ac:dyDescent="0.25">
      <c r="A24" s="79"/>
      <c r="B24" s="79"/>
      <c r="C24" s="232"/>
      <c r="D24" s="135"/>
      <c r="E24" s="233"/>
      <c r="F24" s="79"/>
      <c r="G24" s="234"/>
      <c r="H24" s="234"/>
      <c r="I24" s="136"/>
      <c r="J24" s="79"/>
      <c r="K24" s="79"/>
      <c r="L24" s="79"/>
      <c r="M24" s="79"/>
      <c r="N24" s="79"/>
    </row>
    <row r="25" spans="1:14" ht="14.25" customHeight="1" x14ac:dyDescent="0.25">
      <c r="A25" s="193" t="s">
        <v>122</v>
      </c>
      <c r="B25" s="193"/>
      <c r="C25" s="193"/>
      <c r="D25" s="193"/>
      <c r="E25" s="193"/>
      <c r="F25" s="193"/>
      <c r="G25" s="193"/>
      <c r="H25" s="193"/>
      <c r="I25" s="193"/>
    </row>
    <row r="26" spans="1:14" ht="14.25" customHeight="1" x14ac:dyDescent="0.25">
      <c r="A26" s="193" t="s">
        <v>5</v>
      </c>
      <c r="B26" s="193"/>
      <c r="C26" s="193"/>
      <c r="D26" s="193"/>
      <c r="E26" s="193"/>
      <c r="F26" s="193"/>
      <c r="G26" s="193"/>
      <c r="H26" s="193"/>
      <c r="I26" s="193"/>
    </row>
    <row r="27" spans="1:14" ht="14.25" customHeight="1" x14ac:dyDescent="0.25">
      <c r="A27" s="193" t="s">
        <v>135</v>
      </c>
      <c r="B27" s="193"/>
      <c r="C27" s="193"/>
      <c r="D27" s="193"/>
      <c r="E27" s="193"/>
      <c r="F27" s="193"/>
      <c r="G27" s="193"/>
      <c r="H27" s="193"/>
      <c r="I27" s="193"/>
    </row>
    <row r="29" spans="1:14" ht="14.25" customHeight="1" x14ac:dyDescent="0.25">
      <c r="B29" s="1"/>
    </row>
    <row r="30" spans="1:14" ht="14.25" customHeight="1" x14ac:dyDescent="0.25">
      <c r="A30" s="34" t="s">
        <v>0</v>
      </c>
      <c r="B30" s="1"/>
      <c r="F30" s="34" t="s">
        <v>9</v>
      </c>
    </row>
    <row r="31" spans="1:14" ht="14.25" customHeight="1" x14ac:dyDescent="0.25">
      <c r="A31" s="33" t="s">
        <v>1</v>
      </c>
      <c r="B31" s="1"/>
      <c r="D31" s="1">
        <f>C32+C33+C34+C35+C36+C37</f>
        <v>32165.129999999997</v>
      </c>
      <c r="F31" s="33" t="s">
        <v>10</v>
      </c>
      <c r="I31" s="2">
        <f>+SUM(H32:H39)</f>
        <v>147377.63</v>
      </c>
    </row>
    <row r="32" spans="1:14" ht="14.25" customHeight="1" x14ac:dyDescent="0.25">
      <c r="A32" s="130" t="s">
        <v>19</v>
      </c>
      <c r="B32" s="1"/>
      <c r="C32" s="1">
        <v>-2792</v>
      </c>
      <c r="F32" s="151" t="s">
        <v>58</v>
      </c>
      <c r="H32" s="2">
        <v>339.63</v>
      </c>
    </row>
    <row r="33" spans="1:9" ht="14.25" customHeight="1" x14ac:dyDescent="0.25">
      <c r="A33" t="s">
        <v>3</v>
      </c>
      <c r="B33" s="1"/>
      <c r="C33" s="1">
        <v>16341.13</v>
      </c>
      <c r="F33" t="s">
        <v>117</v>
      </c>
      <c r="H33" s="2">
        <v>5538</v>
      </c>
    </row>
    <row r="34" spans="1:9" ht="14.25" customHeight="1" x14ac:dyDescent="0.25">
      <c r="A34" t="s">
        <v>2</v>
      </c>
      <c r="B34" s="1"/>
      <c r="C34" s="1">
        <v>200</v>
      </c>
      <c r="F34" t="s">
        <v>74</v>
      </c>
      <c r="H34" s="2">
        <v>31000</v>
      </c>
    </row>
    <row r="35" spans="1:9" ht="14.25" customHeight="1" x14ac:dyDescent="0.25">
      <c r="A35" t="s">
        <v>71</v>
      </c>
      <c r="B35" s="1"/>
      <c r="C35" s="1">
        <v>17632</v>
      </c>
      <c r="F35" t="s">
        <v>75</v>
      </c>
      <c r="H35" s="2">
        <v>3000</v>
      </c>
    </row>
    <row r="36" spans="1:9" ht="14.25" customHeight="1" x14ac:dyDescent="0.25">
      <c r="A36" t="s">
        <v>116</v>
      </c>
      <c r="B36" s="1"/>
      <c r="C36" s="1">
        <v>2584</v>
      </c>
      <c r="F36" t="s">
        <v>59</v>
      </c>
      <c r="H36" s="2">
        <v>7500</v>
      </c>
    </row>
    <row r="37" spans="1:9" ht="14.25" customHeight="1" x14ac:dyDescent="0.25">
      <c r="A37" t="s">
        <v>70</v>
      </c>
      <c r="B37" s="1"/>
      <c r="C37" s="1">
        <v>-1800</v>
      </c>
      <c r="F37" t="s">
        <v>128</v>
      </c>
      <c r="H37" s="132">
        <v>100000</v>
      </c>
    </row>
    <row r="38" spans="1:9" ht="14.25" customHeight="1" x14ac:dyDescent="0.25">
      <c r="B38" s="3"/>
      <c r="H38" s="132"/>
    </row>
    <row r="39" spans="1:9" ht="14.25" customHeight="1" x14ac:dyDescent="0.25">
      <c r="A39" s="33" t="s">
        <v>72</v>
      </c>
      <c r="B39" s="1"/>
      <c r="D39" s="1">
        <f>+SUM(C40:C45)</f>
        <v>240000</v>
      </c>
    </row>
    <row r="40" spans="1:9" ht="14.25" customHeight="1" x14ac:dyDescent="0.25">
      <c r="A40" t="s">
        <v>64</v>
      </c>
      <c r="B40" s="1"/>
      <c r="C40" s="1">
        <v>2000</v>
      </c>
      <c r="F40" s="34" t="s">
        <v>11</v>
      </c>
      <c r="I40" s="2">
        <f>+H41+H42</f>
        <v>124787.5</v>
      </c>
    </row>
    <row r="41" spans="1:9" ht="14.25" customHeight="1" x14ac:dyDescent="0.25">
      <c r="A41" t="s">
        <v>7</v>
      </c>
      <c r="B41" s="3"/>
      <c r="C41" s="1">
        <v>100000</v>
      </c>
      <c r="F41" t="s">
        <v>12</v>
      </c>
      <c r="H41" s="2">
        <v>121064</v>
      </c>
    </row>
    <row r="42" spans="1:9" ht="14.25" customHeight="1" x14ac:dyDescent="0.25">
      <c r="A42" t="s">
        <v>6</v>
      </c>
      <c r="B42" s="1"/>
      <c r="C42" s="1">
        <v>130000</v>
      </c>
      <c r="F42" t="s">
        <v>130</v>
      </c>
      <c r="H42" s="2">
        <v>3723.5</v>
      </c>
    </row>
    <row r="43" spans="1:9" ht="14.25" customHeight="1" x14ac:dyDescent="0.25">
      <c r="A43" t="s">
        <v>4</v>
      </c>
      <c r="B43" s="131"/>
      <c r="C43" s="1">
        <v>8000</v>
      </c>
    </row>
    <row r="44" spans="1:9" ht="14.25" customHeight="1" x14ac:dyDescent="0.25">
      <c r="B44" s="131"/>
      <c r="G44"/>
      <c r="H44"/>
      <c r="I44"/>
    </row>
    <row r="45" spans="1:9" ht="14.25" customHeight="1" x14ac:dyDescent="0.25">
      <c r="B45" s="131"/>
      <c r="G45"/>
      <c r="H45"/>
      <c r="I45"/>
    </row>
    <row r="46" spans="1:9" ht="14.25" customHeight="1" x14ac:dyDescent="0.25">
      <c r="B46" s="131"/>
    </row>
    <row r="47" spans="1:9" ht="14.25" customHeight="1" thickBot="1" x14ac:dyDescent="0.3">
      <c r="A47" s="35" t="s">
        <v>8</v>
      </c>
      <c r="B47" s="6"/>
      <c r="C47" s="6"/>
      <c r="D47" s="73">
        <f>+SUM(D31:D46)</f>
        <v>272165.13</v>
      </c>
      <c r="E47" s="7"/>
      <c r="F47" s="35" t="s">
        <v>13</v>
      </c>
      <c r="G47" s="8"/>
      <c r="H47" s="8"/>
      <c r="I47" s="74">
        <f>+SUM(I31+I40)</f>
        <v>272165.13</v>
      </c>
    </row>
    <row r="48" spans="1:9" ht="14.25" customHeight="1" thickTop="1" x14ac:dyDescent="0.25"/>
  </sheetData>
  <mergeCells count="6">
    <mergeCell ref="A27:I27"/>
    <mergeCell ref="A1:I1"/>
    <mergeCell ref="A2:I2"/>
    <mergeCell ref="A3:I3"/>
    <mergeCell ref="A25:I25"/>
    <mergeCell ref="A26:I26"/>
  </mergeCells>
  <pageMargins left="0.25" right="0.25" top="0.75" bottom="0.75" header="0.3" footer="0.3"/>
  <pageSetup paperSize="9" orientation="landscape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205"/>
  <sheetViews>
    <sheetView view="pageLayout" topLeftCell="A187" workbookViewId="0">
      <selection activeCell="B101" sqref="B101"/>
    </sheetView>
  </sheetViews>
  <sheetFormatPr baseColWidth="10" defaultRowHeight="14.25" customHeight="1" x14ac:dyDescent="0.25"/>
  <cols>
    <col min="1" max="1" width="11.42578125" style="65"/>
    <col min="2" max="2" width="27.85546875" customWidth="1"/>
    <col min="3" max="3" width="0" style="2" hidden="1" customWidth="1"/>
    <col min="4" max="5" width="14.28515625" style="2" bestFit="1" customWidth="1"/>
    <col min="8" max="8" width="2.85546875" customWidth="1"/>
    <col min="10" max="10" width="13.28515625" customWidth="1"/>
    <col min="11" max="11" width="12.7109375" customWidth="1"/>
    <col min="13" max="13" width="14.28515625" customWidth="1"/>
  </cols>
  <sheetData>
    <row r="2" spans="1:16" ht="14.25" customHeight="1" x14ac:dyDescent="0.25">
      <c r="A2" s="192" t="s">
        <v>93</v>
      </c>
      <c r="B2" s="192"/>
      <c r="C2" s="192"/>
      <c r="D2" s="192"/>
      <c r="E2" s="192"/>
      <c r="F2" s="4"/>
      <c r="G2" s="4"/>
      <c r="H2" s="47"/>
      <c r="I2" s="47"/>
      <c r="J2" s="12"/>
      <c r="K2" s="12"/>
      <c r="L2" s="12"/>
      <c r="M2" s="48"/>
      <c r="N2" s="12"/>
      <c r="O2" s="12"/>
    </row>
    <row r="3" spans="1:16" ht="14.25" customHeight="1" x14ac:dyDescent="0.25">
      <c r="A3" s="193" t="s">
        <v>136</v>
      </c>
      <c r="B3" s="193"/>
      <c r="C3" s="193"/>
      <c r="D3" s="193"/>
      <c r="E3" s="193"/>
      <c r="H3" s="49"/>
      <c r="I3" s="50"/>
      <c r="J3" s="12"/>
      <c r="K3" s="12"/>
      <c r="L3" s="12"/>
      <c r="M3" s="48"/>
      <c r="N3" s="12"/>
      <c r="O3" s="12"/>
    </row>
    <row r="4" spans="1:16" ht="14.25" customHeight="1" x14ac:dyDescent="0.25">
      <c r="B4" s="5"/>
      <c r="C4" s="9"/>
      <c r="D4" s="9"/>
      <c r="E4" s="24"/>
      <c r="H4" s="49"/>
      <c r="I4" s="50"/>
      <c r="J4" s="12"/>
      <c r="K4" s="12"/>
      <c r="L4" s="12"/>
      <c r="M4" s="48"/>
      <c r="N4" s="12"/>
      <c r="O4" s="12"/>
    </row>
    <row r="5" spans="1:16" ht="14.25" customHeight="1" x14ac:dyDescent="0.25">
      <c r="A5" s="66" t="s">
        <v>14</v>
      </c>
      <c r="B5" s="67" t="s">
        <v>15</v>
      </c>
      <c r="C5" s="68" t="s">
        <v>16</v>
      </c>
      <c r="D5" s="68" t="s">
        <v>17</v>
      </c>
      <c r="E5" s="68" t="s">
        <v>18</v>
      </c>
      <c r="H5" s="51"/>
      <c r="I5" s="50"/>
      <c r="J5" s="12"/>
      <c r="K5" s="12"/>
      <c r="L5" s="12"/>
      <c r="M5" s="52"/>
      <c r="N5" s="12"/>
      <c r="O5" s="12"/>
    </row>
    <row r="6" spans="1:16" ht="14.25" customHeight="1" x14ac:dyDescent="0.25">
      <c r="A6" s="62">
        <v>43466</v>
      </c>
      <c r="B6" s="37">
        <v>1</v>
      </c>
      <c r="C6" s="68"/>
      <c r="D6" s="68"/>
      <c r="E6" s="68"/>
      <c r="H6" s="51"/>
      <c r="I6" s="50"/>
      <c r="J6" s="12"/>
      <c r="K6" s="12"/>
      <c r="L6" s="12"/>
      <c r="M6" s="52"/>
      <c r="N6" s="12"/>
      <c r="O6" s="12"/>
    </row>
    <row r="7" spans="1:16" ht="14.25" customHeight="1" x14ac:dyDescent="0.25">
      <c r="A7" s="66"/>
      <c r="B7" s="10" t="s">
        <v>3</v>
      </c>
      <c r="C7" s="10"/>
      <c r="D7" s="173">
        <v>8704</v>
      </c>
      <c r="E7" s="68"/>
      <c r="H7" s="51"/>
      <c r="I7" s="50"/>
      <c r="J7" s="12"/>
      <c r="K7" s="12"/>
      <c r="L7" s="12"/>
      <c r="M7" s="52"/>
      <c r="N7" s="12"/>
      <c r="O7" s="12"/>
    </row>
    <row r="8" spans="1:16" ht="14.25" customHeight="1" x14ac:dyDescent="0.25">
      <c r="A8" s="66"/>
      <c r="B8" s="10" t="s">
        <v>69</v>
      </c>
      <c r="C8" s="10"/>
      <c r="D8" s="173">
        <v>1852</v>
      </c>
      <c r="E8" s="68"/>
      <c r="H8" s="51"/>
      <c r="I8" s="50"/>
      <c r="J8" s="12"/>
      <c r="K8" s="12"/>
      <c r="L8" s="12"/>
      <c r="M8" s="52"/>
      <c r="N8" s="12"/>
      <c r="O8" s="12"/>
    </row>
    <row r="9" spans="1:16" ht="14.25" customHeight="1" x14ac:dyDescent="0.25">
      <c r="A9" s="66"/>
      <c r="B9" s="10" t="s">
        <v>70</v>
      </c>
      <c r="C9" s="10"/>
      <c r="D9" s="174">
        <v>9000</v>
      </c>
      <c r="E9" s="68"/>
      <c r="H9" s="51"/>
      <c r="I9" s="50"/>
      <c r="J9" s="12"/>
      <c r="K9" s="12"/>
      <c r="L9" s="12"/>
      <c r="M9" s="52"/>
      <c r="N9" s="12"/>
      <c r="O9" s="12"/>
    </row>
    <row r="10" spans="1:16" ht="14.25" customHeight="1" x14ac:dyDescent="0.25">
      <c r="A10" s="66"/>
      <c r="B10" s="10" t="s">
        <v>71</v>
      </c>
      <c r="C10" s="10"/>
      <c r="D10" s="173">
        <v>8000</v>
      </c>
      <c r="E10" s="68"/>
      <c r="H10" s="51"/>
      <c r="I10" s="50"/>
      <c r="J10" s="12"/>
      <c r="K10" s="12"/>
      <c r="L10" s="12"/>
      <c r="M10" s="52"/>
      <c r="N10" s="12"/>
      <c r="O10" s="12"/>
    </row>
    <row r="11" spans="1:16" ht="14.25" customHeight="1" x14ac:dyDescent="0.25">
      <c r="A11" s="66"/>
      <c r="B11" s="10" t="s">
        <v>7</v>
      </c>
      <c r="C11" s="10"/>
      <c r="D11" s="174">
        <v>100000</v>
      </c>
      <c r="E11" s="68"/>
      <c r="H11" s="51"/>
      <c r="I11" s="50"/>
      <c r="J11" s="12"/>
      <c r="K11" s="12"/>
      <c r="L11" s="12"/>
      <c r="M11" s="52"/>
      <c r="N11" s="12"/>
      <c r="O11" s="12"/>
    </row>
    <row r="12" spans="1:16" ht="14.25" customHeight="1" x14ac:dyDescent="0.25">
      <c r="A12" s="66"/>
      <c r="B12" s="10" t="s">
        <v>6</v>
      </c>
      <c r="C12" s="10"/>
      <c r="D12" s="174">
        <v>130000</v>
      </c>
      <c r="E12" s="68"/>
      <c r="H12" s="51"/>
      <c r="I12" s="50"/>
      <c r="J12" s="12"/>
      <c r="K12" s="12"/>
      <c r="L12" s="12"/>
      <c r="M12" s="52"/>
      <c r="N12" s="12"/>
      <c r="O12" s="12"/>
    </row>
    <row r="13" spans="1:16" ht="14.25" customHeight="1" x14ac:dyDescent="0.25">
      <c r="A13" s="66"/>
      <c r="B13" s="10" t="s">
        <v>4</v>
      </c>
      <c r="C13" s="10"/>
      <c r="D13" s="174">
        <v>8000</v>
      </c>
      <c r="E13" s="68"/>
      <c r="H13" s="51"/>
      <c r="I13" s="50"/>
      <c r="J13" s="12"/>
      <c r="K13" s="12"/>
      <c r="L13" s="12"/>
      <c r="M13" s="52"/>
      <c r="N13" s="12"/>
      <c r="O13" s="12"/>
    </row>
    <row r="14" spans="1:16" ht="14.25" customHeight="1" x14ac:dyDescent="0.25">
      <c r="A14" s="66"/>
      <c r="B14" s="10" t="s">
        <v>153</v>
      </c>
      <c r="C14" s="10"/>
      <c r="D14" s="11"/>
      <c r="E14" s="175">
        <v>2556</v>
      </c>
      <c r="I14" s="51"/>
      <c r="J14" s="50"/>
      <c r="K14" s="12"/>
      <c r="L14" s="12"/>
      <c r="M14" s="12"/>
      <c r="N14" s="52"/>
      <c r="O14" s="12"/>
      <c r="P14" s="12"/>
    </row>
    <row r="15" spans="1:16" ht="14.25" customHeight="1" x14ac:dyDescent="0.25">
      <c r="A15" s="66"/>
      <c r="B15" s="10" t="s">
        <v>154</v>
      </c>
      <c r="C15" s="10"/>
      <c r="D15" s="11"/>
      <c r="E15" s="175">
        <v>30000</v>
      </c>
      <c r="I15" s="51"/>
      <c r="J15" s="50"/>
      <c r="K15" s="12"/>
      <c r="L15" s="12"/>
      <c r="M15" s="12"/>
      <c r="N15" s="52"/>
      <c r="O15" s="12"/>
      <c r="P15" s="12"/>
    </row>
    <row r="16" spans="1:16" ht="14.25" customHeight="1" x14ac:dyDescent="0.25">
      <c r="A16" s="66"/>
      <c r="B16" s="10" t="s">
        <v>155</v>
      </c>
      <c r="C16" s="10"/>
      <c r="D16" s="11"/>
      <c r="E16" s="159">
        <v>3000</v>
      </c>
      <c r="I16" s="51"/>
      <c r="J16" s="50"/>
      <c r="K16" s="12"/>
      <c r="L16" s="12"/>
      <c r="M16" s="12"/>
      <c r="N16" s="52"/>
      <c r="O16" s="12"/>
      <c r="P16" s="12"/>
    </row>
    <row r="17" spans="1:16" ht="14.25" customHeight="1" x14ac:dyDescent="0.25">
      <c r="A17" s="66"/>
      <c r="B17" s="10" t="s">
        <v>156</v>
      </c>
      <c r="C17" s="10"/>
      <c r="D17" s="11"/>
      <c r="E17" s="159">
        <v>7500</v>
      </c>
      <c r="I17" s="51"/>
      <c r="J17" s="50"/>
      <c r="K17" s="12"/>
      <c r="L17" s="12"/>
      <c r="M17" s="12"/>
      <c r="N17" s="52"/>
      <c r="O17" s="12"/>
      <c r="P17" s="12"/>
    </row>
    <row r="18" spans="1:16" ht="14.25" customHeight="1" x14ac:dyDescent="0.25">
      <c r="A18" s="66"/>
      <c r="B18" s="10" t="s">
        <v>157</v>
      </c>
      <c r="C18" s="11"/>
      <c r="D18" s="11"/>
      <c r="E18" s="159">
        <v>100000</v>
      </c>
      <c r="H18" s="51"/>
      <c r="I18" s="50"/>
      <c r="J18" s="12"/>
      <c r="K18" s="12"/>
      <c r="L18" s="12"/>
      <c r="M18" s="52"/>
      <c r="N18" s="12"/>
      <c r="O18" s="12"/>
    </row>
    <row r="19" spans="1:16" ht="14.25" customHeight="1" x14ac:dyDescent="0.25">
      <c r="A19" s="66"/>
      <c r="B19" s="10" t="s">
        <v>158</v>
      </c>
      <c r="C19" s="11"/>
      <c r="D19" s="159"/>
      <c r="E19" s="176">
        <v>122500</v>
      </c>
      <c r="H19" s="51"/>
      <c r="I19" s="50"/>
      <c r="J19" s="12"/>
      <c r="K19" s="12"/>
      <c r="L19" s="12"/>
      <c r="M19" s="52"/>
      <c r="N19" s="12"/>
      <c r="O19" s="12"/>
    </row>
    <row r="20" spans="1:16" ht="14.25" customHeight="1" x14ac:dyDescent="0.25">
      <c r="A20" s="62">
        <v>43466</v>
      </c>
      <c r="B20" s="37">
        <v>1</v>
      </c>
      <c r="C20" s="11"/>
      <c r="D20" s="11"/>
      <c r="E20" s="11"/>
    </row>
    <row r="21" spans="1:16" ht="14.25" customHeight="1" x14ac:dyDescent="0.25">
      <c r="A21" s="10"/>
      <c r="B21" s="57" t="s">
        <v>71</v>
      </c>
      <c r="C21" s="11"/>
      <c r="D21" s="11">
        <f>+E22+E23</f>
        <v>11200</v>
      </c>
      <c r="E21" s="11"/>
    </row>
    <row r="22" spans="1:16" ht="14.25" customHeight="1" x14ac:dyDescent="0.25">
      <c r="A22" s="10"/>
      <c r="B22" s="57" t="s">
        <v>79</v>
      </c>
      <c r="C22" s="11"/>
      <c r="D22" s="11"/>
      <c r="E22" s="11">
        <v>10000</v>
      </c>
    </row>
    <row r="23" spans="1:16" ht="14.25" customHeight="1" x14ac:dyDescent="0.25">
      <c r="A23" s="10"/>
      <c r="B23" s="57" t="s">
        <v>107</v>
      </c>
      <c r="C23" s="11"/>
      <c r="D23" s="11"/>
      <c r="E23" s="11">
        <v>1200</v>
      </c>
    </row>
    <row r="24" spans="1:16" ht="14.25" customHeight="1" x14ac:dyDescent="0.25">
      <c r="A24" s="62">
        <v>43466</v>
      </c>
      <c r="B24" s="37">
        <v>1</v>
      </c>
      <c r="C24" s="11"/>
      <c r="D24" s="11"/>
      <c r="E24" s="11"/>
    </row>
    <row r="25" spans="1:16" ht="14.25" customHeight="1" x14ac:dyDescent="0.25">
      <c r="A25" s="10"/>
      <c r="B25" s="177" t="s">
        <v>159</v>
      </c>
      <c r="C25" s="11"/>
      <c r="D25" s="11">
        <v>5000</v>
      </c>
      <c r="E25" s="11"/>
    </row>
    <row r="26" spans="1:16" ht="14.25" customHeight="1" x14ac:dyDescent="0.25">
      <c r="A26" s="10"/>
      <c r="B26" s="177" t="s">
        <v>160</v>
      </c>
      <c r="C26" s="11"/>
      <c r="D26" s="11"/>
      <c r="E26" s="11">
        <v>5000</v>
      </c>
    </row>
    <row r="27" spans="1:16" ht="14.25" customHeight="1" x14ac:dyDescent="0.25">
      <c r="A27" s="63">
        <v>43467</v>
      </c>
      <c r="B27" s="60">
        <v>2</v>
      </c>
      <c r="C27" s="46"/>
      <c r="D27" s="39"/>
      <c r="E27" s="40"/>
    </row>
    <row r="28" spans="1:16" ht="14.25" customHeight="1" x14ac:dyDescent="0.25">
      <c r="A28" s="62"/>
      <c r="B28" s="64" t="s">
        <v>80</v>
      </c>
      <c r="C28" s="38"/>
      <c r="D28" s="11">
        <v>5000</v>
      </c>
      <c r="E28" s="11"/>
    </row>
    <row r="29" spans="1:16" ht="14.25" customHeight="1" x14ac:dyDescent="0.25">
      <c r="A29" s="62"/>
      <c r="B29" s="64" t="s">
        <v>108</v>
      </c>
      <c r="C29" s="45"/>
      <c r="D29" s="11">
        <f>+D28*0.12</f>
        <v>600</v>
      </c>
      <c r="E29" s="11"/>
    </row>
    <row r="30" spans="1:16" ht="14.25" customHeight="1" x14ac:dyDescent="0.25">
      <c r="A30" s="62"/>
      <c r="B30" s="64" t="s">
        <v>57</v>
      </c>
      <c r="C30" s="45"/>
      <c r="D30" s="11"/>
      <c r="E30" s="11">
        <f>+D28+D29</f>
        <v>5600</v>
      </c>
    </row>
    <row r="31" spans="1:16" ht="14.25" customHeight="1" x14ac:dyDescent="0.25">
      <c r="A31" s="62">
        <v>43468</v>
      </c>
      <c r="B31" s="37">
        <v>3</v>
      </c>
      <c r="C31" s="11"/>
      <c r="D31" s="11"/>
      <c r="E31" s="11"/>
    </row>
    <row r="32" spans="1:16" ht="14.25" customHeight="1" x14ac:dyDescent="0.25">
      <c r="A32" s="10"/>
      <c r="B32" s="57" t="s">
        <v>19</v>
      </c>
      <c r="C32" s="11"/>
      <c r="D32" s="11">
        <f>+E33+E34</f>
        <v>16632</v>
      </c>
      <c r="E32" s="11"/>
    </row>
    <row r="33" spans="1:5" ht="14.25" customHeight="1" x14ac:dyDescent="0.25">
      <c r="A33" s="10"/>
      <c r="B33" s="57" t="s">
        <v>79</v>
      </c>
      <c r="C33" s="11"/>
      <c r="D33" s="11"/>
      <c r="E33" s="11">
        <v>14850</v>
      </c>
    </row>
    <row r="34" spans="1:5" ht="14.25" customHeight="1" x14ac:dyDescent="0.25">
      <c r="A34" s="10"/>
      <c r="B34" s="57" t="s">
        <v>107</v>
      </c>
      <c r="C34" s="11"/>
      <c r="D34" s="11"/>
      <c r="E34" s="11">
        <f>+E33*0.12</f>
        <v>1782</v>
      </c>
    </row>
    <row r="35" spans="1:5" ht="14.25" customHeight="1" x14ac:dyDescent="0.25">
      <c r="A35" s="62">
        <v>43466</v>
      </c>
      <c r="B35" s="37">
        <v>3</v>
      </c>
      <c r="C35" s="11"/>
      <c r="D35" s="11"/>
      <c r="E35" s="11"/>
    </row>
    <row r="36" spans="1:5" ht="14.25" customHeight="1" x14ac:dyDescent="0.25">
      <c r="A36" s="10"/>
      <c r="B36" s="177" t="s">
        <v>159</v>
      </c>
      <c r="C36" s="11"/>
      <c r="D36" s="11">
        <v>7425</v>
      </c>
      <c r="E36" s="11"/>
    </row>
    <row r="37" spans="1:5" ht="14.25" customHeight="1" x14ac:dyDescent="0.25">
      <c r="A37" s="10"/>
      <c r="B37" s="177" t="s">
        <v>160</v>
      </c>
      <c r="C37" s="11"/>
      <c r="D37" s="11"/>
      <c r="E37" s="11">
        <v>7425</v>
      </c>
    </row>
    <row r="38" spans="1:5" ht="14.25" customHeight="1" x14ac:dyDescent="0.25">
      <c r="A38" s="62">
        <v>43469</v>
      </c>
      <c r="B38" s="37">
        <v>4</v>
      </c>
      <c r="C38" s="11"/>
      <c r="D38" s="11"/>
      <c r="E38" s="11"/>
    </row>
    <row r="39" spans="1:5" ht="14.25" customHeight="1" x14ac:dyDescent="0.25">
      <c r="A39" s="10"/>
      <c r="B39" s="57" t="s">
        <v>3</v>
      </c>
      <c r="C39" s="11"/>
      <c r="D39" s="11">
        <v>16632</v>
      </c>
      <c r="E39" s="11"/>
    </row>
    <row r="40" spans="1:5" ht="14.25" customHeight="1" x14ac:dyDescent="0.25">
      <c r="A40" s="10"/>
      <c r="B40" s="57" t="s">
        <v>81</v>
      </c>
      <c r="C40" s="11"/>
      <c r="D40" s="11"/>
      <c r="E40" s="11">
        <v>16632</v>
      </c>
    </row>
    <row r="41" spans="1:5" ht="14.25" customHeight="1" x14ac:dyDescent="0.25">
      <c r="A41" s="62">
        <v>43470</v>
      </c>
      <c r="B41" s="37">
        <v>5</v>
      </c>
      <c r="C41" s="11"/>
      <c r="D41" s="11"/>
      <c r="E41" s="11"/>
    </row>
    <row r="42" spans="1:5" ht="14.25" customHeight="1" x14ac:dyDescent="0.25">
      <c r="A42" s="10"/>
      <c r="B42" s="57" t="s">
        <v>82</v>
      </c>
      <c r="C42" s="11"/>
      <c r="D42" s="11">
        <v>3000</v>
      </c>
      <c r="E42" s="11"/>
    </row>
    <row r="43" spans="1:5" ht="14.25" customHeight="1" x14ac:dyDescent="0.25">
      <c r="A43" s="10"/>
      <c r="B43" s="57" t="s">
        <v>109</v>
      </c>
      <c r="C43" s="11"/>
      <c r="D43" s="11">
        <v>360</v>
      </c>
      <c r="E43" s="11"/>
    </row>
    <row r="44" spans="1:5" ht="14.25" customHeight="1" x14ac:dyDescent="0.25">
      <c r="A44" s="10"/>
      <c r="B44" s="57" t="s">
        <v>83</v>
      </c>
      <c r="C44" s="11"/>
      <c r="D44" s="11"/>
      <c r="E44" s="11">
        <f>+D42+D43</f>
        <v>3360</v>
      </c>
    </row>
    <row r="45" spans="1:5" ht="14.25" customHeight="1" x14ac:dyDescent="0.25">
      <c r="A45" s="62">
        <v>43471</v>
      </c>
      <c r="B45" s="37">
        <v>6</v>
      </c>
      <c r="C45" s="11"/>
      <c r="D45" s="11"/>
      <c r="E45" s="11"/>
    </row>
    <row r="46" spans="1:5" ht="14.25" customHeight="1" x14ac:dyDescent="0.25">
      <c r="A46" s="10"/>
      <c r="B46" s="57" t="s">
        <v>84</v>
      </c>
      <c r="C46" s="11"/>
      <c r="D46" s="11">
        <v>400</v>
      </c>
      <c r="E46" s="11"/>
    </row>
    <row r="47" spans="1:5" ht="14.25" customHeight="1" x14ac:dyDescent="0.25">
      <c r="A47" s="10"/>
      <c r="B47" s="64" t="s">
        <v>108</v>
      </c>
      <c r="C47" s="11"/>
      <c r="D47" s="11">
        <f>+D46*0.12</f>
        <v>48</v>
      </c>
      <c r="E47" s="11"/>
    </row>
    <row r="48" spans="1:5" ht="14.25" customHeight="1" x14ac:dyDescent="0.25">
      <c r="A48" s="10"/>
      <c r="B48" s="64" t="s">
        <v>57</v>
      </c>
      <c r="C48" s="11"/>
      <c r="D48" s="11"/>
      <c r="E48" s="11">
        <v>448</v>
      </c>
    </row>
    <row r="49" spans="1:15" ht="14.25" customHeight="1" x14ac:dyDescent="0.25">
      <c r="A49" s="62">
        <v>43472</v>
      </c>
      <c r="B49" s="37">
        <v>7</v>
      </c>
      <c r="C49" s="11"/>
      <c r="D49" s="11"/>
      <c r="E49" s="11"/>
    </row>
    <row r="50" spans="1:15" ht="14.25" customHeight="1" x14ac:dyDescent="0.25">
      <c r="A50" s="10"/>
      <c r="B50" s="57" t="s">
        <v>53</v>
      </c>
      <c r="C50" s="11"/>
      <c r="D50" s="11">
        <v>150</v>
      </c>
      <c r="E50" s="11"/>
    </row>
    <row r="51" spans="1:15" ht="14.25" customHeight="1" x14ac:dyDescent="0.25">
      <c r="A51" s="10"/>
      <c r="B51" s="64" t="s">
        <v>57</v>
      </c>
      <c r="C51" s="11"/>
      <c r="D51" s="11"/>
      <c r="E51" s="11">
        <v>150</v>
      </c>
    </row>
    <row r="52" spans="1:15" ht="14.25" customHeight="1" x14ac:dyDescent="0.25">
      <c r="A52" s="62">
        <v>43473</v>
      </c>
      <c r="B52" s="37">
        <v>8</v>
      </c>
      <c r="C52" s="11"/>
      <c r="D52" s="11"/>
      <c r="E52" s="11"/>
    </row>
    <row r="53" spans="1:15" ht="14.25" customHeight="1" x14ac:dyDescent="0.25">
      <c r="A53" s="10"/>
      <c r="B53" s="57" t="s">
        <v>85</v>
      </c>
      <c r="C53" s="11"/>
      <c r="D53" s="11">
        <v>50</v>
      </c>
      <c r="E53" s="11"/>
    </row>
    <row r="54" spans="1:15" ht="14.25" customHeight="1" x14ac:dyDescent="0.25">
      <c r="A54" s="10"/>
      <c r="B54" s="64" t="s">
        <v>57</v>
      </c>
      <c r="C54" s="11"/>
      <c r="D54" s="11"/>
      <c r="E54" s="11">
        <v>50</v>
      </c>
      <c r="H54" s="51"/>
      <c r="I54" s="50"/>
      <c r="J54" s="12"/>
      <c r="K54" s="12"/>
      <c r="L54" s="12"/>
      <c r="M54" s="52"/>
      <c r="N54" s="12"/>
      <c r="O54" s="12"/>
    </row>
    <row r="55" spans="1:15" ht="14.25" customHeight="1" x14ac:dyDescent="0.25">
      <c r="A55" s="62">
        <v>43474</v>
      </c>
      <c r="B55" s="37">
        <v>9</v>
      </c>
      <c r="C55" s="11"/>
      <c r="D55" s="11"/>
      <c r="E55" s="11"/>
      <c r="H55" s="50"/>
      <c r="I55" s="50"/>
      <c r="J55" s="56"/>
      <c r="K55" s="56"/>
      <c r="L55" s="56"/>
      <c r="M55" s="52"/>
      <c r="N55" s="12"/>
      <c r="O55" s="12"/>
    </row>
    <row r="56" spans="1:15" ht="14.25" customHeight="1" x14ac:dyDescent="0.25">
      <c r="A56" s="10"/>
      <c r="B56" s="57" t="s">
        <v>86</v>
      </c>
      <c r="C56" s="11"/>
      <c r="D56" s="11">
        <v>500</v>
      </c>
      <c r="E56" s="11"/>
      <c r="H56" s="51"/>
      <c r="I56" s="50"/>
      <c r="J56" s="12"/>
      <c r="K56" s="12"/>
      <c r="L56" s="12"/>
      <c r="M56" s="52"/>
      <c r="N56" s="12"/>
      <c r="O56" s="12"/>
    </row>
    <row r="57" spans="1:15" ht="14.25" customHeight="1" x14ac:dyDescent="0.25">
      <c r="A57" s="10"/>
      <c r="B57" s="64" t="s">
        <v>108</v>
      </c>
      <c r="C57" s="11"/>
      <c r="D57" s="11">
        <f>+D56*0.12</f>
        <v>60</v>
      </c>
      <c r="E57" s="11"/>
      <c r="H57" s="51"/>
      <c r="I57" s="50"/>
      <c r="J57" s="12"/>
      <c r="K57" s="12"/>
      <c r="L57" s="12"/>
      <c r="M57" s="52"/>
      <c r="N57" s="12"/>
      <c r="O57" s="12"/>
    </row>
    <row r="58" spans="1:15" ht="14.25" customHeight="1" x14ac:dyDescent="0.25">
      <c r="A58" s="61"/>
      <c r="B58" s="64" t="s">
        <v>57</v>
      </c>
      <c r="C58" s="38"/>
      <c r="D58" s="41"/>
      <c r="E58" s="42">
        <v>560</v>
      </c>
      <c r="H58" s="51"/>
      <c r="I58" s="50"/>
      <c r="J58" s="12"/>
      <c r="K58" s="12"/>
      <c r="L58" s="12"/>
      <c r="M58" s="52"/>
      <c r="N58" s="12"/>
      <c r="O58" s="12"/>
    </row>
    <row r="59" spans="1:15" ht="14.25" customHeight="1" x14ac:dyDescent="0.25">
      <c r="A59" s="62">
        <v>43475</v>
      </c>
      <c r="B59" s="37">
        <v>10</v>
      </c>
      <c r="C59" s="11"/>
      <c r="D59" s="11"/>
      <c r="E59" s="11"/>
      <c r="H59" s="50"/>
      <c r="I59" s="50"/>
      <c r="J59" s="12"/>
      <c r="K59" s="12"/>
      <c r="L59" s="12"/>
      <c r="M59" s="52"/>
      <c r="N59" s="12"/>
      <c r="O59" s="12"/>
    </row>
    <row r="60" spans="1:15" ht="14.25" customHeight="1" x14ac:dyDescent="0.25">
      <c r="A60" s="10"/>
      <c r="B60" s="57" t="s">
        <v>87</v>
      </c>
      <c r="C60" s="11"/>
      <c r="D60" s="11">
        <v>200</v>
      </c>
      <c r="E60" s="11"/>
      <c r="H60" s="51"/>
      <c r="I60" s="49"/>
      <c r="J60" s="12"/>
      <c r="K60" s="12"/>
      <c r="L60" s="12"/>
      <c r="M60" s="52"/>
      <c r="N60" s="12"/>
      <c r="O60" s="12"/>
    </row>
    <row r="61" spans="1:15" ht="14.25" customHeight="1" x14ac:dyDescent="0.25">
      <c r="A61" s="10"/>
      <c r="B61" s="64" t="s">
        <v>57</v>
      </c>
      <c r="C61" s="11"/>
      <c r="D61" s="11"/>
      <c r="E61" s="11">
        <v>200</v>
      </c>
      <c r="H61" s="51"/>
      <c r="I61" s="50"/>
      <c r="J61" s="12"/>
      <c r="K61" s="12"/>
      <c r="L61" s="12"/>
      <c r="M61" s="52"/>
      <c r="N61" s="12"/>
      <c r="O61" s="12"/>
    </row>
    <row r="62" spans="1:15" ht="14.25" customHeight="1" x14ac:dyDescent="0.25">
      <c r="A62" s="62">
        <v>43476</v>
      </c>
      <c r="B62" s="37">
        <v>11</v>
      </c>
      <c r="C62" s="11"/>
      <c r="D62" s="11"/>
      <c r="E62" s="11"/>
      <c r="H62" s="51"/>
      <c r="I62" s="50"/>
      <c r="J62" s="53"/>
      <c r="K62" s="53"/>
      <c r="L62" s="53"/>
      <c r="M62" s="52"/>
      <c r="N62" s="54"/>
      <c r="O62" s="55"/>
    </row>
    <row r="63" spans="1:15" ht="14.25" customHeight="1" x14ac:dyDescent="0.25">
      <c r="A63" s="10"/>
      <c r="B63" s="57" t="s">
        <v>19</v>
      </c>
      <c r="C63" s="11"/>
      <c r="D63" s="11">
        <f>+E64+E65</f>
        <v>3360</v>
      </c>
      <c r="E63" s="11"/>
      <c r="H63" s="51"/>
      <c r="I63" s="50"/>
      <c r="J63" s="53"/>
      <c r="K63" s="53"/>
      <c r="L63" s="53"/>
      <c r="M63" s="52"/>
      <c r="N63" s="54"/>
      <c r="O63" s="55"/>
    </row>
    <row r="64" spans="1:15" ht="14.25" customHeight="1" x14ac:dyDescent="0.25">
      <c r="A64" s="10"/>
      <c r="B64" s="64" t="s">
        <v>88</v>
      </c>
      <c r="C64" s="11"/>
      <c r="D64" s="11"/>
      <c r="E64" s="11">
        <v>3000</v>
      </c>
      <c r="H64" s="51"/>
      <c r="I64" s="50"/>
      <c r="J64" s="53"/>
      <c r="K64" s="53"/>
      <c r="L64" s="53"/>
      <c r="M64" s="52"/>
      <c r="N64" s="54"/>
      <c r="O64" s="55"/>
    </row>
    <row r="65" spans="1:15" ht="14.25" customHeight="1" x14ac:dyDescent="0.25">
      <c r="A65" s="61"/>
      <c r="B65" s="57" t="s">
        <v>107</v>
      </c>
      <c r="C65" s="43"/>
      <c r="D65" s="11"/>
      <c r="E65" s="11">
        <f>+E64*0.12</f>
        <v>360</v>
      </c>
      <c r="H65" s="51"/>
      <c r="I65" s="50"/>
      <c r="J65" s="53"/>
      <c r="K65" s="53"/>
      <c r="L65" s="53"/>
      <c r="M65" s="52"/>
      <c r="N65" s="54"/>
      <c r="O65" s="55"/>
    </row>
    <row r="66" spans="1:15" ht="14.25" customHeight="1" x14ac:dyDescent="0.25">
      <c r="A66" s="62">
        <v>43476</v>
      </c>
      <c r="B66" s="37">
        <v>11</v>
      </c>
      <c r="C66" s="11"/>
      <c r="D66" s="11"/>
      <c r="E66" s="11"/>
    </row>
    <row r="67" spans="1:15" ht="14.25" customHeight="1" x14ac:dyDescent="0.25">
      <c r="A67" s="10"/>
      <c r="B67" s="177" t="s">
        <v>159</v>
      </c>
      <c r="C67" s="11"/>
      <c r="D67" s="11">
        <v>1375</v>
      </c>
      <c r="E67" s="11"/>
    </row>
    <row r="68" spans="1:15" ht="14.25" customHeight="1" x14ac:dyDescent="0.25">
      <c r="A68" s="10"/>
      <c r="B68" s="177" t="s">
        <v>160</v>
      </c>
      <c r="C68" s="11"/>
      <c r="D68" s="11"/>
      <c r="E68" s="11">
        <v>1375</v>
      </c>
    </row>
    <row r="69" spans="1:15" ht="14.25" customHeight="1" x14ac:dyDescent="0.25">
      <c r="A69" s="62">
        <v>43477</v>
      </c>
      <c r="B69" s="37">
        <v>12</v>
      </c>
      <c r="C69" s="11"/>
      <c r="D69" s="11"/>
      <c r="E69" s="11"/>
      <c r="H69" s="51"/>
      <c r="I69" s="50"/>
      <c r="J69" s="53"/>
      <c r="K69" s="53"/>
      <c r="L69" s="53"/>
      <c r="M69" s="52"/>
      <c r="N69" s="54"/>
      <c r="O69" s="55"/>
    </row>
    <row r="70" spans="1:15" ht="14.25" customHeight="1" x14ac:dyDescent="0.25">
      <c r="A70" s="10"/>
      <c r="B70" s="57" t="s">
        <v>3</v>
      </c>
      <c r="C70" s="11"/>
      <c r="D70" s="11">
        <v>3360</v>
      </c>
      <c r="E70" s="11"/>
      <c r="H70" s="51"/>
      <c r="I70" s="50"/>
      <c r="J70" s="53"/>
      <c r="K70" s="53"/>
      <c r="L70" s="53"/>
      <c r="M70" s="52"/>
      <c r="N70" s="54"/>
      <c r="O70" s="55"/>
    </row>
    <row r="71" spans="1:15" ht="14.25" customHeight="1" x14ac:dyDescent="0.25">
      <c r="A71" s="10"/>
      <c r="B71" s="64" t="s">
        <v>56</v>
      </c>
      <c r="C71" s="11"/>
      <c r="D71" s="11"/>
      <c r="E71" s="11">
        <v>3360</v>
      </c>
      <c r="H71" s="51"/>
      <c r="I71" s="50"/>
      <c r="J71" s="53"/>
      <c r="K71" s="53"/>
      <c r="L71" s="53"/>
      <c r="M71" s="52"/>
      <c r="N71" s="54"/>
      <c r="O71" s="55"/>
    </row>
    <row r="72" spans="1:15" ht="14.25" customHeight="1" x14ac:dyDescent="0.25">
      <c r="A72" s="62">
        <v>43478</v>
      </c>
      <c r="B72" s="37">
        <v>13</v>
      </c>
      <c r="C72" s="11"/>
      <c r="D72" s="11"/>
      <c r="E72" s="11"/>
      <c r="H72" s="51"/>
      <c r="I72" s="50"/>
      <c r="J72" s="53"/>
      <c r="K72" s="53"/>
      <c r="L72" s="53"/>
      <c r="M72" s="52"/>
      <c r="N72" s="54"/>
      <c r="O72" s="55"/>
    </row>
    <row r="73" spans="1:15" ht="14.25" customHeight="1" x14ac:dyDescent="0.25">
      <c r="A73" s="10"/>
      <c r="B73" s="57" t="s">
        <v>2</v>
      </c>
      <c r="C73" s="11"/>
      <c r="D73" s="11">
        <v>200</v>
      </c>
      <c r="E73" s="11"/>
      <c r="H73" s="51"/>
      <c r="I73" s="50"/>
      <c r="J73" s="53"/>
      <c r="K73" s="53"/>
      <c r="L73" s="53"/>
      <c r="M73" s="52"/>
      <c r="N73" s="54"/>
      <c r="O73" s="55"/>
    </row>
    <row r="74" spans="1:15" ht="14.25" customHeight="1" x14ac:dyDescent="0.25">
      <c r="A74" s="10"/>
      <c r="B74" s="64" t="s">
        <v>57</v>
      </c>
      <c r="C74" s="11"/>
      <c r="D74" s="11"/>
      <c r="E74" s="11">
        <v>200</v>
      </c>
      <c r="H74" s="51"/>
      <c r="I74" s="50"/>
      <c r="J74" s="53"/>
      <c r="K74" s="53"/>
      <c r="L74" s="53"/>
      <c r="M74" s="52"/>
      <c r="N74" s="54"/>
      <c r="O74" s="55"/>
    </row>
    <row r="75" spans="1:15" ht="14.25" customHeight="1" x14ac:dyDescent="0.25">
      <c r="A75" s="62">
        <v>43479</v>
      </c>
      <c r="B75" s="37">
        <v>14</v>
      </c>
      <c r="C75" s="11"/>
      <c r="D75" s="11"/>
      <c r="E75" s="11"/>
      <c r="H75" s="51"/>
      <c r="I75" s="50"/>
      <c r="J75" s="53"/>
      <c r="K75" s="53"/>
      <c r="L75" s="53"/>
      <c r="M75" s="52"/>
      <c r="N75" s="54"/>
      <c r="O75" s="55"/>
    </row>
    <row r="76" spans="1:15" ht="14.25" customHeight="1" x14ac:dyDescent="0.25">
      <c r="A76" s="10"/>
      <c r="B76" s="57" t="s">
        <v>89</v>
      </c>
      <c r="C76" s="11"/>
      <c r="D76" s="11">
        <v>2000</v>
      </c>
      <c r="E76" s="11"/>
      <c r="H76" s="51"/>
      <c r="I76" s="50"/>
      <c r="J76" s="53"/>
      <c r="K76" s="53"/>
      <c r="L76" s="53"/>
      <c r="M76" s="52"/>
      <c r="N76" s="54"/>
      <c r="O76" s="55"/>
    </row>
    <row r="77" spans="1:15" ht="14.25" customHeight="1" x14ac:dyDescent="0.25">
      <c r="A77" s="10"/>
      <c r="B77" s="64" t="s">
        <v>90</v>
      </c>
      <c r="C77" s="11"/>
      <c r="D77" s="11"/>
      <c r="E77" s="11">
        <v>1000</v>
      </c>
      <c r="H77" s="51"/>
      <c r="I77" s="50"/>
      <c r="J77" s="53"/>
      <c r="K77" s="53"/>
      <c r="L77" s="53"/>
      <c r="M77" s="52"/>
      <c r="N77" s="54"/>
      <c r="O77" s="55"/>
    </row>
    <row r="78" spans="1:15" ht="14.25" customHeight="1" x14ac:dyDescent="0.25">
      <c r="A78" s="61"/>
      <c r="B78" s="64" t="s">
        <v>56</v>
      </c>
      <c r="C78" s="44"/>
      <c r="D78" s="41"/>
      <c r="E78" s="42">
        <v>1000</v>
      </c>
      <c r="H78" s="51"/>
      <c r="I78" s="50"/>
      <c r="J78" s="53"/>
      <c r="K78" s="53"/>
      <c r="L78" s="53"/>
      <c r="M78" s="52"/>
      <c r="N78" s="54"/>
      <c r="O78" s="55"/>
    </row>
    <row r="79" spans="1:15" ht="14.25" customHeight="1" x14ac:dyDescent="0.25">
      <c r="A79" s="62">
        <v>43480</v>
      </c>
      <c r="B79" s="37">
        <v>15</v>
      </c>
      <c r="C79" s="11"/>
      <c r="D79" s="11"/>
      <c r="E79" s="11"/>
      <c r="H79" s="51"/>
      <c r="I79" s="50"/>
      <c r="J79" s="12"/>
      <c r="K79" s="12"/>
      <c r="L79" s="12"/>
      <c r="M79" s="52"/>
      <c r="N79" s="54"/>
      <c r="O79" s="55"/>
    </row>
    <row r="80" spans="1:15" ht="14.25" customHeight="1" x14ac:dyDescent="0.25">
      <c r="A80" s="10"/>
      <c r="B80" s="57" t="s">
        <v>91</v>
      </c>
      <c r="C80" s="11"/>
      <c r="D80" s="11">
        <v>200</v>
      </c>
      <c r="E80" s="11"/>
      <c r="H80" s="51"/>
      <c r="I80" s="50"/>
      <c r="J80" s="12"/>
      <c r="K80" s="12"/>
      <c r="L80" s="12"/>
      <c r="M80" s="52"/>
      <c r="N80" s="54"/>
      <c r="O80" s="55"/>
    </row>
    <row r="81" spans="1:15" ht="14.25" customHeight="1" x14ac:dyDescent="0.25">
      <c r="A81" s="10"/>
      <c r="B81" s="64" t="s">
        <v>108</v>
      </c>
      <c r="C81" s="11"/>
      <c r="D81" s="11">
        <f>+D80*0.12</f>
        <v>24</v>
      </c>
      <c r="E81" s="11"/>
      <c r="H81" s="51"/>
      <c r="I81" s="50"/>
      <c r="J81" s="12"/>
      <c r="K81" s="12"/>
      <c r="L81" s="12"/>
      <c r="M81" s="52"/>
      <c r="N81" s="12"/>
      <c r="O81" s="12"/>
    </row>
    <row r="82" spans="1:15" ht="14.25" customHeight="1" x14ac:dyDescent="0.25">
      <c r="A82" s="61"/>
      <c r="B82" s="64" t="s">
        <v>57</v>
      </c>
      <c r="C82" s="44"/>
      <c r="D82" s="41"/>
      <c r="E82" s="42">
        <v>224</v>
      </c>
      <c r="H82" s="51"/>
      <c r="I82" s="50"/>
      <c r="J82" s="12"/>
      <c r="K82" s="12"/>
      <c r="L82" s="12"/>
      <c r="M82" s="52"/>
      <c r="N82" s="12"/>
      <c r="O82" s="12"/>
    </row>
    <row r="83" spans="1:15" ht="14.25" customHeight="1" x14ac:dyDescent="0.25">
      <c r="A83" s="62">
        <v>43494</v>
      </c>
      <c r="B83" s="37">
        <v>16</v>
      </c>
      <c r="C83" s="11"/>
      <c r="D83" s="11"/>
      <c r="E83" s="11"/>
      <c r="H83" s="51"/>
      <c r="I83" s="50"/>
      <c r="J83" s="12"/>
      <c r="K83" s="12"/>
      <c r="L83" s="12"/>
      <c r="M83" s="52"/>
      <c r="N83" s="12"/>
      <c r="O83" s="12"/>
    </row>
    <row r="84" spans="1:15" ht="14.25" customHeight="1" x14ac:dyDescent="0.25">
      <c r="A84" s="10"/>
      <c r="B84" s="57" t="s">
        <v>103</v>
      </c>
      <c r="C84" s="11"/>
      <c r="D84" s="11">
        <v>3948.85</v>
      </c>
      <c r="E84" s="11"/>
      <c r="H84" s="51"/>
      <c r="I84" s="50"/>
      <c r="J84" s="12"/>
      <c r="K84" s="12"/>
      <c r="L84" s="12"/>
      <c r="M84" s="52"/>
      <c r="N84" s="12"/>
      <c r="O84" s="12"/>
    </row>
    <row r="85" spans="1:15" ht="14.25" customHeight="1" x14ac:dyDescent="0.25">
      <c r="A85" s="10"/>
      <c r="B85" s="64" t="s">
        <v>21</v>
      </c>
      <c r="C85" s="11"/>
      <c r="D85" s="11">
        <v>400.73</v>
      </c>
      <c r="E85" s="11"/>
      <c r="H85" s="51"/>
      <c r="I85" s="50"/>
      <c r="J85" s="12"/>
      <c r="K85" s="12"/>
      <c r="L85" s="12"/>
      <c r="M85" s="52"/>
      <c r="N85" s="12"/>
      <c r="O85" s="12"/>
    </row>
    <row r="86" spans="1:15" ht="14.25" customHeight="1" x14ac:dyDescent="0.25">
      <c r="A86" s="61"/>
      <c r="B86" s="64" t="s">
        <v>22</v>
      </c>
      <c r="C86" s="44"/>
      <c r="D86" s="41">
        <v>912.92</v>
      </c>
      <c r="E86" s="42"/>
      <c r="H86" s="51"/>
      <c r="I86" s="50"/>
      <c r="J86" s="12"/>
      <c r="K86" s="12"/>
      <c r="L86" s="12"/>
      <c r="M86" s="52"/>
      <c r="N86" s="12"/>
      <c r="O86" s="12"/>
    </row>
    <row r="87" spans="1:15" ht="14.25" customHeight="1" x14ac:dyDescent="0.25">
      <c r="A87" s="61"/>
      <c r="B87" s="64" t="s">
        <v>3</v>
      </c>
      <c r="C87" s="44"/>
      <c r="D87" s="41"/>
      <c r="E87" s="42">
        <v>4922.87</v>
      </c>
      <c r="H87" s="51"/>
      <c r="I87" s="50"/>
      <c r="J87" s="12"/>
      <c r="K87" s="12"/>
      <c r="L87" s="12"/>
      <c r="M87" s="52"/>
      <c r="N87" s="12"/>
      <c r="O87" s="12"/>
    </row>
    <row r="88" spans="1:15" ht="14.25" customHeight="1" x14ac:dyDescent="0.25">
      <c r="A88" s="61"/>
      <c r="B88" s="64" t="s">
        <v>58</v>
      </c>
      <c r="C88" s="44"/>
      <c r="D88" s="41"/>
      <c r="E88" s="42">
        <v>339.63</v>
      </c>
      <c r="H88" s="50"/>
      <c r="I88" s="50"/>
      <c r="J88" s="12"/>
      <c r="K88" s="12"/>
      <c r="L88" s="12"/>
      <c r="M88" s="52"/>
      <c r="N88" s="12"/>
      <c r="O88" s="12"/>
    </row>
    <row r="89" spans="1:15" ht="14.25" customHeight="1" x14ac:dyDescent="0.25">
      <c r="A89" s="62">
        <v>43494</v>
      </c>
      <c r="B89" s="37">
        <v>17</v>
      </c>
      <c r="C89" s="11"/>
      <c r="D89" s="11"/>
      <c r="E89" s="11"/>
      <c r="H89" s="51"/>
      <c r="I89" s="50"/>
      <c r="J89" s="12"/>
      <c r="K89" s="12"/>
      <c r="L89" s="12"/>
      <c r="M89" s="52"/>
      <c r="N89" s="12"/>
      <c r="O89" s="12"/>
    </row>
    <row r="90" spans="1:15" ht="14.25" customHeight="1" x14ac:dyDescent="0.25">
      <c r="A90" s="10"/>
      <c r="B90" s="57" t="s">
        <v>82</v>
      </c>
      <c r="C90" s="11"/>
      <c r="D90" s="11">
        <v>2000</v>
      </c>
      <c r="E90" s="11"/>
      <c r="H90" s="51"/>
      <c r="I90" s="50"/>
      <c r="J90" s="12"/>
      <c r="K90" s="12"/>
      <c r="L90" s="12"/>
      <c r="M90" s="52"/>
      <c r="N90" s="12"/>
      <c r="O90" s="12"/>
    </row>
    <row r="91" spans="1:15" ht="14.25" customHeight="1" x14ac:dyDescent="0.25">
      <c r="A91" s="10"/>
      <c r="B91" s="57" t="s">
        <v>109</v>
      </c>
      <c r="C91" s="11"/>
      <c r="D91" s="11">
        <f>+D90*0.12</f>
        <v>240</v>
      </c>
      <c r="E91" s="11"/>
      <c r="H91" s="51"/>
      <c r="I91" s="50"/>
      <c r="J91" s="12"/>
      <c r="K91" s="12"/>
      <c r="L91" s="12"/>
      <c r="M91" s="52"/>
      <c r="N91" s="12"/>
      <c r="O91" s="12"/>
    </row>
    <row r="92" spans="1:15" ht="14.25" customHeight="1" x14ac:dyDescent="0.25">
      <c r="A92" s="10"/>
      <c r="B92" s="64" t="s">
        <v>56</v>
      </c>
      <c r="C92" s="11"/>
      <c r="D92" s="11"/>
      <c r="E92" s="11">
        <f>+D90+D91</f>
        <v>2240</v>
      </c>
      <c r="F92" s="58"/>
      <c r="G92" s="59"/>
      <c r="H92" s="51"/>
      <c r="I92" s="50"/>
      <c r="J92" s="12"/>
      <c r="K92" s="12"/>
      <c r="L92" s="12"/>
      <c r="M92" s="52"/>
      <c r="N92" s="12"/>
      <c r="O92" s="12"/>
    </row>
    <row r="93" spans="1:15" ht="14.25" customHeight="1" x14ac:dyDescent="0.25">
      <c r="A93" s="62">
        <v>43494</v>
      </c>
      <c r="B93" s="37">
        <v>18</v>
      </c>
      <c r="C93" s="11"/>
      <c r="D93" s="11"/>
      <c r="E93" s="11"/>
      <c r="F93" s="58"/>
      <c r="G93" s="59"/>
      <c r="H93" s="51"/>
      <c r="I93" s="50"/>
      <c r="J93" s="12"/>
      <c r="K93" s="12"/>
      <c r="L93" s="12"/>
      <c r="M93" s="52"/>
      <c r="N93" s="12"/>
      <c r="O93" s="12"/>
    </row>
    <row r="94" spans="1:15" ht="14.25" customHeight="1" x14ac:dyDescent="0.25">
      <c r="A94" s="10"/>
      <c r="B94" s="57" t="s">
        <v>19</v>
      </c>
      <c r="C94" s="11"/>
      <c r="D94" s="11">
        <v>448</v>
      </c>
      <c r="E94" s="11"/>
      <c r="F94" s="58"/>
      <c r="G94" s="59"/>
      <c r="H94" s="51"/>
      <c r="I94" s="50"/>
      <c r="J94" s="12"/>
      <c r="K94" s="12"/>
      <c r="L94" s="12"/>
      <c r="M94" s="52"/>
      <c r="N94" s="12"/>
      <c r="O94" s="12"/>
    </row>
    <row r="95" spans="1:15" ht="14.25" customHeight="1" x14ac:dyDescent="0.25">
      <c r="A95" s="10"/>
      <c r="B95" s="64" t="s">
        <v>71</v>
      </c>
      <c r="C95" s="11"/>
      <c r="D95" s="11">
        <v>1792</v>
      </c>
      <c r="E95" s="11"/>
      <c r="F95" s="58"/>
      <c r="G95" s="59"/>
      <c r="H95" s="51"/>
      <c r="I95" s="50"/>
      <c r="J95" s="12"/>
      <c r="K95" s="12"/>
      <c r="L95" s="12"/>
      <c r="M95" s="52"/>
      <c r="N95" s="12"/>
      <c r="O95" s="12"/>
    </row>
    <row r="96" spans="1:15" ht="14.25" customHeight="1" x14ac:dyDescent="0.25">
      <c r="A96" s="62"/>
      <c r="B96" s="64" t="s">
        <v>79</v>
      </c>
      <c r="C96" s="45"/>
      <c r="D96" s="38"/>
      <c r="E96" s="11">
        <v>2000</v>
      </c>
      <c r="F96" s="58"/>
      <c r="G96" s="59"/>
      <c r="H96" s="51"/>
      <c r="I96" s="50"/>
      <c r="J96" s="12"/>
      <c r="K96" s="12"/>
      <c r="L96" s="12"/>
      <c r="M96" s="52"/>
      <c r="N96" s="12"/>
      <c r="O96" s="12"/>
    </row>
    <row r="97" spans="1:15" ht="14.25" customHeight="1" x14ac:dyDescent="0.25">
      <c r="A97" s="62"/>
      <c r="B97" s="57" t="s">
        <v>107</v>
      </c>
      <c r="C97" s="45"/>
      <c r="D97" s="38"/>
      <c r="E97" s="11">
        <f>+E96*0.12</f>
        <v>240</v>
      </c>
      <c r="F97" s="58"/>
      <c r="G97" s="59"/>
      <c r="H97" s="51"/>
      <c r="I97" s="50"/>
      <c r="J97" s="12"/>
      <c r="K97" s="12"/>
      <c r="L97" s="12"/>
      <c r="M97" s="52"/>
      <c r="N97" s="12"/>
      <c r="O97" s="12"/>
    </row>
    <row r="98" spans="1:15" ht="14.25" customHeight="1" x14ac:dyDescent="0.25">
      <c r="A98" s="62">
        <v>43494</v>
      </c>
      <c r="B98" s="37">
        <v>18</v>
      </c>
      <c r="C98" s="11"/>
      <c r="D98" s="11"/>
      <c r="E98" s="11"/>
    </row>
    <row r="99" spans="1:15" ht="14.25" customHeight="1" x14ac:dyDescent="0.25">
      <c r="A99" s="10"/>
      <c r="B99" s="177" t="s">
        <v>159</v>
      </c>
      <c r="C99" s="11"/>
      <c r="D99" s="11">
        <v>2000</v>
      </c>
      <c r="E99" s="11"/>
    </row>
    <row r="100" spans="1:15" ht="14.25" customHeight="1" x14ac:dyDescent="0.25">
      <c r="A100" s="10"/>
      <c r="B100" s="177" t="s">
        <v>160</v>
      </c>
      <c r="C100" s="11"/>
      <c r="D100" s="11"/>
      <c r="E100" s="11">
        <v>2000</v>
      </c>
    </row>
    <row r="101" spans="1:15" ht="14.25" customHeight="1" x14ac:dyDescent="0.25">
      <c r="A101" s="62">
        <v>43494</v>
      </c>
      <c r="C101" s="11"/>
      <c r="D101" s="11"/>
      <c r="E101" s="11"/>
    </row>
    <row r="102" spans="1:15" ht="14.25" customHeight="1" x14ac:dyDescent="0.25">
      <c r="A102" s="62"/>
      <c r="B102" s="57" t="s">
        <v>132</v>
      </c>
      <c r="C102" s="11"/>
      <c r="D102" s="11">
        <v>9364</v>
      </c>
      <c r="E102" s="11"/>
    </row>
    <row r="103" spans="1:15" ht="14.25" customHeight="1" x14ac:dyDescent="0.25">
      <c r="A103" s="62"/>
      <c r="B103" s="37" t="s">
        <v>131</v>
      </c>
      <c r="C103" s="11"/>
      <c r="D103" s="11"/>
      <c r="E103" s="11">
        <v>9364</v>
      </c>
    </row>
    <row r="104" spans="1:15" ht="14.25" customHeight="1" x14ac:dyDescent="0.25">
      <c r="A104" s="10"/>
      <c r="B104" s="57"/>
      <c r="C104" s="11"/>
      <c r="D104" s="11"/>
      <c r="E104" s="11"/>
    </row>
    <row r="105" spans="1:15" ht="14.25" customHeight="1" x14ac:dyDescent="0.25">
      <c r="A105" s="10"/>
      <c r="B105" s="57"/>
      <c r="C105" s="11"/>
      <c r="D105" s="11"/>
      <c r="E105" s="11"/>
    </row>
    <row r="106" spans="1:15" ht="14.25" customHeight="1" x14ac:dyDescent="0.25">
      <c r="A106" s="10"/>
      <c r="B106" s="70" t="s">
        <v>23</v>
      </c>
      <c r="C106" s="11"/>
      <c r="D106" s="71">
        <f>SUM(D7:D105)</f>
        <v>364438.49999999994</v>
      </c>
      <c r="E106" s="71">
        <f>SUM(E7:E105)</f>
        <v>364438.5</v>
      </c>
    </row>
    <row r="107" spans="1:15" ht="14.25" customHeight="1" x14ac:dyDescent="0.25">
      <c r="A107" s="169"/>
      <c r="B107" s="170"/>
      <c r="C107" s="171"/>
      <c r="D107" s="172"/>
      <c r="E107" s="132"/>
      <c r="F107" s="58"/>
      <c r="G107" s="59"/>
      <c r="H107" s="51"/>
      <c r="I107" s="50"/>
      <c r="J107" s="12"/>
      <c r="K107" s="12"/>
      <c r="L107" s="12"/>
      <c r="M107" s="52"/>
      <c r="N107" s="12"/>
      <c r="O107" s="12"/>
    </row>
    <row r="108" spans="1:15" ht="14.25" customHeight="1" x14ac:dyDescent="0.25">
      <c r="A108" s="169"/>
      <c r="B108" s="170"/>
      <c r="C108" s="171"/>
      <c r="D108" s="172"/>
      <c r="E108" s="132"/>
      <c r="F108" s="58"/>
      <c r="G108" s="59"/>
      <c r="H108" s="51"/>
      <c r="I108" s="50"/>
      <c r="J108" s="12"/>
      <c r="K108" s="12"/>
      <c r="L108" s="12"/>
      <c r="M108" s="52"/>
      <c r="N108" s="12"/>
      <c r="O108" s="12"/>
    </row>
    <row r="109" spans="1:15" ht="14.25" customHeight="1" x14ac:dyDescent="0.25">
      <c r="A109" s="192" t="s">
        <v>93</v>
      </c>
      <c r="B109" s="192"/>
      <c r="C109" s="192"/>
      <c r="D109" s="192"/>
      <c r="E109" s="192"/>
      <c r="F109" s="58"/>
      <c r="G109" s="59"/>
      <c r="H109" s="51"/>
      <c r="I109" s="50"/>
      <c r="J109" s="12"/>
      <c r="K109" s="12"/>
      <c r="L109" s="12"/>
      <c r="M109" s="52"/>
      <c r="N109" s="12"/>
      <c r="O109" s="12"/>
    </row>
    <row r="110" spans="1:15" ht="14.25" customHeight="1" x14ac:dyDescent="0.25">
      <c r="A110" s="192" t="s">
        <v>137</v>
      </c>
      <c r="B110" s="192"/>
      <c r="C110" s="192"/>
      <c r="D110" s="192"/>
      <c r="E110" s="192"/>
      <c r="F110" s="58"/>
      <c r="G110" s="59"/>
      <c r="H110" s="51"/>
      <c r="I110" s="50"/>
      <c r="J110" s="12"/>
      <c r="K110" s="12"/>
      <c r="L110" s="12"/>
      <c r="M110" s="52"/>
      <c r="N110" s="12"/>
      <c r="O110" s="12"/>
    </row>
    <row r="111" spans="1:15" ht="14.25" customHeight="1" x14ac:dyDescent="0.25">
      <c r="A111" s="62">
        <v>43497</v>
      </c>
      <c r="B111" s="37">
        <v>19</v>
      </c>
      <c r="C111" s="11"/>
      <c r="D111" s="11"/>
      <c r="E111" s="11"/>
      <c r="F111" s="58"/>
      <c r="G111" s="59"/>
      <c r="H111" s="51"/>
      <c r="I111" s="50"/>
      <c r="J111" s="12"/>
      <c r="K111" s="12"/>
      <c r="L111" s="12"/>
      <c r="M111" s="52"/>
      <c r="N111" s="12"/>
      <c r="O111" s="12"/>
    </row>
    <row r="112" spans="1:15" ht="14.25" customHeight="1" x14ac:dyDescent="0.25">
      <c r="A112" s="178"/>
      <c r="B112" s="57" t="s">
        <v>19</v>
      </c>
      <c r="C112" s="179"/>
      <c r="D112" s="179">
        <v>-2792</v>
      </c>
      <c r="E112" s="178"/>
      <c r="F112" s="58"/>
      <c r="G112" s="59"/>
      <c r="H112" s="51"/>
      <c r="I112" s="50"/>
      <c r="J112" s="12"/>
      <c r="K112" s="12"/>
      <c r="L112" s="12"/>
      <c r="M112" s="52"/>
      <c r="N112" s="12"/>
      <c r="O112" s="12"/>
    </row>
    <row r="113" spans="1:15" ht="14.25" customHeight="1" x14ac:dyDescent="0.25">
      <c r="A113" s="178"/>
      <c r="B113" s="10" t="s">
        <v>3</v>
      </c>
      <c r="C113" s="179"/>
      <c r="D113" s="179">
        <v>16341.13</v>
      </c>
      <c r="E113" s="178"/>
      <c r="F113" s="58"/>
      <c r="G113" s="59"/>
      <c r="H113" s="51"/>
      <c r="I113" s="50"/>
      <c r="J113" s="12"/>
      <c r="K113" s="12"/>
      <c r="L113" s="12"/>
      <c r="M113" s="52"/>
      <c r="N113" s="12"/>
      <c r="O113" s="12"/>
    </row>
    <row r="114" spans="1:15" ht="14.25" customHeight="1" x14ac:dyDescent="0.25">
      <c r="A114" s="178"/>
      <c r="B114" s="10" t="s">
        <v>2</v>
      </c>
      <c r="C114" s="179"/>
      <c r="D114" s="179">
        <v>200</v>
      </c>
      <c r="E114" s="178"/>
      <c r="F114" s="58"/>
      <c r="G114" s="59"/>
      <c r="H114" s="51"/>
      <c r="I114" s="50"/>
      <c r="J114" s="12"/>
      <c r="K114" s="12"/>
      <c r="L114" s="12"/>
      <c r="M114" s="52"/>
      <c r="N114" s="12"/>
      <c r="O114" s="12"/>
    </row>
    <row r="115" spans="1:15" ht="14.25" customHeight="1" x14ac:dyDescent="0.25">
      <c r="A115" s="178"/>
      <c r="B115" s="10" t="s">
        <v>71</v>
      </c>
      <c r="C115" s="179"/>
      <c r="D115" s="179">
        <v>17632</v>
      </c>
      <c r="E115" s="178"/>
      <c r="F115" s="58"/>
      <c r="G115" s="59"/>
      <c r="H115" s="51"/>
      <c r="I115" s="50"/>
      <c r="J115" s="12"/>
      <c r="K115" s="12"/>
      <c r="L115" s="12"/>
      <c r="M115" s="52"/>
      <c r="N115" s="12"/>
      <c r="O115" s="12"/>
    </row>
    <row r="116" spans="1:15" ht="14.25" customHeight="1" x14ac:dyDescent="0.25">
      <c r="A116" s="178"/>
      <c r="B116" s="10" t="s">
        <v>116</v>
      </c>
      <c r="C116" s="179"/>
      <c r="D116" s="179">
        <v>2584</v>
      </c>
      <c r="E116" s="178"/>
      <c r="F116" s="58"/>
      <c r="G116" s="59"/>
      <c r="H116" s="51"/>
      <c r="I116" s="50"/>
      <c r="J116" s="12"/>
      <c r="K116" s="12"/>
      <c r="L116" s="12"/>
      <c r="M116" s="52"/>
      <c r="N116" s="12"/>
      <c r="O116" s="12"/>
    </row>
    <row r="117" spans="1:15" ht="14.25" customHeight="1" x14ac:dyDescent="0.25">
      <c r="A117" s="178"/>
      <c r="B117" s="10" t="s">
        <v>70</v>
      </c>
      <c r="C117" s="179"/>
      <c r="D117" s="179">
        <v>-1800</v>
      </c>
      <c r="E117" s="178"/>
      <c r="F117" s="58"/>
      <c r="G117" s="59"/>
      <c r="H117" s="51"/>
      <c r="I117" s="50"/>
      <c r="J117" s="12"/>
      <c r="K117" s="12"/>
      <c r="L117" s="12"/>
      <c r="M117" s="52"/>
      <c r="N117" s="12"/>
      <c r="O117" s="12"/>
    </row>
    <row r="118" spans="1:15" ht="14.25" customHeight="1" x14ac:dyDescent="0.25">
      <c r="A118" s="178"/>
      <c r="B118" s="10" t="s">
        <v>64</v>
      </c>
      <c r="C118" s="179"/>
      <c r="D118" s="179">
        <v>2000</v>
      </c>
      <c r="E118" s="178"/>
      <c r="F118" s="58"/>
      <c r="G118" s="59"/>
      <c r="H118" s="51"/>
      <c r="I118" s="50"/>
      <c r="J118" s="12"/>
      <c r="K118" s="12"/>
      <c r="L118" s="12"/>
      <c r="M118" s="52"/>
      <c r="N118" s="12"/>
      <c r="O118" s="12"/>
    </row>
    <row r="119" spans="1:15" ht="14.25" customHeight="1" x14ac:dyDescent="0.25">
      <c r="A119" s="178"/>
      <c r="B119" s="10" t="s">
        <v>7</v>
      </c>
      <c r="C119" s="179"/>
      <c r="D119" s="179">
        <v>100000</v>
      </c>
      <c r="E119" s="178"/>
      <c r="F119" s="58"/>
      <c r="G119" s="59"/>
      <c r="H119" s="51"/>
      <c r="I119" s="50"/>
      <c r="J119" s="12"/>
      <c r="K119" s="12"/>
      <c r="L119" s="12"/>
      <c r="M119" s="52"/>
      <c r="N119" s="12"/>
      <c r="O119" s="12"/>
    </row>
    <row r="120" spans="1:15" ht="14.25" customHeight="1" x14ac:dyDescent="0.25">
      <c r="A120" s="178"/>
      <c r="B120" s="10" t="s">
        <v>6</v>
      </c>
      <c r="C120" s="179"/>
      <c r="D120" s="179">
        <v>130000</v>
      </c>
      <c r="E120" s="178"/>
      <c r="F120" s="58"/>
      <c r="G120" s="59"/>
      <c r="H120" s="51"/>
      <c r="I120" s="50"/>
      <c r="J120" s="12"/>
      <c r="K120" s="12"/>
      <c r="L120" s="12"/>
      <c r="M120" s="52"/>
      <c r="N120" s="12"/>
      <c r="O120" s="12"/>
    </row>
    <row r="121" spans="1:15" ht="14.25" customHeight="1" x14ac:dyDescent="0.25">
      <c r="A121" s="178"/>
      <c r="B121" s="10" t="s">
        <v>4</v>
      </c>
      <c r="C121" s="179"/>
      <c r="D121" s="179">
        <v>8000</v>
      </c>
      <c r="E121" s="178"/>
      <c r="F121" s="58"/>
      <c r="G121" s="59"/>
      <c r="H121" s="51"/>
      <c r="I121" s="50"/>
      <c r="J121" s="12"/>
      <c r="K121" s="12"/>
      <c r="L121" s="12"/>
      <c r="M121" s="52"/>
      <c r="N121" s="12"/>
      <c r="O121" s="12"/>
    </row>
    <row r="122" spans="1:15" ht="14.25" customHeight="1" x14ac:dyDescent="0.25">
      <c r="A122" s="178"/>
      <c r="B122" s="180" t="s">
        <v>169</v>
      </c>
      <c r="C122" s="11"/>
      <c r="D122" s="11"/>
      <c r="E122" s="11">
        <v>339.63</v>
      </c>
      <c r="F122" s="58"/>
      <c r="G122" s="59"/>
      <c r="H122" s="51"/>
      <c r="I122" s="50"/>
      <c r="J122" s="12"/>
      <c r="K122" s="12"/>
      <c r="L122" s="12"/>
      <c r="M122" s="52"/>
      <c r="N122" s="12"/>
      <c r="O122" s="12"/>
    </row>
    <row r="123" spans="1:15" ht="14.25" customHeight="1" x14ac:dyDescent="0.25">
      <c r="A123" s="178"/>
      <c r="B123" s="10" t="s">
        <v>170</v>
      </c>
      <c r="C123" s="11"/>
      <c r="D123" s="11"/>
      <c r="E123" s="11">
        <v>5538</v>
      </c>
      <c r="F123" s="58"/>
      <c r="G123" s="59"/>
      <c r="H123" s="51"/>
      <c r="I123" s="50"/>
      <c r="J123" s="12"/>
      <c r="K123" s="12"/>
      <c r="L123" s="12"/>
      <c r="M123" s="52"/>
      <c r="N123" s="12"/>
      <c r="O123" s="12"/>
    </row>
    <row r="124" spans="1:15" ht="14.25" customHeight="1" x14ac:dyDescent="0.25">
      <c r="A124" s="178"/>
      <c r="B124" s="10" t="s">
        <v>154</v>
      </c>
      <c r="C124" s="11"/>
      <c r="D124" s="11"/>
      <c r="E124" s="11">
        <v>31000</v>
      </c>
      <c r="F124" s="58"/>
      <c r="G124" s="59"/>
      <c r="H124" s="51"/>
      <c r="I124" s="50"/>
      <c r="J124" s="12"/>
      <c r="K124" s="12"/>
      <c r="L124" s="12"/>
      <c r="M124" s="52"/>
      <c r="N124" s="12"/>
      <c r="O124" s="12"/>
    </row>
    <row r="125" spans="1:15" ht="14.25" customHeight="1" x14ac:dyDescent="0.25">
      <c r="A125" s="178"/>
      <c r="B125" s="10" t="s">
        <v>155</v>
      </c>
      <c r="C125" s="11"/>
      <c r="D125" s="11"/>
      <c r="E125" s="11">
        <v>3000</v>
      </c>
      <c r="F125" s="58"/>
      <c r="G125" s="59"/>
      <c r="H125" s="51"/>
      <c r="I125" s="50"/>
      <c r="J125" s="12"/>
      <c r="K125" s="12"/>
      <c r="L125" s="12"/>
      <c r="M125" s="52"/>
      <c r="N125" s="12"/>
      <c r="O125" s="12"/>
    </row>
    <row r="126" spans="1:15" ht="14.25" customHeight="1" x14ac:dyDescent="0.25">
      <c r="A126" s="178"/>
      <c r="B126" s="10" t="s">
        <v>156</v>
      </c>
      <c r="C126" s="11"/>
      <c r="D126" s="11"/>
      <c r="E126" s="11">
        <v>7500</v>
      </c>
      <c r="F126" s="58"/>
      <c r="G126" s="59"/>
      <c r="H126" s="51"/>
      <c r="I126" s="50"/>
      <c r="J126" s="12"/>
      <c r="K126" s="12"/>
      <c r="L126" s="12"/>
      <c r="M126" s="52"/>
      <c r="N126" s="12"/>
      <c r="O126" s="12"/>
    </row>
    <row r="127" spans="1:15" ht="14.25" customHeight="1" x14ac:dyDescent="0.25">
      <c r="A127" s="178"/>
      <c r="B127" s="10" t="s">
        <v>171</v>
      </c>
      <c r="C127" s="11"/>
      <c r="D127" s="11"/>
      <c r="E127" s="11">
        <v>100000</v>
      </c>
      <c r="F127" s="58"/>
      <c r="G127" s="59"/>
      <c r="H127" s="51"/>
      <c r="I127" s="50"/>
      <c r="J127" s="12"/>
      <c r="K127" s="12"/>
      <c r="L127" s="12"/>
      <c r="M127" s="52"/>
      <c r="N127" s="12"/>
      <c r="O127" s="12"/>
    </row>
    <row r="128" spans="1:15" ht="14.25" customHeight="1" x14ac:dyDescent="0.25">
      <c r="A128" s="178"/>
      <c r="B128" s="10" t="s">
        <v>158</v>
      </c>
      <c r="C128" s="11"/>
      <c r="D128" s="11"/>
      <c r="E128" s="11">
        <v>121064</v>
      </c>
      <c r="F128" s="58"/>
      <c r="G128" s="59"/>
      <c r="H128" s="51"/>
      <c r="I128" s="50"/>
      <c r="J128" s="12"/>
      <c r="K128" s="12"/>
      <c r="L128" s="12"/>
      <c r="M128" s="52"/>
      <c r="N128" s="12"/>
      <c r="O128" s="12"/>
    </row>
    <row r="129" spans="1:15" ht="14.25" customHeight="1" x14ac:dyDescent="0.25">
      <c r="A129" s="178"/>
      <c r="B129" s="10" t="s">
        <v>172</v>
      </c>
      <c r="C129" s="11"/>
      <c r="D129" s="11"/>
      <c r="E129" s="11">
        <v>3723.5</v>
      </c>
      <c r="F129" s="58"/>
      <c r="G129" s="59"/>
      <c r="H129" s="51"/>
      <c r="I129" s="50"/>
      <c r="J129" s="12"/>
      <c r="K129" s="12"/>
      <c r="L129" s="12"/>
      <c r="M129" s="52"/>
      <c r="N129" s="12"/>
      <c r="O129" s="12"/>
    </row>
    <row r="130" spans="1:15" ht="14.25" customHeight="1" x14ac:dyDescent="0.25">
      <c r="A130" s="62">
        <v>43497</v>
      </c>
      <c r="B130" s="37">
        <v>19</v>
      </c>
      <c r="C130" s="11"/>
      <c r="D130" s="11"/>
      <c r="E130" s="11"/>
      <c r="F130" s="58"/>
      <c r="G130" s="59"/>
      <c r="H130" s="51"/>
      <c r="I130" s="50"/>
      <c r="J130" s="12"/>
      <c r="K130" s="12"/>
      <c r="L130" s="12"/>
      <c r="M130" s="52"/>
      <c r="N130" s="12"/>
      <c r="O130" s="12"/>
    </row>
    <row r="131" spans="1:15" ht="14.25" customHeight="1" x14ac:dyDescent="0.25">
      <c r="A131" s="10"/>
      <c r="B131" s="57" t="s">
        <v>80</v>
      </c>
      <c r="C131" s="11"/>
      <c r="D131" s="11">
        <v>4000</v>
      </c>
      <c r="E131" s="11"/>
      <c r="F131" s="58"/>
      <c r="G131" s="59"/>
      <c r="H131" s="51"/>
      <c r="I131" s="50"/>
      <c r="J131" s="12"/>
      <c r="K131" s="12"/>
      <c r="L131" s="12"/>
      <c r="M131" s="52"/>
      <c r="N131" s="12"/>
      <c r="O131" s="12"/>
    </row>
    <row r="132" spans="1:15" ht="14.25" customHeight="1" x14ac:dyDescent="0.25">
      <c r="A132" s="10"/>
      <c r="B132" s="64" t="s">
        <v>108</v>
      </c>
      <c r="C132" s="11"/>
      <c r="D132" s="11">
        <f>+D131*12%</f>
        <v>480</v>
      </c>
      <c r="E132" s="11"/>
      <c r="F132" s="58"/>
      <c r="G132" s="59"/>
      <c r="H132" s="51"/>
      <c r="I132" s="50"/>
      <c r="J132" s="12"/>
      <c r="K132" s="12"/>
      <c r="L132" s="12"/>
      <c r="M132" s="52"/>
      <c r="N132" s="12"/>
      <c r="O132" s="12"/>
    </row>
    <row r="133" spans="1:15" ht="14.25" customHeight="1" x14ac:dyDescent="0.25">
      <c r="A133" s="62"/>
      <c r="B133" s="64" t="s">
        <v>92</v>
      </c>
      <c r="C133" s="45"/>
      <c r="D133" s="38"/>
      <c r="E133" s="11">
        <v>4480</v>
      </c>
      <c r="H133" s="51"/>
      <c r="I133" s="50"/>
      <c r="J133" s="12"/>
      <c r="K133" s="12"/>
      <c r="L133" s="12"/>
      <c r="M133" s="52"/>
      <c r="N133" s="12"/>
      <c r="O133" s="12"/>
    </row>
    <row r="134" spans="1:15" ht="14.25" customHeight="1" x14ac:dyDescent="0.25">
      <c r="A134" s="62">
        <v>43498</v>
      </c>
      <c r="B134" s="37">
        <v>20</v>
      </c>
      <c r="C134" s="11"/>
      <c r="D134" s="11"/>
      <c r="E134" s="11"/>
      <c r="H134" s="51"/>
      <c r="I134" s="50"/>
      <c r="J134" s="12"/>
      <c r="K134" s="12"/>
      <c r="L134" s="12"/>
      <c r="M134" s="52"/>
      <c r="N134" s="12"/>
      <c r="O134" s="12"/>
    </row>
    <row r="135" spans="1:15" ht="14.25" customHeight="1" x14ac:dyDescent="0.25">
      <c r="A135" s="10"/>
      <c r="B135" s="57" t="s">
        <v>84</v>
      </c>
      <c r="C135" s="11"/>
      <c r="D135" s="11">
        <v>400</v>
      </c>
      <c r="E135" s="11"/>
      <c r="H135" s="51"/>
      <c r="I135" s="50"/>
      <c r="J135" s="12"/>
      <c r="K135" s="12"/>
      <c r="L135" s="12"/>
      <c r="M135" s="52"/>
      <c r="N135" s="12"/>
      <c r="O135" s="12"/>
    </row>
    <row r="136" spans="1:15" ht="14.25" customHeight="1" x14ac:dyDescent="0.25">
      <c r="A136" s="10"/>
      <c r="B136" s="64" t="s">
        <v>108</v>
      </c>
      <c r="C136" s="11"/>
      <c r="D136" s="11">
        <v>48</v>
      </c>
      <c r="E136" s="11"/>
      <c r="H136" s="51"/>
      <c r="I136" s="50"/>
      <c r="J136" s="12"/>
      <c r="K136" s="12"/>
      <c r="L136" s="12"/>
      <c r="M136" s="52"/>
      <c r="N136" s="12"/>
      <c r="O136" s="12"/>
    </row>
    <row r="137" spans="1:15" ht="14.25" customHeight="1" x14ac:dyDescent="0.25">
      <c r="A137" s="62"/>
      <c r="B137" s="64" t="s">
        <v>161</v>
      </c>
      <c r="C137" s="45"/>
      <c r="D137" s="38"/>
      <c r="E137" s="11">
        <v>448</v>
      </c>
      <c r="H137" s="51"/>
      <c r="I137" s="50"/>
      <c r="J137" s="12"/>
      <c r="K137" s="12"/>
      <c r="L137" s="12"/>
      <c r="M137" s="52"/>
      <c r="N137" s="12"/>
      <c r="O137" s="12"/>
    </row>
    <row r="138" spans="1:15" ht="14.25" customHeight="1" x14ac:dyDescent="0.25">
      <c r="A138" s="62">
        <v>43499</v>
      </c>
      <c r="B138" s="37">
        <v>21</v>
      </c>
      <c r="C138" s="11"/>
      <c r="D138" s="11"/>
      <c r="E138" s="11"/>
      <c r="H138" s="51"/>
      <c r="I138" s="50"/>
      <c r="J138" s="12"/>
      <c r="K138" s="12"/>
      <c r="L138" s="12"/>
      <c r="M138" s="52"/>
      <c r="N138" s="12"/>
      <c r="O138" s="12"/>
    </row>
    <row r="139" spans="1:15" ht="14.25" customHeight="1" x14ac:dyDescent="0.25">
      <c r="A139" s="10"/>
      <c r="B139" s="57" t="s">
        <v>19</v>
      </c>
      <c r="C139" s="11"/>
      <c r="D139" s="11">
        <v>5600</v>
      </c>
      <c r="E139" s="11"/>
      <c r="F139" s="58"/>
      <c r="G139" s="59"/>
      <c r="H139" s="51"/>
      <c r="I139" s="50"/>
      <c r="J139" s="12"/>
      <c r="K139" s="12"/>
      <c r="L139" s="12"/>
      <c r="M139" s="52"/>
      <c r="N139" s="12"/>
      <c r="O139" s="12"/>
    </row>
    <row r="140" spans="1:15" ht="14.25" customHeight="1" x14ac:dyDescent="0.25">
      <c r="A140" s="10"/>
      <c r="B140" s="64" t="s">
        <v>162</v>
      </c>
      <c r="C140" s="11"/>
      <c r="D140" s="11"/>
      <c r="E140" s="11">
        <v>5000</v>
      </c>
      <c r="I140" s="50"/>
      <c r="J140" s="12"/>
      <c r="K140" s="12"/>
      <c r="L140" s="12"/>
      <c r="M140" s="52"/>
    </row>
    <row r="141" spans="1:15" ht="14.25" customHeight="1" x14ac:dyDescent="0.25">
      <c r="A141" s="62"/>
      <c r="B141" s="57" t="s">
        <v>163</v>
      </c>
      <c r="C141" s="45"/>
      <c r="D141" s="38"/>
      <c r="E141" s="11">
        <v>600</v>
      </c>
      <c r="I141" s="50"/>
      <c r="J141" s="12"/>
      <c r="K141" s="12"/>
      <c r="L141" s="12"/>
      <c r="M141" s="52"/>
    </row>
    <row r="142" spans="1:15" ht="14.25" customHeight="1" x14ac:dyDescent="0.25">
      <c r="A142" s="62">
        <v>43499</v>
      </c>
      <c r="B142" s="37">
        <v>21</v>
      </c>
      <c r="C142" s="11"/>
      <c r="D142" s="11"/>
      <c r="E142" s="11"/>
      <c r="I142" s="50"/>
      <c r="J142" s="12"/>
      <c r="K142" s="12"/>
      <c r="L142" s="12"/>
      <c r="M142" s="52"/>
    </row>
    <row r="143" spans="1:15" ht="14.25" customHeight="1" x14ac:dyDescent="0.25">
      <c r="A143" s="10"/>
      <c r="B143" s="177" t="s">
        <v>159</v>
      </c>
      <c r="C143" s="11"/>
      <c r="D143" s="11">
        <v>2400</v>
      </c>
      <c r="E143" s="11"/>
      <c r="I143" s="50"/>
      <c r="J143" s="12"/>
      <c r="K143" s="12"/>
      <c r="L143" s="12"/>
      <c r="M143" s="52"/>
    </row>
    <row r="144" spans="1:15" ht="14.25" customHeight="1" x14ac:dyDescent="0.25">
      <c r="A144" s="10"/>
      <c r="B144" s="177" t="s">
        <v>160</v>
      </c>
      <c r="C144" s="11"/>
      <c r="D144" s="11"/>
      <c r="E144" s="11">
        <v>2400</v>
      </c>
      <c r="I144" s="50"/>
      <c r="J144" s="12"/>
      <c r="K144" s="12"/>
      <c r="L144" s="12"/>
      <c r="M144" s="52"/>
    </row>
    <row r="145" spans="1:13" ht="14.25" customHeight="1" x14ac:dyDescent="0.25">
      <c r="A145" s="62">
        <v>43500</v>
      </c>
      <c r="B145" s="37">
        <v>22</v>
      </c>
      <c r="C145" s="11"/>
      <c r="D145" s="11"/>
      <c r="E145" s="11"/>
      <c r="I145" s="50"/>
      <c r="J145" s="12"/>
      <c r="K145" s="12"/>
      <c r="L145" s="12"/>
      <c r="M145" s="52"/>
    </row>
    <row r="146" spans="1:13" ht="14.25" customHeight="1" x14ac:dyDescent="0.25">
      <c r="A146" s="10"/>
      <c r="B146" s="57" t="s">
        <v>3</v>
      </c>
      <c r="C146" s="11"/>
      <c r="D146" s="11">
        <v>5600</v>
      </c>
      <c r="E146" s="11"/>
      <c r="I146" s="50"/>
      <c r="J146" s="12"/>
      <c r="K146" s="12"/>
      <c r="L146" s="12"/>
      <c r="M146" s="52"/>
    </row>
    <row r="147" spans="1:13" ht="14.25" customHeight="1" x14ac:dyDescent="0.25">
      <c r="A147" s="10"/>
      <c r="B147" s="64" t="s">
        <v>167</v>
      </c>
      <c r="C147" s="11"/>
      <c r="D147" s="11"/>
      <c r="E147" s="11">
        <v>5600</v>
      </c>
      <c r="I147" s="50"/>
      <c r="J147" s="12"/>
      <c r="K147" s="12"/>
      <c r="L147" s="12"/>
      <c r="M147" s="52"/>
    </row>
    <row r="148" spans="1:13" ht="14.25" customHeight="1" x14ac:dyDescent="0.25">
      <c r="A148" s="62">
        <v>43501</v>
      </c>
      <c r="B148" s="37">
        <v>23</v>
      </c>
      <c r="C148" s="11"/>
      <c r="D148" s="11"/>
      <c r="E148" s="11"/>
    </row>
    <row r="149" spans="1:13" ht="14.25" customHeight="1" x14ac:dyDescent="0.25">
      <c r="A149" s="10"/>
      <c r="B149" s="57" t="s">
        <v>53</v>
      </c>
      <c r="C149" s="11"/>
      <c r="D149" s="11">
        <v>150</v>
      </c>
      <c r="E149" s="11"/>
    </row>
    <row r="150" spans="1:13" ht="14.25" customHeight="1" x14ac:dyDescent="0.25">
      <c r="A150" s="10"/>
      <c r="B150" s="64" t="s">
        <v>161</v>
      </c>
      <c r="C150" s="11"/>
      <c r="D150" s="11"/>
      <c r="E150" s="11">
        <v>150</v>
      </c>
    </row>
    <row r="151" spans="1:13" ht="14.25" customHeight="1" x14ac:dyDescent="0.25">
      <c r="A151" s="62">
        <v>43502</v>
      </c>
      <c r="B151" s="37">
        <v>24</v>
      </c>
      <c r="C151" s="11"/>
      <c r="D151" s="11"/>
      <c r="E151" s="11"/>
    </row>
    <row r="152" spans="1:13" ht="14.25" customHeight="1" x14ac:dyDescent="0.25">
      <c r="A152" s="10"/>
      <c r="B152" s="57" t="s">
        <v>2</v>
      </c>
      <c r="C152" s="11"/>
      <c r="D152" s="11">
        <v>120</v>
      </c>
      <c r="E152" s="11"/>
    </row>
    <row r="153" spans="1:13" ht="14.25" customHeight="1" x14ac:dyDescent="0.25">
      <c r="A153" s="10"/>
      <c r="B153" s="64" t="s">
        <v>161</v>
      </c>
      <c r="C153" s="11"/>
      <c r="D153" s="11"/>
      <c r="E153" s="11">
        <v>120</v>
      </c>
    </row>
    <row r="154" spans="1:13" ht="14.25" customHeight="1" x14ac:dyDescent="0.25">
      <c r="A154" s="62">
        <v>43503</v>
      </c>
      <c r="B154" s="37">
        <v>25</v>
      </c>
      <c r="C154" s="11"/>
      <c r="D154" s="11"/>
      <c r="E154" s="11"/>
    </row>
    <row r="155" spans="1:13" ht="14.25" customHeight="1" x14ac:dyDescent="0.25">
      <c r="A155" s="10"/>
      <c r="B155" s="57" t="s">
        <v>82</v>
      </c>
      <c r="C155" s="11"/>
      <c r="D155" s="11">
        <v>1500</v>
      </c>
      <c r="E155" s="11"/>
    </row>
    <row r="156" spans="1:13" ht="14.25" customHeight="1" x14ac:dyDescent="0.25">
      <c r="A156" s="10"/>
      <c r="B156" s="57" t="s">
        <v>109</v>
      </c>
      <c r="C156" s="11"/>
      <c r="D156" s="11">
        <f>+D155*0.12</f>
        <v>180</v>
      </c>
      <c r="E156" s="11"/>
    </row>
    <row r="157" spans="1:13" ht="14.25" customHeight="1" x14ac:dyDescent="0.25">
      <c r="A157" s="10"/>
      <c r="B157" s="64" t="s">
        <v>164</v>
      </c>
      <c r="C157" s="11"/>
      <c r="D157" s="11"/>
      <c r="E157" s="11">
        <f>+D155+D156</f>
        <v>1680</v>
      </c>
    </row>
    <row r="158" spans="1:13" ht="14.25" customHeight="1" x14ac:dyDescent="0.25">
      <c r="A158" s="62">
        <v>43504</v>
      </c>
      <c r="B158" s="37">
        <v>26</v>
      </c>
      <c r="C158" s="11"/>
      <c r="D158" s="11"/>
      <c r="E158" s="11"/>
    </row>
    <row r="159" spans="1:13" ht="14.25" customHeight="1" x14ac:dyDescent="0.25">
      <c r="A159" s="10"/>
      <c r="B159" s="57" t="s">
        <v>142</v>
      </c>
      <c r="C159" s="11"/>
      <c r="D159" s="11">
        <v>250</v>
      </c>
      <c r="E159" s="11"/>
    </row>
    <row r="160" spans="1:13" ht="14.25" customHeight="1" x14ac:dyDescent="0.25">
      <c r="A160" s="10"/>
      <c r="B160" s="64" t="s">
        <v>161</v>
      </c>
      <c r="C160" s="11"/>
      <c r="D160" s="11"/>
      <c r="E160" s="11">
        <v>250</v>
      </c>
    </row>
    <row r="161" spans="1:5" ht="14.25" customHeight="1" x14ac:dyDescent="0.25">
      <c r="A161" s="158">
        <v>43505</v>
      </c>
      <c r="B161" s="157">
        <v>27</v>
      </c>
      <c r="C161" s="159"/>
      <c r="D161" s="159"/>
      <c r="E161" s="159"/>
    </row>
    <row r="162" spans="1:5" ht="14.25" customHeight="1" x14ac:dyDescent="0.25">
      <c r="A162" s="160"/>
      <c r="B162" s="161" t="s">
        <v>19</v>
      </c>
      <c r="C162" s="159"/>
      <c r="D162" s="159">
        <v>3000</v>
      </c>
      <c r="E162" s="159"/>
    </row>
    <row r="163" spans="1:5" ht="14.25" customHeight="1" x14ac:dyDescent="0.25">
      <c r="A163" s="160"/>
      <c r="B163" s="162" t="s">
        <v>165</v>
      </c>
      <c r="C163" s="159"/>
      <c r="D163" s="159"/>
      <c r="E163" s="159">
        <v>3000</v>
      </c>
    </row>
    <row r="164" spans="1:5" ht="14.25" customHeight="1" x14ac:dyDescent="0.25">
      <c r="A164" s="62">
        <v>43506</v>
      </c>
      <c r="B164" s="37">
        <v>28</v>
      </c>
      <c r="C164" s="11"/>
      <c r="D164" s="11"/>
      <c r="E164" s="11"/>
    </row>
    <row r="165" spans="1:5" ht="14.25" customHeight="1" x14ac:dyDescent="0.25">
      <c r="A165" s="10"/>
      <c r="B165" s="57" t="s">
        <v>168</v>
      </c>
      <c r="C165" s="11"/>
      <c r="D165" s="11">
        <v>3500</v>
      </c>
      <c r="E165" s="11"/>
    </row>
    <row r="166" spans="1:5" ht="17.25" customHeight="1" x14ac:dyDescent="0.25">
      <c r="A166" s="10"/>
      <c r="B166" s="64" t="s">
        <v>166</v>
      </c>
      <c r="C166" s="11"/>
      <c r="D166" s="11"/>
      <c r="E166" s="11">
        <v>3500</v>
      </c>
    </row>
    <row r="167" spans="1:5" ht="14.25" customHeight="1" x14ac:dyDescent="0.25">
      <c r="A167" s="62">
        <v>43507</v>
      </c>
      <c r="B167" s="37">
        <v>29</v>
      </c>
      <c r="C167" s="11"/>
      <c r="D167" s="11"/>
      <c r="E167" s="11"/>
    </row>
    <row r="168" spans="1:5" ht="14.25" customHeight="1" x14ac:dyDescent="0.25">
      <c r="A168" s="10"/>
      <c r="B168" s="57" t="s">
        <v>3</v>
      </c>
      <c r="C168" s="11"/>
      <c r="D168" s="11">
        <v>3500</v>
      </c>
      <c r="E168" s="11"/>
    </row>
    <row r="169" spans="1:5" ht="14.25" customHeight="1" x14ac:dyDescent="0.25">
      <c r="A169" s="10"/>
      <c r="B169" s="64" t="s">
        <v>164</v>
      </c>
      <c r="C169" s="11"/>
      <c r="D169" s="11"/>
      <c r="E169" s="11">
        <v>3500</v>
      </c>
    </row>
    <row r="170" spans="1:5" ht="14.25" customHeight="1" x14ac:dyDescent="0.25">
      <c r="A170" s="62">
        <v>43508</v>
      </c>
      <c r="B170" s="37">
        <v>30</v>
      </c>
      <c r="C170" s="11"/>
      <c r="D170" s="11"/>
      <c r="E170" s="11"/>
    </row>
    <row r="171" spans="1:5" ht="14.25" customHeight="1" x14ac:dyDescent="0.25">
      <c r="A171" s="10"/>
      <c r="B171" s="57" t="s">
        <v>80</v>
      </c>
      <c r="C171" s="11"/>
      <c r="D171" s="11">
        <v>5000</v>
      </c>
      <c r="E171" s="11"/>
    </row>
    <row r="172" spans="1:5" ht="14.25" customHeight="1" x14ac:dyDescent="0.25">
      <c r="A172" s="10"/>
      <c r="B172" s="57" t="s">
        <v>140</v>
      </c>
      <c r="C172" s="11"/>
      <c r="D172" s="11">
        <v>600</v>
      </c>
      <c r="E172" s="11"/>
    </row>
    <row r="173" spans="1:5" ht="14.25" customHeight="1" x14ac:dyDescent="0.25">
      <c r="A173" s="62"/>
      <c r="B173" s="57" t="s">
        <v>164</v>
      </c>
      <c r="C173" s="11"/>
      <c r="D173" s="11"/>
      <c r="E173" s="11">
        <v>5600</v>
      </c>
    </row>
    <row r="174" spans="1:5" ht="14.25" customHeight="1" x14ac:dyDescent="0.25">
      <c r="A174" s="62">
        <v>43522</v>
      </c>
      <c r="B174" s="37">
        <v>31</v>
      </c>
      <c r="C174" s="11"/>
      <c r="D174" s="11"/>
      <c r="E174" s="11"/>
    </row>
    <row r="175" spans="1:5" ht="14.25" customHeight="1" x14ac:dyDescent="0.25">
      <c r="A175" s="62"/>
      <c r="B175" s="57" t="s">
        <v>103</v>
      </c>
      <c r="C175" s="11"/>
      <c r="D175" s="11">
        <v>3594</v>
      </c>
      <c r="E175" s="11"/>
    </row>
    <row r="176" spans="1:5" ht="14.25" customHeight="1" x14ac:dyDescent="0.25">
      <c r="A176" s="62"/>
      <c r="B176" s="64" t="s">
        <v>21</v>
      </c>
      <c r="C176" s="11"/>
      <c r="D176" s="11">
        <v>400.73</v>
      </c>
      <c r="E176" s="11"/>
    </row>
    <row r="177" spans="1:5" ht="14.25" customHeight="1" x14ac:dyDescent="0.25">
      <c r="A177" s="62"/>
      <c r="B177" s="64" t="s">
        <v>22</v>
      </c>
      <c r="C177" s="11"/>
      <c r="D177" s="11">
        <v>912.92</v>
      </c>
      <c r="E177" s="11"/>
    </row>
    <row r="178" spans="1:5" ht="14.25" customHeight="1" x14ac:dyDescent="0.25">
      <c r="A178" s="62"/>
      <c r="B178" s="64" t="s">
        <v>3</v>
      </c>
      <c r="C178" s="11"/>
      <c r="D178" s="11"/>
      <c r="E178" s="11">
        <f>+D175+D176+D177-E179</f>
        <v>4568.0199999999995</v>
      </c>
    </row>
    <row r="179" spans="1:5" ht="14.25" customHeight="1" x14ac:dyDescent="0.25">
      <c r="A179" s="62"/>
      <c r="B179" s="64" t="s">
        <v>58</v>
      </c>
      <c r="C179" s="11"/>
      <c r="D179" s="11"/>
      <c r="E179" s="11">
        <v>339.63</v>
      </c>
    </row>
    <row r="180" spans="1:5" ht="14.25" customHeight="1" x14ac:dyDescent="0.25">
      <c r="A180" s="62">
        <v>43523</v>
      </c>
      <c r="B180" s="37">
        <v>32</v>
      </c>
      <c r="C180" s="11"/>
      <c r="D180" s="11"/>
      <c r="E180" s="11"/>
    </row>
    <row r="181" spans="1:5" ht="14.25" customHeight="1" x14ac:dyDescent="0.25">
      <c r="A181" s="10"/>
      <c r="B181" s="57" t="s">
        <v>85</v>
      </c>
      <c r="D181" s="11">
        <v>70</v>
      </c>
      <c r="E181" s="11"/>
    </row>
    <row r="182" spans="1:5" ht="14.25" customHeight="1" x14ac:dyDescent="0.25">
      <c r="A182" s="10"/>
      <c r="B182" s="64" t="s">
        <v>108</v>
      </c>
      <c r="D182" s="11">
        <v>8.4</v>
      </c>
      <c r="E182" s="11"/>
    </row>
    <row r="183" spans="1:5" ht="14.25" customHeight="1" x14ac:dyDescent="0.25">
      <c r="A183" s="62"/>
      <c r="B183" s="57" t="s">
        <v>3</v>
      </c>
      <c r="C183" s="11"/>
      <c r="D183" s="11"/>
      <c r="E183" s="11">
        <v>78.400000000000006</v>
      </c>
    </row>
    <row r="184" spans="1:5" ht="14.25" customHeight="1" x14ac:dyDescent="0.25">
      <c r="A184" s="62">
        <v>43524</v>
      </c>
      <c r="B184" s="37">
        <v>33</v>
      </c>
      <c r="C184" s="11"/>
      <c r="D184" s="11"/>
      <c r="E184" s="11"/>
    </row>
    <row r="185" spans="1:5" ht="14.25" customHeight="1" x14ac:dyDescent="0.25">
      <c r="A185" s="10"/>
      <c r="B185" t="s">
        <v>19</v>
      </c>
      <c r="D185" s="11">
        <v>12320</v>
      </c>
      <c r="E185" s="11"/>
    </row>
    <row r="186" spans="1:5" ht="14.25" customHeight="1" x14ac:dyDescent="0.25">
      <c r="A186" s="10"/>
      <c r="B186" s="57" t="s">
        <v>106</v>
      </c>
      <c r="D186" s="11"/>
      <c r="E186" s="11">
        <v>11000</v>
      </c>
    </row>
    <row r="187" spans="1:5" ht="14.25" customHeight="1" x14ac:dyDescent="0.25">
      <c r="A187" s="62"/>
      <c r="B187" s="57" t="s">
        <v>109</v>
      </c>
      <c r="C187" s="11"/>
      <c r="D187" s="11"/>
      <c r="E187" s="11">
        <v>1320</v>
      </c>
    </row>
    <row r="188" spans="1:5" ht="14.25" customHeight="1" x14ac:dyDescent="0.25">
      <c r="A188" s="62">
        <v>43524</v>
      </c>
      <c r="B188" s="37">
        <v>33</v>
      </c>
      <c r="C188" s="11"/>
      <c r="D188" s="11"/>
      <c r="E188" s="11"/>
    </row>
    <row r="189" spans="1:5" ht="14.25" customHeight="1" x14ac:dyDescent="0.25">
      <c r="A189" s="10"/>
      <c r="B189" s="177" t="s">
        <v>159</v>
      </c>
      <c r="C189" s="11"/>
      <c r="D189" s="11">
        <v>5000</v>
      </c>
      <c r="E189" s="11"/>
    </row>
    <row r="190" spans="1:5" ht="14.25" customHeight="1" x14ac:dyDescent="0.25">
      <c r="A190" s="10"/>
      <c r="B190" s="177" t="s">
        <v>160</v>
      </c>
      <c r="C190" s="11"/>
      <c r="D190" s="11"/>
      <c r="E190" s="11">
        <v>5000</v>
      </c>
    </row>
    <row r="191" spans="1:5" ht="14.25" customHeight="1" x14ac:dyDescent="0.25">
      <c r="A191" s="62"/>
      <c r="B191" s="57"/>
      <c r="C191" s="11"/>
      <c r="D191" s="11"/>
      <c r="E191" s="11"/>
    </row>
    <row r="192" spans="1:5" ht="14.25" customHeight="1" x14ac:dyDescent="0.25">
      <c r="A192" s="62">
        <v>43524</v>
      </c>
      <c r="B192" s="37">
        <v>34</v>
      </c>
      <c r="C192" s="11"/>
      <c r="D192" s="11"/>
      <c r="E192" s="11"/>
    </row>
    <row r="193" spans="1:5" ht="14.25" customHeight="1" x14ac:dyDescent="0.25">
      <c r="A193" s="10"/>
      <c r="B193" t="s">
        <v>3</v>
      </c>
      <c r="D193" s="11">
        <v>12320</v>
      </c>
      <c r="E193" s="11"/>
    </row>
    <row r="194" spans="1:5" ht="14.25" customHeight="1" x14ac:dyDescent="0.25">
      <c r="A194" s="10"/>
      <c r="B194" s="57" t="s">
        <v>19</v>
      </c>
      <c r="D194" s="11"/>
      <c r="E194" s="11">
        <v>12320</v>
      </c>
    </row>
    <row r="195" spans="1:5" ht="14.25" customHeight="1" x14ac:dyDescent="0.25">
      <c r="A195" s="62"/>
      <c r="B195" s="64"/>
      <c r="C195" s="11"/>
      <c r="D195" s="11"/>
      <c r="E195" s="11"/>
    </row>
    <row r="196" spans="1:5" ht="14.25" customHeight="1" x14ac:dyDescent="0.25">
      <c r="A196" s="62">
        <v>43524</v>
      </c>
      <c r="C196" s="11"/>
      <c r="D196" s="11"/>
      <c r="E196" s="11"/>
    </row>
    <row r="197" spans="1:5" ht="14.25" customHeight="1" x14ac:dyDescent="0.25">
      <c r="A197" s="62"/>
      <c r="B197" s="57" t="s">
        <v>132</v>
      </c>
      <c r="C197" s="11"/>
      <c r="D197" s="11">
        <v>9364</v>
      </c>
      <c r="E197" s="11"/>
    </row>
    <row r="198" spans="1:5" ht="14.25" customHeight="1" x14ac:dyDescent="0.25">
      <c r="A198" s="62"/>
      <c r="B198" s="37" t="s">
        <v>131</v>
      </c>
      <c r="C198" s="11"/>
      <c r="D198" s="11"/>
      <c r="E198" s="11">
        <v>9364</v>
      </c>
    </row>
    <row r="199" spans="1:5" ht="14.25" customHeight="1" x14ac:dyDescent="0.25">
      <c r="A199" s="62"/>
      <c r="B199" s="57"/>
      <c r="C199" s="11"/>
      <c r="D199" s="11"/>
      <c r="E199" s="11"/>
    </row>
    <row r="200" spans="1:5" ht="14.25" customHeight="1" x14ac:dyDescent="0.25">
      <c r="A200" s="62"/>
      <c r="B200" s="57"/>
      <c r="C200" s="11"/>
      <c r="D200" s="11"/>
      <c r="E200" s="11"/>
    </row>
    <row r="201" spans="1:5" ht="14.25" customHeight="1" x14ac:dyDescent="0.25">
      <c r="A201" s="69"/>
      <c r="B201" s="70" t="s">
        <v>23</v>
      </c>
      <c r="C201" s="71"/>
      <c r="D201" s="72">
        <f>SUM(D112:D200)</f>
        <v>352483.18</v>
      </c>
      <c r="E201" s="72">
        <f>SUM(E112:E200)</f>
        <v>352483.18000000005</v>
      </c>
    </row>
    <row r="205" spans="1:5" ht="14.25" customHeight="1" x14ac:dyDescent="0.25">
      <c r="C205" s="2" t="s">
        <v>67</v>
      </c>
    </row>
  </sheetData>
  <autoFilter ref="A111:P190" xr:uid="{563C1F54-907E-4570-82C9-857D5CF611AC}"/>
  <mergeCells count="4">
    <mergeCell ref="A2:E2"/>
    <mergeCell ref="A3:E3"/>
    <mergeCell ref="A109:E109"/>
    <mergeCell ref="A110:E110"/>
  </mergeCells>
  <pageMargins left="0.25" right="0.25" top="0.75" bottom="0.75" header="0.3" footer="0.3"/>
  <pageSetup paperSize="9" orientation="portrait" horizontalDpi="4294967293" verticalDpi="300" r:id="rId1"/>
  <headerFooter>
    <oddFooter xml:space="preserve">&amp;C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5"/>
  <sheetViews>
    <sheetView view="pageLayout" topLeftCell="A94" zoomScale="77" zoomScalePageLayoutView="77" workbookViewId="0">
      <selection activeCell="K107" sqref="K107"/>
    </sheetView>
  </sheetViews>
  <sheetFormatPr baseColWidth="10" defaultRowHeight="15" x14ac:dyDescent="0.25"/>
  <cols>
    <col min="1" max="1" width="11.42578125" style="79"/>
    <col min="2" max="2" width="12.7109375" style="79" customWidth="1"/>
    <col min="3" max="3" width="6.85546875" style="79" customWidth="1"/>
    <col min="4" max="4" width="11.42578125" style="79"/>
    <col min="5" max="5" width="12.7109375" style="79" customWidth="1"/>
    <col min="6" max="6" width="6.7109375" style="79" customWidth="1"/>
    <col min="7" max="7" width="11.42578125" style="79"/>
    <col min="8" max="8" width="12.7109375" style="79" customWidth="1"/>
    <col min="9" max="9" width="7.85546875" customWidth="1"/>
    <col min="11" max="11" width="16.5703125" customWidth="1"/>
    <col min="12" max="12" width="18.85546875" customWidth="1"/>
    <col min="13" max="13" width="17" customWidth="1"/>
    <col min="14" max="14" width="18.28515625" customWidth="1"/>
  </cols>
  <sheetData>
    <row r="1" spans="1:8" x14ac:dyDescent="0.25">
      <c r="A1" s="198" t="s">
        <v>122</v>
      </c>
      <c r="B1" s="198"/>
      <c r="C1" s="198"/>
      <c r="D1" s="198"/>
      <c r="E1" s="198"/>
      <c r="F1" s="198"/>
      <c r="G1" s="198"/>
      <c r="H1" s="198"/>
    </row>
    <row r="2" spans="1:8" x14ac:dyDescent="0.25">
      <c r="A2" s="198" t="s">
        <v>138</v>
      </c>
      <c r="B2" s="198"/>
      <c r="C2" s="198"/>
      <c r="D2" s="198"/>
      <c r="E2" s="198"/>
      <c r="F2" s="198"/>
      <c r="G2" s="198"/>
      <c r="H2" s="198"/>
    </row>
    <row r="4" spans="1:8" ht="30" customHeight="1" x14ac:dyDescent="0.25">
      <c r="A4" s="225" t="s">
        <v>19</v>
      </c>
      <c r="B4" s="225"/>
      <c r="D4" s="225" t="s">
        <v>3</v>
      </c>
      <c r="E4" s="225"/>
      <c r="G4" s="194" t="s">
        <v>2</v>
      </c>
      <c r="H4" s="194"/>
    </row>
    <row r="5" spans="1:8" x14ac:dyDescent="0.25">
      <c r="A5" s="80" t="s">
        <v>17</v>
      </c>
      <c r="B5" s="81" t="s">
        <v>18</v>
      </c>
      <c r="D5" s="80" t="s">
        <v>17</v>
      </c>
      <c r="E5" s="81" t="s">
        <v>18</v>
      </c>
      <c r="G5" s="80" t="s">
        <v>17</v>
      </c>
      <c r="H5" s="81" t="s">
        <v>18</v>
      </c>
    </row>
    <row r="6" spans="1:8" x14ac:dyDescent="0.25">
      <c r="A6" s="82">
        <v>16632</v>
      </c>
      <c r="B6" s="83">
        <v>16632</v>
      </c>
      <c r="C6" s="83"/>
      <c r="D6" s="84">
        <v>16632</v>
      </c>
      <c r="E6" s="85">
        <v>5600</v>
      </c>
      <c r="F6" s="83"/>
      <c r="G6" s="82">
        <v>200</v>
      </c>
      <c r="H6" s="86"/>
    </row>
    <row r="7" spans="1:8" x14ac:dyDescent="0.25">
      <c r="A7" s="87">
        <v>3360</v>
      </c>
      <c r="B7" s="83">
        <v>3360</v>
      </c>
      <c r="C7" s="83"/>
      <c r="D7" s="83">
        <v>3360</v>
      </c>
      <c r="E7" s="88">
        <v>448</v>
      </c>
      <c r="F7" s="83"/>
      <c r="G7" s="89"/>
      <c r="H7" s="90"/>
    </row>
    <row r="8" spans="1:8" x14ac:dyDescent="0.25">
      <c r="A8" s="87">
        <v>448</v>
      </c>
      <c r="B8" s="83">
        <v>1000</v>
      </c>
      <c r="C8" s="83"/>
      <c r="D8" s="84">
        <v>8704</v>
      </c>
      <c r="E8" s="88">
        <v>150</v>
      </c>
      <c r="F8" s="83"/>
      <c r="G8" s="89"/>
      <c r="H8" s="90"/>
    </row>
    <row r="9" spans="1:8" x14ac:dyDescent="0.25">
      <c r="A9" s="87"/>
      <c r="B9" s="83">
        <v>2240</v>
      </c>
      <c r="C9" s="83"/>
      <c r="D9" s="84"/>
      <c r="E9" s="88">
        <v>50</v>
      </c>
      <c r="F9" s="83"/>
      <c r="G9" s="89"/>
      <c r="H9" s="90"/>
    </row>
    <row r="10" spans="1:8" x14ac:dyDescent="0.25">
      <c r="A10" s="87"/>
      <c r="B10" s="83"/>
      <c r="C10" s="83"/>
      <c r="D10" s="84"/>
      <c r="E10" s="88">
        <v>560</v>
      </c>
      <c r="F10" s="83"/>
      <c r="G10" s="89"/>
      <c r="H10" s="90"/>
    </row>
    <row r="11" spans="1:8" x14ac:dyDescent="0.25">
      <c r="A11" s="87"/>
      <c r="B11" s="83"/>
      <c r="C11" s="83"/>
      <c r="D11" s="84"/>
      <c r="E11" s="88">
        <v>200</v>
      </c>
      <c r="F11" s="83"/>
      <c r="G11" s="89"/>
      <c r="H11" s="90"/>
    </row>
    <row r="12" spans="1:8" x14ac:dyDescent="0.25">
      <c r="A12" s="87"/>
      <c r="B12" s="83"/>
      <c r="C12" s="83"/>
      <c r="D12" s="83"/>
      <c r="E12" s="88">
        <v>200</v>
      </c>
      <c r="F12" s="83"/>
      <c r="G12" s="89"/>
      <c r="H12" s="90"/>
    </row>
    <row r="13" spans="1:8" x14ac:dyDescent="0.25">
      <c r="A13" s="87"/>
      <c r="B13" s="83"/>
      <c r="C13" s="83"/>
      <c r="D13" s="83"/>
      <c r="E13" s="88">
        <v>224</v>
      </c>
      <c r="F13" s="83"/>
      <c r="G13" s="89"/>
      <c r="H13" s="90"/>
    </row>
    <row r="14" spans="1:8" x14ac:dyDescent="0.25">
      <c r="A14" s="89"/>
      <c r="C14" s="83"/>
      <c r="D14" s="83"/>
      <c r="E14" s="88">
        <v>4922.87</v>
      </c>
      <c r="F14" s="83"/>
      <c r="G14" s="87"/>
      <c r="H14" s="91"/>
    </row>
    <row r="15" spans="1:8" x14ac:dyDescent="0.25">
      <c r="A15" s="92"/>
      <c r="C15" s="83"/>
      <c r="D15" s="83"/>
      <c r="E15" s="88"/>
      <c r="F15" s="83"/>
      <c r="G15" s="93"/>
      <c r="H15" s="91"/>
    </row>
    <row r="16" spans="1:8" x14ac:dyDescent="0.25">
      <c r="A16" s="75">
        <f>SUM(A6:A15)</f>
        <v>20440</v>
      </c>
      <c r="B16" s="94">
        <f>SUM(B6:B15)</f>
        <v>23232</v>
      </c>
      <c r="C16" s="83"/>
      <c r="D16" s="96">
        <f>SUM(D6:D15)</f>
        <v>28696</v>
      </c>
      <c r="E16" s="97">
        <f>SUM(E6:E15)</f>
        <v>12354.869999999999</v>
      </c>
      <c r="F16" s="83"/>
      <c r="G16" s="75">
        <f>SUM(G6:G15)</f>
        <v>200</v>
      </c>
      <c r="H16" s="95">
        <f>SUM(H6:H15)</f>
        <v>0</v>
      </c>
    </row>
    <row r="17" spans="1:8" x14ac:dyDescent="0.25">
      <c r="A17" s="83"/>
      <c r="B17" s="83">
        <f>A16-B16</f>
        <v>-2792</v>
      </c>
      <c r="C17" s="83"/>
      <c r="D17" s="83">
        <f>D16-E16</f>
        <v>16341.130000000001</v>
      </c>
      <c r="E17" s="88"/>
      <c r="F17" s="83"/>
      <c r="G17" s="83"/>
      <c r="H17" s="83"/>
    </row>
    <row r="18" spans="1:8" x14ac:dyDescent="0.25">
      <c r="A18" s="83"/>
      <c r="B18" s="83"/>
      <c r="C18" s="83"/>
      <c r="D18" s="83"/>
      <c r="E18" s="86"/>
      <c r="F18" s="83"/>
      <c r="G18" s="83"/>
      <c r="H18" s="83"/>
    </row>
    <row r="19" spans="1:8" x14ac:dyDescent="0.25">
      <c r="A19" s="83"/>
      <c r="B19" s="83"/>
      <c r="G19" s="83"/>
      <c r="H19" s="83"/>
    </row>
    <row r="20" spans="1:8" x14ac:dyDescent="0.25">
      <c r="A20" s="226" t="s">
        <v>71</v>
      </c>
      <c r="B20" s="226"/>
      <c r="D20" s="226" t="s">
        <v>69</v>
      </c>
      <c r="E20" s="226"/>
      <c r="G20" s="226" t="s">
        <v>89</v>
      </c>
      <c r="H20" s="226"/>
    </row>
    <row r="21" spans="1:8" x14ac:dyDescent="0.25">
      <c r="A21" s="80" t="s">
        <v>17</v>
      </c>
      <c r="B21" s="81" t="s">
        <v>18</v>
      </c>
      <c r="D21" s="80" t="s">
        <v>17</v>
      </c>
      <c r="E21" s="81" t="s">
        <v>18</v>
      </c>
      <c r="G21" s="80" t="s">
        <v>17</v>
      </c>
      <c r="H21" s="81" t="s">
        <v>18</v>
      </c>
    </row>
    <row r="22" spans="1:8" x14ac:dyDescent="0.25">
      <c r="A22" s="82">
        <v>11200</v>
      </c>
      <c r="B22" s="86">
        <v>3360</v>
      </c>
      <c r="C22" s="83"/>
      <c r="D22" s="82">
        <v>600</v>
      </c>
      <c r="E22" s="83"/>
      <c r="F22" s="83"/>
      <c r="G22" s="82">
        <v>2000</v>
      </c>
      <c r="H22" s="83"/>
    </row>
    <row r="23" spans="1:8" x14ac:dyDescent="0.25">
      <c r="A23" s="87">
        <v>1792</v>
      </c>
      <c r="B23" s="86"/>
      <c r="C23" s="83"/>
      <c r="D23" s="87">
        <v>48</v>
      </c>
      <c r="F23" s="83"/>
      <c r="G23" s="87"/>
      <c r="H23" s="83"/>
    </row>
    <row r="24" spans="1:8" x14ac:dyDescent="0.25">
      <c r="A24" s="87">
        <v>8000</v>
      </c>
      <c r="B24" s="86"/>
      <c r="C24" s="83"/>
      <c r="D24" s="87">
        <v>60</v>
      </c>
      <c r="E24" s="84"/>
      <c r="F24" s="83"/>
      <c r="G24" s="87"/>
      <c r="H24" s="83"/>
    </row>
    <row r="25" spans="1:8" x14ac:dyDescent="0.25">
      <c r="A25" s="87"/>
      <c r="B25" s="86"/>
      <c r="C25" s="83"/>
      <c r="D25" s="87">
        <v>24</v>
      </c>
      <c r="E25" s="99"/>
      <c r="F25" s="83"/>
      <c r="G25" s="87"/>
      <c r="H25" s="83"/>
    </row>
    <row r="26" spans="1:8" x14ac:dyDescent="0.25">
      <c r="A26" s="92"/>
      <c r="C26" s="83"/>
      <c r="D26" s="93">
        <v>1852</v>
      </c>
      <c r="F26" s="83"/>
      <c r="G26" s="87"/>
      <c r="H26" s="83"/>
    </row>
    <row r="27" spans="1:8" x14ac:dyDescent="0.25">
      <c r="A27" s="75">
        <f>SUM(A22:A26)</f>
        <v>20992</v>
      </c>
      <c r="B27" s="95">
        <f>SUM(B22:B26)</f>
        <v>3360</v>
      </c>
      <c r="C27" s="83"/>
      <c r="D27" s="75">
        <f>SUM(D22:D26)</f>
        <v>2584</v>
      </c>
      <c r="E27" s="94">
        <f>SUM(E22:E26)</f>
        <v>0</v>
      </c>
      <c r="F27" s="83"/>
      <c r="G27" s="75">
        <f>SUM(G22:G26)</f>
        <v>2000</v>
      </c>
      <c r="H27" s="100"/>
    </row>
    <row r="28" spans="1:8" x14ac:dyDescent="0.25">
      <c r="A28" s="83">
        <f>A27-B27</f>
        <v>17632</v>
      </c>
      <c r="B28" s="83"/>
      <c r="C28" s="83"/>
      <c r="D28" s="83"/>
      <c r="E28" s="83"/>
      <c r="F28" s="83"/>
    </row>
    <row r="30" spans="1:8" x14ac:dyDescent="0.25">
      <c r="A30" s="226" t="s">
        <v>58</v>
      </c>
      <c r="B30" s="226"/>
      <c r="D30" s="226" t="s">
        <v>110</v>
      </c>
      <c r="E30" s="226"/>
      <c r="G30" s="226" t="s">
        <v>74</v>
      </c>
      <c r="H30" s="226"/>
    </row>
    <row r="31" spans="1:8" x14ac:dyDescent="0.25">
      <c r="A31" s="80" t="s">
        <v>17</v>
      </c>
      <c r="B31" s="81" t="s">
        <v>18</v>
      </c>
      <c r="D31" s="80" t="s">
        <v>17</v>
      </c>
      <c r="E31" s="81" t="s">
        <v>18</v>
      </c>
      <c r="G31" s="80" t="s">
        <v>17</v>
      </c>
      <c r="H31" s="81" t="s">
        <v>18</v>
      </c>
    </row>
    <row r="32" spans="1:8" x14ac:dyDescent="0.25">
      <c r="A32" s="82"/>
      <c r="B32" s="83">
        <v>339.63</v>
      </c>
      <c r="D32" s="82">
        <v>360</v>
      </c>
      <c r="E32" s="83">
        <v>1200</v>
      </c>
      <c r="G32" s="87"/>
      <c r="H32" s="83">
        <v>1000</v>
      </c>
    </row>
    <row r="33" spans="1:8" x14ac:dyDescent="0.25">
      <c r="A33" s="87"/>
      <c r="B33" s="83"/>
      <c r="D33" s="87">
        <v>240</v>
      </c>
      <c r="E33" s="83">
        <v>1782</v>
      </c>
      <c r="G33" s="87"/>
      <c r="H33" s="83">
        <v>30000</v>
      </c>
    </row>
    <row r="34" spans="1:8" x14ac:dyDescent="0.25">
      <c r="A34" s="87"/>
      <c r="B34" s="83"/>
      <c r="D34" s="87"/>
      <c r="E34" s="83">
        <v>360</v>
      </c>
      <c r="G34" s="87"/>
      <c r="H34" s="83"/>
    </row>
    <row r="35" spans="1:8" x14ac:dyDescent="0.25">
      <c r="A35" s="87"/>
      <c r="B35" s="83"/>
      <c r="D35" s="87"/>
      <c r="E35" s="83">
        <v>240</v>
      </c>
      <c r="G35" s="87"/>
      <c r="H35" s="83"/>
    </row>
    <row r="36" spans="1:8" x14ac:dyDescent="0.25">
      <c r="A36" s="87"/>
      <c r="B36" s="83"/>
      <c r="D36" s="87"/>
      <c r="E36" s="83">
        <v>2556</v>
      </c>
      <c r="G36" s="87"/>
      <c r="H36" s="83"/>
    </row>
    <row r="37" spans="1:8" x14ac:dyDescent="0.25">
      <c r="A37" s="87"/>
      <c r="D37" s="89"/>
      <c r="G37" s="89"/>
    </row>
    <row r="38" spans="1:8" x14ac:dyDescent="0.25">
      <c r="A38" s="75">
        <f ca="1">SUM(A32:A39)</f>
        <v>0</v>
      </c>
      <c r="B38" s="75">
        <f ca="1">SUM(B32:B39)</f>
        <v>339.63</v>
      </c>
      <c r="D38" s="75">
        <f>SUM(D32:D37)</f>
        <v>600</v>
      </c>
      <c r="E38" s="75">
        <f>SUM(E32:E37)</f>
        <v>6138</v>
      </c>
      <c r="G38" s="75">
        <f>SUM(G32:G37)</f>
        <v>0</v>
      </c>
      <c r="H38" s="75">
        <f>SUM(H32:H37)</f>
        <v>31000</v>
      </c>
    </row>
    <row r="39" spans="1:8" x14ac:dyDescent="0.25">
      <c r="A39" s="87"/>
      <c r="D39" s="101"/>
      <c r="E39" s="83">
        <f>D38-E38</f>
        <v>-5538</v>
      </c>
      <c r="G39" s="101"/>
    </row>
    <row r="40" spans="1:8" x14ac:dyDescent="0.25">
      <c r="A40" s="76"/>
    </row>
    <row r="42" spans="1:8" x14ac:dyDescent="0.25">
      <c r="A42" s="197"/>
      <c r="B42" s="197"/>
      <c r="D42" s="226" t="s">
        <v>111</v>
      </c>
      <c r="E42" s="226"/>
      <c r="G42" s="226" t="s">
        <v>21</v>
      </c>
      <c r="H42" s="226"/>
    </row>
    <row r="43" spans="1:8" x14ac:dyDescent="0.25">
      <c r="A43" s="80" t="s">
        <v>17</v>
      </c>
      <c r="B43" s="81" t="s">
        <v>18</v>
      </c>
      <c r="D43" s="80" t="s">
        <v>17</v>
      </c>
      <c r="E43" s="81" t="s">
        <v>18</v>
      </c>
      <c r="G43" s="80" t="s">
        <v>17</v>
      </c>
      <c r="H43" s="81" t="s">
        <v>18</v>
      </c>
    </row>
    <row r="44" spans="1:8" x14ac:dyDescent="0.25">
      <c r="A44" s="87"/>
      <c r="B44" s="83"/>
      <c r="D44" s="87">
        <v>3000</v>
      </c>
      <c r="E44" s="83"/>
      <c r="G44" s="87">
        <v>400.73</v>
      </c>
      <c r="H44" s="83"/>
    </row>
    <row r="45" spans="1:8" x14ac:dyDescent="0.25">
      <c r="A45" s="87"/>
      <c r="B45" s="83"/>
      <c r="D45" s="87">
        <v>2000</v>
      </c>
      <c r="E45" s="83"/>
      <c r="G45" s="87"/>
      <c r="H45" s="83"/>
    </row>
    <row r="46" spans="1:8" x14ac:dyDescent="0.25">
      <c r="A46" s="87"/>
      <c r="B46" s="83"/>
      <c r="D46" s="87"/>
      <c r="E46" s="83"/>
      <c r="G46" s="87"/>
      <c r="H46" s="83"/>
    </row>
    <row r="47" spans="1:8" x14ac:dyDescent="0.25">
      <c r="A47" s="87"/>
      <c r="B47" s="83"/>
      <c r="D47" s="87"/>
      <c r="E47" s="83"/>
      <c r="G47" s="87"/>
      <c r="H47" s="83"/>
    </row>
    <row r="48" spans="1:8" x14ac:dyDescent="0.25">
      <c r="A48" s="102">
        <f>SUM(A44:A47)</f>
        <v>0</v>
      </c>
      <c r="B48" s="100"/>
      <c r="D48" s="102">
        <f>SUM(D44:D47)</f>
        <v>5000</v>
      </c>
      <c r="E48" s="100"/>
      <c r="G48" s="102">
        <f>SUM(G44:G47)</f>
        <v>400.73</v>
      </c>
      <c r="H48" s="100"/>
    </row>
    <row r="51" spans="1:8" ht="30" customHeight="1" x14ac:dyDescent="0.25">
      <c r="A51" s="225" t="s">
        <v>84</v>
      </c>
      <c r="B51" s="225"/>
      <c r="D51" s="194" t="s">
        <v>86</v>
      </c>
      <c r="E51" s="194"/>
      <c r="G51" s="194" t="s">
        <v>112</v>
      </c>
      <c r="H51" s="194"/>
    </row>
    <row r="52" spans="1:8" x14ac:dyDescent="0.25">
      <c r="A52" s="80" t="s">
        <v>17</v>
      </c>
      <c r="B52" s="81" t="s">
        <v>18</v>
      </c>
      <c r="D52" s="80" t="s">
        <v>17</v>
      </c>
      <c r="E52" s="81" t="s">
        <v>18</v>
      </c>
      <c r="G52" s="80" t="s">
        <v>17</v>
      </c>
      <c r="H52" s="81" t="s">
        <v>18</v>
      </c>
    </row>
    <row r="53" spans="1:8" x14ac:dyDescent="0.25">
      <c r="A53" s="87">
        <v>400</v>
      </c>
      <c r="B53" s="83"/>
      <c r="D53" s="87">
        <v>500</v>
      </c>
      <c r="E53" s="86"/>
      <c r="G53" s="87">
        <v>150</v>
      </c>
      <c r="H53" s="86"/>
    </row>
    <row r="54" spans="1:8" x14ac:dyDescent="0.25">
      <c r="A54" s="87"/>
      <c r="B54" s="83"/>
      <c r="D54" s="87"/>
      <c r="E54" s="86"/>
      <c r="G54" s="87"/>
      <c r="H54" s="86"/>
    </row>
    <row r="55" spans="1:8" x14ac:dyDescent="0.25">
      <c r="A55" s="87"/>
      <c r="B55" s="83"/>
      <c r="D55" s="87"/>
      <c r="E55" s="86"/>
      <c r="G55" s="87"/>
      <c r="H55" s="86"/>
    </row>
    <row r="56" spans="1:8" x14ac:dyDescent="0.25">
      <c r="A56" s="87"/>
      <c r="B56" s="83"/>
      <c r="D56" s="87"/>
      <c r="E56" s="86"/>
      <c r="G56" s="87"/>
      <c r="H56" s="86"/>
    </row>
    <row r="57" spans="1:8" s="5" customFormat="1" x14ac:dyDescent="0.25">
      <c r="A57" s="96">
        <f>SUM(A53:A56)</f>
        <v>400</v>
      </c>
      <c r="B57" s="75"/>
      <c r="C57" s="101"/>
      <c r="D57" s="75"/>
      <c r="E57" s="95">
        <f>SUM(E53:E56)</f>
        <v>0</v>
      </c>
      <c r="F57" s="101"/>
      <c r="G57" s="75"/>
      <c r="H57" s="95">
        <f>SUM(H53:H56)</f>
        <v>0</v>
      </c>
    </row>
    <row r="60" spans="1:8" ht="30" customHeight="1" x14ac:dyDescent="0.25">
      <c r="A60" s="194" t="s">
        <v>103</v>
      </c>
      <c r="B60" s="194"/>
      <c r="C60" s="103"/>
      <c r="D60" s="194" t="s">
        <v>113</v>
      </c>
      <c r="E60" s="194"/>
      <c r="F60" s="103"/>
      <c r="G60" s="194" t="s">
        <v>85</v>
      </c>
      <c r="H60" s="194"/>
    </row>
    <row r="61" spans="1:8" x14ac:dyDescent="0.25">
      <c r="A61" s="80" t="s">
        <v>17</v>
      </c>
      <c r="B61" s="81" t="s">
        <v>18</v>
      </c>
      <c r="D61" s="80" t="s">
        <v>17</v>
      </c>
      <c r="E61" s="81" t="s">
        <v>18</v>
      </c>
      <c r="G61" s="80" t="s">
        <v>17</v>
      </c>
      <c r="H61" s="81" t="s">
        <v>18</v>
      </c>
    </row>
    <row r="62" spans="1:8" x14ac:dyDescent="0.25">
      <c r="A62" s="87">
        <v>3948.85</v>
      </c>
      <c r="B62" s="86"/>
      <c r="D62" s="87">
        <v>912.92</v>
      </c>
      <c r="E62" s="86"/>
      <c r="G62" s="87">
        <v>50</v>
      </c>
      <c r="H62" s="86"/>
    </row>
    <row r="63" spans="1:8" x14ac:dyDescent="0.25">
      <c r="A63" s="87"/>
      <c r="B63" s="86"/>
      <c r="D63" s="87"/>
      <c r="E63" s="86"/>
      <c r="G63" s="87"/>
      <c r="H63" s="86"/>
    </row>
    <row r="64" spans="1:8" x14ac:dyDescent="0.25">
      <c r="A64" s="87"/>
      <c r="B64" s="86"/>
      <c r="D64" s="87"/>
      <c r="E64" s="86"/>
      <c r="G64" s="87"/>
      <c r="H64" s="86"/>
    </row>
    <row r="65" spans="1:8" x14ac:dyDescent="0.25">
      <c r="A65" s="87"/>
      <c r="B65" s="86"/>
      <c r="D65" s="87"/>
      <c r="E65" s="86"/>
      <c r="G65" s="87"/>
      <c r="H65" s="86"/>
    </row>
    <row r="66" spans="1:8" s="5" customFormat="1" x14ac:dyDescent="0.25">
      <c r="A66" s="144">
        <f>SUM(A62:A65)</f>
        <v>3948.85</v>
      </c>
      <c r="B66" s="95">
        <f>SUM(B62:B65)</f>
        <v>0</v>
      </c>
      <c r="C66" s="101"/>
      <c r="D66" s="75"/>
      <c r="E66" s="95">
        <f>SUM(E62:E65)</f>
        <v>0</v>
      </c>
      <c r="F66" s="101"/>
      <c r="G66" s="75"/>
      <c r="H66" s="95">
        <f>SUM(H62:H65)</f>
        <v>0</v>
      </c>
    </row>
    <row r="67" spans="1:8" x14ac:dyDescent="0.25">
      <c r="H67" s="90"/>
    </row>
    <row r="69" spans="1:8" ht="30" customHeight="1" x14ac:dyDescent="0.25">
      <c r="A69" s="194" t="s">
        <v>114</v>
      </c>
      <c r="B69" s="194"/>
      <c r="D69" s="194" t="s">
        <v>115</v>
      </c>
      <c r="E69" s="194"/>
      <c r="G69" s="194" t="s">
        <v>106</v>
      </c>
      <c r="H69" s="194"/>
    </row>
    <row r="70" spans="1:8" x14ac:dyDescent="0.25">
      <c r="A70" s="80" t="s">
        <v>17</v>
      </c>
      <c r="B70" s="81" t="s">
        <v>18</v>
      </c>
      <c r="D70" s="80" t="s">
        <v>17</v>
      </c>
      <c r="E70" s="81" t="s">
        <v>18</v>
      </c>
      <c r="G70" s="80" t="s">
        <v>17</v>
      </c>
      <c r="H70" s="81" t="s">
        <v>18</v>
      </c>
    </row>
    <row r="71" spans="1:8" x14ac:dyDescent="0.25">
      <c r="A71" s="87">
        <v>200</v>
      </c>
      <c r="B71" s="86"/>
      <c r="D71" s="87">
        <v>200</v>
      </c>
      <c r="E71" s="86"/>
      <c r="G71" s="84"/>
      <c r="H71" s="85">
        <v>10000</v>
      </c>
    </row>
    <row r="72" spans="1:8" x14ac:dyDescent="0.25">
      <c r="A72" s="87"/>
      <c r="B72" s="86"/>
      <c r="D72" s="87"/>
      <c r="E72" s="86"/>
      <c r="G72" s="84"/>
      <c r="H72" s="88">
        <v>14850</v>
      </c>
    </row>
    <row r="73" spans="1:8" x14ac:dyDescent="0.25">
      <c r="A73" s="87"/>
      <c r="B73" s="86"/>
      <c r="D73" s="87"/>
      <c r="E73" s="86"/>
      <c r="G73" s="84"/>
      <c r="H73" s="88">
        <v>3000</v>
      </c>
    </row>
    <row r="74" spans="1:8" x14ac:dyDescent="0.25">
      <c r="A74" s="87"/>
      <c r="B74" s="86"/>
      <c r="D74" s="87"/>
      <c r="E74" s="86"/>
      <c r="G74" s="84"/>
      <c r="H74" s="88">
        <v>2000</v>
      </c>
    </row>
    <row r="75" spans="1:8" x14ac:dyDescent="0.25">
      <c r="A75" s="75"/>
      <c r="B75" s="95">
        <f>SUM(B71:B74)</f>
        <v>0</v>
      </c>
      <c r="C75" s="101"/>
      <c r="D75" s="75"/>
      <c r="E75" s="95">
        <f>SUM(E71:E74)</f>
        <v>0</v>
      </c>
      <c r="G75" s="96">
        <f ca="1">SUM(G71:G76)</f>
        <v>0</v>
      </c>
      <c r="H75" s="97">
        <f ca="1">SUM(H71:H76)</f>
        <v>29850</v>
      </c>
    </row>
    <row r="76" spans="1:8" x14ac:dyDescent="0.25">
      <c r="A76" s="84"/>
      <c r="B76" s="86"/>
      <c r="D76" s="84"/>
      <c r="E76" s="86"/>
      <c r="G76" s="84"/>
      <c r="H76" s="88"/>
    </row>
    <row r="78" spans="1:8" x14ac:dyDescent="0.25">
      <c r="A78" s="225" t="s">
        <v>70</v>
      </c>
      <c r="B78" s="225"/>
      <c r="D78" s="225" t="s">
        <v>7</v>
      </c>
      <c r="E78" s="225"/>
      <c r="G78" s="225" t="s">
        <v>6</v>
      </c>
      <c r="H78" s="225"/>
    </row>
    <row r="79" spans="1:8" x14ac:dyDescent="0.25">
      <c r="A79" s="80" t="s">
        <v>17</v>
      </c>
      <c r="B79" s="81" t="s">
        <v>18</v>
      </c>
      <c r="D79" s="80" t="s">
        <v>17</v>
      </c>
      <c r="E79" s="81" t="s">
        <v>18</v>
      </c>
      <c r="G79" s="80" t="s">
        <v>17</v>
      </c>
      <c r="H79" s="81" t="s">
        <v>18</v>
      </c>
    </row>
    <row r="80" spans="1:8" x14ac:dyDescent="0.25">
      <c r="A80" s="87">
        <v>9000</v>
      </c>
      <c r="B80" s="86">
        <v>5000</v>
      </c>
      <c r="D80" s="87">
        <v>100000</v>
      </c>
      <c r="E80" s="86"/>
      <c r="G80" s="87">
        <v>130000</v>
      </c>
      <c r="H80" s="86"/>
    </row>
    <row r="81" spans="1:8" x14ac:dyDescent="0.25">
      <c r="A81" s="87">
        <v>5000</v>
      </c>
      <c r="B81" s="86">
        <v>7425</v>
      </c>
      <c r="D81" s="87"/>
      <c r="E81" s="86"/>
      <c r="G81" s="87"/>
      <c r="H81" s="86"/>
    </row>
    <row r="82" spans="1:8" x14ac:dyDescent="0.25">
      <c r="A82" s="87"/>
      <c r="B82" s="86">
        <v>1375</v>
      </c>
      <c r="D82" s="87"/>
      <c r="E82" s="86"/>
      <c r="G82" s="87"/>
      <c r="H82" s="86"/>
    </row>
    <row r="83" spans="1:8" x14ac:dyDescent="0.25">
      <c r="A83" s="87"/>
      <c r="B83" s="86">
        <v>2000</v>
      </c>
      <c r="D83" s="87"/>
      <c r="E83" s="86"/>
      <c r="G83" s="87"/>
      <c r="H83" s="86"/>
    </row>
    <row r="84" spans="1:8" x14ac:dyDescent="0.25">
      <c r="A84" s="87"/>
      <c r="B84" s="86"/>
      <c r="D84" s="87"/>
      <c r="E84" s="86"/>
      <c r="G84" s="87"/>
      <c r="H84" s="86"/>
    </row>
    <row r="85" spans="1:8" s="5" customFormat="1" x14ac:dyDescent="0.25">
      <c r="A85" s="75">
        <f>SUM(A80:A84)</f>
        <v>14000</v>
      </c>
      <c r="B85" s="95">
        <f>SUM(B80:B84)</f>
        <v>15800</v>
      </c>
      <c r="C85" s="101"/>
      <c r="D85" s="104"/>
      <c r="E85" s="95">
        <f>SUM(E80:E84)</f>
        <v>0</v>
      </c>
      <c r="F85" s="101"/>
      <c r="G85" s="104"/>
      <c r="H85" s="95">
        <f>SUM(H80:H84)</f>
        <v>0</v>
      </c>
    </row>
    <row r="86" spans="1:8" x14ac:dyDescent="0.25">
      <c r="B86" s="83">
        <f>A85-B85</f>
        <v>-1800</v>
      </c>
      <c r="E86" s="90"/>
    </row>
    <row r="88" spans="1:8" x14ac:dyDescent="0.25">
      <c r="A88" s="194" t="s">
        <v>4</v>
      </c>
      <c r="B88" s="194"/>
      <c r="D88" s="194" t="s">
        <v>75</v>
      </c>
      <c r="E88" s="194"/>
      <c r="G88" s="194" t="s">
        <v>59</v>
      </c>
      <c r="H88" s="194"/>
    </row>
    <row r="89" spans="1:8" x14ac:dyDescent="0.25">
      <c r="A89" s="80" t="s">
        <v>17</v>
      </c>
      <c r="B89" s="81" t="s">
        <v>18</v>
      </c>
      <c r="D89" s="80" t="s">
        <v>17</v>
      </c>
      <c r="E89" s="81" t="s">
        <v>18</v>
      </c>
      <c r="G89" s="80" t="s">
        <v>17</v>
      </c>
      <c r="H89" s="81" t="s">
        <v>18</v>
      </c>
    </row>
    <row r="90" spans="1:8" x14ac:dyDescent="0.25">
      <c r="A90" s="87">
        <v>8000</v>
      </c>
      <c r="B90" s="86"/>
      <c r="D90" s="87"/>
      <c r="E90" s="86">
        <v>3000</v>
      </c>
      <c r="G90" s="87"/>
      <c r="H90" s="83">
        <v>7500</v>
      </c>
    </row>
    <row r="91" spans="1:8" x14ac:dyDescent="0.25">
      <c r="A91" s="87"/>
      <c r="B91" s="86"/>
      <c r="D91" s="87"/>
      <c r="E91" s="86"/>
      <c r="G91" s="87"/>
      <c r="H91" s="83"/>
    </row>
    <row r="92" spans="1:8" x14ac:dyDescent="0.25">
      <c r="A92" s="87"/>
      <c r="B92" s="86"/>
      <c r="D92" s="87"/>
      <c r="E92" s="86"/>
      <c r="G92" s="87"/>
      <c r="H92" s="83"/>
    </row>
    <row r="93" spans="1:8" x14ac:dyDescent="0.25">
      <c r="A93" s="87"/>
      <c r="B93" s="86"/>
      <c r="D93" s="87"/>
      <c r="E93" s="86"/>
      <c r="G93" s="87"/>
      <c r="H93" s="83"/>
    </row>
    <row r="94" spans="1:8" x14ac:dyDescent="0.25">
      <c r="A94" s="102"/>
      <c r="B94" s="95">
        <f>SUM(B90:B93)</f>
        <v>0</v>
      </c>
      <c r="D94" s="75">
        <f ca="1">SUM(D90:D95)</f>
        <v>0</v>
      </c>
      <c r="E94" s="97">
        <f ca="1">SUM(E90:E95)</f>
        <v>3000</v>
      </c>
      <c r="G94" s="75">
        <f>SUM(G90:G93)</f>
        <v>0</v>
      </c>
      <c r="H94" s="100"/>
    </row>
    <row r="95" spans="1:8" x14ac:dyDescent="0.25">
      <c r="D95" s="87"/>
      <c r="E95" s="86"/>
    </row>
    <row r="96" spans="1:8" x14ac:dyDescent="0.25">
      <c r="D96" s="76"/>
      <c r="E96" s="76"/>
    </row>
    <row r="98" spans="1:8" x14ac:dyDescent="0.25">
      <c r="A98" s="194" t="s">
        <v>77</v>
      </c>
      <c r="B98" s="194"/>
      <c r="D98" s="194" t="s">
        <v>12</v>
      </c>
      <c r="E98" s="194"/>
      <c r="G98" s="194" t="s">
        <v>132</v>
      </c>
      <c r="H98" s="194"/>
    </row>
    <row r="99" spans="1:8" x14ac:dyDescent="0.25">
      <c r="A99" s="80" t="s">
        <v>17</v>
      </c>
      <c r="B99" s="81" t="s">
        <v>18</v>
      </c>
      <c r="D99" s="80" t="s">
        <v>17</v>
      </c>
      <c r="E99" s="81" t="s">
        <v>18</v>
      </c>
      <c r="G99" s="80" t="s">
        <v>17</v>
      </c>
      <c r="H99" s="81" t="s">
        <v>18</v>
      </c>
    </row>
    <row r="100" spans="1:8" x14ac:dyDescent="0.25">
      <c r="A100" s="87"/>
      <c r="B100" s="86">
        <v>100000</v>
      </c>
      <c r="D100" s="87"/>
      <c r="E100" s="86">
        <v>122500</v>
      </c>
      <c r="G100" s="87">
        <v>9364</v>
      </c>
      <c r="H100" s="83"/>
    </row>
    <row r="101" spans="1:8" x14ac:dyDescent="0.25">
      <c r="A101" s="87"/>
      <c r="B101" s="86"/>
      <c r="D101" s="87"/>
      <c r="E101" s="86"/>
      <c r="G101" s="87"/>
      <c r="H101" s="83"/>
    </row>
    <row r="102" spans="1:8" x14ac:dyDescent="0.25">
      <c r="A102" s="87"/>
      <c r="B102" s="86"/>
      <c r="D102" s="87"/>
      <c r="E102" s="86"/>
      <c r="G102" s="87"/>
      <c r="H102" s="83"/>
    </row>
    <row r="103" spans="1:8" x14ac:dyDescent="0.25">
      <c r="A103" s="87"/>
      <c r="B103" s="86"/>
      <c r="D103" s="87"/>
      <c r="E103" s="86"/>
      <c r="G103" s="87"/>
      <c r="H103" s="83"/>
    </row>
    <row r="104" spans="1:8" s="5" customFormat="1" x14ac:dyDescent="0.25">
      <c r="A104" s="75"/>
      <c r="B104" s="95">
        <f>SUM(B100:B103)</f>
        <v>100000</v>
      </c>
      <c r="C104" s="101"/>
      <c r="D104" s="75"/>
      <c r="E104" s="95">
        <f>SUM(E100:E103)</f>
        <v>122500</v>
      </c>
      <c r="F104" s="101"/>
      <c r="G104" s="75">
        <f>SUM(G100:G103)</f>
        <v>9364</v>
      </c>
      <c r="H104" s="94">
        <f>SUM(H100:H103)</f>
        <v>0</v>
      </c>
    </row>
    <row r="105" spans="1:8" s="5" customFormat="1" x14ac:dyDescent="0.25">
      <c r="A105" s="76"/>
      <c r="B105" s="152"/>
      <c r="C105" s="101"/>
      <c r="D105" s="76"/>
      <c r="E105" s="152"/>
      <c r="F105" s="101"/>
      <c r="G105" s="76"/>
      <c r="H105" s="76"/>
    </row>
    <row r="107" spans="1:8" ht="33" customHeight="1" x14ac:dyDescent="0.25">
      <c r="A107" s="227" t="s">
        <v>133</v>
      </c>
      <c r="B107" s="227"/>
      <c r="D107" s="227" t="s">
        <v>159</v>
      </c>
      <c r="E107" s="227"/>
      <c r="G107" s="196"/>
      <c r="H107" s="196"/>
    </row>
    <row r="108" spans="1:8" x14ac:dyDescent="0.25">
      <c r="A108" s="80" t="s">
        <v>17</v>
      </c>
      <c r="B108" s="81" t="s">
        <v>18</v>
      </c>
      <c r="D108" s="80" t="s">
        <v>17</v>
      </c>
      <c r="E108" s="81" t="s">
        <v>18</v>
      </c>
    </row>
    <row r="109" spans="1:8" x14ac:dyDescent="0.25">
      <c r="A109" s="87"/>
      <c r="B109" s="105">
        <v>9364</v>
      </c>
      <c r="D109" s="83">
        <v>5000</v>
      </c>
      <c r="E109" s="83"/>
    </row>
    <row r="110" spans="1:8" x14ac:dyDescent="0.25">
      <c r="A110" s="87"/>
      <c r="B110" s="105"/>
      <c r="D110" s="83">
        <v>7425</v>
      </c>
      <c r="E110" s="83"/>
    </row>
    <row r="111" spans="1:8" x14ac:dyDescent="0.25">
      <c r="A111" s="87"/>
      <c r="B111" s="105"/>
      <c r="D111" s="83">
        <v>1375</v>
      </c>
      <c r="E111" s="83"/>
    </row>
    <row r="112" spans="1:8" x14ac:dyDescent="0.25">
      <c r="A112" s="87"/>
      <c r="B112" s="105"/>
      <c r="D112" s="84">
        <v>2000</v>
      </c>
      <c r="E112" s="83"/>
    </row>
    <row r="113" spans="1:8" x14ac:dyDescent="0.25">
      <c r="A113" s="75">
        <f>SUM(A109:A112)</f>
        <v>0</v>
      </c>
      <c r="B113" s="106">
        <f>SUM(B109:B112)</f>
        <v>9364</v>
      </c>
      <c r="D113" s="75">
        <f>SUM(D109:D112)</f>
        <v>15800</v>
      </c>
      <c r="E113" s="75"/>
    </row>
    <row r="114" spans="1:8" x14ac:dyDescent="0.25">
      <c r="B114" s="98"/>
    </row>
    <row r="116" spans="1:8" x14ac:dyDescent="0.25">
      <c r="A116" s="198" t="s">
        <v>122</v>
      </c>
      <c r="B116" s="198"/>
      <c r="C116" s="198"/>
      <c r="D116" s="198"/>
      <c r="E116" s="198"/>
      <c r="F116" s="198"/>
      <c r="G116" s="198"/>
      <c r="H116" s="198"/>
    </row>
    <row r="117" spans="1:8" x14ac:dyDescent="0.25">
      <c r="A117" s="198" t="s">
        <v>139</v>
      </c>
      <c r="B117" s="198"/>
      <c r="C117" s="198"/>
      <c r="D117" s="198"/>
      <c r="E117" s="198"/>
      <c r="F117" s="198"/>
      <c r="G117" s="198"/>
      <c r="H117" s="198"/>
    </row>
    <row r="120" spans="1:8" ht="33.75" customHeight="1" x14ac:dyDescent="0.25">
      <c r="A120" s="194" t="s">
        <v>173</v>
      </c>
      <c r="B120" s="194"/>
      <c r="D120" s="194" t="s">
        <v>140</v>
      </c>
      <c r="E120" s="194"/>
      <c r="G120" s="194" t="s">
        <v>141</v>
      </c>
      <c r="H120" s="194"/>
    </row>
    <row r="121" spans="1:8" x14ac:dyDescent="0.25">
      <c r="A121" s="187" t="s">
        <v>17</v>
      </c>
      <c r="B121" s="81" t="s">
        <v>18</v>
      </c>
      <c r="D121" s="80" t="s">
        <v>17</v>
      </c>
      <c r="E121" s="81" t="s">
        <v>18</v>
      </c>
      <c r="G121" s="80" t="s">
        <v>17</v>
      </c>
      <c r="H121" s="81" t="s">
        <v>18</v>
      </c>
    </row>
    <row r="122" spans="1:8" x14ac:dyDescent="0.25">
      <c r="A122" s="189">
        <v>4000</v>
      </c>
      <c r="B122" s="79">
        <v>2400</v>
      </c>
      <c r="D122" s="87">
        <v>2584</v>
      </c>
      <c r="E122" s="86">
        <v>600</v>
      </c>
      <c r="G122" s="87"/>
      <c r="H122" s="163">
        <v>31000</v>
      </c>
    </row>
    <row r="123" spans="1:8" x14ac:dyDescent="0.25">
      <c r="A123" s="190">
        <v>5000</v>
      </c>
      <c r="B123" s="86">
        <v>5000</v>
      </c>
      <c r="D123" s="87">
        <v>480</v>
      </c>
      <c r="E123" s="86"/>
      <c r="G123" s="87"/>
      <c r="H123" s="163">
        <v>4480</v>
      </c>
    </row>
    <row r="124" spans="1:8" x14ac:dyDescent="0.25">
      <c r="A124" s="86">
        <v>-1800</v>
      </c>
      <c r="D124" s="87">
        <v>48</v>
      </c>
      <c r="E124" s="86"/>
      <c r="G124" s="87"/>
    </row>
    <row r="125" spans="1:8" x14ac:dyDescent="0.25">
      <c r="A125" s="86"/>
      <c r="D125" s="87">
        <v>600</v>
      </c>
      <c r="E125" s="86"/>
      <c r="G125" s="87"/>
    </row>
    <row r="126" spans="1:8" x14ac:dyDescent="0.25">
      <c r="A126" s="84"/>
      <c r="B126" s="86"/>
      <c r="D126" s="87">
        <v>8.4</v>
      </c>
      <c r="E126" s="86"/>
      <c r="G126" s="87"/>
      <c r="H126" s="86"/>
    </row>
    <row r="127" spans="1:8" x14ac:dyDescent="0.25">
      <c r="A127" s="188">
        <f>SUM(A122:A126)</f>
        <v>7200</v>
      </c>
      <c r="B127" s="75">
        <f>SUM(B122:B126)</f>
        <v>7400</v>
      </c>
      <c r="D127" s="95">
        <f>SUM(D122:D126)</f>
        <v>3720.4</v>
      </c>
      <c r="E127" s="95">
        <f>SUM(E122:E126)</f>
        <v>600</v>
      </c>
      <c r="G127" s="155">
        <f>SUM(G122:G126)</f>
        <v>0</v>
      </c>
      <c r="H127" s="155">
        <f>SUM(H122:H126)</f>
        <v>35480</v>
      </c>
    </row>
    <row r="128" spans="1:8" x14ac:dyDescent="0.25">
      <c r="A128" s="83">
        <f>A127-B127</f>
        <v>-200</v>
      </c>
      <c r="D128" s="83">
        <f>D127-E127</f>
        <v>3120.4</v>
      </c>
    </row>
    <row r="130" spans="1:8" x14ac:dyDescent="0.25">
      <c r="A130" s="194" t="s">
        <v>84</v>
      </c>
      <c r="B130" s="194"/>
      <c r="D130" s="194" t="s">
        <v>3</v>
      </c>
      <c r="E130" s="194"/>
      <c r="G130" s="195" t="s">
        <v>19</v>
      </c>
      <c r="H130" s="195"/>
    </row>
    <row r="131" spans="1:8" x14ac:dyDescent="0.25">
      <c r="A131" s="80" t="s">
        <v>17</v>
      </c>
      <c r="B131" s="81" t="s">
        <v>18</v>
      </c>
      <c r="D131" s="80" t="s">
        <v>17</v>
      </c>
      <c r="E131" s="81" t="s">
        <v>18</v>
      </c>
      <c r="G131" s="80" t="s">
        <v>17</v>
      </c>
      <c r="H131" s="81" t="s">
        <v>18</v>
      </c>
    </row>
    <row r="132" spans="1:8" x14ac:dyDescent="0.25">
      <c r="A132" s="87">
        <v>400</v>
      </c>
      <c r="B132" s="86"/>
      <c r="D132" s="154">
        <v>16341.13</v>
      </c>
      <c r="E132" s="153">
        <v>448</v>
      </c>
      <c r="G132" s="87">
        <v>-2792</v>
      </c>
      <c r="H132" s="86">
        <v>5600</v>
      </c>
    </row>
    <row r="133" spans="1:8" x14ac:dyDescent="0.25">
      <c r="A133" s="11"/>
      <c r="B133" s="86"/>
      <c r="D133" s="154">
        <v>5600</v>
      </c>
      <c r="E133" s="153">
        <v>150</v>
      </c>
      <c r="G133" s="87">
        <v>5600</v>
      </c>
      <c r="H133" s="86">
        <v>1680</v>
      </c>
    </row>
    <row r="134" spans="1:8" x14ac:dyDescent="0.25">
      <c r="A134" s="87"/>
      <c r="B134" s="86"/>
      <c r="D134" s="87">
        <v>12320</v>
      </c>
      <c r="E134" s="153">
        <v>120</v>
      </c>
      <c r="G134" s="87">
        <v>3000</v>
      </c>
      <c r="H134" s="86">
        <v>5600</v>
      </c>
    </row>
    <row r="135" spans="1:8" x14ac:dyDescent="0.25">
      <c r="A135" s="87"/>
      <c r="B135" s="86"/>
      <c r="D135" s="87">
        <v>3500</v>
      </c>
      <c r="E135" s="153">
        <v>250</v>
      </c>
      <c r="G135" s="87">
        <v>3500</v>
      </c>
      <c r="H135" s="86">
        <v>12320</v>
      </c>
    </row>
    <row r="136" spans="1:8" x14ac:dyDescent="0.25">
      <c r="A136" s="87"/>
      <c r="B136" s="86"/>
      <c r="D136" s="87"/>
      <c r="E136" s="153">
        <v>4568.0200000000004</v>
      </c>
      <c r="G136" s="87">
        <v>12320</v>
      </c>
      <c r="H136" s="90">
        <v>3500</v>
      </c>
    </row>
    <row r="137" spans="1:8" x14ac:dyDescent="0.25">
      <c r="A137" s="87"/>
      <c r="B137" s="86"/>
      <c r="D137" s="87"/>
      <c r="E137" s="153">
        <v>78.400000000000006</v>
      </c>
      <c r="G137" s="87"/>
      <c r="H137" s="90"/>
    </row>
    <row r="138" spans="1:8" x14ac:dyDescent="0.25">
      <c r="A138" s="87"/>
      <c r="B138" s="86"/>
      <c r="D138" s="87"/>
      <c r="E138" s="153"/>
      <c r="G138" s="87"/>
      <c r="H138" s="90"/>
    </row>
    <row r="139" spans="1:8" x14ac:dyDescent="0.25">
      <c r="A139" s="87"/>
      <c r="B139" s="86"/>
      <c r="D139" s="87"/>
      <c r="E139" s="153"/>
      <c r="G139" s="87"/>
      <c r="H139" s="86"/>
    </row>
    <row r="140" spans="1:8" x14ac:dyDescent="0.25">
      <c r="A140" s="95">
        <f>SUM(A132:A135)</f>
        <v>400</v>
      </c>
      <c r="B140" s="95">
        <f>SUM(B132:B135)</f>
        <v>0</v>
      </c>
      <c r="D140" s="75">
        <f>SUM(D132:D136)</f>
        <v>37761.129999999997</v>
      </c>
      <c r="E140" s="75">
        <f>SUM(E132:E139)</f>
        <v>5614.42</v>
      </c>
      <c r="G140" s="95">
        <f>SUM(G132:G139)</f>
        <v>21628</v>
      </c>
      <c r="H140" s="95">
        <f>SUM(H132:H139)</f>
        <v>28700</v>
      </c>
    </row>
    <row r="141" spans="1:8" x14ac:dyDescent="0.25">
      <c r="D141" s="83">
        <f>D140-E140</f>
        <v>32146.71</v>
      </c>
      <c r="H141" s="83">
        <f>G140-H140</f>
        <v>-7072</v>
      </c>
    </row>
    <row r="143" spans="1:8" ht="30.75" customHeight="1" x14ac:dyDescent="0.25">
      <c r="A143" s="194" t="s">
        <v>119</v>
      </c>
      <c r="B143" s="194"/>
      <c r="D143" s="194" t="s">
        <v>117</v>
      </c>
      <c r="E143" s="194"/>
      <c r="G143" s="194" t="s">
        <v>53</v>
      </c>
      <c r="H143" s="194"/>
    </row>
    <row r="144" spans="1:8" x14ac:dyDescent="0.25">
      <c r="A144" s="80" t="s">
        <v>17</v>
      </c>
      <c r="B144" s="81" t="s">
        <v>18</v>
      </c>
      <c r="D144" s="80" t="s">
        <v>17</v>
      </c>
      <c r="E144" s="81" t="s">
        <v>18</v>
      </c>
      <c r="G144" s="80" t="s">
        <v>17</v>
      </c>
      <c r="H144" s="81" t="s">
        <v>18</v>
      </c>
    </row>
    <row r="145" spans="1:8" x14ac:dyDescent="0.25">
      <c r="A145" s="87"/>
      <c r="B145" s="86">
        <v>5000</v>
      </c>
      <c r="D145" s="156"/>
      <c r="E145" s="154">
        <v>5538</v>
      </c>
      <c r="G145" s="107">
        <v>150</v>
      </c>
      <c r="H145" s="86"/>
    </row>
    <row r="146" spans="1:8" x14ac:dyDescent="0.25">
      <c r="A146" s="87"/>
      <c r="B146" s="86">
        <v>11000</v>
      </c>
      <c r="D146" s="87">
        <v>180</v>
      </c>
      <c r="E146" s="153">
        <v>1320</v>
      </c>
      <c r="G146" s="107"/>
      <c r="H146" s="86"/>
    </row>
    <row r="147" spans="1:8" x14ac:dyDescent="0.25">
      <c r="A147" s="87"/>
      <c r="B147" s="86"/>
      <c r="D147" s="87"/>
      <c r="E147" s="86"/>
      <c r="G147" s="108"/>
      <c r="H147" s="86"/>
    </row>
    <row r="148" spans="1:8" x14ac:dyDescent="0.25">
      <c r="A148" s="87"/>
      <c r="B148" s="86"/>
      <c r="D148" s="87"/>
      <c r="E148" s="86"/>
      <c r="G148" s="107"/>
      <c r="H148" s="86"/>
    </row>
    <row r="149" spans="1:8" x14ac:dyDescent="0.25">
      <c r="A149" s="95">
        <f>SUM(A145:A148)</f>
        <v>0</v>
      </c>
      <c r="B149" s="95">
        <f>SUM(B145:B148)</f>
        <v>16000</v>
      </c>
      <c r="D149" s="95">
        <f>SUM(D145:D148)</f>
        <v>180</v>
      </c>
      <c r="E149" s="95">
        <f>SUM(E145:E148)</f>
        <v>6858</v>
      </c>
      <c r="G149" s="95">
        <f>SUM(G145:G148)</f>
        <v>150</v>
      </c>
      <c r="H149" s="95">
        <f>SUM(H145:H148)</f>
        <v>0</v>
      </c>
    </row>
    <row r="150" spans="1:8" x14ac:dyDescent="0.25">
      <c r="E150" s="83">
        <f>D149-E149</f>
        <v>-6678</v>
      </c>
      <c r="G150" s="109"/>
    </row>
    <row r="152" spans="1:8" ht="28.5" customHeight="1" x14ac:dyDescent="0.25">
      <c r="A152" s="195" t="s">
        <v>2</v>
      </c>
      <c r="B152" s="195"/>
      <c r="D152" s="194" t="s">
        <v>82</v>
      </c>
      <c r="E152" s="194"/>
      <c r="G152" s="194" t="s">
        <v>142</v>
      </c>
      <c r="H152" s="194"/>
    </row>
    <row r="153" spans="1:8" x14ac:dyDescent="0.25">
      <c r="A153" s="80" t="s">
        <v>17</v>
      </c>
      <c r="B153" s="81" t="s">
        <v>18</v>
      </c>
      <c r="D153" s="80" t="s">
        <v>17</v>
      </c>
      <c r="E153" s="81" t="s">
        <v>18</v>
      </c>
      <c r="G153" s="80" t="s">
        <v>17</v>
      </c>
      <c r="H153" s="81" t="s">
        <v>18</v>
      </c>
    </row>
    <row r="154" spans="1:8" x14ac:dyDescent="0.25">
      <c r="A154" s="87">
        <v>200</v>
      </c>
      <c r="B154" s="86"/>
      <c r="D154" s="87">
        <v>1500</v>
      </c>
      <c r="E154" s="86"/>
      <c r="G154" s="87">
        <v>250</v>
      </c>
      <c r="H154" s="86">
        <v>3000</v>
      </c>
    </row>
    <row r="155" spans="1:8" x14ac:dyDescent="0.25">
      <c r="A155" s="87">
        <v>120</v>
      </c>
      <c r="B155" s="86"/>
      <c r="D155" s="87"/>
      <c r="E155" s="86"/>
      <c r="G155" s="87"/>
      <c r="H155" s="86"/>
    </row>
    <row r="156" spans="1:8" x14ac:dyDescent="0.25">
      <c r="A156" s="87"/>
      <c r="B156" s="86"/>
      <c r="D156" s="87"/>
      <c r="E156" s="86"/>
      <c r="G156" s="87"/>
      <c r="H156" s="86"/>
    </row>
    <row r="157" spans="1:8" x14ac:dyDescent="0.25">
      <c r="A157" s="87"/>
      <c r="B157" s="86"/>
      <c r="D157" s="87"/>
      <c r="E157" s="86"/>
      <c r="G157" s="87"/>
      <c r="H157" s="86"/>
    </row>
    <row r="158" spans="1:8" x14ac:dyDescent="0.25">
      <c r="A158" s="95">
        <f>SUM(A154:A157)</f>
        <v>320</v>
      </c>
      <c r="B158" s="95">
        <f>SUM(B154:B157)</f>
        <v>0</v>
      </c>
      <c r="D158" s="95">
        <f>SUM(D154:D157)</f>
        <v>1500</v>
      </c>
      <c r="E158" s="95">
        <f>SUM(E154:E157)</f>
        <v>0</v>
      </c>
      <c r="G158" s="95">
        <f>SUM(G154:G157)</f>
        <v>250</v>
      </c>
      <c r="H158" s="95">
        <f>SUM(H154:H157)</f>
        <v>3000</v>
      </c>
    </row>
    <row r="159" spans="1:8" x14ac:dyDescent="0.25">
      <c r="H159" s="83">
        <f>G158-H158</f>
        <v>-2750</v>
      </c>
    </row>
    <row r="162" spans="1:8" ht="29.25" customHeight="1" x14ac:dyDescent="0.25">
      <c r="A162" s="194" t="s">
        <v>71</v>
      </c>
      <c r="B162" s="194"/>
      <c r="D162" s="194" t="s">
        <v>103</v>
      </c>
      <c r="E162" s="194"/>
      <c r="G162" s="194" t="s">
        <v>21</v>
      </c>
      <c r="H162" s="194"/>
    </row>
    <row r="163" spans="1:8" x14ac:dyDescent="0.25">
      <c r="A163" s="80" t="s">
        <v>17</v>
      </c>
      <c r="B163" s="81" t="s">
        <v>18</v>
      </c>
      <c r="D163" s="80" t="s">
        <v>17</v>
      </c>
      <c r="E163" s="81" t="s">
        <v>18</v>
      </c>
      <c r="G163" s="80" t="s">
        <v>17</v>
      </c>
      <c r="H163" s="81" t="s">
        <v>18</v>
      </c>
    </row>
    <row r="164" spans="1:8" x14ac:dyDescent="0.25">
      <c r="A164" s="87">
        <v>17632</v>
      </c>
      <c r="B164" s="86">
        <v>3000</v>
      </c>
      <c r="D164" s="87">
        <v>3594</v>
      </c>
      <c r="E164" s="86"/>
      <c r="G164" s="87">
        <v>400.73</v>
      </c>
      <c r="H164" s="86"/>
    </row>
    <row r="165" spans="1:8" ht="15.75" customHeight="1" x14ac:dyDescent="0.25">
      <c r="A165" s="87"/>
      <c r="B165" s="86">
        <v>3500</v>
      </c>
      <c r="D165" s="87"/>
      <c r="E165" s="86"/>
      <c r="G165" s="87"/>
      <c r="H165" s="86"/>
    </row>
    <row r="166" spans="1:8" x14ac:dyDescent="0.25">
      <c r="A166" s="87"/>
      <c r="B166" s="86"/>
      <c r="D166" s="87"/>
      <c r="E166" s="86"/>
      <c r="G166" s="87"/>
      <c r="H166" s="86"/>
    </row>
    <row r="167" spans="1:8" x14ac:dyDescent="0.25">
      <c r="A167" s="87"/>
      <c r="B167" s="86"/>
      <c r="D167" s="87"/>
      <c r="E167" s="86"/>
      <c r="G167" s="87"/>
      <c r="H167" s="86"/>
    </row>
    <row r="168" spans="1:8" x14ac:dyDescent="0.25">
      <c r="A168" s="95">
        <f>SUM(A164:A167)</f>
        <v>17632</v>
      </c>
      <c r="B168" s="95">
        <f>SUM(B164:B167)</f>
        <v>6500</v>
      </c>
      <c r="D168" s="75">
        <f>SUM(D164:D167)</f>
        <v>3594</v>
      </c>
      <c r="E168" s="75">
        <f>SUM(E164:E167)</f>
        <v>0</v>
      </c>
      <c r="G168" s="95">
        <f>SUM(G164:G167)</f>
        <v>400.73</v>
      </c>
      <c r="H168" s="95">
        <f>SUM(H164:H167)</f>
        <v>0</v>
      </c>
    </row>
    <row r="169" spans="1:8" x14ac:dyDescent="0.25">
      <c r="A169" s="83">
        <f>A168-B168</f>
        <v>11132</v>
      </c>
    </row>
    <row r="171" spans="1:8" x14ac:dyDescent="0.25">
      <c r="A171" s="194" t="s">
        <v>113</v>
      </c>
      <c r="B171" s="194"/>
      <c r="D171" s="194" t="s">
        <v>58</v>
      </c>
      <c r="E171" s="194"/>
      <c r="G171" s="194" t="s">
        <v>85</v>
      </c>
      <c r="H171" s="194"/>
    </row>
    <row r="172" spans="1:8" x14ac:dyDescent="0.25">
      <c r="A172" s="80" t="s">
        <v>17</v>
      </c>
      <c r="B172" s="81" t="s">
        <v>18</v>
      </c>
      <c r="D172" s="80" t="s">
        <v>17</v>
      </c>
      <c r="E172" s="81" t="s">
        <v>18</v>
      </c>
      <c r="G172" s="80" t="s">
        <v>17</v>
      </c>
      <c r="H172" s="81" t="s">
        <v>18</v>
      </c>
    </row>
    <row r="173" spans="1:8" x14ac:dyDescent="0.25">
      <c r="A173" s="87">
        <v>912.92</v>
      </c>
      <c r="B173" s="86"/>
      <c r="D173" s="87"/>
      <c r="E173" s="86">
        <v>339.63</v>
      </c>
      <c r="G173" s="87">
        <v>70</v>
      </c>
      <c r="H173" s="86"/>
    </row>
    <row r="174" spans="1:8" x14ac:dyDescent="0.25">
      <c r="A174" s="87"/>
      <c r="B174" s="86"/>
      <c r="D174" s="87"/>
      <c r="E174" s="86">
        <v>339.63</v>
      </c>
      <c r="G174" s="87"/>
      <c r="H174" s="86"/>
    </row>
    <row r="175" spans="1:8" x14ac:dyDescent="0.25">
      <c r="A175" s="87"/>
      <c r="B175" s="86"/>
      <c r="D175" s="87"/>
      <c r="E175" s="86"/>
      <c r="G175" s="87"/>
      <c r="H175" s="86"/>
    </row>
    <row r="176" spans="1:8" x14ac:dyDescent="0.25">
      <c r="A176" s="87"/>
      <c r="B176" s="86"/>
      <c r="D176" s="87"/>
      <c r="E176" s="86"/>
      <c r="G176" s="87"/>
      <c r="H176" s="86"/>
    </row>
    <row r="177" spans="1:8" x14ac:dyDescent="0.25">
      <c r="A177" s="75">
        <f>SUM(A173:A176)</f>
        <v>912.92</v>
      </c>
      <c r="B177" s="75">
        <f>SUM(B173:B176)</f>
        <v>0</v>
      </c>
      <c r="D177" s="75">
        <f>SUM(D173:D176)</f>
        <v>0</v>
      </c>
      <c r="E177" s="75">
        <f>SUM(E173:E176)</f>
        <v>679.26</v>
      </c>
      <c r="G177" s="95">
        <f>SUM(G173:G176)</f>
        <v>70</v>
      </c>
      <c r="H177" s="95">
        <f>SUM(H173:H176)</f>
        <v>0</v>
      </c>
    </row>
    <row r="178" spans="1:8" x14ac:dyDescent="0.25">
      <c r="E178" s="83">
        <f>D177-E177</f>
        <v>-679.26</v>
      </c>
    </row>
    <row r="182" spans="1:8" ht="15" customHeight="1" x14ac:dyDescent="0.25">
      <c r="A182" s="194" t="s">
        <v>174</v>
      </c>
      <c r="B182" s="194"/>
      <c r="D182" s="194" t="s">
        <v>175</v>
      </c>
      <c r="E182" s="194"/>
      <c r="G182" s="194" t="s">
        <v>176</v>
      </c>
      <c r="H182" s="194"/>
    </row>
    <row r="183" spans="1:8" x14ac:dyDescent="0.25">
      <c r="A183" s="80" t="s">
        <v>17</v>
      </c>
      <c r="B183" s="81" t="s">
        <v>18</v>
      </c>
      <c r="D183" s="80" t="s">
        <v>17</v>
      </c>
      <c r="E183" s="81" t="s">
        <v>18</v>
      </c>
      <c r="G183" s="80" t="s">
        <v>17</v>
      </c>
      <c r="H183" s="81" t="s">
        <v>18</v>
      </c>
    </row>
    <row r="184" spans="1:8" x14ac:dyDescent="0.25">
      <c r="A184" s="87">
        <v>2000</v>
      </c>
      <c r="B184" s="86"/>
      <c r="D184" s="87">
        <v>100000</v>
      </c>
      <c r="E184" s="86"/>
      <c r="G184" s="87">
        <v>130000</v>
      </c>
      <c r="H184" s="86"/>
    </row>
    <row r="185" spans="1:8" x14ac:dyDescent="0.25">
      <c r="A185" s="87"/>
      <c r="B185" s="86"/>
      <c r="D185" s="87"/>
      <c r="E185" s="86"/>
      <c r="G185" s="87"/>
      <c r="H185" s="86"/>
    </row>
    <row r="186" spans="1:8" x14ac:dyDescent="0.25">
      <c r="A186" s="87"/>
      <c r="B186" s="86"/>
      <c r="D186" s="87"/>
      <c r="E186" s="86"/>
      <c r="G186" s="87"/>
      <c r="H186" s="86"/>
    </row>
    <row r="187" spans="1:8" x14ac:dyDescent="0.25">
      <c r="A187" s="87"/>
      <c r="B187" s="86"/>
      <c r="D187" s="87"/>
      <c r="E187" s="86"/>
      <c r="G187" s="87"/>
      <c r="H187" s="86"/>
    </row>
    <row r="188" spans="1:8" x14ac:dyDescent="0.25">
      <c r="A188" s="75">
        <f>SUM(A184:A187)</f>
        <v>2000</v>
      </c>
      <c r="B188" s="75">
        <f>SUM(B184:B187)</f>
        <v>0</v>
      </c>
      <c r="D188" s="75">
        <f>SUM(D184:D187)</f>
        <v>100000</v>
      </c>
      <c r="E188" s="75">
        <f>SUM(E184:E187)</f>
        <v>0</v>
      </c>
      <c r="G188" s="95">
        <f>SUM(G184:G187)</f>
        <v>130000</v>
      </c>
      <c r="H188" s="95">
        <f>SUM(H184:H187)</f>
        <v>0</v>
      </c>
    </row>
    <row r="191" spans="1:8" x14ac:dyDescent="0.25">
      <c r="A191" s="194" t="s">
        <v>177</v>
      </c>
      <c r="B191" s="194"/>
      <c r="D191" s="194" t="s">
        <v>178</v>
      </c>
      <c r="E191" s="194"/>
      <c r="G191" s="194" t="s">
        <v>179</v>
      </c>
      <c r="H191" s="194"/>
    </row>
    <row r="192" spans="1:8" x14ac:dyDescent="0.25">
      <c r="A192" s="80" t="s">
        <v>17</v>
      </c>
      <c r="B192" s="81" t="s">
        <v>18</v>
      </c>
      <c r="D192" s="80" t="s">
        <v>17</v>
      </c>
      <c r="E192" s="81" t="s">
        <v>18</v>
      </c>
      <c r="G192" s="80" t="s">
        <v>17</v>
      </c>
      <c r="H192" s="81" t="s">
        <v>18</v>
      </c>
    </row>
    <row r="193" spans="1:8" x14ac:dyDescent="0.25">
      <c r="A193" s="87">
        <v>8000</v>
      </c>
      <c r="B193" s="86"/>
      <c r="D193" s="87"/>
      <c r="E193" s="86">
        <v>7500</v>
      </c>
      <c r="G193" s="87"/>
      <c r="H193" s="86">
        <v>100000</v>
      </c>
    </row>
    <row r="194" spans="1:8" x14ac:dyDescent="0.25">
      <c r="A194" s="87"/>
      <c r="B194" s="86"/>
      <c r="D194" s="87"/>
      <c r="E194" s="86"/>
      <c r="G194" s="87"/>
      <c r="H194" s="86"/>
    </row>
    <row r="195" spans="1:8" x14ac:dyDescent="0.25">
      <c r="A195" s="87"/>
      <c r="B195" s="86"/>
      <c r="D195" s="87"/>
      <c r="E195" s="86"/>
      <c r="G195" s="87"/>
      <c r="H195" s="86"/>
    </row>
    <row r="196" spans="1:8" x14ac:dyDescent="0.25">
      <c r="A196" s="87"/>
      <c r="B196" s="86"/>
      <c r="D196" s="87"/>
      <c r="E196" s="86"/>
      <c r="G196" s="87"/>
      <c r="H196" s="86"/>
    </row>
    <row r="197" spans="1:8" x14ac:dyDescent="0.25">
      <c r="A197" s="75">
        <f>SUM(A193:A196)</f>
        <v>8000</v>
      </c>
      <c r="B197" s="75">
        <f>SUM(B193:B196)</f>
        <v>0</v>
      </c>
      <c r="D197" s="75">
        <f>SUM(D193:D196)</f>
        <v>0</v>
      </c>
      <c r="E197" s="75">
        <f>SUM(E193:E196)</f>
        <v>7500</v>
      </c>
      <c r="G197" s="95">
        <f>SUM(G193:G196)</f>
        <v>0</v>
      </c>
      <c r="H197" s="95">
        <f>SUM(H193:H196)</f>
        <v>100000</v>
      </c>
    </row>
    <row r="200" spans="1:8" ht="15" customHeight="1" x14ac:dyDescent="0.25">
      <c r="A200" s="194" t="s">
        <v>180</v>
      </c>
      <c r="B200" s="194"/>
      <c r="D200" s="194" t="s">
        <v>181</v>
      </c>
      <c r="E200" s="194"/>
      <c r="G200" s="194" t="s">
        <v>159</v>
      </c>
      <c r="H200" s="194"/>
    </row>
    <row r="201" spans="1:8" x14ac:dyDescent="0.25">
      <c r="A201" s="80" t="s">
        <v>17</v>
      </c>
      <c r="B201" s="81" t="s">
        <v>18</v>
      </c>
      <c r="D201" s="80" t="s">
        <v>17</v>
      </c>
      <c r="E201" s="81" t="s">
        <v>18</v>
      </c>
      <c r="G201" s="80" t="s">
        <v>17</v>
      </c>
      <c r="H201" s="81" t="s">
        <v>18</v>
      </c>
    </row>
    <row r="202" spans="1:8" x14ac:dyDescent="0.25">
      <c r="A202" s="87"/>
      <c r="B202" s="86">
        <v>121064</v>
      </c>
      <c r="D202" s="87"/>
      <c r="E202" s="86">
        <v>3723.5</v>
      </c>
      <c r="G202" s="87">
        <v>5000</v>
      </c>
      <c r="H202" s="86"/>
    </row>
    <row r="203" spans="1:8" x14ac:dyDescent="0.25">
      <c r="A203" s="87"/>
      <c r="B203" s="86"/>
      <c r="D203" s="87"/>
      <c r="E203" s="86"/>
      <c r="G203" s="87">
        <v>2400</v>
      </c>
      <c r="H203" s="86"/>
    </row>
    <row r="204" spans="1:8" x14ac:dyDescent="0.25">
      <c r="A204" s="87"/>
      <c r="B204" s="86"/>
      <c r="D204" s="87"/>
      <c r="E204" s="86"/>
      <c r="G204" s="87"/>
      <c r="H204" s="86"/>
    </row>
    <row r="205" spans="1:8" x14ac:dyDescent="0.25">
      <c r="A205" s="87"/>
      <c r="B205" s="86"/>
      <c r="D205" s="87"/>
      <c r="E205" s="86"/>
      <c r="G205" s="87"/>
      <c r="H205" s="86"/>
    </row>
    <row r="206" spans="1:8" x14ac:dyDescent="0.25">
      <c r="A206" s="75">
        <f>SUM(A202:A205)</f>
        <v>0</v>
      </c>
      <c r="B206" s="75">
        <f>SUM(B202:B205)</f>
        <v>121064</v>
      </c>
      <c r="D206" s="75">
        <f>SUM(D202:D205)</f>
        <v>0</v>
      </c>
      <c r="E206" s="75">
        <f>SUM(E202:E205)</f>
        <v>3723.5</v>
      </c>
      <c r="G206" s="75">
        <f>SUM(G202:G205)</f>
        <v>7400</v>
      </c>
      <c r="H206" s="75">
        <f>SUM(H202:H205)</f>
        <v>0</v>
      </c>
    </row>
    <row r="207" spans="1:8" x14ac:dyDescent="0.25">
      <c r="G207" s="83">
        <f>G206-H206</f>
        <v>7400</v>
      </c>
    </row>
    <row r="209" spans="1:5" ht="15" customHeight="1" x14ac:dyDescent="0.25">
      <c r="A209" s="194" t="s">
        <v>182</v>
      </c>
      <c r="B209" s="194"/>
      <c r="D209" s="194" t="s">
        <v>131</v>
      </c>
      <c r="E209" s="194"/>
    </row>
    <row r="210" spans="1:5" x14ac:dyDescent="0.25">
      <c r="A210" s="80" t="s">
        <v>17</v>
      </c>
      <c r="B210" s="81" t="s">
        <v>18</v>
      </c>
      <c r="D210" s="80" t="s">
        <v>17</v>
      </c>
      <c r="E210" s="81" t="s">
        <v>18</v>
      </c>
    </row>
    <row r="211" spans="1:5" x14ac:dyDescent="0.25">
      <c r="A211" s="87">
        <v>9364</v>
      </c>
      <c r="B211" s="86"/>
      <c r="D211" s="87"/>
      <c r="E211" s="86">
        <v>9364</v>
      </c>
    </row>
    <row r="212" spans="1:5" x14ac:dyDescent="0.25">
      <c r="A212" s="87"/>
      <c r="B212" s="86"/>
      <c r="D212" s="87"/>
      <c r="E212" s="86"/>
    </row>
    <row r="213" spans="1:5" x14ac:dyDescent="0.25">
      <c r="A213" s="87"/>
      <c r="B213" s="86"/>
      <c r="D213" s="87"/>
      <c r="E213" s="86"/>
    </row>
    <row r="214" spans="1:5" x14ac:dyDescent="0.25">
      <c r="A214" s="87"/>
      <c r="B214" s="86"/>
      <c r="D214" s="87"/>
      <c r="E214" s="86"/>
    </row>
    <row r="215" spans="1:5" x14ac:dyDescent="0.25">
      <c r="A215" s="75">
        <f>SUM(A211:A214)</f>
        <v>9364</v>
      </c>
      <c r="B215" s="75">
        <f>SUM(B211:B214)</f>
        <v>0</v>
      </c>
      <c r="D215" s="75">
        <f>SUM(D211:D214)</f>
        <v>0</v>
      </c>
      <c r="E215" s="75">
        <f>SUM(E211:E214)</f>
        <v>9364</v>
      </c>
    </row>
  </sheetData>
  <mergeCells count="66">
    <mergeCell ref="A60:B60"/>
    <mergeCell ref="D60:E60"/>
    <mergeCell ref="G60:H60"/>
    <mergeCell ref="A88:B88"/>
    <mergeCell ref="D88:E88"/>
    <mergeCell ref="G88:H88"/>
    <mergeCell ref="A69:B69"/>
    <mergeCell ref="D69:E69"/>
    <mergeCell ref="G69:H69"/>
    <mergeCell ref="A78:B78"/>
    <mergeCell ref="D78:E78"/>
    <mergeCell ref="G78:H78"/>
    <mergeCell ref="A1:H1"/>
    <mergeCell ref="A2:H2"/>
    <mergeCell ref="A4:B4"/>
    <mergeCell ref="D4:E4"/>
    <mergeCell ref="G4:H4"/>
    <mergeCell ref="A20:B20"/>
    <mergeCell ref="D20:E20"/>
    <mergeCell ref="G20:H20"/>
    <mergeCell ref="A30:B30"/>
    <mergeCell ref="D30:E30"/>
    <mergeCell ref="G30:H30"/>
    <mergeCell ref="A42:B42"/>
    <mergeCell ref="D42:E42"/>
    <mergeCell ref="G42:H42"/>
    <mergeCell ref="A51:B51"/>
    <mergeCell ref="D51:E51"/>
    <mergeCell ref="G51:H51"/>
    <mergeCell ref="A130:B130"/>
    <mergeCell ref="D130:E130"/>
    <mergeCell ref="G130:H130"/>
    <mergeCell ref="D98:E98"/>
    <mergeCell ref="G98:H98"/>
    <mergeCell ref="A107:B107"/>
    <mergeCell ref="D107:E107"/>
    <mergeCell ref="G107:H107"/>
    <mergeCell ref="A98:B98"/>
    <mergeCell ref="D162:E162"/>
    <mergeCell ref="G162:H162"/>
    <mergeCell ref="A143:B143"/>
    <mergeCell ref="D143:E143"/>
    <mergeCell ref="A162:B162"/>
    <mergeCell ref="G143:H143"/>
    <mergeCell ref="A152:B152"/>
    <mergeCell ref="D152:E152"/>
    <mergeCell ref="G152:H152"/>
    <mergeCell ref="A116:H116"/>
    <mergeCell ref="A117:H117"/>
    <mergeCell ref="A120:B120"/>
    <mergeCell ref="D120:E120"/>
    <mergeCell ref="G120:H120"/>
    <mergeCell ref="A209:B209"/>
    <mergeCell ref="D209:E209"/>
    <mergeCell ref="A171:B171"/>
    <mergeCell ref="D171:E171"/>
    <mergeCell ref="G171:H171"/>
    <mergeCell ref="A200:B200"/>
    <mergeCell ref="D200:E200"/>
    <mergeCell ref="G200:H200"/>
    <mergeCell ref="A182:B182"/>
    <mergeCell ref="D182:E182"/>
    <mergeCell ref="G182:H182"/>
    <mergeCell ref="A191:B191"/>
    <mergeCell ref="D191:E191"/>
    <mergeCell ref="G191:H19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89"/>
  <sheetViews>
    <sheetView view="pageLayout" topLeftCell="A43" workbookViewId="0">
      <selection activeCell="G79" sqref="G79"/>
    </sheetView>
  </sheetViews>
  <sheetFormatPr baseColWidth="10" defaultRowHeight="15" x14ac:dyDescent="0.25"/>
  <cols>
    <col min="1" max="1" width="4" style="77" customWidth="1"/>
    <col min="2" max="2" width="14.85546875" style="121" customWidth="1"/>
    <col min="3" max="4" width="14" style="121" customWidth="1"/>
    <col min="5" max="5" width="15" style="121" customWidth="1"/>
    <col min="6" max="6" width="12.28515625" style="121" customWidth="1"/>
  </cols>
  <sheetData>
    <row r="2" spans="1:6" ht="15.75" x14ac:dyDescent="0.25">
      <c r="A2" s="203" t="s">
        <v>124</v>
      </c>
      <c r="B2" s="203"/>
      <c r="C2" s="203"/>
      <c r="D2" s="203"/>
      <c r="E2" s="203"/>
      <c r="F2" s="203"/>
    </row>
    <row r="3" spans="1:6" ht="15.75" x14ac:dyDescent="0.25">
      <c r="A3" s="203" t="s">
        <v>143</v>
      </c>
      <c r="B3" s="203"/>
      <c r="C3" s="203"/>
      <c r="D3" s="203"/>
      <c r="E3" s="203"/>
      <c r="F3" s="203"/>
    </row>
    <row r="6" spans="1:6" x14ac:dyDescent="0.25">
      <c r="A6" s="199" t="s">
        <v>62</v>
      </c>
      <c r="B6" s="200" t="s">
        <v>63</v>
      </c>
      <c r="C6" s="202" t="s">
        <v>54</v>
      </c>
      <c r="D6" s="202"/>
      <c r="E6" s="202" t="s">
        <v>55</v>
      </c>
      <c r="F6" s="202"/>
    </row>
    <row r="7" spans="1:6" x14ac:dyDescent="0.25">
      <c r="A7" s="199"/>
      <c r="B7" s="201"/>
      <c r="C7" s="110" t="s">
        <v>17</v>
      </c>
      <c r="D7" s="110" t="s">
        <v>18</v>
      </c>
      <c r="E7" s="110" t="s">
        <v>60</v>
      </c>
      <c r="F7" s="110" t="s">
        <v>61</v>
      </c>
    </row>
    <row r="8" spans="1:6" x14ac:dyDescent="0.25">
      <c r="A8" s="78">
        <v>1</v>
      </c>
      <c r="B8" s="111" t="s">
        <v>19</v>
      </c>
      <c r="C8" s="112">
        <v>20440</v>
      </c>
      <c r="D8" s="113">
        <v>23232</v>
      </c>
      <c r="E8" s="113">
        <v>-2792</v>
      </c>
    </row>
    <row r="9" spans="1:6" x14ac:dyDescent="0.25">
      <c r="A9" s="78">
        <v>2</v>
      </c>
      <c r="B9" s="114" t="s">
        <v>3</v>
      </c>
      <c r="C9" s="113">
        <v>28696</v>
      </c>
      <c r="D9" s="113">
        <v>12354.87</v>
      </c>
      <c r="E9" s="113">
        <v>16341.13</v>
      </c>
      <c r="F9" s="113"/>
    </row>
    <row r="10" spans="1:6" x14ac:dyDescent="0.25">
      <c r="A10" s="78">
        <v>3</v>
      </c>
      <c r="B10" s="114" t="s">
        <v>2</v>
      </c>
      <c r="C10" s="113">
        <v>200</v>
      </c>
      <c r="D10" s="113"/>
      <c r="E10" s="113">
        <v>200</v>
      </c>
      <c r="F10" s="113"/>
    </row>
    <row r="11" spans="1:6" x14ac:dyDescent="0.25">
      <c r="A11" s="78">
        <v>4</v>
      </c>
      <c r="B11" s="114" t="s">
        <v>71</v>
      </c>
      <c r="C11" s="113">
        <v>20992</v>
      </c>
      <c r="D11" s="113">
        <v>3360</v>
      </c>
      <c r="E11" s="113">
        <v>17632</v>
      </c>
      <c r="F11" s="113"/>
    </row>
    <row r="12" spans="1:6" x14ac:dyDescent="0.25">
      <c r="A12" s="78">
        <v>5</v>
      </c>
      <c r="B12" s="114" t="s">
        <v>116</v>
      </c>
      <c r="C12" s="113">
        <v>2584</v>
      </c>
      <c r="D12" s="115"/>
      <c r="E12" s="113">
        <v>2584</v>
      </c>
      <c r="F12" s="113"/>
    </row>
    <row r="13" spans="1:6" x14ac:dyDescent="0.25">
      <c r="A13" s="78">
        <v>6</v>
      </c>
      <c r="B13" s="114" t="s">
        <v>64</v>
      </c>
      <c r="C13" s="113">
        <v>2000</v>
      </c>
      <c r="D13" s="113"/>
      <c r="E13" s="113">
        <v>2000</v>
      </c>
      <c r="F13" s="113"/>
    </row>
    <row r="14" spans="1:6" x14ac:dyDescent="0.25">
      <c r="A14" s="78">
        <v>7</v>
      </c>
      <c r="B14" s="114" t="s">
        <v>58</v>
      </c>
      <c r="C14" s="113"/>
      <c r="D14" s="113">
        <v>339.63</v>
      </c>
      <c r="E14" s="113"/>
      <c r="F14" s="113">
        <v>339.63</v>
      </c>
    </row>
    <row r="15" spans="1:6" x14ac:dyDescent="0.25">
      <c r="A15" s="78">
        <v>8</v>
      </c>
      <c r="B15" s="114" t="s">
        <v>117</v>
      </c>
      <c r="C15" s="113">
        <v>600</v>
      </c>
      <c r="D15" s="113">
        <v>6138</v>
      </c>
      <c r="E15" s="113">
        <v>-5538</v>
      </c>
      <c r="F15" s="113"/>
    </row>
    <row r="16" spans="1:6" x14ac:dyDescent="0.25">
      <c r="A16" s="78">
        <v>9</v>
      </c>
      <c r="B16" s="114" t="s">
        <v>74</v>
      </c>
      <c r="C16" s="113"/>
      <c r="D16" s="113">
        <v>31000</v>
      </c>
      <c r="E16" s="113"/>
      <c r="F16" s="113">
        <v>31000</v>
      </c>
    </row>
    <row r="17" spans="1:6" x14ac:dyDescent="0.25">
      <c r="A17" s="78"/>
      <c r="B17" s="114" t="s">
        <v>159</v>
      </c>
      <c r="C17" s="113">
        <v>15800</v>
      </c>
      <c r="D17" s="113"/>
      <c r="E17" s="113">
        <v>15800</v>
      </c>
      <c r="F17" s="113"/>
    </row>
    <row r="18" spans="1:6" x14ac:dyDescent="0.25">
      <c r="A18" s="78">
        <v>11</v>
      </c>
      <c r="B18" s="116" t="s">
        <v>120</v>
      </c>
      <c r="C18" s="113">
        <v>5000</v>
      </c>
      <c r="D18" s="113"/>
      <c r="E18" s="113">
        <v>5000</v>
      </c>
      <c r="F18" s="113"/>
    </row>
    <row r="19" spans="1:6" x14ac:dyDescent="0.25">
      <c r="A19" s="78">
        <v>12</v>
      </c>
      <c r="B19" s="114" t="s">
        <v>21</v>
      </c>
      <c r="C19" s="113">
        <v>400.73</v>
      </c>
      <c r="D19" s="113"/>
      <c r="E19" s="113">
        <v>400.73</v>
      </c>
      <c r="F19" s="113"/>
    </row>
    <row r="20" spans="1:6" x14ac:dyDescent="0.25">
      <c r="A20" s="78">
        <v>13</v>
      </c>
      <c r="B20" s="114" t="s">
        <v>84</v>
      </c>
      <c r="C20" s="113">
        <v>400</v>
      </c>
      <c r="D20" s="113"/>
      <c r="E20" s="113">
        <v>400</v>
      </c>
      <c r="F20" s="113"/>
    </row>
    <row r="21" spans="1:6" x14ac:dyDescent="0.25">
      <c r="A21" s="78">
        <v>14</v>
      </c>
      <c r="B21" s="114" t="s">
        <v>86</v>
      </c>
      <c r="C21" s="113">
        <v>500</v>
      </c>
      <c r="D21" s="113"/>
      <c r="E21" s="113">
        <v>500</v>
      </c>
      <c r="F21" s="113"/>
    </row>
    <row r="22" spans="1:6" x14ac:dyDescent="0.25">
      <c r="A22" s="78">
        <v>15</v>
      </c>
      <c r="B22" s="114" t="s">
        <v>53</v>
      </c>
      <c r="C22" s="113">
        <v>150</v>
      </c>
      <c r="D22" s="113"/>
      <c r="E22" s="113">
        <v>150</v>
      </c>
      <c r="F22" s="113"/>
    </row>
    <row r="23" spans="1:6" x14ac:dyDescent="0.25">
      <c r="A23" s="78">
        <v>16</v>
      </c>
      <c r="B23" s="114" t="s">
        <v>103</v>
      </c>
      <c r="C23" s="117">
        <v>3948.85</v>
      </c>
      <c r="D23" s="113"/>
      <c r="E23" s="113">
        <v>3948.85</v>
      </c>
      <c r="F23" s="113"/>
    </row>
    <row r="24" spans="1:6" x14ac:dyDescent="0.25">
      <c r="A24" s="78">
        <v>17</v>
      </c>
      <c r="B24" s="114" t="s">
        <v>113</v>
      </c>
      <c r="C24" s="113">
        <v>912.92</v>
      </c>
      <c r="D24" s="113"/>
      <c r="E24" s="113">
        <v>912.92</v>
      </c>
      <c r="F24" s="113"/>
    </row>
    <row r="25" spans="1:6" x14ac:dyDescent="0.25">
      <c r="A25" s="78">
        <v>18</v>
      </c>
      <c r="B25" s="114" t="s">
        <v>85</v>
      </c>
      <c r="C25" s="113">
        <v>50</v>
      </c>
      <c r="D25" s="113"/>
      <c r="E25" s="113">
        <v>50</v>
      </c>
      <c r="F25" s="113"/>
    </row>
    <row r="26" spans="1:6" x14ac:dyDescent="0.25">
      <c r="A26" s="78">
        <v>19</v>
      </c>
      <c r="B26" s="114" t="s">
        <v>121</v>
      </c>
      <c r="C26" s="117">
        <v>200</v>
      </c>
      <c r="D26" s="113"/>
      <c r="E26" s="113">
        <v>200</v>
      </c>
      <c r="F26" s="113"/>
    </row>
    <row r="27" spans="1:6" x14ac:dyDescent="0.25">
      <c r="A27" s="78">
        <v>20</v>
      </c>
      <c r="B27" s="114" t="s">
        <v>115</v>
      </c>
      <c r="C27" s="117">
        <v>200</v>
      </c>
      <c r="D27" s="113"/>
      <c r="E27" s="113">
        <v>200</v>
      </c>
      <c r="F27" s="113"/>
    </row>
    <row r="28" spans="1:6" x14ac:dyDescent="0.25">
      <c r="A28" s="78">
        <v>21</v>
      </c>
      <c r="B28" s="114" t="s">
        <v>119</v>
      </c>
      <c r="C28" s="117"/>
      <c r="D28" s="113">
        <v>29850</v>
      </c>
      <c r="E28" s="113"/>
      <c r="F28" s="113">
        <v>29850</v>
      </c>
    </row>
    <row r="29" spans="1:6" x14ac:dyDescent="0.25">
      <c r="A29" s="78">
        <v>22</v>
      </c>
      <c r="B29" s="149" t="s">
        <v>70</v>
      </c>
      <c r="C29" s="117">
        <v>14000</v>
      </c>
      <c r="D29" s="113">
        <v>15800</v>
      </c>
      <c r="E29" s="113">
        <v>-1800</v>
      </c>
      <c r="F29" s="113"/>
    </row>
    <row r="30" spans="1:6" x14ac:dyDescent="0.25">
      <c r="A30" s="78">
        <v>23</v>
      </c>
      <c r="B30" s="150" t="s">
        <v>7</v>
      </c>
      <c r="C30" s="113">
        <v>100000</v>
      </c>
      <c r="D30" s="113"/>
      <c r="E30" s="117">
        <v>100000</v>
      </c>
      <c r="F30" s="113"/>
    </row>
    <row r="31" spans="1:6" x14ac:dyDescent="0.25">
      <c r="A31" s="78">
        <v>24</v>
      </c>
      <c r="B31" s="149" t="s">
        <v>6</v>
      </c>
      <c r="C31" s="113">
        <v>130000</v>
      </c>
      <c r="D31" s="113"/>
      <c r="E31" s="113">
        <v>130000</v>
      </c>
      <c r="F31" s="113"/>
    </row>
    <row r="32" spans="1:6" x14ac:dyDescent="0.25">
      <c r="A32" s="78">
        <v>25</v>
      </c>
      <c r="B32" s="149" t="s">
        <v>4</v>
      </c>
      <c r="C32" s="113">
        <v>8000</v>
      </c>
      <c r="D32" s="113"/>
      <c r="E32" s="113">
        <v>8000</v>
      </c>
      <c r="F32" s="113"/>
    </row>
    <row r="33" spans="1:6" x14ac:dyDescent="0.25">
      <c r="A33" s="78">
        <v>26</v>
      </c>
      <c r="B33" s="149" t="s">
        <v>75</v>
      </c>
      <c r="C33" s="113"/>
      <c r="D33" s="113">
        <v>3000</v>
      </c>
      <c r="E33" s="113"/>
      <c r="F33" s="113">
        <v>3000</v>
      </c>
    </row>
    <row r="34" spans="1:6" x14ac:dyDescent="0.25">
      <c r="A34" s="78">
        <v>27</v>
      </c>
      <c r="B34" s="149" t="s">
        <v>59</v>
      </c>
      <c r="C34" s="113"/>
      <c r="D34" s="113">
        <v>7500</v>
      </c>
      <c r="E34" s="113"/>
      <c r="F34" s="113">
        <v>7500</v>
      </c>
    </row>
    <row r="35" spans="1:6" x14ac:dyDescent="0.25">
      <c r="A35" s="78">
        <v>28</v>
      </c>
      <c r="B35" s="149" t="s">
        <v>128</v>
      </c>
      <c r="C35" s="113"/>
      <c r="D35" s="113">
        <v>100000</v>
      </c>
      <c r="E35" s="113"/>
      <c r="F35" s="113">
        <v>100000</v>
      </c>
    </row>
    <row r="36" spans="1:6" x14ac:dyDescent="0.25">
      <c r="A36" s="78">
        <v>29</v>
      </c>
      <c r="B36" s="149" t="s">
        <v>12</v>
      </c>
      <c r="C36" s="113"/>
      <c r="D36" s="113">
        <v>122500</v>
      </c>
      <c r="E36" s="113"/>
      <c r="F36" s="113">
        <v>122500</v>
      </c>
    </row>
    <row r="37" spans="1:6" x14ac:dyDescent="0.25">
      <c r="A37" s="78">
        <v>30</v>
      </c>
      <c r="B37" s="114" t="s">
        <v>132</v>
      </c>
      <c r="C37" s="113">
        <v>9364</v>
      </c>
      <c r="D37" s="113"/>
      <c r="E37" s="113">
        <v>9364</v>
      </c>
      <c r="F37" s="113"/>
    </row>
    <row r="38" spans="1:6" x14ac:dyDescent="0.25">
      <c r="A38" s="78">
        <v>31</v>
      </c>
      <c r="B38" s="114" t="s">
        <v>133</v>
      </c>
      <c r="C38" s="113"/>
      <c r="D38" s="113">
        <v>9364</v>
      </c>
      <c r="E38" s="113"/>
      <c r="F38" s="113">
        <v>9364</v>
      </c>
    </row>
    <row r="39" spans="1:6" x14ac:dyDescent="0.25">
      <c r="A39" s="78"/>
      <c r="B39" s="118" t="s">
        <v>65</v>
      </c>
      <c r="C39" s="119">
        <f>SUM(C8:C38)</f>
        <v>364438.5</v>
      </c>
      <c r="D39" s="119">
        <f>SUM(D8:D38)</f>
        <v>364438.5</v>
      </c>
      <c r="E39" s="120">
        <f>SUM(E8:E38)</f>
        <v>303553.63</v>
      </c>
      <c r="F39" s="120">
        <f>SUM(F8:F38)</f>
        <v>303553.63</v>
      </c>
    </row>
    <row r="40" spans="1:6" x14ac:dyDescent="0.25">
      <c r="A40" s="181"/>
      <c r="B40" s="182"/>
      <c r="C40" s="183"/>
      <c r="D40" s="183"/>
      <c r="E40" s="184"/>
      <c r="F40" s="184"/>
    </row>
    <row r="41" spans="1:6" x14ac:dyDescent="0.25">
      <c r="A41" s="181"/>
      <c r="B41" s="182"/>
      <c r="C41" s="183"/>
      <c r="D41" s="183"/>
      <c r="E41" s="184"/>
      <c r="F41" s="184"/>
    </row>
    <row r="42" spans="1:6" x14ac:dyDescent="0.25">
      <c r="A42" s="181"/>
      <c r="B42" s="182"/>
      <c r="C42" s="183"/>
      <c r="D42" s="183"/>
      <c r="E42" s="184"/>
      <c r="F42" s="184"/>
    </row>
    <row r="43" spans="1:6" x14ac:dyDescent="0.25">
      <c r="A43" s="181"/>
      <c r="B43" s="182"/>
      <c r="C43" s="183"/>
      <c r="D43" s="183"/>
      <c r="E43" s="184"/>
      <c r="F43" s="184"/>
    </row>
    <row r="44" spans="1:6" x14ac:dyDescent="0.25">
      <c r="A44" s="181"/>
      <c r="B44" s="182"/>
      <c r="C44" s="183"/>
      <c r="D44" s="183"/>
      <c r="E44" s="184"/>
      <c r="F44" s="184"/>
    </row>
    <row r="45" spans="1:6" x14ac:dyDescent="0.25">
      <c r="A45" s="181"/>
      <c r="B45" s="182"/>
      <c r="C45" s="183"/>
      <c r="D45" s="183"/>
      <c r="E45" s="184"/>
      <c r="F45" s="184"/>
    </row>
    <row r="46" spans="1:6" x14ac:dyDescent="0.25">
      <c r="A46" s="181"/>
      <c r="B46" s="182"/>
      <c r="C46" s="183"/>
      <c r="D46" s="183"/>
      <c r="E46" s="184"/>
      <c r="F46" s="184"/>
    </row>
    <row r="47" spans="1:6" x14ac:dyDescent="0.25">
      <c r="A47" s="181"/>
      <c r="B47" s="182"/>
      <c r="C47" s="183"/>
      <c r="D47" s="183"/>
      <c r="E47" s="184"/>
      <c r="F47" s="184"/>
    </row>
    <row r="48" spans="1:6" x14ac:dyDescent="0.25">
      <c r="A48" s="181"/>
      <c r="B48" s="182"/>
      <c r="C48" s="183"/>
      <c r="D48" s="183"/>
      <c r="E48" s="184"/>
      <c r="F48" s="184"/>
    </row>
    <row r="49" spans="1:6" x14ac:dyDescent="0.25">
      <c r="A49" s="181"/>
      <c r="B49" s="182"/>
      <c r="C49" s="183"/>
      <c r="D49" s="183"/>
      <c r="E49" s="184"/>
      <c r="F49" s="184"/>
    </row>
    <row r="50" spans="1:6" x14ac:dyDescent="0.25">
      <c r="C50" s="122"/>
    </row>
    <row r="52" spans="1:6" ht="15.75" x14ac:dyDescent="0.25">
      <c r="A52" s="203" t="s">
        <v>124</v>
      </c>
      <c r="B52" s="203"/>
      <c r="C52" s="203"/>
      <c r="D52" s="203"/>
      <c r="E52" s="203"/>
      <c r="F52" s="203"/>
    </row>
    <row r="53" spans="1:6" ht="15.75" x14ac:dyDescent="0.25">
      <c r="A53" s="203" t="s">
        <v>144</v>
      </c>
      <c r="B53" s="203"/>
      <c r="C53" s="203"/>
      <c r="D53" s="203"/>
      <c r="E53" s="203"/>
      <c r="F53" s="203"/>
    </row>
    <row r="56" spans="1:6" x14ac:dyDescent="0.25">
      <c r="A56" s="199" t="s">
        <v>62</v>
      </c>
      <c r="B56" s="200" t="s">
        <v>63</v>
      </c>
      <c r="C56" s="202" t="s">
        <v>54</v>
      </c>
      <c r="D56" s="202"/>
      <c r="E56" s="202" t="s">
        <v>55</v>
      </c>
      <c r="F56" s="202"/>
    </row>
    <row r="57" spans="1:6" x14ac:dyDescent="0.25">
      <c r="A57" s="199"/>
      <c r="B57" s="201"/>
      <c r="C57" s="186" t="s">
        <v>17</v>
      </c>
      <c r="D57" s="186" t="s">
        <v>18</v>
      </c>
      <c r="E57" s="186" t="s">
        <v>60</v>
      </c>
      <c r="F57" s="186" t="s">
        <v>61</v>
      </c>
    </row>
    <row r="58" spans="1:6" x14ac:dyDescent="0.25">
      <c r="A58" s="78">
        <v>1</v>
      </c>
      <c r="B58" s="111" t="s">
        <v>19</v>
      </c>
      <c r="C58" s="112">
        <v>21628</v>
      </c>
      <c r="D58" s="113">
        <v>28700</v>
      </c>
      <c r="E58" s="113">
        <v>-7072</v>
      </c>
      <c r="F58" s="113"/>
    </row>
    <row r="59" spans="1:6" x14ac:dyDescent="0.25">
      <c r="A59" s="78">
        <v>2</v>
      </c>
      <c r="B59" s="114" t="s">
        <v>3</v>
      </c>
      <c r="C59" s="113">
        <v>37761</v>
      </c>
      <c r="D59" s="113">
        <v>5614.42</v>
      </c>
      <c r="E59" s="113">
        <v>32146.71</v>
      </c>
      <c r="F59" s="113"/>
    </row>
    <row r="60" spans="1:6" x14ac:dyDescent="0.25">
      <c r="A60" s="78">
        <v>3</v>
      </c>
      <c r="B60" s="114" t="s">
        <v>2</v>
      </c>
      <c r="C60" s="113">
        <v>320</v>
      </c>
      <c r="D60" s="113"/>
      <c r="E60" s="113">
        <v>320</v>
      </c>
      <c r="F60" s="113"/>
    </row>
    <row r="61" spans="1:6" x14ac:dyDescent="0.25">
      <c r="A61" s="78">
        <v>4</v>
      </c>
      <c r="B61" s="114" t="s">
        <v>71</v>
      </c>
      <c r="C61" s="113">
        <v>17632.13</v>
      </c>
      <c r="D61" s="113">
        <v>6500</v>
      </c>
      <c r="E61" s="113">
        <v>11132</v>
      </c>
      <c r="F61" s="113"/>
    </row>
    <row r="62" spans="1:6" x14ac:dyDescent="0.25">
      <c r="A62" s="78">
        <v>5</v>
      </c>
      <c r="B62" s="114" t="s">
        <v>116</v>
      </c>
      <c r="C62" s="113">
        <v>3720.4</v>
      </c>
      <c r="D62" s="115">
        <v>600</v>
      </c>
      <c r="E62" s="113">
        <v>3120.4</v>
      </c>
      <c r="F62" s="113"/>
    </row>
    <row r="63" spans="1:6" x14ac:dyDescent="0.25">
      <c r="A63" s="78">
        <v>6</v>
      </c>
      <c r="B63" s="114" t="s">
        <v>58</v>
      </c>
      <c r="C63" s="113"/>
      <c r="D63" s="113">
        <v>679.26</v>
      </c>
      <c r="E63" s="113"/>
      <c r="F63" s="113">
        <v>679.26</v>
      </c>
    </row>
    <row r="64" spans="1:6" x14ac:dyDescent="0.25">
      <c r="A64" s="78">
        <v>7</v>
      </c>
      <c r="B64" s="114" t="s">
        <v>117</v>
      </c>
      <c r="C64" s="113">
        <v>180</v>
      </c>
      <c r="D64" s="113">
        <v>6858</v>
      </c>
      <c r="E64" s="113">
        <v>-6678</v>
      </c>
      <c r="F64" s="113"/>
    </row>
    <row r="65" spans="1:6" x14ac:dyDescent="0.25">
      <c r="A65" s="78">
        <v>8</v>
      </c>
      <c r="B65" s="114" t="s">
        <v>74</v>
      </c>
      <c r="C65" s="113"/>
      <c r="D65" s="113">
        <v>35480</v>
      </c>
      <c r="E65" s="113"/>
      <c r="F65" s="113">
        <v>35480</v>
      </c>
    </row>
    <row r="66" spans="1:6" x14ac:dyDescent="0.25">
      <c r="A66" s="78">
        <v>9</v>
      </c>
      <c r="B66" s="114" t="s">
        <v>186</v>
      </c>
      <c r="C66" s="113"/>
      <c r="D66" s="113">
        <v>100000</v>
      </c>
      <c r="E66" s="113"/>
      <c r="F66" s="113">
        <v>100000</v>
      </c>
    </row>
    <row r="67" spans="1:6" x14ac:dyDescent="0.25">
      <c r="A67" s="78">
        <v>10</v>
      </c>
      <c r="B67" s="114" t="s">
        <v>70</v>
      </c>
      <c r="C67" s="113">
        <v>7200</v>
      </c>
      <c r="D67" s="113">
        <v>7400</v>
      </c>
      <c r="E67" s="113">
        <v>-200</v>
      </c>
      <c r="F67" s="113"/>
    </row>
    <row r="68" spans="1:6" x14ac:dyDescent="0.25">
      <c r="A68" s="78">
        <v>11</v>
      </c>
      <c r="B68" s="116" t="s">
        <v>120</v>
      </c>
      <c r="C68" s="113">
        <v>1500</v>
      </c>
      <c r="D68" s="113"/>
      <c r="E68" s="113">
        <v>1500</v>
      </c>
      <c r="F68" s="113"/>
    </row>
    <row r="69" spans="1:6" x14ac:dyDescent="0.25">
      <c r="A69" s="78">
        <v>12</v>
      </c>
      <c r="B69" s="116" t="s">
        <v>184</v>
      </c>
      <c r="C69" s="113">
        <v>130000</v>
      </c>
      <c r="D69" s="113"/>
      <c r="E69" s="113">
        <v>130000</v>
      </c>
      <c r="F69" s="113"/>
    </row>
    <row r="70" spans="1:6" x14ac:dyDescent="0.25">
      <c r="A70" s="78">
        <v>13</v>
      </c>
      <c r="B70" s="116" t="s">
        <v>175</v>
      </c>
      <c r="C70" s="113">
        <v>100000</v>
      </c>
      <c r="D70" s="113"/>
      <c r="E70" s="113">
        <v>100000</v>
      </c>
      <c r="F70" s="113"/>
    </row>
    <row r="71" spans="1:6" x14ac:dyDescent="0.25">
      <c r="A71" s="78">
        <v>14</v>
      </c>
      <c r="B71" s="116" t="s">
        <v>185</v>
      </c>
      <c r="C71" s="113">
        <v>8000</v>
      </c>
      <c r="D71" s="113"/>
      <c r="E71" s="113">
        <v>8000</v>
      </c>
      <c r="F71" s="113"/>
    </row>
    <row r="72" spans="1:6" x14ac:dyDescent="0.25">
      <c r="A72" s="78">
        <v>15</v>
      </c>
      <c r="B72" s="116" t="s">
        <v>183</v>
      </c>
      <c r="C72" s="113">
        <v>2000</v>
      </c>
      <c r="D72" s="113"/>
      <c r="E72" s="113">
        <v>2000</v>
      </c>
      <c r="F72" s="113"/>
    </row>
    <row r="73" spans="1:6" x14ac:dyDescent="0.25">
      <c r="A73" s="78">
        <v>16</v>
      </c>
      <c r="B73" s="114" t="s">
        <v>21</v>
      </c>
      <c r="C73" s="113">
        <v>400.73</v>
      </c>
      <c r="D73" s="113"/>
      <c r="E73" s="113">
        <v>400.73</v>
      </c>
      <c r="F73" s="113"/>
    </row>
    <row r="74" spans="1:6" x14ac:dyDescent="0.25">
      <c r="A74" s="78">
        <v>17</v>
      </c>
      <c r="B74" s="114" t="s">
        <v>84</v>
      </c>
      <c r="C74" s="113">
        <v>400</v>
      </c>
      <c r="D74" s="113"/>
      <c r="E74" s="113">
        <v>400</v>
      </c>
      <c r="F74" s="113"/>
    </row>
    <row r="75" spans="1:6" x14ac:dyDescent="0.25">
      <c r="A75" s="78">
        <v>18</v>
      </c>
      <c r="B75" s="114" t="s">
        <v>53</v>
      </c>
      <c r="C75" s="113">
        <v>150</v>
      </c>
      <c r="D75" s="113"/>
      <c r="E75" s="113">
        <v>150</v>
      </c>
      <c r="F75" s="113"/>
    </row>
    <row r="76" spans="1:6" x14ac:dyDescent="0.25">
      <c r="A76" s="78">
        <v>19</v>
      </c>
      <c r="B76" s="114" t="s">
        <v>103</v>
      </c>
      <c r="C76" s="113">
        <v>3594</v>
      </c>
      <c r="D76" s="113"/>
      <c r="E76" s="113">
        <v>3594</v>
      </c>
      <c r="F76" s="113"/>
    </row>
    <row r="77" spans="1:6" x14ac:dyDescent="0.25">
      <c r="A77" s="78">
        <v>20</v>
      </c>
      <c r="B77" s="114" t="s">
        <v>113</v>
      </c>
      <c r="C77" s="113">
        <v>912.92</v>
      </c>
      <c r="D77" s="113"/>
      <c r="E77" s="113">
        <v>912.92</v>
      </c>
      <c r="F77" s="113"/>
    </row>
    <row r="78" spans="1:6" x14ac:dyDescent="0.25">
      <c r="A78" s="78">
        <v>21</v>
      </c>
      <c r="B78" s="114" t="s">
        <v>85</v>
      </c>
      <c r="C78" s="117">
        <v>70</v>
      </c>
      <c r="D78" s="113"/>
      <c r="E78" s="113">
        <v>70</v>
      </c>
      <c r="F78" s="113"/>
    </row>
    <row r="79" spans="1:6" x14ac:dyDescent="0.25">
      <c r="A79" s="78">
        <v>22</v>
      </c>
      <c r="B79" s="114" t="s">
        <v>119</v>
      </c>
      <c r="C79" s="113"/>
      <c r="D79" s="113">
        <v>16000</v>
      </c>
      <c r="E79" s="113"/>
      <c r="F79" s="113">
        <v>16000</v>
      </c>
    </row>
    <row r="80" spans="1:6" x14ac:dyDescent="0.25">
      <c r="A80" s="78">
        <v>23</v>
      </c>
      <c r="B80" s="149" t="s">
        <v>75</v>
      </c>
      <c r="C80" s="113">
        <v>250</v>
      </c>
      <c r="D80" s="113">
        <v>3000</v>
      </c>
      <c r="E80" s="113">
        <v>-2750</v>
      </c>
      <c r="F80" s="113"/>
    </row>
    <row r="81" spans="1:6" x14ac:dyDescent="0.25">
      <c r="A81" s="78">
        <v>24</v>
      </c>
      <c r="B81" s="149" t="s">
        <v>178</v>
      </c>
      <c r="C81" s="113"/>
      <c r="D81" s="113">
        <v>7500</v>
      </c>
      <c r="E81" s="113"/>
      <c r="F81" s="113">
        <v>7500</v>
      </c>
    </row>
    <row r="82" spans="1:6" x14ac:dyDescent="0.25">
      <c r="A82" s="78">
        <v>25</v>
      </c>
      <c r="B82" s="149" t="s">
        <v>180</v>
      </c>
      <c r="C82" s="113"/>
      <c r="D82" s="113">
        <v>121064</v>
      </c>
      <c r="E82" s="113"/>
      <c r="F82" s="113">
        <v>121064</v>
      </c>
    </row>
    <row r="83" spans="1:6" x14ac:dyDescent="0.25">
      <c r="A83" s="78">
        <v>26</v>
      </c>
      <c r="B83" s="149" t="s">
        <v>181</v>
      </c>
      <c r="C83" s="113"/>
      <c r="D83" s="113">
        <v>3723.5</v>
      </c>
      <c r="E83" s="113"/>
      <c r="F83" s="113">
        <v>3723.5</v>
      </c>
    </row>
    <row r="84" spans="1:6" x14ac:dyDescent="0.25">
      <c r="A84" s="78">
        <v>27</v>
      </c>
      <c r="B84" s="149" t="s">
        <v>159</v>
      </c>
      <c r="C84" s="113">
        <v>7400</v>
      </c>
      <c r="D84" s="113"/>
      <c r="E84" s="113">
        <v>7400</v>
      </c>
      <c r="F84" s="113"/>
    </row>
    <row r="85" spans="1:6" x14ac:dyDescent="0.25">
      <c r="A85" s="78">
        <v>28</v>
      </c>
      <c r="B85" s="149" t="s">
        <v>182</v>
      </c>
      <c r="C85" s="113">
        <v>9364</v>
      </c>
      <c r="D85" s="113"/>
      <c r="E85" s="113">
        <v>9364</v>
      </c>
      <c r="F85" s="113"/>
    </row>
    <row r="86" spans="1:6" x14ac:dyDescent="0.25">
      <c r="A86" s="78">
        <v>29</v>
      </c>
      <c r="B86" s="149" t="s">
        <v>187</v>
      </c>
      <c r="C86" s="113"/>
      <c r="D86" s="113">
        <v>9364</v>
      </c>
      <c r="E86" s="113"/>
      <c r="F86" s="113">
        <v>9364</v>
      </c>
    </row>
    <row r="87" spans="1:6" x14ac:dyDescent="0.25">
      <c r="B87" s="149"/>
      <c r="C87" s="113"/>
      <c r="D87" s="113"/>
      <c r="E87" s="113"/>
      <c r="F87" s="113"/>
    </row>
    <row r="88" spans="1:6" x14ac:dyDescent="0.25">
      <c r="B88" s="118" t="s">
        <v>65</v>
      </c>
      <c r="C88" s="119">
        <f>SUM(C58:C87)</f>
        <v>352483.18</v>
      </c>
      <c r="D88" s="119">
        <f>SUM(D58:D87)</f>
        <v>352483.18</v>
      </c>
      <c r="E88" s="120">
        <f>SUM(E58:E87)</f>
        <v>293810.75999999995</v>
      </c>
      <c r="F88" s="120">
        <f>SUM(F58:F87)</f>
        <v>293810.76</v>
      </c>
    </row>
    <row r="89" spans="1:6" x14ac:dyDescent="0.25">
      <c r="D89" s="191"/>
    </row>
  </sheetData>
  <mergeCells count="12">
    <mergeCell ref="E6:F6"/>
    <mergeCell ref="A6:A7"/>
    <mergeCell ref="A2:F2"/>
    <mergeCell ref="A3:F3"/>
    <mergeCell ref="B6:B7"/>
    <mergeCell ref="C6:D6"/>
    <mergeCell ref="A52:F52"/>
    <mergeCell ref="A53:F53"/>
    <mergeCell ref="A56:A57"/>
    <mergeCell ref="B56:B57"/>
    <mergeCell ref="C56:D56"/>
    <mergeCell ref="E56:F5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8BC93-BB84-48F4-BAA6-F553569C5A32}">
  <dimension ref="A1:K30"/>
  <sheetViews>
    <sheetView topLeftCell="B1" workbookViewId="0">
      <selection activeCell="N11" sqref="N11"/>
    </sheetView>
  </sheetViews>
  <sheetFormatPr baseColWidth="10" defaultRowHeight="15" x14ac:dyDescent="0.25"/>
  <cols>
    <col min="1" max="1" width="11.42578125" style="13"/>
    <col min="2" max="2" width="25.42578125" style="13" customWidth="1"/>
    <col min="3" max="3" width="11.42578125" style="18"/>
    <col min="4" max="5" width="11.42578125" style="16"/>
    <col min="6" max="6" width="11.42578125" style="18"/>
    <col min="7" max="7" width="11.42578125" style="16"/>
    <col min="8" max="8" width="11.7109375" style="16" bestFit="1" customWidth="1"/>
    <col min="9" max="9" width="11.42578125" style="18"/>
    <col min="10" max="10" width="11.42578125" style="16"/>
    <col min="11" max="11" width="11.7109375" style="16" bestFit="1" customWidth="1"/>
    <col min="12" max="16384" width="11.42578125" style="13"/>
  </cols>
  <sheetData>
    <row r="1" spans="1:11" ht="22.5" x14ac:dyDescent="0.25">
      <c r="A1" s="214" t="s">
        <v>24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</row>
    <row r="2" spans="1:11" x14ac:dyDescent="0.25">
      <c r="A2" s="207" t="s">
        <v>122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</row>
    <row r="3" spans="1:11" x14ac:dyDescent="0.25">
      <c r="E3" s="228" t="s">
        <v>192</v>
      </c>
      <c r="F3" s="230"/>
    </row>
    <row r="4" spans="1:11" x14ac:dyDescent="0.25">
      <c r="A4" s="27" t="s">
        <v>25</v>
      </c>
      <c r="B4" s="208"/>
      <c r="C4" s="208"/>
      <c r="D4" s="208"/>
      <c r="E4" s="209" t="s">
        <v>27</v>
      </c>
      <c r="F4" s="210"/>
      <c r="G4" s="211"/>
      <c r="H4" s="212"/>
      <c r="I4" s="212"/>
      <c r="J4" s="212"/>
      <c r="K4" s="213"/>
    </row>
    <row r="5" spans="1:11" x14ac:dyDescent="0.25">
      <c r="A5" s="27" t="s">
        <v>26</v>
      </c>
      <c r="B5" s="208"/>
      <c r="C5" s="208"/>
      <c r="D5" s="208"/>
      <c r="E5" s="209" t="s">
        <v>28</v>
      </c>
      <c r="F5" s="210"/>
      <c r="G5" s="211"/>
      <c r="H5" s="212"/>
      <c r="I5" s="212"/>
      <c r="J5" s="212"/>
      <c r="K5" s="213"/>
    </row>
    <row r="6" spans="1:11" x14ac:dyDescent="0.25">
      <c r="A6" s="215" t="s">
        <v>14</v>
      </c>
      <c r="B6" s="215" t="s">
        <v>15</v>
      </c>
      <c r="C6" s="206" t="s">
        <v>29</v>
      </c>
      <c r="D6" s="206"/>
      <c r="E6" s="206"/>
      <c r="F6" s="206" t="s">
        <v>33</v>
      </c>
      <c r="G6" s="206"/>
      <c r="H6" s="206"/>
      <c r="I6" s="206" t="s">
        <v>34</v>
      </c>
      <c r="J6" s="206"/>
      <c r="K6" s="206"/>
    </row>
    <row r="7" spans="1:11" x14ac:dyDescent="0.25">
      <c r="A7" s="215"/>
      <c r="B7" s="215"/>
      <c r="C7" s="25" t="s">
        <v>30</v>
      </c>
      <c r="D7" s="26" t="s">
        <v>31</v>
      </c>
      <c r="E7" s="26" t="s">
        <v>32</v>
      </c>
      <c r="F7" s="25" t="s">
        <v>30</v>
      </c>
      <c r="G7" s="26" t="s">
        <v>31</v>
      </c>
      <c r="H7" s="26" t="s">
        <v>32</v>
      </c>
      <c r="I7" s="25" t="s">
        <v>30</v>
      </c>
      <c r="J7" s="26" t="s">
        <v>31</v>
      </c>
      <c r="K7" s="26" t="s">
        <v>32</v>
      </c>
    </row>
    <row r="8" spans="1:11" x14ac:dyDescent="0.25">
      <c r="A8" s="36">
        <v>43466</v>
      </c>
      <c r="B8" s="14" t="s">
        <v>151</v>
      </c>
      <c r="C8" s="19"/>
      <c r="D8" s="11"/>
      <c r="E8" s="11"/>
      <c r="F8" s="19"/>
      <c r="G8" s="11"/>
      <c r="H8" s="11"/>
      <c r="I8" s="19">
        <v>360</v>
      </c>
      <c r="J8" s="11">
        <v>25</v>
      </c>
      <c r="K8" s="11">
        <v>9000</v>
      </c>
    </row>
    <row r="9" spans="1:11" x14ac:dyDescent="0.25">
      <c r="A9" s="36" t="s">
        <v>150</v>
      </c>
      <c r="B9" s="14" t="s">
        <v>146</v>
      </c>
      <c r="C9" s="19"/>
      <c r="D9" s="11"/>
      <c r="E9" s="11"/>
      <c r="F9" s="19">
        <v>200</v>
      </c>
      <c r="G9" s="11">
        <v>25</v>
      </c>
      <c r="H9" s="11">
        <v>5000</v>
      </c>
      <c r="I9" s="19">
        <f>+I8-F9</f>
        <v>160</v>
      </c>
      <c r="J9" s="11">
        <f t="shared" ref="J9:J15" si="0">+K9/I9</f>
        <v>25</v>
      </c>
      <c r="K9" s="11">
        <f>+K8-H9</f>
        <v>4000</v>
      </c>
    </row>
    <row r="10" spans="1:11" x14ac:dyDescent="0.25">
      <c r="A10" s="36"/>
      <c r="B10" s="14" t="s">
        <v>147</v>
      </c>
      <c r="C10" s="19">
        <v>200</v>
      </c>
      <c r="D10" s="11">
        <v>25</v>
      </c>
      <c r="E10" s="11">
        <v>5000</v>
      </c>
      <c r="F10" s="19"/>
      <c r="G10" s="11"/>
      <c r="H10" s="11"/>
      <c r="I10" s="19">
        <f>+I9+C10</f>
        <v>360</v>
      </c>
      <c r="J10" s="11">
        <f t="shared" si="0"/>
        <v>25</v>
      </c>
      <c r="K10" s="11">
        <f>+K9+E10</f>
        <v>9000</v>
      </c>
    </row>
    <row r="11" spans="1:11" x14ac:dyDescent="0.25">
      <c r="A11" s="36"/>
      <c r="B11" s="14" t="s">
        <v>146</v>
      </c>
      <c r="C11" s="19"/>
      <c r="D11" s="11"/>
      <c r="E11" s="11"/>
      <c r="F11" s="19">
        <v>297</v>
      </c>
      <c r="G11" s="11">
        <v>25</v>
      </c>
      <c r="H11" s="11">
        <v>7425</v>
      </c>
      <c r="I11" s="19">
        <f>+I10-F11</f>
        <v>63</v>
      </c>
      <c r="J11" s="11">
        <f t="shared" si="0"/>
        <v>25</v>
      </c>
      <c r="K11" s="11">
        <f>+K10-H11</f>
        <v>1575</v>
      </c>
    </row>
    <row r="12" spans="1:11" x14ac:dyDescent="0.25">
      <c r="A12" s="36"/>
      <c r="B12" s="14" t="s">
        <v>148</v>
      </c>
      <c r="C12" s="164">
        <f>+E12/D12</f>
        <v>120</v>
      </c>
      <c r="D12" s="11">
        <v>25</v>
      </c>
      <c r="E12" s="11">
        <v>3000</v>
      </c>
      <c r="F12" s="19"/>
      <c r="G12" s="11"/>
      <c r="H12" s="11"/>
      <c r="I12" s="164">
        <f>+I11+C12</f>
        <v>183</v>
      </c>
      <c r="J12" s="11">
        <f t="shared" si="0"/>
        <v>25</v>
      </c>
      <c r="K12" s="11">
        <f>+K11+E12</f>
        <v>4575</v>
      </c>
    </row>
    <row r="13" spans="1:11" x14ac:dyDescent="0.25">
      <c r="A13" s="36"/>
      <c r="B13" s="14" t="s">
        <v>146</v>
      </c>
      <c r="C13" s="164"/>
      <c r="D13" s="11"/>
      <c r="E13" s="11"/>
      <c r="F13" s="19">
        <v>55</v>
      </c>
      <c r="G13" s="11">
        <v>25</v>
      </c>
      <c r="H13" s="11">
        <f>+F13*G13</f>
        <v>1375</v>
      </c>
      <c r="I13" s="164">
        <f>+I12-F13</f>
        <v>128</v>
      </c>
      <c r="J13" s="11">
        <f t="shared" si="0"/>
        <v>25</v>
      </c>
      <c r="K13" s="11">
        <f>+K12-H13</f>
        <v>3200</v>
      </c>
    </row>
    <row r="14" spans="1:11" x14ac:dyDescent="0.25">
      <c r="A14" s="36"/>
      <c r="B14" s="14" t="s">
        <v>148</v>
      </c>
      <c r="C14" s="19">
        <v>80</v>
      </c>
      <c r="D14" s="11">
        <v>25</v>
      </c>
      <c r="E14" s="11">
        <f>+C14*D14</f>
        <v>2000</v>
      </c>
      <c r="F14" s="19"/>
      <c r="G14" s="11"/>
      <c r="H14" s="11"/>
      <c r="I14" s="164">
        <f>+I13+C14</f>
        <v>208</v>
      </c>
      <c r="J14" s="11">
        <f t="shared" si="0"/>
        <v>25</v>
      </c>
      <c r="K14" s="11">
        <f>+K13+E14</f>
        <v>5200</v>
      </c>
    </row>
    <row r="15" spans="1:11" x14ac:dyDescent="0.25">
      <c r="A15" s="36"/>
      <c r="B15" s="14" t="s">
        <v>146</v>
      </c>
      <c r="C15" s="19"/>
      <c r="D15" s="11"/>
      <c r="E15" s="11"/>
      <c r="F15" s="19">
        <v>80</v>
      </c>
      <c r="G15" s="11">
        <v>25</v>
      </c>
      <c r="H15" s="11">
        <v>2000</v>
      </c>
      <c r="I15" s="164">
        <f>+I14-F15</f>
        <v>128</v>
      </c>
      <c r="J15" s="11">
        <f t="shared" si="0"/>
        <v>25</v>
      </c>
      <c r="K15" s="11">
        <f>+K14-H15</f>
        <v>3200</v>
      </c>
    </row>
    <row r="16" spans="1:11" x14ac:dyDescent="0.25">
      <c r="A16" s="14"/>
      <c r="B16" s="14"/>
      <c r="C16" s="17"/>
      <c r="D16" s="15"/>
      <c r="E16" s="15"/>
      <c r="F16" s="17"/>
      <c r="G16" s="15"/>
      <c r="H16" s="15"/>
      <c r="I16" s="17"/>
      <c r="J16" s="15"/>
      <c r="K16" s="15"/>
    </row>
    <row r="18" spans="1:11" ht="22.5" x14ac:dyDescent="0.25">
      <c r="A18" s="214" t="s">
        <v>24</v>
      </c>
      <c r="B18" s="214"/>
      <c r="C18" s="214"/>
      <c r="D18" s="214"/>
      <c r="E18" s="214"/>
      <c r="F18" s="214"/>
      <c r="G18" s="214"/>
      <c r="H18" s="214"/>
      <c r="I18" s="214"/>
      <c r="J18" s="214"/>
      <c r="K18" s="214"/>
    </row>
    <row r="19" spans="1:11" x14ac:dyDescent="0.25">
      <c r="A19" s="207" t="s">
        <v>122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</row>
    <row r="20" spans="1:11" x14ac:dyDescent="0.25">
      <c r="E20" s="228" t="s">
        <v>193</v>
      </c>
      <c r="F20" s="229"/>
    </row>
    <row r="21" spans="1:11" x14ac:dyDescent="0.25">
      <c r="A21" s="27" t="s">
        <v>25</v>
      </c>
      <c r="B21" s="208"/>
      <c r="C21" s="208"/>
      <c r="D21" s="208"/>
      <c r="E21" s="209" t="s">
        <v>27</v>
      </c>
      <c r="F21" s="210"/>
      <c r="G21" s="211"/>
      <c r="H21" s="212"/>
      <c r="I21" s="212"/>
      <c r="J21" s="212"/>
      <c r="K21" s="213"/>
    </row>
    <row r="22" spans="1:11" x14ac:dyDescent="0.25">
      <c r="A22" s="27" t="s">
        <v>26</v>
      </c>
      <c r="B22" s="208"/>
      <c r="C22" s="208"/>
      <c r="D22" s="208"/>
      <c r="E22" s="209" t="s">
        <v>28</v>
      </c>
      <c r="F22" s="210"/>
      <c r="G22" s="211"/>
      <c r="H22" s="212"/>
      <c r="I22" s="212"/>
      <c r="J22" s="212"/>
      <c r="K22" s="213"/>
    </row>
    <row r="23" spans="1:11" x14ac:dyDescent="0.25">
      <c r="A23" s="204" t="s">
        <v>14</v>
      </c>
      <c r="B23" s="204" t="s">
        <v>15</v>
      </c>
      <c r="C23" s="206" t="s">
        <v>29</v>
      </c>
      <c r="D23" s="206"/>
      <c r="E23" s="206"/>
      <c r="F23" s="206" t="s">
        <v>33</v>
      </c>
      <c r="G23" s="206"/>
      <c r="H23" s="206"/>
      <c r="I23" s="206" t="s">
        <v>34</v>
      </c>
      <c r="J23" s="206"/>
      <c r="K23" s="206"/>
    </row>
    <row r="24" spans="1:11" x14ac:dyDescent="0.25">
      <c r="A24" s="205"/>
      <c r="B24" s="205"/>
      <c r="C24" s="25" t="s">
        <v>30</v>
      </c>
      <c r="D24" s="26" t="s">
        <v>31</v>
      </c>
      <c r="E24" s="26" t="s">
        <v>32</v>
      </c>
      <c r="F24" s="25" t="s">
        <v>30</v>
      </c>
      <c r="G24" s="26" t="s">
        <v>31</v>
      </c>
      <c r="H24" s="26" t="s">
        <v>32</v>
      </c>
      <c r="I24" s="25" t="s">
        <v>30</v>
      </c>
      <c r="J24" s="26" t="s">
        <v>31</v>
      </c>
      <c r="K24" s="26" t="s">
        <v>32</v>
      </c>
    </row>
    <row r="25" spans="1:11" x14ac:dyDescent="0.25">
      <c r="A25" s="36"/>
      <c r="B25" s="14" t="s">
        <v>149</v>
      </c>
      <c r="C25" s="17"/>
      <c r="D25" s="15"/>
      <c r="E25" s="15"/>
      <c r="F25" s="17"/>
      <c r="G25" s="15"/>
      <c r="H25" s="15"/>
      <c r="I25" s="17">
        <v>128</v>
      </c>
      <c r="J25" s="15">
        <v>25</v>
      </c>
      <c r="K25" s="15">
        <f>+I25*J25</f>
        <v>3200</v>
      </c>
    </row>
    <row r="26" spans="1:11" x14ac:dyDescent="0.25">
      <c r="A26" s="36"/>
      <c r="B26" s="14" t="s">
        <v>147</v>
      </c>
      <c r="C26" s="17">
        <v>160</v>
      </c>
      <c r="D26" s="15">
        <v>25</v>
      </c>
      <c r="E26" s="15">
        <f>+C26*D26</f>
        <v>4000</v>
      </c>
      <c r="F26" s="17"/>
      <c r="G26" s="15"/>
      <c r="H26" s="15"/>
      <c r="I26" s="17">
        <f>+C26+I25</f>
        <v>288</v>
      </c>
      <c r="J26" s="15">
        <f>+K26/I26</f>
        <v>25</v>
      </c>
      <c r="K26" s="15">
        <f>+K25+E26</f>
        <v>7200</v>
      </c>
    </row>
    <row r="27" spans="1:11" x14ac:dyDescent="0.25">
      <c r="A27" s="36"/>
      <c r="B27" s="14" t="s">
        <v>146</v>
      </c>
      <c r="C27" s="17"/>
      <c r="D27" s="15"/>
      <c r="E27" s="15"/>
      <c r="F27" s="17">
        <v>96</v>
      </c>
      <c r="G27" s="15">
        <v>25</v>
      </c>
      <c r="H27" s="15">
        <f>+F27*G27</f>
        <v>2400</v>
      </c>
      <c r="I27" s="17">
        <f>+I26-F27</f>
        <v>192</v>
      </c>
      <c r="J27" s="15">
        <f>+K27/I27</f>
        <v>25</v>
      </c>
      <c r="K27" s="15">
        <f>+K26-H27</f>
        <v>4800</v>
      </c>
    </row>
    <row r="28" spans="1:11" x14ac:dyDescent="0.25">
      <c r="A28" s="36"/>
      <c r="B28" s="14" t="s">
        <v>148</v>
      </c>
      <c r="C28" s="17">
        <v>60</v>
      </c>
      <c r="D28" s="15">
        <v>25</v>
      </c>
      <c r="E28" s="15">
        <f>+C28*D28</f>
        <v>1500</v>
      </c>
      <c r="F28" s="17"/>
      <c r="G28" s="15"/>
      <c r="H28" s="15"/>
      <c r="I28" s="17">
        <f>+I27+C28</f>
        <v>252</v>
      </c>
      <c r="J28" s="15">
        <f>+K28/I28</f>
        <v>25</v>
      </c>
      <c r="K28" s="15">
        <f>+K27+E28</f>
        <v>6300</v>
      </c>
    </row>
    <row r="29" spans="1:11" x14ac:dyDescent="0.25">
      <c r="A29" s="36"/>
      <c r="B29" s="14" t="s">
        <v>147</v>
      </c>
      <c r="C29" s="17">
        <v>200</v>
      </c>
      <c r="D29" s="15">
        <v>25</v>
      </c>
      <c r="E29" s="15">
        <f>+C29*D29</f>
        <v>5000</v>
      </c>
      <c r="F29" s="17"/>
      <c r="G29" s="15"/>
      <c r="H29" s="15"/>
      <c r="I29" s="17">
        <f>+I28+C29</f>
        <v>452</v>
      </c>
      <c r="J29" s="15">
        <f>+K29/I29</f>
        <v>25</v>
      </c>
      <c r="K29" s="15">
        <f>+K28+E29</f>
        <v>11300</v>
      </c>
    </row>
    <row r="30" spans="1:11" x14ac:dyDescent="0.25">
      <c r="A30" s="14"/>
      <c r="B30" s="14" t="s">
        <v>146</v>
      </c>
      <c r="C30" s="17"/>
      <c r="D30" s="15"/>
      <c r="E30" s="15"/>
      <c r="F30" s="17">
        <v>200</v>
      </c>
      <c r="G30" s="15">
        <v>25</v>
      </c>
      <c r="H30" s="15">
        <f>+F30*G30</f>
        <v>5000</v>
      </c>
      <c r="I30" s="17">
        <f>+I29-F30</f>
        <v>252</v>
      </c>
      <c r="J30" s="15">
        <f>+K30/I30</f>
        <v>25</v>
      </c>
      <c r="K30" s="15">
        <f>+K29-H30</f>
        <v>6300</v>
      </c>
    </row>
  </sheetData>
  <mergeCells count="26">
    <mergeCell ref="B5:D5"/>
    <mergeCell ref="E5:F5"/>
    <mergeCell ref="G5:K5"/>
    <mergeCell ref="A18:K18"/>
    <mergeCell ref="A6:A7"/>
    <mergeCell ref="B6:B7"/>
    <mergeCell ref="C6:E6"/>
    <mergeCell ref="F6:H6"/>
    <mergeCell ref="I6:K6"/>
    <mergeCell ref="A1:K1"/>
    <mergeCell ref="A2:K2"/>
    <mergeCell ref="B4:D4"/>
    <mergeCell ref="E4:F4"/>
    <mergeCell ref="G4:K4"/>
    <mergeCell ref="A19:K19"/>
    <mergeCell ref="B21:D21"/>
    <mergeCell ref="E21:F21"/>
    <mergeCell ref="G21:K21"/>
    <mergeCell ref="B22:D22"/>
    <mergeCell ref="E22:F22"/>
    <mergeCell ref="G22:K22"/>
    <mergeCell ref="A23:A24"/>
    <mergeCell ref="B23:B24"/>
    <mergeCell ref="C23:E23"/>
    <mergeCell ref="F23:H23"/>
    <mergeCell ref="I23:K23"/>
  </mergeCells>
  <pageMargins left="0.25" right="0.25" top="0.75" bottom="0.75" header="0.3" footer="0.3"/>
  <pageSetup paperSize="9" orientation="landscape" horizontalDpi="4294967293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54"/>
  <sheetViews>
    <sheetView topLeftCell="A25" workbookViewId="0">
      <selection activeCell="F27" sqref="F27"/>
    </sheetView>
  </sheetViews>
  <sheetFormatPr baseColWidth="10" defaultRowHeight="15" x14ac:dyDescent="0.25"/>
  <cols>
    <col min="1" max="1" width="3.140625" style="13" customWidth="1"/>
    <col min="2" max="2" width="15.140625" style="13" customWidth="1"/>
    <col min="3" max="3" width="9.28515625" style="13" customWidth="1"/>
    <col min="4" max="4" width="11" style="16" bestFit="1" customWidth="1"/>
    <col min="5" max="5" width="9.5703125" style="16" customWidth="1"/>
    <col min="6" max="6" width="11.140625" style="16" customWidth="1"/>
    <col min="7" max="7" width="9.140625" style="16" customWidth="1"/>
    <col min="8" max="8" width="10.42578125" style="16" customWidth="1"/>
    <col min="9" max="9" width="12.7109375" style="16" bestFit="1" customWidth="1"/>
    <col min="10" max="10" width="10.5703125" style="16" customWidth="1"/>
    <col min="11" max="11" width="9.7109375" style="16" customWidth="1"/>
    <col min="12" max="12" width="10.5703125" style="16" customWidth="1"/>
    <col min="13" max="16384" width="11.42578125" style="13"/>
  </cols>
  <sheetData>
    <row r="1" spans="1:19" x14ac:dyDescent="0.25">
      <c r="A1" s="207" t="s">
        <v>105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</row>
    <row r="2" spans="1:19" x14ac:dyDescent="0.25">
      <c r="A2" s="207" t="s">
        <v>122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</row>
    <row r="3" spans="1:19" x14ac:dyDescent="0.25">
      <c r="A3" s="207" t="s">
        <v>126</v>
      </c>
      <c r="B3" s="207"/>
      <c r="C3" s="207"/>
      <c r="D3" s="207"/>
      <c r="E3" s="207"/>
      <c r="F3" s="207"/>
      <c r="G3" s="207"/>
      <c r="H3" s="207"/>
      <c r="I3" s="207"/>
      <c r="J3" s="207"/>
      <c r="K3" s="207"/>
      <c r="L3" s="207"/>
    </row>
    <row r="5" spans="1:19" s="21" customFormat="1" ht="45" customHeight="1" x14ac:dyDescent="0.25">
      <c r="A5" s="217" t="s">
        <v>36</v>
      </c>
      <c r="B5" s="217" t="s">
        <v>49</v>
      </c>
      <c r="C5" s="218" t="s">
        <v>37</v>
      </c>
      <c r="D5" s="216" t="s">
        <v>38</v>
      </c>
      <c r="E5" s="216" t="s">
        <v>39</v>
      </c>
      <c r="F5" s="216"/>
      <c r="G5" s="216" t="s">
        <v>40</v>
      </c>
      <c r="H5" s="216" t="s">
        <v>41</v>
      </c>
      <c r="I5" s="216" t="s">
        <v>94</v>
      </c>
      <c r="J5" s="216" t="s">
        <v>42</v>
      </c>
      <c r="K5" s="216" t="s">
        <v>20</v>
      </c>
      <c r="L5" s="216" t="s">
        <v>43</v>
      </c>
    </row>
    <row r="6" spans="1:19" x14ac:dyDescent="0.25">
      <c r="A6" s="217"/>
      <c r="B6" s="217"/>
      <c r="C6" s="219"/>
      <c r="D6" s="216"/>
      <c r="E6" s="32" t="s">
        <v>44</v>
      </c>
      <c r="F6" s="32" t="s">
        <v>45</v>
      </c>
      <c r="G6" s="216"/>
      <c r="H6" s="216"/>
      <c r="I6" s="216"/>
      <c r="J6" s="216"/>
      <c r="K6" s="216"/>
      <c r="L6" s="216"/>
    </row>
    <row r="7" spans="1:19" x14ac:dyDescent="0.25">
      <c r="A7" s="27">
        <v>1</v>
      </c>
      <c r="B7" s="14" t="s">
        <v>95</v>
      </c>
      <c r="C7" s="14" t="s">
        <v>48</v>
      </c>
      <c r="D7" s="15">
        <v>400</v>
      </c>
      <c r="E7" s="15"/>
      <c r="F7" s="15">
        <v>25.1</v>
      </c>
      <c r="G7" s="15"/>
      <c r="H7" s="15">
        <f>+SUM(D7:G7)</f>
        <v>425.1</v>
      </c>
      <c r="I7" s="15">
        <f>H7*0.0945</f>
        <v>40.171950000000002</v>
      </c>
      <c r="J7" s="15">
        <f>+SUM(I7:I7)</f>
        <v>40.171950000000002</v>
      </c>
      <c r="K7" s="15"/>
      <c r="L7" s="15">
        <f>+H7-J7+K7</f>
        <v>384.92805000000004</v>
      </c>
      <c r="R7" s="137"/>
      <c r="S7" s="137"/>
    </row>
    <row r="8" spans="1:19" x14ac:dyDescent="0.25">
      <c r="A8" s="27">
        <v>2</v>
      </c>
      <c r="B8" s="14" t="s">
        <v>96</v>
      </c>
      <c r="C8" s="14" t="s">
        <v>47</v>
      </c>
      <c r="D8" s="15">
        <v>800</v>
      </c>
      <c r="E8" s="15">
        <v>133.6</v>
      </c>
      <c r="F8" s="15">
        <v>25.05</v>
      </c>
      <c r="G8" s="15"/>
      <c r="H8" s="15">
        <f>+SUM(D8:G8)</f>
        <v>958.65</v>
      </c>
      <c r="I8" s="15">
        <f>H8*0.0945</f>
        <v>90.592424999999992</v>
      </c>
      <c r="J8" s="15">
        <f>+SUM(I8:I8)</f>
        <v>90.592424999999992</v>
      </c>
      <c r="K8" s="15"/>
      <c r="L8" s="15">
        <f>+H8-J8+K8</f>
        <v>868.05757500000004</v>
      </c>
    </row>
    <row r="9" spans="1:19" x14ac:dyDescent="0.25">
      <c r="A9" s="27">
        <v>3</v>
      </c>
      <c r="B9" s="14" t="s">
        <v>97</v>
      </c>
      <c r="C9" s="14" t="s">
        <v>46</v>
      </c>
      <c r="D9" s="15">
        <v>1500</v>
      </c>
      <c r="E9" s="15"/>
      <c r="F9" s="15"/>
      <c r="G9" s="15"/>
      <c r="H9" s="15">
        <f>+SUM(D9:G9)</f>
        <v>1500</v>
      </c>
      <c r="I9" s="15">
        <f>H9*0.0945</f>
        <v>141.75</v>
      </c>
      <c r="J9" s="15">
        <f>+SUM(I9:I9)</f>
        <v>141.75</v>
      </c>
      <c r="K9" s="15"/>
      <c r="L9" s="15">
        <f>+H9-J9+K9</f>
        <v>1358.25</v>
      </c>
    </row>
    <row r="10" spans="1:19" x14ac:dyDescent="0.25">
      <c r="A10" s="27">
        <v>4</v>
      </c>
      <c r="B10" s="14" t="s">
        <v>98</v>
      </c>
      <c r="C10" s="14" t="s">
        <v>100</v>
      </c>
      <c r="D10" s="15">
        <v>394</v>
      </c>
      <c r="E10" s="15"/>
      <c r="F10" s="15">
        <v>24.8</v>
      </c>
      <c r="G10" s="15"/>
      <c r="H10" s="15">
        <f>+SUM(D10:G10)</f>
        <v>418.8</v>
      </c>
      <c r="I10" s="15">
        <f>H10*0.0945</f>
        <v>39.576599999999999</v>
      </c>
      <c r="J10" s="15">
        <f>+SUM(I10:I10)</f>
        <v>39.576599999999999</v>
      </c>
      <c r="K10" s="15"/>
      <c r="L10" s="15">
        <f>+H10-J10+K10</f>
        <v>379.22340000000003</v>
      </c>
    </row>
    <row r="11" spans="1:19" ht="15.75" thickBot="1" x14ac:dyDescent="0.3">
      <c r="A11" s="27">
        <v>5</v>
      </c>
      <c r="B11" s="14" t="s">
        <v>99</v>
      </c>
      <c r="C11" s="14" t="s">
        <v>101</v>
      </c>
      <c r="D11" s="22">
        <v>500</v>
      </c>
      <c r="E11" s="22">
        <v>146.30000000000001</v>
      </c>
      <c r="F11" s="22"/>
      <c r="G11" s="22"/>
      <c r="H11" s="22">
        <f>+SUM(D11:G11)</f>
        <v>646.29999999999995</v>
      </c>
      <c r="I11" s="15">
        <f>H11*0.0945</f>
        <v>61.075349999999993</v>
      </c>
      <c r="J11" s="22">
        <f>+SUM(I11:I11)</f>
        <v>61.075349999999993</v>
      </c>
      <c r="K11" s="22"/>
      <c r="L11" s="22">
        <f>+H11-J11+K11</f>
        <v>585.22465</v>
      </c>
    </row>
    <row r="12" spans="1:19" x14ac:dyDescent="0.25">
      <c r="A12" s="14"/>
      <c r="B12" s="14"/>
      <c r="C12" s="14"/>
      <c r="D12" s="30">
        <f t="shared" ref="D12:L12" si="0">SUM(D7:D11)</f>
        <v>3594</v>
      </c>
      <c r="E12" s="30">
        <f t="shared" si="0"/>
        <v>279.89999999999998</v>
      </c>
      <c r="F12" s="30">
        <f t="shared" si="0"/>
        <v>74.95</v>
      </c>
      <c r="G12" s="30">
        <f t="shared" si="0"/>
        <v>0</v>
      </c>
      <c r="H12" s="30">
        <f t="shared" si="0"/>
        <v>3948.8500000000004</v>
      </c>
      <c r="I12" s="30">
        <f t="shared" si="0"/>
        <v>373.16632499999997</v>
      </c>
      <c r="J12" s="30">
        <f t="shared" si="0"/>
        <v>373.16632499999997</v>
      </c>
      <c r="K12" s="30">
        <f t="shared" si="0"/>
        <v>0</v>
      </c>
      <c r="L12" s="30">
        <f t="shared" si="0"/>
        <v>3575.6836750000002</v>
      </c>
    </row>
    <row r="15" spans="1:19" x14ac:dyDescent="0.25">
      <c r="A15" s="207" t="s">
        <v>194</v>
      </c>
      <c r="B15" s="207"/>
      <c r="C15" s="207"/>
      <c r="D15" s="207"/>
      <c r="E15" s="207"/>
      <c r="F15" s="207"/>
      <c r="G15" s="207"/>
      <c r="H15" s="207"/>
      <c r="I15" s="207"/>
    </row>
    <row r="16" spans="1:19" x14ac:dyDescent="0.25">
      <c r="A16" s="207" t="s">
        <v>122</v>
      </c>
      <c r="B16" s="207"/>
      <c r="C16" s="207"/>
      <c r="D16" s="207"/>
      <c r="E16" s="207"/>
      <c r="F16" s="207"/>
      <c r="G16" s="207"/>
      <c r="H16" s="207"/>
      <c r="I16" s="207"/>
    </row>
    <row r="17" spans="1:14" x14ac:dyDescent="0.25">
      <c r="A17" s="207" t="s">
        <v>126</v>
      </c>
      <c r="B17" s="207"/>
      <c r="C17" s="207"/>
      <c r="D17" s="207"/>
      <c r="E17" s="207"/>
      <c r="F17" s="207"/>
      <c r="G17" s="207"/>
      <c r="H17" s="207"/>
      <c r="I17" s="207"/>
    </row>
    <row r="18" spans="1:14" s="20" customFormat="1" ht="38.25" x14ac:dyDescent="0.25">
      <c r="A18" s="28" t="s">
        <v>36</v>
      </c>
      <c r="B18" s="28" t="s">
        <v>49</v>
      </c>
      <c r="C18" s="28" t="s">
        <v>37</v>
      </c>
      <c r="D18" s="29" t="s">
        <v>41</v>
      </c>
      <c r="E18" s="29" t="s">
        <v>50</v>
      </c>
      <c r="F18" s="29" t="s">
        <v>51</v>
      </c>
      <c r="G18" s="29" t="s">
        <v>52</v>
      </c>
      <c r="H18" s="29" t="s">
        <v>20</v>
      </c>
      <c r="I18" s="29" t="s">
        <v>102</v>
      </c>
      <c r="J18" s="23"/>
      <c r="K18" s="23"/>
      <c r="L18" s="23"/>
    </row>
    <row r="19" spans="1:14" x14ac:dyDescent="0.25">
      <c r="A19" s="27">
        <v>1</v>
      </c>
      <c r="B19" s="14" t="s">
        <v>95</v>
      </c>
      <c r="C19" s="14" t="s">
        <v>48</v>
      </c>
      <c r="D19" s="15">
        <v>400</v>
      </c>
      <c r="E19" s="15">
        <f>+D19/12</f>
        <v>33.333333333333336</v>
      </c>
      <c r="F19" s="15">
        <v>32.833333333333336</v>
      </c>
      <c r="G19" s="15">
        <f>+D19/24</f>
        <v>16.666666666666668</v>
      </c>
      <c r="H19" s="15">
        <f>+D19*8.333333%</f>
        <v>33.333331999999999</v>
      </c>
      <c r="I19" s="15">
        <f>+D19*11.15%</f>
        <v>44.6</v>
      </c>
    </row>
    <row r="20" spans="1:14" x14ac:dyDescent="0.25">
      <c r="A20" s="27">
        <v>2</v>
      </c>
      <c r="B20" s="14" t="s">
        <v>96</v>
      </c>
      <c r="C20" s="14" t="s">
        <v>47</v>
      </c>
      <c r="D20" s="15">
        <v>800</v>
      </c>
      <c r="E20" s="15">
        <f>+D20/12</f>
        <v>66.666666666666671</v>
      </c>
      <c r="F20" s="15">
        <v>32.833333333333336</v>
      </c>
      <c r="G20" s="15">
        <f>+D20/24</f>
        <v>33.333333333333336</v>
      </c>
      <c r="H20" s="15">
        <f>+D20*8.333333%</f>
        <v>66.666663999999997</v>
      </c>
      <c r="I20" s="15">
        <f>+D20*11.15%</f>
        <v>89.2</v>
      </c>
    </row>
    <row r="21" spans="1:14" x14ac:dyDescent="0.25">
      <c r="A21" s="27">
        <v>3</v>
      </c>
      <c r="B21" s="14" t="s">
        <v>97</v>
      </c>
      <c r="C21" s="14" t="s">
        <v>46</v>
      </c>
      <c r="D21" s="15">
        <v>1500</v>
      </c>
      <c r="E21" s="15">
        <f>+D21/12</f>
        <v>125</v>
      </c>
      <c r="F21" s="15">
        <v>32.833333333333336</v>
      </c>
      <c r="G21" s="15">
        <f>+D21/24</f>
        <v>62.5</v>
      </c>
      <c r="H21" s="15">
        <f>+D21*8.333333%</f>
        <v>124.999995</v>
      </c>
      <c r="I21" s="15">
        <f>+D21*11.15%</f>
        <v>167.25</v>
      </c>
    </row>
    <row r="22" spans="1:14" x14ac:dyDescent="0.25">
      <c r="A22" s="27">
        <v>4</v>
      </c>
      <c r="B22" s="14" t="s">
        <v>98</v>
      </c>
      <c r="C22" s="14" t="s">
        <v>100</v>
      </c>
      <c r="D22" s="15">
        <v>394</v>
      </c>
      <c r="E22" s="15">
        <f>+D22/12</f>
        <v>32.833333333333336</v>
      </c>
      <c r="F22" s="15">
        <v>32.833333333333336</v>
      </c>
      <c r="G22" s="15">
        <f>+D22/24</f>
        <v>16.416666666666668</v>
      </c>
      <c r="H22" s="15">
        <f>+D22*8.333333%</f>
        <v>32.83333202</v>
      </c>
      <c r="I22" s="15">
        <f>+D22*11.15%</f>
        <v>43.930999999999997</v>
      </c>
    </row>
    <row r="23" spans="1:14" ht="15.75" thickBot="1" x14ac:dyDescent="0.3">
      <c r="A23" s="27">
        <v>5</v>
      </c>
      <c r="B23" s="14" t="s">
        <v>99</v>
      </c>
      <c r="C23" s="14" t="s">
        <v>101</v>
      </c>
      <c r="D23" s="22">
        <v>500</v>
      </c>
      <c r="E23" s="15">
        <f>+D23/12</f>
        <v>41.666666666666664</v>
      </c>
      <c r="F23" s="15">
        <v>32.833333333333336</v>
      </c>
      <c r="G23" s="15">
        <f>+D23/24</f>
        <v>20.833333333333332</v>
      </c>
      <c r="H23" s="15">
        <f>+D23*8.333333%</f>
        <v>41.666665000000002</v>
      </c>
      <c r="I23" s="15">
        <f>+D23*11.15%</f>
        <v>55.75</v>
      </c>
    </row>
    <row r="24" spans="1:14" x14ac:dyDescent="0.25">
      <c r="A24" s="14"/>
      <c r="B24" s="14"/>
      <c r="C24" s="14"/>
      <c r="D24" s="31">
        <f t="shared" ref="D24:I24" si="1">SUM(D19:D23)</f>
        <v>3594</v>
      </c>
      <c r="E24" s="31">
        <f t="shared" si="1"/>
        <v>299.5</v>
      </c>
      <c r="F24" s="31">
        <f t="shared" si="1"/>
        <v>164.16666666666669</v>
      </c>
      <c r="G24" s="31">
        <f t="shared" si="1"/>
        <v>149.75</v>
      </c>
      <c r="H24" s="31">
        <f t="shared" si="1"/>
        <v>299.49998801999999</v>
      </c>
      <c r="I24" s="31">
        <f t="shared" si="1"/>
        <v>400.73099999999999</v>
      </c>
    </row>
    <row r="28" spans="1:14" s="103" customFormat="1" x14ac:dyDescent="0.25">
      <c r="D28" s="231"/>
      <c r="E28" s="231"/>
      <c r="F28" s="231"/>
      <c r="G28" s="231"/>
      <c r="H28" s="231"/>
      <c r="I28" s="231"/>
      <c r="J28" s="231"/>
      <c r="K28" s="231"/>
      <c r="L28" s="231"/>
    </row>
    <row r="30" spans="1:14" s="138" customFormat="1" ht="15.75" x14ac:dyDescent="0.25"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</row>
    <row r="31" spans="1:14" s="138" customFormat="1" ht="15.75" x14ac:dyDescent="0.25">
      <c r="A31" s="207" t="s">
        <v>104</v>
      </c>
      <c r="B31" s="207"/>
      <c r="C31" s="207"/>
      <c r="D31" s="207"/>
      <c r="E31" s="207"/>
      <c r="F31" s="207"/>
      <c r="G31" s="207"/>
      <c r="H31" s="207"/>
      <c r="I31" s="207"/>
      <c r="J31" s="207"/>
      <c r="K31" s="207"/>
      <c r="L31" s="207"/>
      <c r="M31" s="142"/>
      <c r="N31" s="142"/>
    </row>
    <row r="32" spans="1:14" s="138" customFormat="1" ht="15.75" x14ac:dyDescent="0.25">
      <c r="A32" s="207" t="s">
        <v>125</v>
      </c>
      <c r="B32" s="207"/>
      <c r="C32" s="207"/>
      <c r="D32" s="207"/>
      <c r="E32" s="207"/>
      <c r="F32" s="207"/>
      <c r="G32" s="207"/>
      <c r="H32" s="207"/>
      <c r="I32" s="207"/>
      <c r="J32" s="207"/>
      <c r="K32" s="207"/>
      <c r="L32" s="207"/>
      <c r="M32" s="142"/>
      <c r="N32" s="142"/>
    </row>
    <row r="33" spans="1:19" s="138" customFormat="1" x14ac:dyDescent="0.25">
      <c r="A33" s="207" t="s">
        <v>35</v>
      </c>
      <c r="B33" s="207"/>
      <c r="C33" s="207"/>
      <c r="D33" s="207"/>
      <c r="E33" s="207"/>
      <c r="F33" s="207"/>
      <c r="G33" s="207"/>
      <c r="H33" s="207"/>
      <c r="I33" s="207"/>
      <c r="J33" s="207"/>
      <c r="K33" s="207"/>
      <c r="L33" s="207"/>
      <c r="M33" s="139"/>
      <c r="N33" s="139"/>
    </row>
    <row r="34" spans="1:19" s="138" customFormat="1" x14ac:dyDescent="0.25">
      <c r="A34" s="13"/>
      <c r="B34" s="13"/>
      <c r="C34" s="13"/>
      <c r="D34" s="16"/>
      <c r="E34" s="16"/>
      <c r="F34" s="16"/>
      <c r="G34" s="16"/>
      <c r="H34" s="16"/>
      <c r="I34" s="16"/>
      <c r="J34" s="16"/>
      <c r="K34" s="16"/>
      <c r="L34" s="16"/>
      <c r="M34" s="143"/>
      <c r="N34" s="143"/>
    </row>
    <row r="35" spans="1:19" s="138" customFormat="1" x14ac:dyDescent="0.25">
      <c r="A35" s="217" t="s">
        <v>36</v>
      </c>
      <c r="B35" s="217" t="s">
        <v>49</v>
      </c>
      <c r="C35" s="218" t="s">
        <v>37</v>
      </c>
      <c r="D35" s="216" t="s">
        <v>38</v>
      </c>
      <c r="E35" s="216" t="s">
        <v>39</v>
      </c>
      <c r="F35" s="216"/>
      <c r="G35" s="216" t="s">
        <v>40</v>
      </c>
      <c r="H35" s="216" t="s">
        <v>41</v>
      </c>
      <c r="I35" s="216" t="s">
        <v>94</v>
      </c>
      <c r="J35" s="216" t="s">
        <v>42</v>
      </c>
      <c r="K35" s="216" t="s">
        <v>20</v>
      </c>
      <c r="L35" s="216" t="s">
        <v>43</v>
      </c>
      <c r="M35" s="143"/>
      <c r="N35" s="143"/>
    </row>
    <row r="36" spans="1:19" s="138" customFormat="1" x14ac:dyDescent="0.25">
      <c r="A36" s="217"/>
      <c r="B36" s="217"/>
      <c r="C36" s="219"/>
      <c r="D36" s="216"/>
      <c r="E36" s="32" t="s">
        <v>44</v>
      </c>
      <c r="F36" s="32" t="s">
        <v>45</v>
      </c>
      <c r="G36" s="216"/>
      <c r="H36" s="216"/>
      <c r="I36" s="216"/>
      <c r="J36" s="216"/>
      <c r="K36" s="216"/>
      <c r="L36" s="216"/>
      <c r="M36" s="139"/>
      <c r="N36" s="139"/>
      <c r="O36" s="13"/>
      <c r="P36" s="13"/>
      <c r="Q36" s="13"/>
      <c r="R36" s="137"/>
      <c r="S36" s="137"/>
    </row>
    <row r="37" spans="1:19" s="138" customFormat="1" x14ac:dyDescent="0.25">
      <c r="A37" s="27">
        <v>1</v>
      </c>
      <c r="B37" s="14" t="s">
        <v>95</v>
      </c>
      <c r="C37" s="14" t="s">
        <v>48</v>
      </c>
      <c r="D37" s="15">
        <v>400</v>
      </c>
      <c r="E37" s="15"/>
      <c r="F37" s="15">
        <v>12.55</v>
      </c>
      <c r="G37" s="15"/>
      <c r="H37" s="15">
        <f>+SUM(D37:G37)</f>
        <v>412.55</v>
      </c>
      <c r="I37" s="15">
        <f>+D37*9.45%</f>
        <v>37.799999999999997</v>
      </c>
      <c r="J37" s="15">
        <f>+SUM(I37:I37)</f>
        <v>37.799999999999997</v>
      </c>
      <c r="K37" s="15"/>
      <c r="L37" s="15">
        <f>+H37-J37+K37</f>
        <v>374.75</v>
      </c>
      <c r="M37" s="139"/>
      <c r="N37" s="139"/>
      <c r="O37" s="13"/>
      <c r="P37" s="13"/>
      <c r="Q37" s="13"/>
      <c r="R37" s="13"/>
      <c r="S37" s="13"/>
    </row>
    <row r="38" spans="1:19" s="138" customFormat="1" x14ac:dyDescent="0.25">
      <c r="A38" s="27">
        <v>2</v>
      </c>
      <c r="B38" s="14" t="s">
        <v>96</v>
      </c>
      <c r="C38" s="14" t="s">
        <v>47</v>
      </c>
      <c r="D38" s="15">
        <v>800</v>
      </c>
      <c r="E38" s="15">
        <v>33.4</v>
      </c>
      <c r="F38" s="15">
        <v>25.05</v>
      </c>
      <c r="G38" s="15"/>
      <c r="H38" s="15">
        <f>+SUM(D38:G38)</f>
        <v>858.44999999999993</v>
      </c>
      <c r="I38" s="15">
        <f>+D38*9.45%</f>
        <v>75.599999999999994</v>
      </c>
      <c r="J38" s="15">
        <f>+SUM(I38:I38)</f>
        <v>75.599999999999994</v>
      </c>
      <c r="K38" s="15"/>
      <c r="L38" s="15">
        <f>+H38-J38+K38</f>
        <v>782.84999999999991</v>
      </c>
      <c r="M38" s="139"/>
      <c r="N38" s="139"/>
    </row>
    <row r="39" spans="1:19" s="138" customFormat="1" x14ac:dyDescent="0.25">
      <c r="A39" s="27">
        <v>3</v>
      </c>
      <c r="B39" s="14" t="s">
        <v>97</v>
      </c>
      <c r="C39" s="14" t="s">
        <v>46</v>
      </c>
      <c r="D39" s="15">
        <v>1500</v>
      </c>
      <c r="E39" s="15"/>
      <c r="F39" s="15"/>
      <c r="G39" s="15"/>
      <c r="H39" s="15">
        <f>+SUM(D39:G39)</f>
        <v>1500</v>
      </c>
      <c r="I39" s="15">
        <f>+D39*9.45%</f>
        <v>141.74999999999997</v>
      </c>
      <c r="J39" s="15">
        <f>+SUM(I39:I39)</f>
        <v>141.74999999999997</v>
      </c>
      <c r="K39" s="15"/>
      <c r="L39" s="15">
        <f>+H39-J39+K39</f>
        <v>1358.25</v>
      </c>
      <c r="M39" s="139"/>
      <c r="N39" s="139"/>
    </row>
    <row r="40" spans="1:19" s="138" customFormat="1" x14ac:dyDescent="0.25">
      <c r="A40" s="27">
        <v>4</v>
      </c>
      <c r="B40" s="14" t="s">
        <v>98</v>
      </c>
      <c r="C40" s="14" t="s">
        <v>100</v>
      </c>
      <c r="D40" s="15">
        <v>394</v>
      </c>
      <c r="E40" s="15"/>
      <c r="F40" s="15">
        <v>19.84</v>
      </c>
      <c r="G40" s="15"/>
      <c r="H40" s="15">
        <f>+SUM(D40:G40)</f>
        <v>413.84</v>
      </c>
      <c r="I40" s="15">
        <f>+D40*9.45%</f>
        <v>37.232999999999997</v>
      </c>
      <c r="J40" s="15">
        <f>+SUM(I40:I40)</f>
        <v>37.232999999999997</v>
      </c>
      <c r="K40" s="15"/>
      <c r="L40" s="15">
        <f>+H40-J40+K40</f>
        <v>376.60699999999997</v>
      </c>
      <c r="M40" s="139"/>
      <c r="N40" s="139"/>
    </row>
    <row r="41" spans="1:19" s="138" customFormat="1" ht="15.75" thickBot="1" x14ac:dyDescent="0.3">
      <c r="A41" s="27">
        <v>5</v>
      </c>
      <c r="B41" s="14" t="s">
        <v>99</v>
      </c>
      <c r="C41" s="14" t="s">
        <v>101</v>
      </c>
      <c r="D41" s="22">
        <v>500</v>
      </c>
      <c r="E41" s="22">
        <v>62.7</v>
      </c>
      <c r="F41" s="22"/>
      <c r="G41" s="22"/>
      <c r="H41" s="22">
        <f>+SUM(D41:G41)</f>
        <v>562.70000000000005</v>
      </c>
      <c r="I41" s="22">
        <f>+D41*9.45%</f>
        <v>47.249999999999993</v>
      </c>
      <c r="J41" s="22">
        <f>+SUM(I41:I41)</f>
        <v>47.249999999999993</v>
      </c>
      <c r="K41" s="22"/>
      <c r="L41" s="22">
        <f>+H41-J41+K41</f>
        <v>515.45000000000005</v>
      </c>
      <c r="M41" s="140"/>
      <c r="N41" s="140"/>
    </row>
    <row r="42" spans="1:19" s="138" customFormat="1" x14ac:dyDescent="0.25">
      <c r="A42" s="14"/>
      <c r="B42" s="14"/>
      <c r="C42" s="14"/>
      <c r="D42" s="30">
        <f t="shared" ref="D42:L42" si="2">SUM(D37:D41)</f>
        <v>3594</v>
      </c>
      <c r="E42" s="30">
        <f t="shared" si="2"/>
        <v>96.1</v>
      </c>
      <c r="F42" s="30">
        <f t="shared" si="2"/>
        <v>57.44</v>
      </c>
      <c r="G42" s="30">
        <f t="shared" si="2"/>
        <v>0</v>
      </c>
      <c r="H42" s="30">
        <f t="shared" si="2"/>
        <v>3747.54</v>
      </c>
      <c r="I42" s="30">
        <f t="shared" si="2"/>
        <v>339.63299999999998</v>
      </c>
      <c r="J42" s="30">
        <f t="shared" si="2"/>
        <v>339.63299999999998</v>
      </c>
      <c r="K42" s="30">
        <f t="shared" si="2"/>
        <v>0</v>
      </c>
      <c r="L42" s="30">
        <f t="shared" si="2"/>
        <v>3407.9070000000002</v>
      </c>
      <c r="M42" s="139"/>
      <c r="N42" s="139"/>
    </row>
    <row r="43" spans="1:19" s="138" customFormat="1" x14ac:dyDescent="0.25">
      <c r="A43" s="13"/>
      <c r="B43" s="13"/>
      <c r="C43" s="13"/>
      <c r="D43" s="16"/>
      <c r="E43" s="16"/>
      <c r="F43" s="16"/>
      <c r="G43" s="16"/>
      <c r="H43" s="16"/>
      <c r="I43" s="16"/>
      <c r="J43" s="16"/>
      <c r="K43" s="16"/>
      <c r="L43" s="16"/>
      <c r="M43" s="139"/>
      <c r="N43" s="139"/>
    </row>
    <row r="44" spans="1:19" s="138" customFormat="1" x14ac:dyDescent="0.25">
      <c r="A44" s="13"/>
      <c r="B44" s="13"/>
      <c r="C44" s="13"/>
      <c r="D44" s="16"/>
      <c r="E44" s="16"/>
      <c r="F44" s="16"/>
      <c r="G44" s="16"/>
      <c r="H44" s="16"/>
      <c r="I44" s="16"/>
      <c r="J44" s="16"/>
      <c r="K44" s="16"/>
      <c r="L44" s="16"/>
      <c r="M44" s="139"/>
      <c r="N44" s="139"/>
    </row>
    <row r="45" spans="1:19" s="138" customFormat="1" x14ac:dyDescent="0.25">
      <c r="A45" s="207" t="s">
        <v>194</v>
      </c>
      <c r="B45" s="207"/>
      <c r="C45" s="207"/>
      <c r="D45" s="207"/>
      <c r="E45" s="207"/>
      <c r="F45" s="207"/>
      <c r="G45" s="207"/>
      <c r="H45" s="207"/>
      <c r="I45" s="207"/>
      <c r="J45" s="16"/>
      <c r="K45" s="16"/>
      <c r="L45" s="16"/>
      <c r="M45" s="139"/>
      <c r="N45" s="139"/>
    </row>
    <row r="46" spans="1:19" s="138" customFormat="1" x14ac:dyDescent="0.25">
      <c r="A46" s="207" t="s">
        <v>125</v>
      </c>
      <c r="B46" s="207"/>
      <c r="C46" s="207"/>
      <c r="D46" s="207"/>
      <c r="E46" s="207"/>
      <c r="F46" s="207"/>
      <c r="G46" s="207"/>
      <c r="H46" s="207"/>
      <c r="I46" s="207"/>
      <c r="J46" s="16"/>
      <c r="K46" s="16"/>
      <c r="L46" s="16"/>
      <c r="M46" s="139"/>
      <c r="N46" s="139"/>
    </row>
    <row r="47" spans="1:19" s="138" customFormat="1" x14ac:dyDescent="0.25">
      <c r="A47" s="207" t="s">
        <v>127</v>
      </c>
      <c r="B47" s="207"/>
      <c r="C47" s="207"/>
      <c r="D47" s="207"/>
      <c r="E47" s="207"/>
      <c r="F47" s="207"/>
      <c r="G47" s="207"/>
      <c r="H47" s="207"/>
      <c r="I47" s="207"/>
      <c r="J47" s="16"/>
      <c r="K47" s="16"/>
      <c r="L47" s="16"/>
      <c r="M47" s="141"/>
      <c r="N47" s="141"/>
    </row>
    <row r="48" spans="1:19" s="138" customFormat="1" ht="38.25" x14ac:dyDescent="0.25">
      <c r="A48" s="134" t="s">
        <v>36</v>
      </c>
      <c r="B48" s="134" t="s">
        <v>49</v>
      </c>
      <c r="C48" s="134" t="s">
        <v>37</v>
      </c>
      <c r="D48" s="133" t="s">
        <v>41</v>
      </c>
      <c r="E48" s="133" t="s">
        <v>50</v>
      </c>
      <c r="F48" s="133" t="s">
        <v>51</v>
      </c>
      <c r="G48" s="133" t="s">
        <v>52</v>
      </c>
      <c r="H48" s="133" t="s">
        <v>20</v>
      </c>
      <c r="I48" s="133" t="s">
        <v>102</v>
      </c>
      <c r="J48" s="23"/>
      <c r="K48" s="23"/>
      <c r="L48" s="23"/>
      <c r="M48" s="139"/>
      <c r="N48" s="139"/>
    </row>
    <row r="49" spans="1:14" s="138" customFormat="1" x14ac:dyDescent="0.25">
      <c r="A49" s="27">
        <v>1</v>
      </c>
      <c r="B49" s="14" t="s">
        <v>95</v>
      </c>
      <c r="C49" s="14" t="s">
        <v>48</v>
      </c>
      <c r="D49" s="15">
        <v>400</v>
      </c>
      <c r="E49" s="15">
        <f>+D49/12</f>
        <v>33.333333333333336</v>
      </c>
      <c r="F49" s="15">
        <v>32.833333333333336</v>
      </c>
      <c r="G49" s="15">
        <f>+D49/24</f>
        <v>16.666666666666668</v>
      </c>
      <c r="H49" s="15">
        <f>+D49*8.333333%</f>
        <v>33.333331999999999</v>
      </c>
      <c r="I49" s="15">
        <f>+D49*11.15%</f>
        <v>44.6</v>
      </c>
      <c r="J49" s="16"/>
      <c r="K49" s="16"/>
      <c r="L49" s="16"/>
      <c r="M49" s="139"/>
      <c r="N49" s="139"/>
    </row>
    <row r="50" spans="1:14" s="138" customFormat="1" x14ac:dyDescent="0.25">
      <c r="A50" s="27">
        <v>2</v>
      </c>
      <c r="B50" s="14" t="s">
        <v>96</v>
      </c>
      <c r="C50" s="14" t="s">
        <v>47</v>
      </c>
      <c r="D50" s="15">
        <v>800</v>
      </c>
      <c r="E50" s="15">
        <f>+D50/12</f>
        <v>66.666666666666671</v>
      </c>
      <c r="F50" s="15">
        <v>32.833333333333336</v>
      </c>
      <c r="G50" s="15">
        <f>+D50/24</f>
        <v>33.333333333333336</v>
      </c>
      <c r="H50" s="15">
        <f>+D50*8.333333%</f>
        <v>66.666663999999997</v>
      </c>
      <c r="I50" s="15">
        <f>+D50*11.15%</f>
        <v>89.2</v>
      </c>
      <c r="J50" s="16"/>
      <c r="K50" s="16"/>
      <c r="L50" s="16"/>
      <c r="M50" s="139"/>
      <c r="N50" s="139"/>
    </row>
    <row r="51" spans="1:14" s="138" customFormat="1" x14ac:dyDescent="0.25">
      <c r="A51" s="27">
        <v>3</v>
      </c>
      <c r="B51" s="14" t="s">
        <v>97</v>
      </c>
      <c r="C51" s="14" t="s">
        <v>46</v>
      </c>
      <c r="D51" s="15">
        <v>1500</v>
      </c>
      <c r="E51" s="15">
        <f>+D51/12</f>
        <v>125</v>
      </c>
      <c r="F51" s="15">
        <v>32.833333333333336</v>
      </c>
      <c r="G51" s="15">
        <f>+D51/24</f>
        <v>62.5</v>
      </c>
      <c r="H51" s="15">
        <f>+D51*8.333333%</f>
        <v>124.999995</v>
      </c>
      <c r="I51" s="15">
        <f>+D51*11.15%</f>
        <v>167.25</v>
      </c>
      <c r="J51" s="16"/>
      <c r="K51" s="16"/>
      <c r="L51" s="16"/>
      <c r="M51" s="139"/>
      <c r="N51" s="139"/>
    </row>
    <row r="52" spans="1:14" s="138" customFormat="1" x14ac:dyDescent="0.25">
      <c r="A52" s="27">
        <v>4</v>
      </c>
      <c r="B52" s="14" t="s">
        <v>98</v>
      </c>
      <c r="C52" s="14" t="s">
        <v>100</v>
      </c>
      <c r="D52" s="15">
        <v>394</v>
      </c>
      <c r="E52" s="15">
        <f>+D52/12</f>
        <v>32.833333333333336</v>
      </c>
      <c r="F52" s="15">
        <v>32.833333333333336</v>
      </c>
      <c r="G52" s="15">
        <f>+D52/24</f>
        <v>16.416666666666668</v>
      </c>
      <c r="H52" s="15">
        <f>+D52*8.333333%</f>
        <v>32.83333202</v>
      </c>
      <c r="I52" s="15">
        <f>+D52*11.15%</f>
        <v>43.930999999999997</v>
      </c>
      <c r="J52" s="16"/>
      <c r="K52" s="16"/>
      <c r="L52" s="16"/>
      <c r="M52" s="139"/>
      <c r="N52" s="139"/>
    </row>
    <row r="53" spans="1:14" s="138" customFormat="1" ht="15.75" thickBot="1" x14ac:dyDescent="0.3">
      <c r="A53" s="27">
        <v>5</v>
      </c>
      <c r="B53" s="14" t="s">
        <v>99</v>
      </c>
      <c r="C53" s="14" t="s">
        <v>101</v>
      </c>
      <c r="D53" s="22">
        <v>500</v>
      </c>
      <c r="E53" s="15">
        <f>+D53/12</f>
        <v>41.666666666666664</v>
      </c>
      <c r="F53" s="15">
        <v>32.833333333333336</v>
      </c>
      <c r="G53" s="15">
        <f>+D53/24</f>
        <v>20.833333333333332</v>
      </c>
      <c r="H53" s="15">
        <f>+D53*8.333333%</f>
        <v>41.666665000000002</v>
      </c>
      <c r="I53" s="15">
        <f>+D53*11.15%</f>
        <v>55.75</v>
      </c>
      <c r="J53" s="16"/>
      <c r="K53" s="16"/>
      <c r="L53" s="16"/>
      <c r="M53" s="139"/>
      <c r="N53" s="139"/>
    </row>
    <row r="54" spans="1:14" s="138" customFormat="1" x14ac:dyDescent="0.25">
      <c r="A54" s="14"/>
      <c r="B54" s="14"/>
      <c r="C54" s="14"/>
      <c r="D54" s="31">
        <f t="shared" ref="D54:I54" si="3">SUM(D49:D53)</f>
        <v>3594</v>
      </c>
      <c r="E54" s="31">
        <f t="shared" si="3"/>
        <v>299.5</v>
      </c>
      <c r="F54" s="31">
        <f t="shared" si="3"/>
        <v>164.16666666666669</v>
      </c>
      <c r="G54" s="31">
        <f t="shared" si="3"/>
        <v>149.75</v>
      </c>
      <c r="H54" s="31">
        <f t="shared" si="3"/>
        <v>299.49998801999999</v>
      </c>
      <c r="I54" s="31">
        <f t="shared" si="3"/>
        <v>400.73099999999999</v>
      </c>
      <c r="J54" s="16"/>
      <c r="K54" s="16"/>
      <c r="L54" s="16"/>
    </row>
  </sheetData>
  <mergeCells count="34">
    <mergeCell ref="A15:I15"/>
    <mergeCell ref="A46:I46"/>
    <mergeCell ref="A16:I16"/>
    <mergeCell ref="A17:I17"/>
    <mergeCell ref="A47:I47"/>
    <mergeCell ref="A31:L31"/>
    <mergeCell ref="A32:L32"/>
    <mergeCell ref="A33:L33"/>
    <mergeCell ref="A35:A36"/>
    <mergeCell ref="B35:B36"/>
    <mergeCell ref="C35:C36"/>
    <mergeCell ref="D35:D36"/>
    <mergeCell ref="E35:F35"/>
    <mergeCell ref="G35:G36"/>
    <mergeCell ref="H35:H36"/>
    <mergeCell ref="I35:I36"/>
    <mergeCell ref="J35:J36"/>
    <mergeCell ref="A45:I45"/>
    <mergeCell ref="K35:K36"/>
    <mergeCell ref="L35:L36"/>
    <mergeCell ref="A1:L1"/>
    <mergeCell ref="A2:L2"/>
    <mergeCell ref="A3:L3"/>
    <mergeCell ref="I5:I6"/>
    <mergeCell ref="J5:J6"/>
    <mergeCell ref="K5:K6"/>
    <mergeCell ref="E5:F5"/>
    <mergeCell ref="A5:A6"/>
    <mergeCell ref="B5:B6"/>
    <mergeCell ref="D5:D6"/>
    <mergeCell ref="G5:G6"/>
    <mergeCell ref="H5:H6"/>
    <mergeCell ref="L5:L6"/>
    <mergeCell ref="C5:C6"/>
  </mergeCells>
  <pageMargins left="0.25" right="0.25" top="0.75" bottom="0.75" header="0.3" footer="0.3"/>
  <pageSetup paperSize="9"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8"/>
  <sheetViews>
    <sheetView topLeftCell="A19" workbookViewId="0">
      <selection activeCell="F49" sqref="F49"/>
    </sheetView>
  </sheetViews>
  <sheetFormatPr baseColWidth="10" defaultRowHeight="15" x14ac:dyDescent="0.25"/>
  <cols>
    <col min="8" max="8" width="11.85546875" bestFit="1" customWidth="1"/>
  </cols>
  <sheetData>
    <row r="1" spans="1:11" x14ac:dyDescent="0.25">
      <c r="D1" s="220" t="s">
        <v>145</v>
      </c>
      <c r="E1" s="220"/>
      <c r="F1" s="220"/>
      <c r="G1" s="220"/>
      <c r="H1" s="220"/>
      <c r="I1" s="220"/>
      <c r="J1" s="220"/>
      <c r="K1" s="220"/>
    </row>
    <row r="2" spans="1:11" x14ac:dyDescent="0.25">
      <c r="D2" s="165"/>
      <c r="E2" s="166"/>
      <c r="F2" s="167" t="s">
        <v>66</v>
      </c>
      <c r="G2" s="166"/>
      <c r="H2" s="168"/>
      <c r="I2" s="165"/>
      <c r="J2" s="165"/>
      <c r="K2" s="165"/>
    </row>
    <row r="3" spans="1:11" x14ac:dyDescent="0.25">
      <c r="D3" s="165"/>
      <c r="E3" s="185" t="s">
        <v>189</v>
      </c>
      <c r="F3" s="167"/>
      <c r="G3" s="166"/>
      <c r="H3" s="168"/>
      <c r="I3" s="165"/>
      <c r="J3" s="165"/>
      <c r="K3" s="165"/>
    </row>
    <row r="5" spans="1:11" x14ac:dyDescent="0.25">
      <c r="A5" t="s">
        <v>119</v>
      </c>
      <c r="F5">
        <v>29850</v>
      </c>
    </row>
    <row r="6" spans="1:11" ht="15.75" thickBot="1" x14ac:dyDescent="0.3">
      <c r="A6" t="s">
        <v>120</v>
      </c>
      <c r="F6" s="123">
        <v>5000</v>
      </c>
    </row>
    <row r="7" spans="1:11" ht="15.75" thickBot="1" x14ac:dyDescent="0.3">
      <c r="A7" t="s">
        <v>68</v>
      </c>
      <c r="F7" s="124"/>
      <c r="H7" s="125">
        <v>24850</v>
      </c>
    </row>
    <row r="9" spans="1:11" x14ac:dyDescent="0.25">
      <c r="A9" t="s">
        <v>118</v>
      </c>
      <c r="F9">
        <v>5000</v>
      </c>
    </row>
    <row r="10" spans="1:11" x14ac:dyDescent="0.25">
      <c r="A10" t="s">
        <v>21</v>
      </c>
      <c r="F10">
        <v>400.73</v>
      </c>
    </row>
    <row r="11" spans="1:11" x14ac:dyDescent="0.25">
      <c r="A11" t="s">
        <v>84</v>
      </c>
      <c r="F11">
        <v>400</v>
      </c>
    </row>
    <row r="12" spans="1:11" x14ac:dyDescent="0.25">
      <c r="A12" t="s">
        <v>86</v>
      </c>
      <c r="F12">
        <v>500</v>
      </c>
    </row>
    <row r="13" spans="1:11" x14ac:dyDescent="0.25">
      <c r="A13" t="s">
        <v>53</v>
      </c>
      <c r="F13">
        <v>150</v>
      </c>
    </row>
    <row r="14" spans="1:11" x14ac:dyDescent="0.25">
      <c r="A14" t="s">
        <v>103</v>
      </c>
      <c r="F14">
        <v>3948.85</v>
      </c>
    </row>
    <row r="15" spans="1:11" x14ac:dyDescent="0.25">
      <c r="A15" t="s">
        <v>113</v>
      </c>
      <c r="F15">
        <v>912.92</v>
      </c>
    </row>
    <row r="16" spans="1:11" x14ac:dyDescent="0.25">
      <c r="A16" t="s">
        <v>85</v>
      </c>
      <c r="F16">
        <v>50</v>
      </c>
    </row>
    <row r="17" spans="1:11" x14ac:dyDescent="0.25">
      <c r="A17" t="s">
        <v>121</v>
      </c>
      <c r="F17">
        <v>200</v>
      </c>
    </row>
    <row r="18" spans="1:11" x14ac:dyDescent="0.25">
      <c r="A18" t="s">
        <v>115</v>
      </c>
      <c r="F18">
        <v>200</v>
      </c>
    </row>
    <row r="19" spans="1:11" x14ac:dyDescent="0.25">
      <c r="A19" t="s">
        <v>134</v>
      </c>
      <c r="F19">
        <v>9364</v>
      </c>
    </row>
    <row r="20" spans="1:11" ht="9.75" customHeight="1" x14ac:dyDescent="0.25"/>
    <row r="21" spans="1:11" x14ac:dyDescent="0.25">
      <c r="A21" t="s">
        <v>129</v>
      </c>
      <c r="H21">
        <f>SUM(F9:F20)</f>
        <v>21126.5</v>
      </c>
    </row>
    <row r="23" spans="1:11" x14ac:dyDescent="0.25">
      <c r="A23" t="s">
        <v>130</v>
      </c>
      <c r="G23" s="126"/>
      <c r="H23" s="127">
        <f>+H7-H21</f>
        <v>3723.5</v>
      </c>
      <c r="I23" s="128"/>
    </row>
    <row r="26" spans="1:11" x14ac:dyDescent="0.25">
      <c r="K26" s="129"/>
    </row>
    <row r="29" spans="1:11" x14ac:dyDescent="0.25">
      <c r="D29" s="220" t="s">
        <v>145</v>
      </c>
      <c r="E29" s="220"/>
      <c r="F29" s="220"/>
      <c r="G29" s="220"/>
      <c r="H29" s="220"/>
      <c r="I29" s="220"/>
      <c r="J29" s="220"/>
      <c r="K29" s="220"/>
    </row>
    <row r="30" spans="1:11" x14ac:dyDescent="0.25">
      <c r="D30" s="165"/>
      <c r="E30" s="166"/>
      <c r="F30" s="167" t="s">
        <v>66</v>
      </c>
      <c r="G30" s="166"/>
      <c r="H30" s="168"/>
      <c r="I30" s="165"/>
      <c r="J30" s="165"/>
      <c r="K30" s="165"/>
    </row>
    <row r="31" spans="1:11" x14ac:dyDescent="0.25">
      <c r="D31" s="165"/>
      <c r="E31" s="185" t="s">
        <v>188</v>
      </c>
      <c r="F31" s="167"/>
      <c r="G31" s="166"/>
      <c r="H31" s="168"/>
      <c r="I31" s="165"/>
      <c r="J31" s="165"/>
      <c r="K31" s="165"/>
    </row>
    <row r="33" spans="1:9" x14ac:dyDescent="0.25">
      <c r="A33" t="s">
        <v>119</v>
      </c>
      <c r="F33">
        <v>16000</v>
      </c>
    </row>
    <row r="34" spans="1:9" ht="15.75" thickBot="1" x14ac:dyDescent="0.3">
      <c r="A34" t="s">
        <v>120</v>
      </c>
      <c r="F34" s="123">
        <v>1500</v>
      </c>
    </row>
    <row r="35" spans="1:9" ht="15.75" thickBot="1" x14ac:dyDescent="0.3">
      <c r="A35" t="s">
        <v>68</v>
      </c>
      <c r="F35" s="124"/>
      <c r="H35" s="125">
        <f>F33+F34</f>
        <v>17500</v>
      </c>
    </row>
    <row r="37" spans="1:9" x14ac:dyDescent="0.25">
      <c r="A37" t="s">
        <v>118</v>
      </c>
      <c r="F37">
        <v>9000</v>
      </c>
    </row>
    <row r="38" spans="1:9" x14ac:dyDescent="0.25">
      <c r="A38" t="s">
        <v>21</v>
      </c>
      <c r="F38">
        <v>400.73</v>
      </c>
    </row>
    <row r="39" spans="1:9" x14ac:dyDescent="0.25">
      <c r="A39" t="s">
        <v>84</v>
      </c>
      <c r="F39">
        <v>400</v>
      </c>
    </row>
    <row r="40" spans="1:9" x14ac:dyDescent="0.25">
      <c r="A40" t="s">
        <v>53</v>
      </c>
      <c r="F40">
        <v>150</v>
      </c>
    </row>
    <row r="41" spans="1:9" x14ac:dyDescent="0.25">
      <c r="A41" t="s">
        <v>103</v>
      </c>
      <c r="F41">
        <v>3948.85</v>
      </c>
    </row>
    <row r="42" spans="1:9" x14ac:dyDescent="0.25">
      <c r="A42" t="s">
        <v>113</v>
      </c>
      <c r="F42">
        <v>912.92</v>
      </c>
    </row>
    <row r="43" spans="1:9" x14ac:dyDescent="0.25">
      <c r="A43" t="s">
        <v>85</v>
      </c>
      <c r="F43">
        <v>70</v>
      </c>
    </row>
    <row r="44" spans="1:9" x14ac:dyDescent="0.25">
      <c r="A44" t="s">
        <v>134</v>
      </c>
      <c r="F44">
        <v>9364</v>
      </c>
    </row>
    <row r="46" spans="1:9" x14ac:dyDescent="0.25">
      <c r="A46" t="s">
        <v>129</v>
      </c>
      <c r="H46">
        <f>SUM(F37:F45)</f>
        <v>24246.5</v>
      </c>
    </row>
    <row r="48" spans="1:9" x14ac:dyDescent="0.25">
      <c r="A48" t="s">
        <v>130</v>
      </c>
      <c r="G48" s="126"/>
      <c r="H48" s="127">
        <f>+H35-H46</f>
        <v>-6746.5</v>
      </c>
      <c r="I48" s="128"/>
    </row>
  </sheetData>
  <mergeCells count="2">
    <mergeCell ref="D1:K1"/>
    <mergeCell ref="D29:K29"/>
  </mergeCells>
  <pageMargins left="0.7" right="0.7" top="0.75" bottom="0.75" header="0.3" footer="0.3"/>
  <pageSetup paperSize="11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58"/>
  <sheetViews>
    <sheetView workbookViewId="0">
      <selection activeCell="D3" sqref="D3:L3"/>
    </sheetView>
  </sheetViews>
  <sheetFormatPr baseColWidth="10" defaultRowHeight="15" x14ac:dyDescent="0.25"/>
  <cols>
    <col min="1" max="1" width="34" customWidth="1"/>
    <col min="2" max="2" width="11.7109375" bestFit="1" customWidth="1"/>
    <col min="3" max="4" width="12.7109375" bestFit="1" customWidth="1"/>
    <col min="7" max="7" width="18.7109375" customWidth="1"/>
    <col min="8" max="9" width="12.7109375" bestFit="1" customWidth="1"/>
    <col min="10" max="10" width="11.7109375" bestFit="1" customWidth="1"/>
  </cols>
  <sheetData>
    <row r="1" spans="1:12" x14ac:dyDescent="0.25">
      <c r="D1" s="193" t="s">
        <v>122</v>
      </c>
      <c r="E1" s="193"/>
      <c r="F1" s="193"/>
      <c r="G1" s="193"/>
      <c r="H1" s="193"/>
      <c r="I1" s="193"/>
      <c r="J1" s="193"/>
      <c r="K1" s="193"/>
      <c r="L1" s="193"/>
    </row>
    <row r="2" spans="1:12" x14ac:dyDescent="0.25">
      <c r="D2" s="193" t="s">
        <v>195</v>
      </c>
      <c r="E2" s="193"/>
      <c r="F2" s="193"/>
      <c r="G2" s="193"/>
      <c r="H2" s="193"/>
      <c r="I2" s="193"/>
      <c r="J2" s="193"/>
      <c r="K2" s="193"/>
      <c r="L2" s="193"/>
    </row>
    <row r="3" spans="1:12" x14ac:dyDescent="0.25">
      <c r="D3" s="193" t="s">
        <v>191</v>
      </c>
      <c r="E3" s="193"/>
      <c r="F3" s="193"/>
      <c r="G3" s="193"/>
      <c r="H3" s="193"/>
      <c r="I3" s="193"/>
      <c r="J3" s="193"/>
      <c r="K3" s="193"/>
      <c r="L3" s="193"/>
    </row>
    <row r="5" spans="1:12" x14ac:dyDescent="0.25">
      <c r="B5" s="1"/>
      <c r="C5" s="1"/>
      <c r="D5" s="1"/>
      <c r="E5" s="1"/>
      <c r="G5" s="2"/>
      <c r="H5" s="2"/>
      <c r="I5" s="2"/>
    </row>
    <row r="6" spans="1:12" x14ac:dyDescent="0.25">
      <c r="A6" s="34" t="s">
        <v>0</v>
      </c>
      <c r="B6" s="1"/>
      <c r="C6" s="1"/>
      <c r="D6" s="1"/>
      <c r="E6" s="1"/>
      <c r="F6" s="34" t="s">
        <v>9</v>
      </c>
      <c r="G6" s="2"/>
      <c r="H6" s="2"/>
      <c r="I6" s="2"/>
    </row>
    <row r="7" spans="1:12" x14ac:dyDescent="0.25">
      <c r="A7" s="33" t="s">
        <v>1</v>
      </c>
      <c r="B7" s="1"/>
      <c r="C7" s="1"/>
      <c r="D7" s="1">
        <f>C8+C9+C10+C11+C12+C13</f>
        <v>42965.13</v>
      </c>
      <c r="E7" s="1"/>
      <c r="F7" s="33" t="s">
        <v>10</v>
      </c>
      <c r="G7" s="2"/>
      <c r="H7" s="2"/>
      <c r="I7" s="2">
        <f>+SUM(H8:H15)</f>
        <v>147377.63</v>
      </c>
    </row>
    <row r="8" spans="1:12" x14ac:dyDescent="0.25">
      <c r="A8" s="130" t="s">
        <v>19</v>
      </c>
      <c r="B8" s="1"/>
      <c r="C8" s="1">
        <v>-2792</v>
      </c>
      <c r="D8" s="1"/>
      <c r="E8" s="1"/>
      <c r="F8" s="151" t="s">
        <v>58</v>
      </c>
      <c r="G8" s="2"/>
      <c r="H8" s="2">
        <v>339.63</v>
      </c>
      <c r="I8" s="2"/>
    </row>
    <row r="9" spans="1:12" x14ac:dyDescent="0.25">
      <c r="A9" t="s">
        <v>3</v>
      </c>
      <c r="B9" s="1"/>
      <c r="C9" s="1">
        <v>16341.13</v>
      </c>
      <c r="D9" s="1"/>
      <c r="E9" s="1"/>
      <c r="F9" t="s">
        <v>117</v>
      </c>
      <c r="G9" s="2"/>
      <c r="H9" s="2">
        <v>5538</v>
      </c>
      <c r="I9" s="2"/>
    </row>
    <row r="10" spans="1:12" x14ac:dyDescent="0.25">
      <c r="A10" t="s">
        <v>2</v>
      </c>
      <c r="B10" s="1"/>
      <c r="C10" s="1">
        <v>200</v>
      </c>
      <c r="D10" s="1"/>
      <c r="E10" s="1"/>
      <c r="F10" t="s">
        <v>74</v>
      </c>
      <c r="G10" s="2"/>
      <c r="H10" s="2">
        <v>31000</v>
      </c>
      <c r="I10" s="2"/>
    </row>
    <row r="11" spans="1:12" x14ac:dyDescent="0.25">
      <c r="A11" t="s">
        <v>71</v>
      </c>
      <c r="B11" s="1"/>
      <c r="C11" s="1">
        <v>17632</v>
      </c>
      <c r="D11" s="1"/>
      <c r="E11" s="1"/>
      <c r="F11" t="s">
        <v>75</v>
      </c>
      <c r="G11" s="2"/>
      <c r="H11" s="2">
        <v>3000</v>
      </c>
      <c r="I11" s="2"/>
    </row>
    <row r="12" spans="1:12" x14ac:dyDescent="0.25">
      <c r="A12" t="s">
        <v>116</v>
      </c>
      <c r="B12" s="1"/>
      <c r="C12" s="1">
        <v>2584</v>
      </c>
      <c r="D12" s="1"/>
      <c r="E12" s="1"/>
      <c r="F12" t="s">
        <v>59</v>
      </c>
      <c r="G12" s="2"/>
      <c r="H12" s="2">
        <v>7500</v>
      </c>
      <c r="I12" s="2"/>
    </row>
    <row r="13" spans="1:12" x14ac:dyDescent="0.25">
      <c r="A13" t="s">
        <v>70</v>
      </c>
      <c r="B13" s="1"/>
      <c r="C13" s="1">
        <v>9000</v>
      </c>
      <c r="D13" s="1"/>
      <c r="E13" s="1"/>
      <c r="F13" t="s">
        <v>128</v>
      </c>
      <c r="G13" s="2"/>
      <c r="H13" s="132">
        <v>100000</v>
      </c>
      <c r="I13" s="2"/>
    </row>
    <row r="14" spans="1:12" x14ac:dyDescent="0.25">
      <c r="B14" s="3"/>
      <c r="C14" s="1"/>
      <c r="D14" s="1"/>
      <c r="E14" s="1"/>
      <c r="G14" s="2"/>
      <c r="H14" s="132"/>
      <c r="I14" s="2"/>
    </row>
    <row r="15" spans="1:12" x14ac:dyDescent="0.25">
      <c r="A15" s="33" t="s">
        <v>72</v>
      </c>
      <c r="B15" s="1"/>
      <c r="C15" s="1"/>
      <c r="D15" s="1">
        <f>+SUM(C16:C21)</f>
        <v>230636</v>
      </c>
      <c r="E15" s="1"/>
      <c r="G15" s="2"/>
      <c r="H15" s="2"/>
      <c r="I15" s="2"/>
    </row>
    <row r="16" spans="1:12" x14ac:dyDescent="0.25">
      <c r="A16" t="s">
        <v>64</v>
      </c>
      <c r="B16" s="1"/>
      <c r="C16" s="1">
        <v>2000</v>
      </c>
      <c r="D16" s="1"/>
      <c r="E16" s="1"/>
      <c r="F16" s="34" t="s">
        <v>11</v>
      </c>
      <c r="G16" s="2"/>
      <c r="H16" s="2"/>
      <c r="I16" s="2">
        <f>+H17+H18</f>
        <v>126223.5</v>
      </c>
    </row>
    <row r="17" spans="1:12" x14ac:dyDescent="0.25">
      <c r="A17" t="s">
        <v>7</v>
      </c>
      <c r="B17" s="3"/>
      <c r="C17" s="1">
        <v>100000</v>
      </c>
      <c r="D17" s="1"/>
      <c r="E17" s="1"/>
      <c r="F17" t="s">
        <v>12</v>
      </c>
      <c r="G17" s="2"/>
      <c r="H17" s="2">
        <v>122500</v>
      </c>
      <c r="I17" s="2"/>
    </row>
    <row r="18" spans="1:12" x14ac:dyDescent="0.25">
      <c r="A18" t="s">
        <v>6</v>
      </c>
      <c r="B18" s="1"/>
      <c r="C18" s="1">
        <v>130000</v>
      </c>
      <c r="D18" s="1"/>
      <c r="E18" s="1"/>
      <c r="F18" t="s">
        <v>130</v>
      </c>
      <c r="G18" s="2"/>
      <c r="H18" s="2">
        <v>3723.5</v>
      </c>
      <c r="I18" s="2"/>
    </row>
    <row r="19" spans="1:12" x14ac:dyDescent="0.25">
      <c r="A19" t="s">
        <v>4</v>
      </c>
      <c r="B19" s="131"/>
      <c r="C19" s="1">
        <v>8000</v>
      </c>
      <c r="D19" s="1"/>
      <c r="E19" s="1"/>
      <c r="G19" s="2"/>
      <c r="H19" s="2"/>
      <c r="I19" s="2"/>
    </row>
    <row r="20" spans="1:12" x14ac:dyDescent="0.25">
      <c r="A20" t="s">
        <v>133</v>
      </c>
      <c r="B20" s="131"/>
      <c r="C20" s="1">
        <v>-9364</v>
      </c>
      <c r="D20" s="1"/>
      <c r="E20" s="1"/>
    </row>
    <row r="21" spans="1:12" x14ac:dyDescent="0.25">
      <c r="B21" s="131"/>
      <c r="C21" s="1"/>
      <c r="D21" s="1"/>
      <c r="E21" s="1"/>
    </row>
    <row r="22" spans="1:12" x14ac:dyDescent="0.25">
      <c r="B22" s="131"/>
      <c r="C22" s="1"/>
      <c r="D22" s="1"/>
      <c r="E22" s="1"/>
      <c r="G22" s="2"/>
      <c r="H22" s="2"/>
      <c r="I22" s="2"/>
    </row>
    <row r="23" spans="1:12" ht="15.75" thickBot="1" x14ac:dyDescent="0.3">
      <c r="A23" s="35" t="s">
        <v>8</v>
      </c>
      <c r="B23" s="6"/>
      <c r="C23" s="6"/>
      <c r="D23" s="73">
        <f>+SUM(D7:D22)</f>
        <v>273601.13</v>
      </c>
      <c r="E23" s="7"/>
      <c r="F23" s="35" t="s">
        <v>13</v>
      </c>
      <c r="G23" s="8"/>
      <c r="H23" s="8"/>
      <c r="I23" s="74">
        <f>+SUM(I7+I16)</f>
        <v>273601.13</v>
      </c>
    </row>
    <row r="24" spans="1:12" ht="15.75" thickTop="1" x14ac:dyDescent="0.25">
      <c r="B24" s="1"/>
      <c r="C24" s="1"/>
      <c r="D24" s="1"/>
      <c r="E24" s="1"/>
      <c r="G24" s="2"/>
      <c r="H24" s="2"/>
      <c r="I24" s="2"/>
    </row>
    <row r="25" spans="1:12" x14ac:dyDescent="0.25">
      <c r="B25" s="1"/>
      <c r="C25" s="1"/>
      <c r="D25" s="1"/>
      <c r="E25" s="1"/>
      <c r="G25" s="2"/>
      <c r="H25" s="2"/>
      <c r="I25" s="2"/>
    </row>
    <row r="26" spans="1:12" x14ac:dyDescent="0.25">
      <c r="B26" s="221"/>
      <c r="C26" s="221"/>
      <c r="D26" s="1"/>
      <c r="E26" s="1"/>
      <c r="G26" s="222"/>
      <c r="H26" s="222"/>
      <c r="I26" s="2"/>
    </row>
    <row r="27" spans="1:12" x14ac:dyDescent="0.25">
      <c r="B27" s="224"/>
      <c r="C27" s="224"/>
      <c r="D27" s="1"/>
      <c r="E27" s="1"/>
      <c r="G27" s="223"/>
      <c r="H27" s="223"/>
      <c r="I27" s="2"/>
    </row>
    <row r="28" spans="1:12" x14ac:dyDescent="0.25">
      <c r="B28" s="1"/>
      <c r="C28" s="1"/>
      <c r="D28" s="1"/>
      <c r="E28" s="1"/>
      <c r="G28" s="223"/>
      <c r="H28" s="223"/>
      <c r="I28" s="2"/>
    </row>
    <row r="29" spans="1:12" x14ac:dyDescent="0.25">
      <c r="B29" s="1"/>
      <c r="C29" s="1"/>
      <c r="D29" s="1"/>
      <c r="E29" s="1"/>
      <c r="G29" s="2"/>
      <c r="H29" s="2">
        <f>+D23-I23</f>
        <v>0</v>
      </c>
      <c r="I29" s="2"/>
    </row>
    <row r="30" spans="1:12" x14ac:dyDescent="0.25">
      <c r="B30" s="1"/>
      <c r="C30" s="1"/>
      <c r="D30" s="1"/>
      <c r="E30" s="1"/>
      <c r="G30" s="2"/>
      <c r="H30" s="2"/>
      <c r="I30" s="2"/>
    </row>
    <row r="32" spans="1:12" x14ac:dyDescent="0.25">
      <c r="D32" s="193" t="s">
        <v>122</v>
      </c>
      <c r="E32" s="193"/>
      <c r="F32" s="193"/>
      <c r="G32" s="193"/>
      <c r="H32" s="193"/>
      <c r="I32" s="193"/>
      <c r="J32" s="193"/>
      <c r="K32" s="193"/>
      <c r="L32" s="193"/>
    </row>
    <row r="33" spans="1:12" x14ac:dyDescent="0.25">
      <c r="D33" s="193" t="s">
        <v>195</v>
      </c>
      <c r="E33" s="193"/>
      <c r="F33" s="193"/>
      <c r="G33" s="193"/>
      <c r="H33" s="193"/>
      <c r="I33" s="193"/>
      <c r="J33" s="193"/>
      <c r="K33" s="193"/>
      <c r="L33" s="193"/>
    </row>
    <row r="34" spans="1:12" x14ac:dyDescent="0.25">
      <c r="D34" s="193" t="s">
        <v>190</v>
      </c>
      <c r="E34" s="193"/>
      <c r="F34" s="193"/>
      <c r="G34" s="193"/>
      <c r="H34" s="193"/>
      <c r="I34" s="193"/>
      <c r="J34" s="193"/>
      <c r="K34" s="193"/>
      <c r="L34" s="193"/>
    </row>
    <row r="36" spans="1:12" x14ac:dyDescent="0.25">
      <c r="B36" s="1"/>
      <c r="C36" s="1"/>
      <c r="D36" s="1"/>
      <c r="E36" s="1"/>
      <c r="G36" s="2"/>
      <c r="H36" s="2"/>
      <c r="I36" s="2"/>
    </row>
    <row r="37" spans="1:12" x14ac:dyDescent="0.25">
      <c r="A37" s="34" t="s">
        <v>0</v>
      </c>
      <c r="B37" s="1"/>
      <c r="C37" s="1"/>
      <c r="D37" s="1"/>
      <c r="E37" s="1"/>
      <c r="F37" s="34" t="s">
        <v>9</v>
      </c>
      <c r="G37" s="2"/>
      <c r="H37" s="2"/>
      <c r="I37" s="2"/>
    </row>
    <row r="38" spans="1:12" x14ac:dyDescent="0.25">
      <c r="A38" s="33" t="s">
        <v>1</v>
      </c>
      <c r="B38" s="1"/>
      <c r="C38" s="1"/>
      <c r="D38" s="1">
        <f>C39+C40+C41+C42+C43+C44</f>
        <v>39447.11</v>
      </c>
      <c r="E38" s="1"/>
      <c r="F38" s="33" t="s">
        <v>10</v>
      </c>
      <c r="G38" s="2"/>
      <c r="H38" s="2"/>
      <c r="I38" s="2">
        <f>+SUM(H39:H47)</f>
        <v>129751.26000000001</v>
      </c>
    </row>
    <row r="39" spans="1:12" x14ac:dyDescent="0.25">
      <c r="A39" s="130" t="s">
        <v>19</v>
      </c>
      <c r="B39" s="1"/>
      <c r="C39" s="113">
        <v>-7072</v>
      </c>
      <c r="D39" s="1"/>
      <c r="E39" s="1"/>
      <c r="F39" s="151" t="s">
        <v>58</v>
      </c>
      <c r="G39" s="2"/>
      <c r="H39" s="113">
        <v>679.26</v>
      </c>
      <c r="I39" s="2"/>
    </row>
    <row r="40" spans="1:12" x14ac:dyDescent="0.25">
      <c r="A40" t="s">
        <v>3</v>
      </c>
      <c r="B40" s="1"/>
      <c r="C40" s="113">
        <v>32146.71</v>
      </c>
      <c r="D40" s="1"/>
      <c r="E40" s="1"/>
      <c r="F40" t="s">
        <v>117</v>
      </c>
      <c r="G40" s="2"/>
      <c r="H40" s="113">
        <v>-6678</v>
      </c>
      <c r="I40" s="2"/>
    </row>
    <row r="41" spans="1:12" x14ac:dyDescent="0.25">
      <c r="A41" t="s">
        <v>2</v>
      </c>
      <c r="B41" s="1"/>
      <c r="C41" s="113">
        <v>320</v>
      </c>
      <c r="D41" s="1"/>
      <c r="E41" s="1"/>
      <c r="F41" t="s">
        <v>74</v>
      </c>
      <c r="G41" s="2"/>
      <c r="H41" s="2">
        <v>31000</v>
      </c>
      <c r="I41" s="2"/>
    </row>
    <row r="42" spans="1:12" x14ac:dyDescent="0.25">
      <c r="A42" t="s">
        <v>71</v>
      </c>
      <c r="B42" s="1"/>
      <c r="C42" s="113">
        <v>11132</v>
      </c>
      <c r="D42" s="1"/>
      <c r="E42" s="1"/>
      <c r="F42" t="s">
        <v>75</v>
      </c>
      <c r="G42" s="2"/>
      <c r="H42" s="113">
        <v>-2750</v>
      </c>
      <c r="I42" s="2"/>
    </row>
    <row r="43" spans="1:12" x14ac:dyDescent="0.25">
      <c r="A43" t="s">
        <v>116</v>
      </c>
      <c r="B43" s="1"/>
      <c r="C43" s="113">
        <v>3120.4</v>
      </c>
      <c r="D43" s="1"/>
      <c r="E43" s="1"/>
      <c r="F43" t="s">
        <v>59</v>
      </c>
      <c r="G43" s="2"/>
      <c r="H43" s="2">
        <v>7500</v>
      </c>
      <c r="I43" s="2"/>
    </row>
    <row r="44" spans="1:12" x14ac:dyDescent="0.25">
      <c r="A44" t="s">
        <v>70</v>
      </c>
      <c r="B44" s="1"/>
      <c r="C44" s="113">
        <v>-200</v>
      </c>
      <c r="D44" s="1"/>
      <c r="E44" s="1"/>
      <c r="F44" t="s">
        <v>128</v>
      </c>
      <c r="G44" s="2"/>
      <c r="H44" s="132">
        <v>100000</v>
      </c>
      <c r="I44" s="2"/>
    </row>
    <row r="45" spans="1:12" x14ac:dyDescent="0.25">
      <c r="B45" s="1"/>
      <c r="C45" s="1"/>
      <c r="D45" s="1"/>
      <c r="E45" s="1"/>
      <c r="G45" s="2"/>
      <c r="H45" s="132"/>
      <c r="I45" s="2"/>
    </row>
    <row r="46" spans="1:12" x14ac:dyDescent="0.25">
      <c r="B46" s="3"/>
      <c r="C46" s="1"/>
      <c r="D46" s="1"/>
      <c r="E46" s="1"/>
      <c r="G46" s="2"/>
      <c r="H46" s="132"/>
      <c r="I46" s="2"/>
    </row>
    <row r="47" spans="1:12" x14ac:dyDescent="0.25">
      <c r="A47" s="33" t="s">
        <v>72</v>
      </c>
      <c r="B47" s="1"/>
      <c r="C47" s="1"/>
      <c r="D47" s="1">
        <f>+SUM(C48:C53)</f>
        <v>230636</v>
      </c>
      <c r="E47" s="1"/>
      <c r="G47" s="2"/>
      <c r="H47" s="2"/>
      <c r="I47" s="2"/>
    </row>
    <row r="48" spans="1:12" x14ac:dyDescent="0.25">
      <c r="A48" t="s">
        <v>64</v>
      </c>
      <c r="B48" s="1"/>
      <c r="C48" s="1">
        <v>2000</v>
      </c>
      <c r="D48" s="1"/>
      <c r="E48" s="1"/>
      <c r="F48" s="34" t="s">
        <v>11</v>
      </c>
      <c r="G48" s="2"/>
      <c r="H48" s="2"/>
      <c r="I48" s="2">
        <f>+H49+H50</f>
        <v>140331.85</v>
      </c>
    </row>
    <row r="49" spans="1:9" x14ac:dyDescent="0.25">
      <c r="A49" t="s">
        <v>7</v>
      </c>
      <c r="B49" s="3"/>
      <c r="C49" s="1">
        <v>100000</v>
      </c>
      <c r="D49" s="1"/>
      <c r="E49" s="1"/>
      <c r="F49" t="s">
        <v>12</v>
      </c>
      <c r="G49" s="2"/>
      <c r="H49" s="2">
        <v>147078.45000000001</v>
      </c>
      <c r="I49" s="2"/>
    </row>
    <row r="50" spans="1:9" x14ac:dyDescent="0.25">
      <c r="A50" t="s">
        <v>6</v>
      </c>
      <c r="B50" s="1"/>
      <c r="C50" s="1">
        <v>130000</v>
      </c>
      <c r="D50" s="1"/>
      <c r="E50" s="1"/>
      <c r="F50" t="s">
        <v>130</v>
      </c>
      <c r="G50" s="2"/>
      <c r="H50" s="2">
        <v>-6746.6</v>
      </c>
      <c r="I50" s="2"/>
    </row>
    <row r="51" spans="1:9" x14ac:dyDescent="0.25">
      <c r="A51" t="s">
        <v>4</v>
      </c>
      <c r="B51" s="131"/>
      <c r="C51" s="1">
        <v>8000</v>
      </c>
      <c r="D51" s="1"/>
      <c r="E51" s="1"/>
      <c r="G51" s="2"/>
      <c r="H51" s="2"/>
      <c r="I51" s="2"/>
    </row>
    <row r="52" spans="1:9" x14ac:dyDescent="0.25">
      <c r="A52" t="s">
        <v>133</v>
      </c>
      <c r="B52" s="131"/>
      <c r="C52" s="1">
        <v>-9364</v>
      </c>
      <c r="D52" s="1"/>
      <c r="E52" s="1"/>
    </row>
    <row r="53" spans="1:9" x14ac:dyDescent="0.25">
      <c r="B53" s="131"/>
      <c r="C53" s="1"/>
      <c r="D53" s="1"/>
      <c r="E53" s="1"/>
    </row>
    <row r="54" spans="1:9" x14ac:dyDescent="0.25">
      <c r="B54" s="131"/>
      <c r="C54" s="1"/>
      <c r="D54" s="1"/>
      <c r="E54" s="1"/>
      <c r="G54" s="2"/>
      <c r="H54" s="2"/>
      <c r="I54" s="2"/>
    </row>
    <row r="55" spans="1:9" ht="15.75" thickBot="1" x14ac:dyDescent="0.3">
      <c r="A55" s="35" t="s">
        <v>8</v>
      </c>
      <c r="B55" s="6"/>
      <c r="C55" s="6"/>
      <c r="D55" s="73">
        <f>+SUM(D38:D54)</f>
        <v>270083.11</v>
      </c>
      <c r="E55" s="7"/>
      <c r="F55" s="35" t="s">
        <v>13</v>
      </c>
      <c r="G55" s="8"/>
      <c r="H55" s="8"/>
      <c r="I55" s="74">
        <f>+SUM(I38+I48)</f>
        <v>270083.11</v>
      </c>
    </row>
    <row r="56" spans="1:9" ht="15.75" thickTop="1" x14ac:dyDescent="0.25">
      <c r="B56" s="1"/>
      <c r="C56" s="1"/>
      <c r="D56" s="1"/>
      <c r="E56" s="1"/>
      <c r="G56" s="2"/>
      <c r="H56" s="2"/>
      <c r="I56" s="2"/>
    </row>
    <row r="57" spans="1:9" x14ac:dyDescent="0.25">
      <c r="B57" s="1"/>
      <c r="C57" s="1"/>
      <c r="D57" s="1"/>
      <c r="E57" s="1"/>
      <c r="G57" s="2"/>
      <c r="H57" s="2"/>
      <c r="I57" s="2"/>
    </row>
    <row r="58" spans="1:9" x14ac:dyDescent="0.25">
      <c r="B58" s="221"/>
      <c r="C58" s="221"/>
      <c r="D58" s="1"/>
      <c r="E58" s="1"/>
      <c r="G58" s="222"/>
      <c r="H58" s="222"/>
      <c r="I58" s="2"/>
    </row>
  </sheetData>
  <mergeCells count="13">
    <mergeCell ref="G28:H28"/>
    <mergeCell ref="D1:L1"/>
    <mergeCell ref="D2:L2"/>
    <mergeCell ref="D3:L3"/>
    <mergeCell ref="B26:C26"/>
    <mergeCell ref="G26:H26"/>
    <mergeCell ref="B27:C27"/>
    <mergeCell ref="G27:H27"/>
    <mergeCell ref="D32:L32"/>
    <mergeCell ref="D33:L33"/>
    <mergeCell ref="D34:L34"/>
    <mergeCell ref="B58:C58"/>
    <mergeCell ref="G58:H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ESTADO SIT INICIAL</vt:lpstr>
      <vt:lpstr>LIBRO DIARIO</vt:lpstr>
      <vt:lpstr>LIBRO MAYOR</vt:lpstr>
      <vt:lpstr>BALANC. COMPROB.</vt:lpstr>
      <vt:lpstr>KARDEX</vt:lpstr>
      <vt:lpstr>rol de pagos</vt:lpstr>
      <vt:lpstr>est resultados</vt:lpstr>
      <vt:lpstr>est situ financ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</dc:creator>
  <cp:lastModifiedBy>HP</cp:lastModifiedBy>
  <cp:lastPrinted>2019-05-02T11:39:21Z</cp:lastPrinted>
  <dcterms:created xsi:type="dcterms:W3CDTF">2012-01-21T04:04:39Z</dcterms:created>
  <dcterms:modified xsi:type="dcterms:W3CDTF">2019-05-02T11:39:34Z</dcterms:modified>
</cp:coreProperties>
</file>