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<sst xmlns="http://schemas.openxmlformats.org/spreadsheetml/2006/main" count="102" uniqueCount="58">
  <si>
    <t xml:space="preserve">City/Municipality</t>
  </si>
  <si>
    <t xml:space="preserve">Population (as of 2020 census)</t>
  </si>
  <si>
    <t xml:space="preserve">2023 Median Household Income***</t>
  </si>
  <si>
    <t xml:space="preserve">Population Rank Out of 10 Largest Northwest Ohio Cities</t>
  </si>
  <si>
    <t xml:space="preserve">City Administrator Name (as of 2022)*</t>
  </si>
  <si>
    <t xml:space="preserve">Reported Title (as of 2022)*</t>
  </si>
  <si>
    <t xml:space="preserve">2022 Salary*</t>
  </si>
  <si>
    <t xml:space="preserve">Salary-to-Population Ratio ($ of salary per resident)</t>
  </si>
  <si>
    <t xml:space="preserve">Current Residential Water Usage Rates After RTS (per 1,000 gallons)</t>
  </si>
  <si>
    <t xml:space="preserve">City Buys Water From Toledo</t>
  </si>
  <si>
    <t xml:space="preserve">Current Residential Sewer Usage Rates After RTS (per 1,000 gallons)</t>
  </si>
  <si>
    <t xml:space="preserve">City Uses “Ready-to-Serve” minimum usage fee?</t>
  </si>
  <si>
    <t xml:space="preserve">“Ready-to-Serve” Equivalent Quarterly Charge Usage in Gallons</t>
  </si>
  <si>
    <t xml:space="preserve">Equivalent Minimum Quarterly Combined Water/Sewer “Ready-to-Serve” Fee</t>
  </si>
  <si>
    <t xml:space="preserve">City Charges a “Meter” Fee for Water/ Sewer?</t>
  </si>
  <si>
    <t xml:space="preserve">Equivalent Quarterly Meter Fee for a 5/8” Meter</t>
  </si>
  <si>
    <t xml:space="preserve">Equivalent Quarterly Bill for 3,000 gallons of usage</t>
  </si>
  <si>
    <t xml:space="preserve">Equivalent Quarterly Bill for 6,000 gallons of usage</t>
  </si>
  <si>
    <t xml:space="preserve">Equivalent Quarterly Bill for 12,000 gallons of usage</t>
  </si>
  <si>
    <t xml:space="preserve">Water Rate Source</t>
  </si>
  <si>
    <t xml:space="preserve">Toledo</t>
  </si>
  <si>
    <t xml:space="preserve">**</t>
  </si>
  <si>
    <t xml:space="preserve">Yes</t>
  </si>
  <si>
    <t xml:space="preserve">No</t>
  </si>
  <si>
    <t xml:space="preserve">N/A</t>
  </si>
  <si>
    <t xml:space="preserve">https://toledo.oh.gov/residents/water/rates</t>
  </si>
  <si>
    <t xml:space="preserve">Findlay</t>
  </si>
  <si>
    <t xml:space="preserve">https://www.findlayohio.gov/home/showpublisheddocument/16350/638677831257830000
https://www.findlayohio.gov/home/showpublisheddocument/2468/636693760887570000</t>
  </si>
  <si>
    <t xml:space="preserve">Lima</t>
  </si>
  <si>
    <r>
      <rPr>
        <sz val="10"/>
        <color rgb="FF0000FF"/>
        <rFont val="Arial"/>
        <family val="2"/>
      </rPr>
      <t xml:space="preserve">https://www.limaohio.gov/DocumentCenter/View/11009/WATER-RATES-2025---2027
https://www.limaohio.gov/DocumentCenter/View/10219/2024-Sewer-Rates?bidId</t>
    </r>
    <r>
      <rPr>
        <sz val="10"/>
        <rFont val="Arial"/>
        <family val="2"/>
      </rPr>
      <t xml:space="preserve">=</t>
    </r>
  </si>
  <si>
    <t xml:space="preserve">Bowling Green</t>
  </si>
  <si>
    <t xml:space="preserve">Lori Trettor</t>
  </si>
  <si>
    <t xml:space="preserve">Municipal Administrator</t>
  </si>
  <si>
    <t xml:space="preserve">https://www.bgohio.org/321/Rates-Fees</t>
  </si>
  <si>
    <t xml:space="preserve">Perrysburg</t>
  </si>
  <si>
    <t xml:space="preserve">Bridgette Kabat</t>
  </si>
  <si>
    <t xml:space="preserve">City Administrator</t>
  </si>
  <si>
    <t xml:space="preserve">https://www.perrysburgoh.gov/DocumentCenter/View/540/2025-Water-and-Sewer-Rates-PDF</t>
  </si>
  <si>
    <t xml:space="preserve">Sylvania</t>
  </si>
  <si>
    <t xml:space="preserve">Kevin Aller</t>
  </si>
  <si>
    <t xml:space="preserve">Director Of Public Service Safety Director</t>
  </si>
  <si>
    <t xml:space="preserve">https://www.cityofsylvania.com/government/utilities/</t>
  </si>
  <si>
    <t xml:space="preserve">Tiffin</t>
  </si>
  <si>
    <t xml:space="preserve">Dale Thornton</t>
  </si>
  <si>
    <t xml:space="preserve">https://www.aquawater.com/customers/water-rates
https://codelibrary.amlegal.com/codes/tiffin/latest/tiffin_oh/0-0-0-13795</t>
  </si>
  <si>
    <t xml:space="preserve">Defiance</t>
  </si>
  <si>
    <t xml:space="preserve">Jeffery Leonard</t>
  </si>
  <si>
    <t xml:space="preserve">Administrator</t>
  </si>
  <si>
    <t xml:space="preserve">https://codelibrary.amlegal.com/codes/defiance/latest/defiance_oh/0-0-0-21833</t>
  </si>
  <si>
    <t xml:space="preserve">Fremont</t>
  </si>
  <si>
    <t xml:space="preserve">Kenneth Frost</t>
  </si>
  <si>
    <t xml:space="preserve">Safety/Service Director</t>
  </si>
  <si>
    <t xml:space="preserve">https://www.fremontohio.org/departments/water-billing/</t>
  </si>
  <si>
    <t xml:space="preserve">Maumee</t>
  </si>
  <si>
    <t xml:space="preserve">Patrick Burtch</t>
  </si>
  <si>
    <t xml:space="preserve">City Admin Safety &amp; Serv Dir</t>
  </si>
  <si>
    <t xml:space="preserve">https://maumee.org/download/ordinance-015-2024/</t>
  </si>
  <si>
    <r>
      <rPr>
        <sz val="10"/>
        <rFont val="Arial"/>
        <family val="2"/>
      </rPr>
      <t xml:space="preserve">* According to </t>
    </r>
    <r>
      <rPr>
        <sz val="10"/>
        <color rgb="FF0000FF"/>
        <rFont val="Arial"/>
        <family val="2"/>
      </rPr>
      <t xml:space="preserve">https://govsalaries.com/
</t>
    </r>
    <r>
      <rPr>
        <sz val="10"/>
        <rFont val="Arial"/>
        <family val="2"/>
      </rPr>
      <t xml:space="preserve">** The larger cities don’t have a position commensurate with Maumee’s City Administrator position
*** According to </t>
    </r>
    <r>
      <rPr>
        <sz val="10"/>
        <color rgb="FF0000FF"/>
        <rFont val="Arial"/>
        <family val="2"/>
      </rPr>
      <t xml:space="preserve">https://www.city-data.com/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</si>
</sst>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[$$-409]#,##0;[RED]\-[$$-409]#,##0"/>
    <numFmt numFmtId="167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8"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9FDE14"/>
          <bgColor rgb="FF000000"/>
        </patternFill>
      </fill>
    </dxf>
    <dxf>
      <fill>
        <patternFill patternType="solid">
          <fgColor rgb="FFCAED0B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E900"/>
          <bgColor rgb="FF000000"/>
        </patternFill>
      </fill>
    </dxf>
    <dxf>
      <fill>
        <patternFill patternType="solid">
          <fgColor rgb="FFFFEA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17B02F"/>
          <bgColor rgb="FF000000"/>
        </patternFill>
      </fill>
    </dxf>
    <dxf>
      <fill>
        <patternFill patternType="solid">
          <fgColor rgb="FF79D11B"/>
          <bgColor rgb="FF000000"/>
        </patternFill>
      </fill>
    </dxf>
    <dxf>
      <fill>
        <patternFill patternType="solid">
          <fgColor rgb="FFFFE000"/>
          <bgColor rgb="FF000000"/>
        </patternFill>
      </fill>
    </dxf>
    <dxf>
      <fill>
        <patternFill patternType="solid">
          <fgColor rgb="FFFFF700"/>
          <bgColor rgb="FF000000"/>
        </patternFill>
      </fill>
    </dxf>
    <dxf>
      <fill>
        <patternFill patternType="solid">
          <fgColor rgb="FF5DC821"/>
          <bgColor rgb="FF000000"/>
        </patternFill>
      </fill>
    </dxf>
    <dxf>
      <fill>
        <patternFill patternType="solid">
          <fgColor rgb="FF75D01C"/>
          <bgColor rgb="FF000000"/>
        </patternFill>
      </fill>
    </dxf>
    <dxf>
      <fill>
        <patternFill patternType="solid">
          <fgColor rgb="FF90D917"/>
          <bgColor rgb="FF000000"/>
        </patternFill>
      </fill>
    </dxf>
    <dxf>
      <fill>
        <patternFill patternType="solid">
          <fgColor rgb="FFF9FD02"/>
          <bgColor rgb="FF000000"/>
        </patternFill>
      </fill>
    </dxf>
    <dxf>
      <fill>
        <patternFill patternType="solid">
          <fgColor rgb="FFFF4C00"/>
          <bgColor rgb="FF000000"/>
        </patternFill>
      </fill>
    </dxf>
    <dxf>
      <fill>
        <patternFill patternType="solid">
          <fgColor rgb="FFFF5C00"/>
          <bgColor rgb="FF000000"/>
        </patternFill>
      </fill>
    </dxf>
    <dxf>
      <fill>
        <patternFill patternType="solid">
          <fgColor rgb="FFFFEC00"/>
          <bgColor rgb="FF000000"/>
        </patternFill>
      </fill>
    </dxf>
    <dxf>
      <fill>
        <patternFill patternType="solid">
          <fgColor rgb="FFFFFB00"/>
          <bgColor rgb="FF000000"/>
        </patternFill>
      </fill>
    </dxf>
    <dxf>
      <fill>
        <patternFill patternType="solid">
          <fgColor rgb="FF8CD817"/>
          <bgColor rgb="FF000000"/>
        </patternFill>
      </fill>
    </dxf>
    <dxf>
      <fill>
        <patternFill patternType="solid">
          <fgColor rgb="FFA1DF13"/>
          <bgColor rgb="FF000000"/>
        </patternFill>
      </fill>
    </dxf>
    <dxf>
      <fill>
        <patternFill patternType="solid">
          <fgColor rgb="FFB0E410"/>
          <bgColor rgb="FF000000"/>
        </patternFill>
      </fill>
    </dxf>
    <dxf>
      <fill>
        <patternFill patternType="solid">
          <fgColor rgb="FFFBFD01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D300"/>
          <bgColor rgb="FF000000"/>
        </patternFill>
      </fill>
    </dxf>
    <dxf>
      <fill>
        <patternFill patternType="solid">
          <fgColor rgb="FFFFF800"/>
          <bgColor rgb="FF000000"/>
        </patternFill>
      </fill>
    </dxf>
    <dxf>
      <fill>
        <patternFill patternType="solid">
          <fgColor rgb="FFFFFE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oledo.oh.gov/residents/water/rates" TargetMode="External"/><Relationship Id="rId2" Type="http://schemas.openxmlformats.org/officeDocument/2006/relationships/hyperlink" Target="https://www.bgohio.org/321/Rates-Fees" TargetMode="External"/><Relationship Id="rId3" Type="http://schemas.openxmlformats.org/officeDocument/2006/relationships/hyperlink" Target="https://www.perrysburgoh.gov/DocumentCenter/View/540/2025-Water-and-Sewer-Rates-PDF" TargetMode="External"/><Relationship Id="rId4" Type="http://schemas.openxmlformats.org/officeDocument/2006/relationships/hyperlink" Target="https://www.cityofsylvania.com/government/utilities/" TargetMode="External"/><Relationship Id="rId5" Type="http://schemas.openxmlformats.org/officeDocument/2006/relationships/hyperlink" Target="https://codelibrary.amlegal.com/codes/defiance/latest/defiance_oh/0-0-0-21833" TargetMode="External"/><Relationship Id="rId6" Type="http://schemas.openxmlformats.org/officeDocument/2006/relationships/hyperlink" Target="https://www.fremontohio.org/departments/water-billing/" TargetMode="External"/><Relationship Id="rId7" Type="http://schemas.openxmlformats.org/officeDocument/2006/relationships/hyperlink" Target="https://maumee.org/download/ordinance-015-2024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4" activeCellId="0" sqref="H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33"/>
    <col collapsed="false" customWidth="true" hidden="false" outlineLevel="0" max="2" min="2" style="2" width="9.84"/>
    <col collapsed="false" customWidth="true" hidden="false" outlineLevel="0" max="3" min="3" style="3" width="11.43"/>
    <col collapsed="false" customWidth="true" hidden="false" outlineLevel="0" max="4" min="4" style="2" width="11.43"/>
    <col collapsed="false" customWidth="true" hidden="false" outlineLevel="0" max="5" min="5" style="4" width="14.51"/>
    <col collapsed="false" customWidth="true" hidden="false" outlineLevel="0" max="6" min="6" style="4" width="21.16"/>
    <col collapsed="false" customWidth="true" hidden="false" outlineLevel="0" max="7" min="7" style="3" width="9.53"/>
    <col collapsed="false" customWidth="true" hidden="false" outlineLevel="0" max="8" min="8" style="5" width="9.33"/>
    <col collapsed="false" customWidth="false" hidden="false" outlineLevel="0" max="11" min="9" style="5" width="11.53"/>
    <col collapsed="false" customWidth="false" hidden="false" outlineLevel="0" max="12" min="12" style="4" width="11.53"/>
    <col collapsed="false" customWidth="false" hidden="false" outlineLevel="0" max="13" min="13" style="2" width="11.53"/>
    <col collapsed="false" customWidth="false" hidden="false" outlineLevel="0" max="19" min="14" style="5" width="11.53"/>
    <col collapsed="false" customWidth="true" hidden="false" outlineLevel="0" max="20" min="20" style="4" width="79.62"/>
    <col collapsed="false" customWidth="false" hidden="false" outlineLevel="0" max="16382" min="21" style="4" width="11.53"/>
  </cols>
  <sheetData>
    <row r="1" s="6" customFormat="true" ht="79.4" hidden="false" customHeight="false" outlineLevel="0" collapsed="false">
      <c r="A1" s="6" t="s">
        <v>0</v>
      </c>
      <c r="B1" s="7" t="s">
        <v>1</v>
      </c>
      <c r="C1" s="8" t="s">
        <v>2</v>
      </c>
      <c r="D1" s="7" t="s">
        <v>3</v>
      </c>
      <c r="E1" s="6" t="s">
        <v>4</v>
      </c>
      <c r="F1" s="6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7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6" t="s">
        <v>19</v>
      </c>
      <c r="XFC1" s="0"/>
      <c r="XFD1" s="0"/>
    </row>
    <row r="2" s="14" customFormat="true" ht="28.75" hidden="false" customHeight="true" outlineLevel="0" collapsed="false">
      <c r="A2" s="10" t="s">
        <v>20</v>
      </c>
      <c r="B2" s="11" t="n">
        <v>270871</v>
      </c>
      <c r="C2" s="12" t="n">
        <v>46302</v>
      </c>
      <c r="D2" s="13" t="n">
        <v>1</v>
      </c>
      <c r="E2" s="14" t="s">
        <v>21</v>
      </c>
      <c r="F2" s="10"/>
      <c r="G2" s="12"/>
      <c r="H2" s="15" t="str">
        <f aca="false">IF(G2="","",(G2/B2))</f>
        <v/>
      </c>
      <c r="I2" s="15" t="n">
        <v>5.9</v>
      </c>
      <c r="J2" s="15" t="s">
        <v>22</v>
      </c>
      <c r="K2" s="15" t="n">
        <v>7.81</v>
      </c>
      <c r="L2" s="14" t="s">
        <v>23</v>
      </c>
      <c r="M2" s="11" t="s">
        <v>24</v>
      </c>
      <c r="N2" s="15" t="s">
        <v>24</v>
      </c>
      <c r="O2" s="15" t="s">
        <v>22</v>
      </c>
      <c r="P2" s="15" t="n">
        <f aca="false">29.47*3</f>
        <v>88.41</v>
      </c>
      <c r="Q2" s="15" t="n">
        <f aca="false">P2+((I2+K2)*3)</f>
        <v>129.54</v>
      </c>
      <c r="R2" s="15" t="n">
        <f aca="false">P2+((I2+K2)*6)</f>
        <v>170.67</v>
      </c>
      <c r="S2" s="15" t="n">
        <f aca="false">P2+((I2+K2)*12)</f>
        <v>252.93</v>
      </c>
      <c r="T2" s="16" t="s">
        <v>25</v>
      </c>
      <c r="XFC2" s="0"/>
      <c r="XFD2" s="0"/>
    </row>
    <row r="3" s="14" customFormat="true" ht="28.75" hidden="false" customHeight="true" outlineLevel="0" collapsed="false">
      <c r="A3" s="10" t="s">
        <v>26</v>
      </c>
      <c r="B3" s="11" t="n">
        <v>40313</v>
      </c>
      <c r="C3" s="12" t="n">
        <v>58197</v>
      </c>
      <c r="D3" s="13" t="n">
        <v>2</v>
      </c>
      <c r="E3" s="14" t="s">
        <v>21</v>
      </c>
      <c r="F3" s="10"/>
      <c r="G3" s="12"/>
      <c r="H3" s="15" t="str">
        <f aca="false">IF(G3="","",(G3/B3))</f>
        <v/>
      </c>
      <c r="I3" s="15" t="n">
        <v>5.35</v>
      </c>
      <c r="J3" s="15" t="s">
        <v>23</v>
      </c>
      <c r="K3" s="15" t="n">
        <v>2.39</v>
      </c>
      <c r="L3" s="14" t="s">
        <v>22</v>
      </c>
      <c r="M3" s="11" t="n">
        <f aca="false">1496*3</f>
        <v>4488</v>
      </c>
      <c r="N3" s="15" t="n">
        <v>0</v>
      </c>
      <c r="O3" s="15" t="s">
        <v>22</v>
      </c>
      <c r="P3" s="15" t="n">
        <f aca="false">(12.72+21.04)*3</f>
        <v>101.28</v>
      </c>
      <c r="Q3" s="15" t="n">
        <v>101.28</v>
      </c>
      <c r="R3" s="15" t="n">
        <f aca="false">P3+(((6000-M3)/1000)*(I3+K3))</f>
        <v>112.98288</v>
      </c>
      <c r="S3" s="15" t="n">
        <f aca="false">P3+(((12000-M3)/1000)*(I3+K3))</f>
        <v>159.42288</v>
      </c>
      <c r="T3" s="17" t="s">
        <v>27</v>
      </c>
      <c r="XFC3" s="0"/>
      <c r="XFD3" s="0"/>
    </row>
    <row r="4" s="14" customFormat="true" ht="28.75" hidden="false" customHeight="true" outlineLevel="0" collapsed="false">
      <c r="A4" s="10" t="s">
        <v>28</v>
      </c>
      <c r="B4" s="11" t="n">
        <v>35579</v>
      </c>
      <c r="C4" s="12" t="n">
        <v>46790</v>
      </c>
      <c r="D4" s="13" t="n">
        <v>3</v>
      </c>
      <c r="E4" s="14" t="s">
        <v>21</v>
      </c>
      <c r="F4" s="10"/>
      <c r="G4" s="12"/>
      <c r="H4" s="15" t="str">
        <f aca="false">IF(G4="","",(G4/B4))</f>
        <v/>
      </c>
      <c r="I4" s="15" t="n">
        <v>4.85</v>
      </c>
      <c r="J4" s="15" t="s">
        <v>23</v>
      </c>
      <c r="K4" s="15" t="n">
        <v>5.86</v>
      </c>
      <c r="L4" s="14" t="s">
        <v>22</v>
      </c>
      <c r="M4" s="11" t="n">
        <f aca="false">2244*3</f>
        <v>6732</v>
      </c>
      <c r="N4" s="15" t="n">
        <v>0</v>
      </c>
      <c r="O4" s="15" t="s">
        <v>22</v>
      </c>
      <c r="P4" s="15" t="n">
        <f aca="false">(20.64+35.66)*3</f>
        <v>168.9</v>
      </c>
      <c r="Q4" s="15" t="n">
        <v>168.9</v>
      </c>
      <c r="R4" s="15" t="n">
        <v>168.9</v>
      </c>
      <c r="S4" s="15" t="n">
        <f aca="false">P4+(((12000-M4)/1000)*(I4+K4))</f>
        <v>225.32028</v>
      </c>
      <c r="T4" s="17" t="s">
        <v>29</v>
      </c>
      <c r="XFC4" s="0"/>
      <c r="XFD4" s="0"/>
    </row>
    <row r="5" s="14" customFormat="true" ht="28.75" hidden="false" customHeight="true" outlineLevel="0" collapsed="false">
      <c r="A5" s="10" t="s">
        <v>30</v>
      </c>
      <c r="B5" s="11" t="n">
        <v>30808</v>
      </c>
      <c r="C5" s="12" t="n">
        <v>46605</v>
      </c>
      <c r="D5" s="13" t="n">
        <v>4</v>
      </c>
      <c r="E5" s="14" t="s">
        <v>31</v>
      </c>
      <c r="F5" s="10" t="s">
        <v>32</v>
      </c>
      <c r="G5" s="12" t="n">
        <v>130471</v>
      </c>
      <c r="H5" s="15" t="n">
        <f aca="false">IF(G5="","",(G5/B5))</f>
        <v>4.23497143599065</v>
      </c>
      <c r="I5" s="15" t="n">
        <v>2.89</v>
      </c>
      <c r="J5" s="15" t="s">
        <v>23</v>
      </c>
      <c r="K5" s="15" t="n">
        <v>5.15</v>
      </c>
      <c r="L5" s="14" t="s">
        <v>23</v>
      </c>
      <c r="M5" s="11" t="s">
        <v>24</v>
      </c>
      <c r="N5" s="15" t="s">
        <v>24</v>
      </c>
      <c r="O5" s="15" t="s">
        <v>22</v>
      </c>
      <c r="P5" s="15" t="n">
        <v>7.5</v>
      </c>
      <c r="Q5" s="15" t="n">
        <f aca="false">P5+((I5+K5)*3)</f>
        <v>31.62</v>
      </c>
      <c r="R5" s="15" t="n">
        <f aca="false">P5+((I5+K5)*6)</f>
        <v>55.74</v>
      </c>
      <c r="S5" s="15" t="n">
        <f aca="false">P5+((I5+K5)*12)</f>
        <v>103.98</v>
      </c>
      <c r="T5" s="16" t="s">
        <v>33</v>
      </c>
      <c r="XFC5" s="0"/>
      <c r="XFD5" s="0"/>
    </row>
    <row r="6" s="14" customFormat="true" ht="28.75" hidden="false" customHeight="true" outlineLevel="0" collapsed="false">
      <c r="A6" s="10" t="s">
        <v>34</v>
      </c>
      <c r="B6" s="11" t="n">
        <v>25041</v>
      </c>
      <c r="C6" s="12" t="n">
        <v>104971</v>
      </c>
      <c r="D6" s="13" t="n">
        <v>5</v>
      </c>
      <c r="E6" s="14" t="s">
        <v>35</v>
      </c>
      <c r="F6" s="10" t="s">
        <v>36</v>
      </c>
      <c r="G6" s="12" t="n">
        <v>130784</v>
      </c>
      <c r="H6" s="15" t="n">
        <f aca="false">IF(G6="","",(G6/B6))</f>
        <v>5.2227946168284</v>
      </c>
      <c r="I6" s="15" t="n">
        <v>13.12</v>
      </c>
      <c r="J6" s="15" t="s">
        <v>22</v>
      </c>
      <c r="K6" s="15" t="n">
        <v>10.86</v>
      </c>
      <c r="L6" s="14" t="s">
        <v>22</v>
      </c>
      <c r="M6" s="11" t="n">
        <f aca="false">2244.163*3</f>
        <v>6732.489</v>
      </c>
      <c r="N6" s="15" t="n">
        <f aca="false">53.84*3</f>
        <v>161.52</v>
      </c>
      <c r="O6" s="15" t="s">
        <v>23</v>
      </c>
      <c r="P6" s="15" t="s">
        <v>24</v>
      </c>
      <c r="Q6" s="15" t="n">
        <v>161.52</v>
      </c>
      <c r="R6" s="15" t="n">
        <v>161.52</v>
      </c>
      <c r="S6" s="15" t="n">
        <f aca="false">N6+(((12000-M6)/1000)*(I6+K6))</f>
        <v>287.83491378</v>
      </c>
      <c r="T6" s="16" t="s">
        <v>37</v>
      </c>
      <c r="XFC6" s="0"/>
      <c r="XFD6" s="0"/>
    </row>
    <row r="7" s="14" customFormat="true" ht="28.75" hidden="false" customHeight="true" outlineLevel="0" collapsed="false">
      <c r="A7" s="10" t="s">
        <v>38</v>
      </c>
      <c r="B7" s="11" t="n">
        <v>19011</v>
      </c>
      <c r="C7" s="12" t="n">
        <v>96136</v>
      </c>
      <c r="D7" s="13" t="n">
        <v>6</v>
      </c>
      <c r="E7" s="14" t="s">
        <v>39</v>
      </c>
      <c r="F7" s="10" t="s">
        <v>40</v>
      </c>
      <c r="G7" s="12" t="n">
        <v>124692</v>
      </c>
      <c r="H7" s="15" t="n">
        <f aca="false">IF(G7="","",(G7/B7))</f>
        <v>6.55893956130661</v>
      </c>
      <c r="I7" s="15" t="n">
        <v>8.75</v>
      </c>
      <c r="J7" s="15" t="s">
        <v>22</v>
      </c>
      <c r="K7" s="15" t="n">
        <v>5.56</v>
      </c>
      <c r="L7" s="14" t="s">
        <v>23</v>
      </c>
      <c r="M7" s="11" t="s">
        <v>24</v>
      </c>
      <c r="N7" s="15" t="s">
        <v>24</v>
      </c>
      <c r="O7" s="15" t="s">
        <v>23</v>
      </c>
      <c r="P7" s="15" t="s">
        <v>24</v>
      </c>
      <c r="Q7" s="15" t="n">
        <f aca="false">(I7+K7)*3</f>
        <v>42.93</v>
      </c>
      <c r="R7" s="15" t="n">
        <f aca="false">(I7+K7)*6</f>
        <v>85.86</v>
      </c>
      <c r="S7" s="15" t="n">
        <f aca="false">(I7+K7)*12</f>
        <v>171.72</v>
      </c>
      <c r="T7" s="16" t="s">
        <v>41</v>
      </c>
      <c r="XFC7" s="0"/>
      <c r="XFD7" s="0"/>
    </row>
    <row r="8" s="14" customFormat="true" ht="28.75" hidden="false" customHeight="true" outlineLevel="0" collapsed="false">
      <c r="A8" s="10" t="s">
        <v>42</v>
      </c>
      <c r="B8" s="11" t="n">
        <v>17953</v>
      </c>
      <c r="C8" s="12" t="n">
        <v>54172</v>
      </c>
      <c r="D8" s="13" t="n">
        <v>7</v>
      </c>
      <c r="E8" s="14" t="s">
        <v>43</v>
      </c>
      <c r="F8" s="10" t="s">
        <v>36</v>
      </c>
      <c r="G8" s="12" t="n">
        <v>79451</v>
      </c>
      <c r="H8" s="15" t="n">
        <f aca="false">IF(G8="","",(G8/B8))</f>
        <v>4.4254999164485</v>
      </c>
      <c r="I8" s="15" t="n">
        <v>12.67</v>
      </c>
      <c r="J8" s="15" t="s">
        <v>23</v>
      </c>
      <c r="K8" s="15" t="n">
        <v>9.81</v>
      </c>
      <c r="L8" s="14" t="s">
        <v>23</v>
      </c>
      <c r="M8" s="11" t="s">
        <v>24</v>
      </c>
      <c r="N8" s="15" t="s">
        <v>24</v>
      </c>
      <c r="O8" s="15" t="s">
        <v>22</v>
      </c>
      <c r="P8" s="15" t="n">
        <f aca="false">38*3</f>
        <v>114</v>
      </c>
      <c r="Q8" s="15" t="n">
        <f aca="false">P8+((I8+K8)*3)</f>
        <v>181.44</v>
      </c>
      <c r="R8" s="15" t="n">
        <f aca="false">P8+((I8+K8)*6)</f>
        <v>248.88</v>
      </c>
      <c r="S8" s="15" t="n">
        <f aca="false">P8+((I8+K8)*12)</f>
        <v>383.76</v>
      </c>
      <c r="T8" s="17" t="s">
        <v>44</v>
      </c>
      <c r="XFC8" s="0"/>
      <c r="XFD8" s="0"/>
    </row>
    <row r="9" s="14" customFormat="true" ht="28.75" hidden="false" customHeight="true" outlineLevel="0" collapsed="false">
      <c r="A9" s="10" t="s">
        <v>45</v>
      </c>
      <c r="B9" s="11" t="n">
        <v>17066</v>
      </c>
      <c r="C9" s="12" t="n">
        <v>61386</v>
      </c>
      <c r="D9" s="13" t="n">
        <v>8</v>
      </c>
      <c r="E9" s="14" t="s">
        <v>46</v>
      </c>
      <c r="F9" s="10" t="s">
        <v>47</v>
      </c>
      <c r="G9" s="12" t="n">
        <v>107668</v>
      </c>
      <c r="H9" s="15" t="n">
        <f aca="false">IF(G9="","",(G9/B9))</f>
        <v>6.30891831712176</v>
      </c>
      <c r="I9" s="15" t="n">
        <v>8.1</v>
      </c>
      <c r="J9" s="15" t="s">
        <v>23</v>
      </c>
      <c r="K9" s="15" t="n">
        <v>7.33</v>
      </c>
      <c r="L9" s="14" t="s">
        <v>22</v>
      </c>
      <c r="M9" s="11" t="n">
        <v>0</v>
      </c>
      <c r="N9" s="15" t="n">
        <f aca="false">20.98*3</f>
        <v>62.94</v>
      </c>
      <c r="O9" s="15" t="s">
        <v>23</v>
      </c>
      <c r="P9" s="15" t="s">
        <v>24</v>
      </c>
      <c r="Q9" s="15" t="n">
        <f aca="false">N9+((I9+K9)*3)</f>
        <v>109.23</v>
      </c>
      <c r="R9" s="15" t="n">
        <f aca="false">N9+((I9+K9)*6)</f>
        <v>155.52</v>
      </c>
      <c r="S9" s="15" t="n">
        <f aca="false">N9+((I9+K9)*12)</f>
        <v>248.1</v>
      </c>
      <c r="T9" s="16" t="s">
        <v>48</v>
      </c>
      <c r="XFC9" s="0"/>
      <c r="XFD9" s="0"/>
    </row>
    <row r="10" s="14" customFormat="true" ht="28.75" hidden="false" customHeight="true" outlineLevel="0" collapsed="false">
      <c r="A10" s="10" t="s">
        <v>49</v>
      </c>
      <c r="B10" s="11" t="n">
        <v>15930</v>
      </c>
      <c r="C10" s="12" t="n">
        <v>49576</v>
      </c>
      <c r="D10" s="13" t="n">
        <v>9</v>
      </c>
      <c r="E10" s="14" t="s">
        <v>50</v>
      </c>
      <c r="F10" s="10" t="s">
        <v>51</v>
      </c>
      <c r="G10" s="12" t="n">
        <v>115294</v>
      </c>
      <c r="H10" s="15" t="n">
        <f aca="false">IF(G10="","",(G10/B10))</f>
        <v>7.2375392341494</v>
      </c>
      <c r="I10" s="15" t="n">
        <v>8.33</v>
      </c>
      <c r="J10" s="15" t="s">
        <v>23</v>
      </c>
      <c r="K10" s="15" t="n">
        <v>7.45</v>
      </c>
      <c r="L10" s="14" t="s">
        <v>23</v>
      </c>
      <c r="M10" s="11" t="s">
        <v>24</v>
      </c>
      <c r="N10" s="15" t="s">
        <v>24</v>
      </c>
      <c r="O10" s="15" t="s">
        <v>22</v>
      </c>
      <c r="P10" s="15" t="n">
        <f aca="false">(15.45+6.62)*3</f>
        <v>66.21</v>
      </c>
      <c r="Q10" s="15" t="n">
        <f aca="false">P10+((I10+K10)*3)</f>
        <v>113.55</v>
      </c>
      <c r="R10" s="15" t="n">
        <f aca="false">P10+((I10+K10)*6)</f>
        <v>160.89</v>
      </c>
      <c r="S10" s="15" t="n">
        <f aca="false">P10+((I10+K10)*12)</f>
        <v>255.57</v>
      </c>
      <c r="T10" s="16" t="s">
        <v>52</v>
      </c>
      <c r="XFC10" s="0"/>
      <c r="XFD10" s="0"/>
    </row>
    <row r="11" s="14" customFormat="true" ht="28.75" hidden="false" customHeight="true" outlineLevel="0" collapsed="false">
      <c r="A11" s="10" t="s">
        <v>53</v>
      </c>
      <c r="B11" s="11" t="n">
        <v>13896</v>
      </c>
      <c r="C11" s="12" t="n">
        <v>82189</v>
      </c>
      <c r="D11" s="13" t="n">
        <v>10</v>
      </c>
      <c r="E11" s="14" t="s">
        <v>54</v>
      </c>
      <c r="F11" s="10" t="s">
        <v>55</v>
      </c>
      <c r="G11" s="12" t="n">
        <v>192268</v>
      </c>
      <c r="H11" s="15" t="n">
        <f aca="false">IF(G11="","",(G11/B11))</f>
        <v>13.8362118595279</v>
      </c>
      <c r="I11" s="15" t="n">
        <v>15.17</v>
      </c>
      <c r="J11" s="15" t="s">
        <v>22</v>
      </c>
      <c r="K11" s="15" t="n">
        <v>21.26</v>
      </c>
      <c r="L11" s="14" t="s">
        <v>22</v>
      </c>
      <c r="M11" s="11" t="n">
        <v>6000</v>
      </c>
      <c r="N11" s="15" t="n">
        <v>218.58</v>
      </c>
      <c r="O11" s="15" t="s">
        <v>23</v>
      </c>
      <c r="P11" s="15" t="s">
        <v>24</v>
      </c>
      <c r="Q11" s="15" t="n">
        <v>218.58</v>
      </c>
      <c r="R11" s="15" t="n">
        <v>218.58</v>
      </c>
      <c r="S11" s="15" t="n">
        <f aca="false">N11+(((12000-M11)/1000)*(I11+K11))</f>
        <v>437.16</v>
      </c>
      <c r="T11" s="16" t="s">
        <v>56</v>
      </c>
      <c r="XFC11" s="0"/>
      <c r="XFD11" s="0"/>
    </row>
    <row r="13" customFormat="false" ht="34.6" hidden="false" customHeight="true" outlineLevel="0" collapsed="false">
      <c r="A13" s="1" t="s">
        <v>57</v>
      </c>
      <c r="B13" s="1"/>
      <c r="C13" s="1"/>
      <c r="D13" s="1"/>
      <c r="E13" s="1"/>
      <c r="F13" s="1"/>
      <c r="G13" s="1"/>
      <c r="H13" s="1"/>
    </row>
  </sheetData>
  <mergeCells count="1">
    <mergeCell ref="A13:H13"/>
  </mergeCells>
  <conditionalFormatting sqref="G2:G11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2:H11">
    <cfRule type="colorScale" priority="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2:J11">
    <cfRule type="colorScale" priority="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K2:K11">
    <cfRule type="colorScale" priority="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Q2:Q11">
    <cfRule type="colorScale" priority="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R2:R11">
    <cfRule type="colorScale" priority="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S2:S11">
    <cfRule type="colorScale" priority="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hyperlinks>
    <hyperlink ref="T2" r:id="rId1" display="https://toledo.oh.gov/residents/water/rates"/>
    <hyperlink ref="T5" r:id="rId2" display="https://www.bgohio.org/321/Rates-Fees"/>
    <hyperlink ref="T6" r:id="rId3" display="https://www.perrysburgoh.gov/DocumentCenter/View/540/2025-Water-and-Sewer-Rates-PDF"/>
    <hyperlink ref="T7" r:id="rId4" display="https://www.cityofsylvania.com/government/utilities/"/>
    <hyperlink ref="T9" r:id="rId5" display="https://codelibrary.amlegal.com/codes/defiance/latest/defiance_oh/0-0-0-21833"/>
    <hyperlink ref="T10" r:id="rId6" display="https://www.fremontohio.org/departments/water-billing/"/>
    <hyperlink ref="T11" r:id="rId7" display="https://maumee.org/download/ordinance-015-2024/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2025-02-02T14:01:57Z</dcterms:created>
  <dc:creator/>
  <dc:description/>
  <dc:language>en-US</dc:language>
  <cp:lastModifiedBy/>
  <dcterms:modified xsi:type="dcterms:W3CDTF">2025-02-03T22:02:18Z</dcterms:modified>
  <cp:revision>8</cp:revision>
  <dc:subject/>
  <dc:title/>
</cp:coreProperties>
</file>