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06. Обмен\ПСЦ_ОПОС\Полезные Excel'ины\"/>
    </mc:Choice>
  </mc:AlternateContent>
  <xr:revisionPtr revIDLastSave="0" documentId="13_ncr:1_{04C6B952-A3BF-41BE-AEDD-23AFF53551AE}" xr6:coauthVersionLast="47" xr6:coauthVersionMax="47" xr10:uidLastSave="{00000000-0000-0000-0000-000000000000}"/>
  <bookViews>
    <workbookView xWindow="28680" yWindow="-120" windowWidth="29040" windowHeight="15990" xr2:uid="{A10F0871-E2A3-4B5A-9557-E12550D1CE1C}"/>
  </bookViews>
  <sheets>
    <sheet name="Л1" sheetId="1" r:id="rId1"/>
    <sheet name="Л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" i="2" l="1"/>
  <c r="S16" i="2"/>
  <c r="S15" i="2"/>
  <c r="S12" i="2"/>
  <c r="S11" i="2"/>
  <c r="S10" i="2"/>
  <c r="S9" i="2"/>
  <c r="S8" i="2"/>
  <c r="S7" i="2"/>
  <c r="M17" i="2"/>
  <c r="M16" i="2"/>
  <c r="M15" i="2"/>
  <c r="M12" i="2"/>
  <c r="M11" i="2"/>
  <c r="M10" i="2"/>
  <c r="M9" i="2"/>
  <c r="M8" i="2"/>
  <c r="M7" i="2"/>
  <c r="G20" i="2"/>
  <c r="G17" i="2"/>
  <c r="G16" i="2"/>
  <c r="G15" i="2"/>
  <c r="G12" i="2"/>
  <c r="G11" i="2"/>
  <c r="G10" i="2"/>
  <c r="G9" i="2"/>
  <c r="G8" i="2"/>
  <c r="G7" i="2"/>
  <c r="G3" i="2"/>
  <c r="K10" i="1"/>
  <c r="G10" i="1"/>
  <c r="C10" i="1"/>
  <c r="P17" i="2" l="1"/>
  <c r="J16" i="2"/>
  <c r="AB14" i="2"/>
  <c r="V14" i="2"/>
  <c r="P14" i="2"/>
  <c r="J14" i="2"/>
  <c r="AB13" i="2"/>
  <c r="V13" i="2"/>
  <c r="P13" i="2"/>
  <c r="J13" i="2"/>
  <c r="J12" i="2"/>
  <c r="J10" i="2"/>
  <c r="G5" i="2"/>
  <c r="J5" i="2" s="1"/>
  <c r="J3" i="2"/>
  <c r="V11" i="2"/>
  <c r="V10" i="2"/>
  <c r="V9" i="2"/>
  <c r="V8" i="2"/>
  <c r="V7" i="2"/>
  <c r="P11" i="2"/>
  <c r="P10" i="2"/>
  <c r="P9" i="2"/>
  <c r="P8" i="2"/>
  <c r="P7" i="2"/>
  <c r="S6" i="2"/>
  <c r="V6" i="2" s="1"/>
  <c r="M6" i="2"/>
  <c r="P6" i="2" s="1"/>
  <c r="G4" i="2"/>
  <c r="S22" i="2"/>
  <c r="V22" i="2" s="1"/>
  <c r="S21" i="2"/>
  <c r="V21" i="2" s="1"/>
  <c r="S18" i="2"/>
  <c r="V18" i="2" s="1"/>
  <c r="V16" i="2"/>
  <c r="V15" i="2"/>
  <c r="V12" i="2"/>
  <c r="S5" i="2"/>
  <c r="V5" i="2" s="1"/>
  <c r="S3" i="2"/>
  <c r="V3" i="2" s="1"/>
  <c r="M22" i="2"/>
  <c r="P22" i="2" s="1"/>
  <c r="M21" i="2"/>
  <c r="P21" i="2" s="1"/>
  <c r="M18" i="2"/>
  <c r="P18" i="2" s="1"/>
  <c r="P16" i="2"/>
  <c r="P15" i="2"/>
  <c r="P12" i="2"/>
  <c r="M5" i="2"/>
  <c r="P5" i="2" s="1"/>
  <c r="M3" i="2"/>
  <c r="P3" i="2" s="1"/>
  <c r="G21" i="2" l="1"/>
  <c r="J21" i="2" s="1"/>
  <c r="M20" i="2"/>
  <c r="P20" i="2" s="1"/>
  <c r="S20" i="2"/>
  <c r="V20" i="2" s="1"/>
  <c r="G18" i="2"/>
  <c r="G22" i="2"/>
  <c r="J22" i="2" s="1"/>
  <c r="Y5" i="2"/>
  <c r="AB5" i="2" s="1"/>
  <c r="S19" i="2"/>
  <c r="V19" i="2" s="1"/>
  <c r="Y7" i="2"/>
  <c r="AB7" i="2" s="1"/>
  <c r="Y11" i="2"/>
  <c r="AB11" i="2" s="1"/>
  <c r="Y17" i="2"/>
  <c r="AB17" i="2" s="1"/>
  <c r="Y15" i="2"/>
  <c r="AB15" i="2" s="1"/>
  <c r="Y16" i="2"/>
  <c r="AB16" i="2" s="1"/>
  <c r="Y9" i="2"/>
  <c r="AB9" i="2" s="1"/>
  <c r="J17" i="2"/>
  <c r="Y10" i="2"/>
  <c r="AB10" i="2" s="1"/>
  <c r="J7" i="2"/>
  <c r="J11" i="2"/>
  <c r="J9" i="2"/>
  <c r="G6" i="2"/>
  <c r="Y6" i="2" s="1"/>
  <c r="AB6" i="2" s="1"/>
  <c r="Y12" i="2"/>
  <c r="AB12" i="2" s="1"/>
  <c r="V17" i="2"/>
  <c r="J4" i="2"/>
  <c r="J8" i="2"/>
  <c r="J15" i="2"/>
  <c r="Y8" i="2"/>
  <c r="AB8" i="2" s="1"/>
  <c r="J20" i="2"/>
  <c r="Y3" i="2"/>
  <c r="AB3" i="2" s="1"/>
  <c r="M4" i="2"/>
  <c r="P4" i="2" s="1"/>
  <c r="S4" i="2"/>
  <c r="V4" i="2" s="1"/>
  <c r="Y21" i="2" l="1"/>
  <c r="AB21" i="2" s="1"/>
  <c r="G19" i="2"/>
  <c r="J19" i="2" s="1"/>
  <c r="M19" i="2"/>
  <c r="P19" i="2" s="1"/>
  <c r="G24" i="1" s="1"/>
  <c r="Y20" i="2"/>
  <c r="AB20" i="2" s="1"/>
  <c r="J18" i="2"/>
  <c r="Y22" i="2"/>
  <c r="AB22" i="2" s="1"/>
  <c r="Y18" i="2"/>
  <c r="AB18" i="2" s="1"/>
  <c r="Y4" i="2"/>
  <c r="AB4" i="2" s="1"/>
  <c r="J6" i="2"/>
  <c r="K24" i="1"/>
  <c r="Y19" i="2" l="1"/>
  <c r="AB19" i="2" s="1"/>
  <c r="C24" i="1"/>
  <c r="G27" i="1" l="1"/>
</calcChain>
</file>

<file path=xl/sharedStrings.xml><?xml version="1.0" encoding="utf-8"?>
<sst xmlns="http://schemas.openxmlformats.org/spreadsheetml/2006/main" count="325" uniqueCount="55">
  <si>
    <t>П14</t>
  </si>
  <si>
    <t>П16</t>
  </si>
  <si>
    <t>П19</t>
  </si>
  <si>
    <t>П20</t>
  </si>
  <si>
    <t>П21</t>
  </si>
  <si>
    <t>П22</t>
  </si>
  <si>
    <t>П23</t>
  </si>
  <si>
    <t>П30</t>
  </si>
  <si>
    <t>П31</t>
  </si>
  <si>
    <t>П32</t>
  </si>
  <si>
    <t>П34</t>
  </si>
  <si>
    <t>П35</t>
  </si>
  <si>
    <t>кг</t>
  </si>
  <si>
    <t>Количество балок в сечении</t>
  </si>
  <si>
    <t>мм</t>
  </si>
  <si>
    <t>шт</t>
  </si>
  <si>
    <t>Количество 12 метровых балок в длину</t>
  </si>
  <si>
    <t>Количество 8 метровых балок в длину</t>
  </si>
  <si>
    <t>Есть крайние балки</t>
  </si>
  <si>
    <t>С одной стороны</t>
  </si>
  <si>
    <t>С двух сторон</t>
  </si>
  <si>
    <t>Нет</t>
  </si>
  <si>
    <t>П18</t>
  </si>
  <si>
    <t>шт.</t>
  </si>
  <si>
    <t>ИТОГО масса:</t>
  </si>
  <si>
    <t>Кол-во</t>
  </si>
  <si>
    <t>Ед. изм.</t>
  </si>
  <si>
    <t>Масса</t>
  </si>
  <si>
    <t>Поз.</t>
  </si>
  <si>
    <t>Общий вид</t>
  </si>
  <si>
    <t>П3</t>
  </si>
  <si>
    <t>П3а</t>
  </si>
  <si>
    <t>П4</t>
  </si>
  <si>
    <t>П4а</t>
  </si>
  <si>
    <t>П11</t>
  </si>
  <si>
    <t>П12</t>
  </si>
  <si>
    <t>Расстояние 1 между балок</t>
  </si>
  <si>
    <t>Расстояние 2 между балок</t>
  </si>
  <si>
    <t>Количество расстояний 1</t>
  </si>
  <si>
    <t>Количество расстояний 2</t>
  </si>
  <si>
    <t>Количество ПС 1 типа</t>
  </si>
  <si>
    <t>Количество ПС 2 типа</t>
  </si>
  <si>
    <t>Количество ПС 3 типа</t>
  </si>
  <si>
    <t>ПС 1 типа</t>
  </si>
  <si>
    <t>ПС 2 типа</t>
  </si>
  <si>
    <t>ПС 3 типа</t>
  </si>
  <si>
    <t>ИТОГО МАССА НА МОСТ</t>
  </si>
  <si>
    <t>ИТОГО НА МОСТ</t>
  </si>
  <si>
    <t>Рёбра в опорных сечениях</t>
  </si>
  <si>
    <t>Есть</t>
  </si>
  <si>
    <t>(Без диафрагмы, балки вплотную)</t>
  </si>
  <si>
    <t>Расстояние 3 между балок</t>
  </si>
  <si>
    <t>Количество расстояний 3</t>
  </si>
  <si>
    <t>Расстояние 4 между балок</t>
  </si>
  <si>
    <t>Количество расстояний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</si>
</sst>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0.59999389629810485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C$14" lockText="1" noThreeD="1"/>
</file>

<file path=xl/ctrlProps/ctrlProp10.xml><?xml version="1.0" encoding="utf-8"?>
<formControlPr xmlns="http://schemas.microsoft.com/office/spreadsheetml/2009/9/main" objectType="GBox"/>
</file>

<file path=xl/ctrlProps/ctrlProp11.xml><?xml version="1.0" encoding="utf-8"?>
<formControlPr xmlns="http://schemas.microsoft.com/office/spreadsheetml/2009/9/main" objectType="Drop" dropLines="5" dropStyle="combo" dx="22" fmlaLink="$G$2" fmlaRange="Л2!$E$7:$E$11" noThreeD="1" sel="4" val="0"/>
</file>

<file path=xl/ctrlProps/ctrlProp12.xml><?xml version="1.0" encoding="utf-8"?>
<formControlPr xmlns="http://schemas.microsoft.com/office/spreadsheetml/2009/9/main" objectType="Drop" dropLines="5" dropStyle="combo" dx="22" fmlaLink="$G$4" fmlaRange="Л2!$E$7:$E$11" noThreeD="1" sel="1" val="0"/>
</file>

<file path=xl/ctrlProps/ctrlProp13.xml><?xml version="1.0" encoding="utf-8"?>
<formControlPr xmlns="http://schemas.microsoft.com/office/spreadsheetml/2009/9/main" objectType="Radio" firstButton="1" fmlaLink="$K$14" lockText="1" noThreeD="1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Drop" dropLines="5" dropStyle="combo" dx="22" fmlaLink="$K$2" fmlaRange="Л2!$E$7:$E$11" noThreeD="1" sel="4" val="0"/>
</file>

<file path=xl/ctrlProps/ctrlProp18.xml><?xml version="1.0" encoding="utf-8"?>
<formControlPr xmlns="http://schemas.microsoft.com/office/spreadsheetml/2009/9/main" objectType="Drop" dropLines="5" dropStyle="combo" dx="22" fmlaLink="$K$4" fmlaRange="Л2!$E$7:$E$11" noThreeD="1" sel="1" val="0"/>
</file>

<file path=xl/ctrlProps/ctrlProp19.xml><?xml version="1.0" encoding="utf-8"?>
<formControlPr xmlns="http://schemas.microsoft.com/office/spreadsheetml/2009/9/main" objectType="Radio" firstButton="1" fmlaLink="$C$19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GBox"/>
</file>

<file path=xl/ctrlProps/ctrlProp22.xml><?xml version="1.0" encoding="utf-8"?>
<formControlPr xmlns="http://schemas.microsoft.com/office/spreadsheetml/2009/9/main" objectType="Radio" checked="Checked" firstButton="1" fmlaLink="$G$19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GBox"/>
</file>

<file path=xl/ctrlProps/ctrlProp25.xml><?xml version="1.0" encoding="utf-8"?>
<formControlPr xmlns="http://schemas.microsoft.com/office/spreadsheetml/2009/9/main" objectType="Radio" checked="Checked" firstButton="1" fmlaLink="$K$19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GBox"/>
</file>

<file path=xl/ctrlProps/ctrlProp28.xml><?xml version="1.0" encoding="utf-8"?>
<formControlPr xmlns="http://schemas.microsoft.com/office/spreadsheetml/2009/9/main" objectType="Drop" dropLines="5" dropStyle="combo" dx="22" fmlaLink="$C$6" fmlaRange="Л2!$E$7:$E$11" noThreeD="1" sel="5" val="0"/>
</file>

<file path=xl/ctrlProps/ctrlProp29.xml><?xml version="1.0" encoding="utf-8"?>
<formControlPr xmlns="http://schemas.microsoft.com/office/spreadsheetml/2009/9/main" objectType="Drop" dropLines="5" dropStyle="combo" dx="22" fmlaLink="$G$6" fmlaRange="Л2!$E$7:$E$11" noThreeD="1" sel="3" val="0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Drop" dropLines="5" dropStyle="combo" dx="22" fmlaLink="$K$6" fmlaRange="Л2!$E$7:$E$11" noThreeD="1" sel="3" val="0"/>
</file>

<file path=xl/ctrlProps/ctrlProp31.xml><?xml version="1.0" encoding="utf-8"?>
<formControlPr xmlns="http://schemas.microsoft.com/office/spreadsheetml/2009/9/main" objectType="Drop" dropLines="5" dropStyle="combo" dx="22" fmlaLink="$C$8" fmlaRange="Л2!$E$7:$E$11" noThreeD="1" sel="2" val="0"/>
</file>

<file path=xl/ctrlProps/ctrlProp32.xml><?xml version="1.0" encoding="utf-8"?>
<formControlPr xmlns="http://schemas.microsoft.com/office/spreadsheetml/2009/9/main" objectType="Drop" dropLines="5" dropStyle="combo" dx="22" fmlaLink="$G$8" fmlaRange="Л2!$E$7:$E$11" noThreeD="1" sel="3" val="0"/>
</file>

<file path=xl/ctrlProps/ctrlProp33.xml><?xml version="1.0" encoding="utf-8"?>
<formControlPr xmlns="http://schemas.microsoft.com/office/spreadsheetml/2009/9/main" objectType="Drop" dropLines="5" dropStyle="combo" dx="22" fmlaLink="$K$8" fmlaRange="Л2!$E$7:$E$11" noThreeD="1" sel="3" val="0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Drop" dropLines="5" dropStyle="combo" dx="22" fmlaLink="$C$2" fmlaRange="Л2!$E$7:$E$11" noThreeD="1" sel="4" val="0"/>
</file>

<file path=xl/ctrlProps/ctrlProp6.xml><?xml version="1.0" encoding="utf-8"?>
<formControlPr xmlns="http://schemas.microsoft.com/office/spreadsheetml/2009/9/main" objectType="Drop" dropLines="5" dropStyle="combo" dx="22" fmlaLink="$C$4" fmlaRange="Л2!$E$7:$E$11" noThreeD="1" sel="1" val="0"/>
</file>

<file path=xl/ctrlProps/ctrlProp7.xml><?xml version="1.0" encoding="utf-8"?>
<formControlPr xmlns="http://schemas.microsoft.com/office/spreadsheetml/2009/9/main" objectType="Radio" firstButton="1" fmlaLink="$G$14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13</xdr:row>
          <xdr:rowOff>28575</xdr:rowOff>
        </xdr:from>
        <xdr:to>
          <xdr:col>2</xdr:col>
          <xdr:colOff>581025</xdr:colOff>
          <xdr:row>14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14</xdr:row>
          <xdr:rowOff>19050</xdr:rowOff>
        </xdr:from>
        <xdr:to>
          <xdr:col>2</xdr:col>
          <xdr:colOff>590550</xdr:colOff>
          <xdr:row>15</xdr:row>
          <xdr:rowOff>38100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15</xdr:row>
          <xdr:rowOff>0</xdr:rowOff>
        </xdr:from>
        <xdr:to>
          <xdr:col>2</xdr:col>
          <xdr:colOff>590550</xdr:colOff>
          <xdr:row>16</xdr:row>
          <xdr:rowOff>19050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2524125</xdr:colOff>
          <xdr:row>13</xdr:row>
          <xdr:rowOff>19050</xdr:rowOff>
        </xdr:from>
        <xdr:to>
          <xdr:col>3</xdr:col>
          <xdr:colOff>0</xdr:colOff>
          <xdr:row>16</xdr:row>
          <xdr:rowOff>28575</xdr:rowOff>
        </xdr:to>
        <xdr:sp macro="" textlink="">
          <xdr:nvSpPr>
            <xdr:cNvPr id="1030" name="Окно группы 0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1031" name="Раскр. список 0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1032" name="Раскр. список 1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13</xdr:row>
          <xdr:rowOff>19050</xdr:rowOff>
        </xdr:from>
        <xdr:to>
          <xdr:col>6</xdr:col>
          <xdr:colOff>561975</xdr:colOff>
          <xdr:row>14</xdr:row>
          <xdr:rowOff>38100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13</xdr:row>
          <xdr:rowOff>180975</xdr:rowOff>
        </xdr:from>
        <xdr:to>
          <xdr:col>6</xdr:col>
          <xdr:colOff>504825</xdr:colOff>
          <xdr:row>15</xdr:row>
          <xdr:rowOff>38100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15</xdr:row>
          <xdr:rowOff>0</xdr:rowOff>
        </xdr:from>
        <xdr:to>
          <xdr:col>6</xdr:col>
          <xdr:colOff>514350</xdr:colOff>
          <xdr:row>16</xdr:row>
          <xdr:rowOff>19050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2524125</xdr:colOff>
          <xdr:row>13</xdr:row>
          <xdr:rowOff>19050</xdr:rowOff>
        </xdr:from>
        <xdr:to>
          <xdr:col>7</xdr:col>
          <xdr:colOff>0</xdr:colOff>
          <xdr:row>16</xdr:row>
          <xdr:rowOff>28575</xdr:rowOff>
        </xdr:to>
        <xdr:sp macro="" textlink="">
          <xdr:nvSpPr>
            <xdr:cNvPr id="1036" name="Окно группы 0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037" name="Раскр. список 02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038" name="Раскр. список 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13</xdr:row>
          <xdr:rowOff>19050</xdr:rowOff>
        </xdr:from>
        <xdr:to>
          <xdr:col>10</xdr:col>
          <xdr:colOff>561975</xdr:colOff>
          <xdr:row>14</xdr:row>
          <xdr:rowOff>38100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13</xdr:row>
          <xdr:rowOff>180975</xdr:rowOff>
        </xdr:from>
        <xdr:to>
          <xdr:col>10</xdr:col>
          <xdr:colOff>504825</xdr:colOff>
          <xdr:row>15</xdr:row>
          <xdr:rowOff>38100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15</xdr:row>
          <xdr:rowOff>0</xdr:rowOff>
        </xdr:from>
        <xdr:to>
          <xdr:col>10</xdr:col>
          <xdr:colOff>514350</xdr:colOff>
          <xdr:row>16</xdr:row>
          <xdr:rowOff>19050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2524125</xdr:colOff>
          <xdr:row>13</xdr:row>
          <xdr:rowOff>19050</xdr:rowOff>
        </xdr:from>
        <xdr:to>
          <xdr:col>11</xdr:col>
          <xdr:colOff>0</xdr:colOff>
          <xdr:row>16</xdr:row>
          <xdr:rowOff>28575</xdr:rowOff>
        </xdr:to>
        <xdr:sp macro="" textlink="">
          <xdr:nvSpPr>
            <xdr:cNvPr id="1043" name="Окно группы 03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44" name="Раскр. список 03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45" name="Раскр. список 13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18</xdr:row>
          <xdr:rowOff>28575</xdr:rowOff>
        </xdr:from>
        <xdr:to>
          <xdr:col>2</xdr:col>
          <xdr:colOff>581025</xdr:colOff>
          <xdr:row>19</xdr:row>
          <xdr:rowOff>47625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19</xdr:row>
          <xdr:rowOff>19050</xdr:rowOff>
        </xdr:from>
        <xdr:to>
          <xdr:col>2</xdr:col>
          <xdr:colOff>590550</xdr:colOff>
          <xdr:row>20</xdr:row>
          <xdr:rowOff>38100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2524125</xdr:colOff>
          <xdr:row>18</xdr:row>
          <xdr:rowOff>19050</xdr:rowOff>
        </xdr:from>
        <xdr:to>
          <xdr:col>3</xdr:col>
          <xdr:colOff>0</xdr:colOff>
          <xdr:row>20</xdr:row>
          <xdr:rowOff>38100</xdr:rowOff>
        </xdr:to>
        <xdr:sp macro="" textlink="">
          <xdr:nvSpPr>
            <xdr:cNvPr id="1049" name="Окно группы 1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18</xdr:row>
          <xdr:rowOff>19050</xdr:rowOff>
        </xdr:from>
        <xdr:to>
          <xdr:col>6</xdr:col>
          <xdr:colOff>561975</xdr:colOff>
          <xdr:row>19</xdr:row>
          <xdr:rowOff>47625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18</xdr:row>
          <xdr:rowOff>180975</xdr:rowOff>
        </xdr:from>
        <xdr:to>
          <xdr:col>6</xdr:col>
          <xdr:colOff>504825</xdr:colOff>
          <xdr:row>20</xdr:row>
          <xdr:rowOff>38100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2524125</xdr:colOff>
          <xdr:row>18</xdr:row>
          <xdr:rowOff>19050</xdr:rowOff>
        </xdr:from>
        <xdr:to>
          <xdr:col>7</xdr:col>
          <xdr:colOff>0</xdr:colOff>
          <xdr:row>20</xdr:row>
          <xdr:rowOff>47625</xdr:rowOff>
        </xdr:to>
        <xdr:sp macro="" textlink="">
          <xdr:nvSpPr>
            <xdr:cNvPr id="1053" name="Окно группы 2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18</xdr:row>
          <xdr:rowOff>19050</xdr:rowOff>
        </xdr:from>
        <xdr:to>
          <xdr:col>10</xdr:col>
          <xdr:colOff>561975</xdr:colOff>
          <xdr:row>19</xdr:row>
          <xdr:rowOff>47625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18</xdr:row>
          <xdr:rowOff>180975</xdr:rowOff>
        </xdr:from>
        <xdr:to>
          <xdr:col>10</xdr:col>
          <xdr:colOff>504825</xdr:colOff>
          <xdr:row>20</xdr:row>
          <xdr:rowOff>38100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2524125</xdr:colOff>
          <xdr:row>18</xdr:row>
          <xdr:rowOff>19050</xdr:rowOff>
        </xdr:from>
        <xdr:to>
          <xdr:col>11</xdr:col>
          <xdr:colOff>0</xdr:colOff>
          <xdr:row>20</xdr:row>
          <xdr:rowOff>38100</xdr:rowOff>
        </xdr:to>
        <xdr:sp macro="" textlink="">
          <xdr:nvSpPr>
            <xdr:cNvPr id="1057" name="Окно группы 1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1060" name="Раскр. список 21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061" name="Раскр. список 22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62" name="Раскр. список 23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1063" name="Раскр. список 21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064" name="Раскр. список 22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65" name="Раскр. список 23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9526</xdr:rowOff>
    </xdr:from>
    <xdr:to>
      <xdr:col>1</xdr:col>
      <xdr:colOff>2476098</xdr:colOff>
      <xdr:row>9</xdr:row>
      <xdr:rowOff>428626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864"/>
        <a:stretch/>
      </xdr:blipFill>
      <xdr:spPr>
        <a:xfrm>
          <a:off x="628650" y="409576"/>
          <a:ext cx="2466573" cy="38290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12</xdr:row>
      <xdr:rowOff>9526</xdr:rowOff>
    </xdr:from>
    <xdr:to>
      <xdr:col>2</xdr:col>
      <xdr:colOff>351</xdr:colOff>
      <xdr:row>21</xdr:row>
      <xdr:rowOff>409575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1" y="5162551"/>
          <a:ext cx="2467325" cy="454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11</xdr:row>
      <xdr:rowOff>9525</xdr:rowOff>
    </xdr:from>
    <xdr:to>
      <xdr:col>1</xdr:col>
      <xdr:colOff>2476098</xdr:colOff>
      <xdr:row>12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9357"/>
        <a:stretch/>
      </xdr:blipFill>
      <xdr:spPr>
        <a:xfrm>
          <a:off x="628650" y="4695825"/>
          <a:ext cx="2466573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A37D-5559-45B3-A8C6-AD8D0F1708F4}">
  <dimension ref="B1:L27"/>
  <sheetViews>
    <sheetView tabSelected="1" workbookViewId="0">
      <selection activeCell="J27" sqref="J27"/>
    </sheetView>
  </sheetViews>
  <sheetFormatPr defaultRowHeight="15" x14ac:dyDescent="0.25"/>
  <cols>
    <col min="1" max="1" width="9.28515625" style="1" customWidth="1"/>
    <col min="2" max="2" width="38" style="1" customWidth="1"/>
    <col min="3" max="5" width="9.140625" style="1"/>
    <col min="6" max="6" width="38" style="1" customWidth="1"/>
    <col min="7" max="7" width="9.140625" style="1" customWidth="1"/>
    <col min="8" max="9" width="9.140625" style="1"/>
    <col min="10" max="10" width="38" style="1" customWidth="1"/>
    <col min="11" max="16384" width="9.140625" style="1"/>
  </cols>
  <sheetData>
    <row r="1" spans="2:12" ht="15.75" thickBot="1" x14ac:dyDescent="0.3">
      <c r="B1" s="15" t="s">
        <v>40</v>
      </c>
      <c r="C1" s="16">
        <v>1</v>
      </c>
      <c r="D1" s="17" t="s">
        <v>15</v>
      </c>
      <c r="F1" s="15" t="s">
        <v>41</v>
      </c>
      <c r="G1" s="16">
        <v>0</v>
      </c>
      <c r="H1" s="17" t="s">
        <v>15</v>
      </c>
      <c r="J1" s="15" t="s">
        <v>42</v>
      </c>
      <c r="K1" s="16">
        <v>0</v>
      </c>
      <c r="L1" s="17" t="s">
        <v>15</v>
      </c>
    </row>
    <row r="2" spans="2:12" x14ac:dyDescent="0.25">
      <c r="B2" s="7" t="s">
        <v>36</v>
      </c>
      <c r="C2" s="4">
        <v>4</v>
      </c>
      <c r="D2" s="8" t="s">
        <v>14</v>
      </c>
      <c r="F2" s="7" t="s">
        <v>36</v>
      </c>
      <c r="G2" s="4">
        <v>4</v>
      </c>
      <c r="H2" s="8" t="s">
        <v>14</v>
      </c>
      <c r="J2" s="7" t="s">
        <v>36</v>
      </c>
      <c r="K2" s="4">
        <v>4</v>
      </c>
      <c r="L2" s="8" t="s">
        <v>14</v>
      </c>
    </row>
    <row r="3" spans="2:12" ht="15.75" thickBot="1" x14ac:dyDescent="0.3">
      <c r="B3" s="12" t="s">
        <v>38</v>
      </c>
      <c r="C3" s="2">
        <v>2</v>
      </c>
      <c r="D3" s="13" t="s">
        <v>15</v>
      </c>
      <c r="F3" s="12" t="s">
        <v>38</v>
      </c>
      <c r="G3" s="2">
        <v>5</v>
      </c>
      <c r="H3" s="13" t="s">
        <v>15</v>
      </c>
      <c r="J3" s="12" t="s">
        <v>38</v>
      </c>
      <c r="K3" s="2">
        <v>5</v>
      </c>
      <c r="L3" s="13" t="s">
        <v>15</v>
      </c>
    </row>
    <row r="4" spans="2:12" x14ac:dyDescent="0.25">
      <c r="B4" s="7" t="s">
        <v>37</v>
      </c>
      <c r="C4" s="4">
        <v>1</v>
      </c>
      <c r="D4" s="8" t="s">
        <v>14</v>
      </c>
      <c r="F4" s="7" t="s">
        <v>37</v>
      </c>
      <c r="G4" s="4">
        <v>1</v>
      </c>
      <c r="H4" s="8" t="s">
        <v>14</v>
      </c>
      <c r="J4" s="7" t="s">
        <v>37</v>
      </c>
      <c r="K4" s="4">
        <v>1</v>
      </c>
      <c r="L4" s="8" t="s">
        <v>14</v>
      </c>
    </row>
    <row r="5" spans="2:12" ht="15.75" thickBot="1" x14ac:dyDescent="0.3">
      <c r="B5" s="12" t="s">
        <v>39</v>
      </c>
      <c r="C5" s="2">
        <v>2</v>
      </c>
      <c r="D5" s="13" t="s">
        <v>15</v>
      </c>
      <c r="F5" s="12" t="s">
        <v>39</v>
      </c>
      <c r="G5" s="2">
        <v>0</v>
      </c>
      <c r="H5" s="13" t="s">
        <v>15</v>
      </c>
      <c r="J5" s="12" t="s">
        <v>39</v>
      </c>
      <c r="K5" s="2">
        <v>0</v>
      </c>
      <c r="L5" s="13" t="s">
        <v>15</v>
      </c>
    </row>
    <row r="6" spans="2:12" x14ac:dyDescent="0.25">
      <c r="B6" s="7" t="s">
        <v>51</v>
      </c>
      <c r="C6" s="4">
        <v>5</v>
      </c>
      <c r="D6" s="8" t="s">
        <v>14</v>
      </c>
      <c r="F6" s="7" t="s">
        <v>51</v>
      </c>
      <c r="G6" s="4">
        <v>3</v>
      </c>
      <c r="H6" s="8" t="s">
        <v>14</v>
      </c>
      <c r="J6" s="7" t="s">
        <v>51</v>
      </c>
      <c r="K6" s="4">
        <v>3</v>
      </c>
      <c r="L6" s="8" t="s">
        <v>14</v>
      </c>
    </row>
    <row r="7" spans="2:12" ht="15.75" thickBot="1" x14ac:dyDescent="0.3">
      <c r="B7" s="12" t="s">
        <v>52</v>
      </c>
      <c r="C7" s="2">
        <v>2</v>
      </c>
      <c r="D7" s="13" t="s">
        <v>15</v>
      </c>
      <c r="F7" s="12" t="s">
        <v>52</v>
      </c>
      <c r="G7" s="2">
        <v>0</v>
      </c>
      <c r="H7" s="13" t="s">
        <v>15</v>
      </c>
      <c r="J7" s="12" t="s">
        <v>52</v>
      </c>
      <c r="K7" s="2">
        <v>0</v>
      </c>
      <c r="L7" s="13" t="s">
        <v>15</v>
      </c>
    </row>
    <row r="8" spans="2:12" x14ac:dyDescent="0.25">
      <c r="B8" s="7" t="s">
        <v>53</v>
      </c>
      <c r="C8" s="4">
        <v>2</v>
      </c>
      <c r="D8" s="8" t="s">
        <v>14</v>
      </c>
      <c r="F8" s="7" t="s">
        <v>53</v>
      </c>
      <c r="G8" s="4">
        <v>3</v>
      </c>
      <c r="H8" s="8" t="s">
        <v>14</v>
      </c>
      <c r="J8" s="7" t="s">
        <v>53</v>
      </c>
      <c r="K8" s="4">
        <v>3</v>
      </c>
      <c r="L8" s="8" t="s">
        <v>14</v>
      </c>
    </row>
    <row r="9" spans="2:12" ht="15.75" thickBot="1" x14ac:dyDescent="0.3">
      <c r="B9" s="12" t="s">
        <v>54</v>
      </c>
      <c r="C9" s="2">
        <v>1</v>
      </c>
      <c r="D9" s="13" t="s">
        <v>15</v>
      </c>
      <c r="F9" s="12" t="s">
        <v>54</v>
      </c>
      <c r="G9" s="2">
        <v>0</v>
      </c>
      <c r="H9" s="13" t="s">
        <v>15</v>
      </c>
      <c r="J9" s="12" t="s">
        <v>54</v>
      </c>
      <c r="K9" s="2">
        <v>0</v>
      </c>
      <c r="L9" s="13" t="s">
        <v>15</v>
      </c>
    </row>
    <row r="10" spans="2:12" ht="15.75" thickBot="1" x14ac:dyDescent="0.3">
      <c r="B10" s="5" t="s">
        <v>13</v>
      </c>
      <c r="C10" s="3">
        <f>C3+C5+C7+C9+1</f>
        <v>8</v>
      </c>
      <c r="D10" s="6" t="s">
        <v>15</v>
      </c>
      <c r="F10" s="5" t="s">
        <v>13</v>
      </c>
      <c r="G10" s="3">
        <f>G3+G5+G7+G9+1</f>
        <v>6</v>
      </c>
      <c r="H10" s="6" t="s">
        <v>15</v>
      </c>
      <c r="J10" s="5" t="s">
        <v>13</v>
      </c>
      <c r="K10" s="3">
        <f>K3+K5+K7+K9+1</f>
        <v>6</v>
      </c>
      <c r="L10" s="6" t="s">
        <v>15</v>
      </c>
    </row>
    <row r="11" spans="2:12" x14ac:dyDescent="0.25">
      <c r="B11" s="7" t="s">
        <v>17</v>
      </c>
      <c r="C11" s="4">
        <v>8</v>
      </c>
      <c r="D11" s="8" t="s">
        <v>15</v>
      </c>
      <c r="F11" s="7" t="s">
        <v>17</v>
      </c>
      <c r="G11" s="4">
        <v>1</v>
      </c>
      <c r="H11" s="8" t="s">
        <v>15</v>
      </c>
      <c r="J11" s="7" t="s">
        <v>17</v>
      </c>
      <c r="K11" s="4">
        <v>0</v>
      </c>
      <c r="L11" s="8" t="s">
        <v>15</v>
      </c>
    </row>
    <row r="12" spans="2:12" ht="15.75" thickBot="1" x14ac:dyDescent="0.3">
      <c r="B12" s="12" t="s">
        <v>16</v>
      </c>
      <c r="C12" s="2">
        <v>0</v>
      </c>
      <c r="D12" s="13" t="s">
        <v>15</v>
      </c>
      <c r="F12" s="12" t="s">
        <v>16</v>
      </c>
      <c r="G12" s="2">
        <v>1</v>
      </c>
      <c r="H12" s="13" t="s">
        <v>15</v>
      </c>
      <c r="J12" s="12" t="s">
        <v>16</v>
      </c>
      <c r="K12" s="2">
        <v>1</v>
      </c>
      <c r="L12" s="13" t="s">
        <v>15</v>
      </c>
    </row>
    <row r="13" spans="2:12" x14ac:dyDescent="0.25">
      <c r="B13" s="7" t="s">
        <v>18</v>
      </c>
      <c r="C13" s="4"/>
      <c r="D13" s="8"/>
      <c r="F13" s="7" t="s">
        <v>18</v>
      </c>
      <c r="G13" s="4"/>
      <c r="H13" s="8"/>
      <c r="J13" s="7" t="s">
        <v>18</v>
      </c>
      <c r="K13" s="4"/>
      <c r="L13" s="8"/>
    </row>
    <row r="14" spans="2:12" x14ac:dyDescent="0.25">
      <c r="B14" s="9" t="s">
        <v>19</v>
      </c>
      <c r="C14" s="14">
        <v>2</v>
      </c>
      <c r="D14" s="10"/>
      <c r="F14" s="9" t="s">
        <v>19</v>
      </c>
      <c r="G14" s="14">
        <v>2</v>
      </c>
      <c r="H14" s="10"/>
      <c r="J14" s="9" t="s">
        <v>19</v>
      </c>
      <c r="K14" s="14">
        <v>2</v>
      </c>
      <c r="L14" s="10"/>
    </row>
    <row r="15" spans="2:12" x14ac:dyDescent="0.25">
      <c r="B15" s="9" t="s">
        <v>20</v>
      </c>
      <c r="C15" s="11"/>
      <c r="D15" s="10"/>
      <c r="F15" s="9" t="s">
        <v>20</v>
      </c>
      <c r="G15" s="11"/>
      <c r="H15" s="10"/>
      <c r="J15" s="9" t="s">
        <v>20</v>
      </c>
      <c r="K15" s="11"/>
      <c r="L15" s="10"/>
    </row>
    <row r="16" spans="2:12" x14ac:dyDescent="0.25">
      <c r="B16" s="9" t="s">
        <v>21</v>
      </c>
      <c r="C16" s="11"/>
      <c r="D16" s="10"/>
      <c r="F16" s="9" t="s">
        <v>21</v>
      </c>
      <c r="G16" s="11"/>
      <c r="H16" s="10"/>
      <c r="J16" s="9" t="s">
        <v>21</v>
      </c>
      <c r="K16" s="11"/>
      <c r="L16" s="10"/>
    </row>
    <row r="17" spans="2:12" ht="15.75" thickBot="1" x14ac:dyDescent="0.3">
      <c r="B17" s="12"/>
      <c r="C17" s="2"/>
      <c r="D17" s="13"/>
      <c r="F17" s="12"/>
      <c r="G17" s="2"/>
      <c r="H17" s="13"/>
      <c r="J17" s="12"/>
      <c r="K17" s="2"/>
      <c r="L17" s="13"/>
    </row>
    <row r="18" spans="2:12" x14ac:dyDescent="0.25">
      <c r="B18" s="7" t="s">
        <v>48</v>
      </c>
      <c r="C18" s="4"/>
      <c r="D18" s="8"/>
      <c r="F18" s="7" t="s">
        <v>48</v>
      </c>
      <c r="G18" s="4"/>
      <c r="H18" s="8"/>
      <c r="J18" s="7" t="s">
        <v>48</v>
      </c>
      <c r="K18" s="4"/>
      <c r="L18" s="8"/>
    </row>
    <row r="19" spans="2:12" x14ac:dyDescent="0.25">
      <c r="B19" s="9" t="s">
        <v>49</v>
      </c>
      <c r="C19" s="14">
        <v>2</v>
      </c>
      <c r="D19" s="10"/>
      <c r="F19" s="9" t="s">
        <v>49</v>
      </c>
      <c r="G19" s="14">
        <v>1</v>
      </c>
      <c r="H19" s="10"/>
      <c r="J19" s="9" t="s">
        <v>49</v>
      </c>
      <c r="K19" s="14">
        <v>1</v>
      </c>
      <c r="L19" s="10"/>
    </row>
    <row r="20" spans="2:12" x14ac:dyDescent="0.25">
      <c r="B20" s="9" t="s">
        <v>21</v>
      </c>
      <c r="C20" s="11"/>
      <c r="D20" s="10"/>
      <c r="F20" s="9" t="s">
        <v>21</v>
      </c>
      <c r="G20" s="11"/>
      <c r="H20" s="10"/>
      <c r="J20" s="9" t="s">
        <v>21</v>
      </c>
      <c r="K20" s="11"/>
      <c r="L20" s="10"/>
    </row>
    <row r="21" spans="2:12" ht="15.75" thickBot="1" x14ac:dyDescent="0.3">
      <c r="B21" s="12"/>
      <c r="C21" s="2"/>
      <c r="D21" s="13"/>
      <c r="F21" s="12"/>
      <c r="G21" s="2"/>
      <c r="H21" s="13"/>
      <c r="J21" s="12"/>
      <c r="K21" s="2"/>
      <c r="L21" s="13"/>
    </row>
    <row r="22" spans="2:12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2:12" ht="15.75" thickBot="1" x14ac:dyDescent="0.3"/>
    <row r="24" spans="2:12" ht="15.75" thickBot="1" x14ac:dyDescent="0.3">
      <c r="B24" s="39" t="s">
        <v>24</v>
      </c>
      <c r="C24" s="40">
        <f>SUM(Л2!J3:J22)*C1</f>
        <v>188579.28</v>
      </c>
      <c r="D24" s="41" t="s">
        <v>12</v>
      </c>
      <c r="F24" s="39" t="s">
        <v>24</v>
      </c>
      <c r="G24" s="40">
        <f>SUM(Л2!P3:P22)*G1</f>
        <v>0</v>
      </c>
      <c r="H24" s="41" t="s">
        <v>12</v>
      </c>
      <c r="J24" s="39" t="s">
        <v>24</v>
      </c>
      <c r="K24" s="40">
        <f>SUM(Л2!V3:V22)*K1</f>
        <v>0</v>
      </c>
      <c r="L24" s="41" t="s">
        <v>12</v>
      </c>
    </row>
    <row r="26" spans="2:12" ht="15.75" thickBot="1" x14ac:dyDescent="0.3"/>
    <row r="27" spans="2:12" ht="19.5" thickBot="1" x14ac:dyDescent="0.3">
      <c r="F27" s="42" t="s">
        <v>46</v>
      </c>
      <c r="G27" s="44">
        <f>C24+G24+K24</f>
        <v>188579.28</v>
      </c>
      <c r="H27" s="43" t="s">
        <v>12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2</xdr:col>
                    <xdr:colOff>190500</xdr:colOff>
                    <xdr:row>13</xdr:row>
                    <xdr:rowOff>28575</xdr:rowOff>
                  </from>
                  <to>
                    <xdr:col>2</xdr:col>
                    <xdr:colOff>581025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2</xdr:col>
                    <xdr:colOff>190500</xdr:colOff>
                    <xdr:row>14</xdr:row>
                    <xdr:rowOff>19050</xdr:rowOff>
                  </from>
                  <to>
                    <xdr:col>2</xdr:col>
                    <xdr:colOff>590550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2</xdr:col>
                    <xdr:colOff>190500</xdr:colOff>
                    <xdr:row>15</xdr:row>
                    <xdr:rowOff>0</xdr:rowOff>
                  </from>
                  <to>
                    <xdr:col>2</xdr:col>
                    <xdr:colOff>590550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Окно группы 01">
              <controlPr defaultSize="0" autoFill="0" autoPict="0">
                <anchor moveWithCells="1">
                  <from>
                    <xdr:col>1</xdr:col>
                    <xdr:colOff>2524125</xdr:colOff>
                    <xdr:row>13</xdr:row>
                    <xdr:rowOff>19050</xdr:rowOff>
                  </from>
                  <to>
                    <xdr:col>3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Раскр. список 01">
              <controlPr defaultSize="0" autoLine="0" autoPict="0">
                <anchor mov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Раскр. список 11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Option Button 9">
              <controlPr defaultSize="0" autoFill="0" autoLine="0" autoPict="0">
                <anchor moveWithCells="1">
                  <from>
                    <xdr:col>6</xdr:col>
                    <xdr:colOff>190500</xdr:colOff>
                    <xdr:row>13</xdr:row>
                    <xdr:rowOff>19050</xdr:rowOff>
                  </from>
                  <to>
                    <xdr:col>6</xdr:col>
                    <xdr:colOff>561975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Option Button 10">
              <controlPr defaultSize="0" autoFill="0" autoLine="0" autoPict="0">
                <anchor moveWithCells="1">
                  <from>
                    <xdr:col>6</xdr:col>
                    <xdr:colOff>190500</xdr:colOff>
                    <xdr:row>13</xdr:row>
                    <xdr:rowOff>180975</xdr:rowOff>
                  </from>
                  <to>
                    <xdr:col>6</xdr:col>
                    <xdr:colOff>504825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Option Button 11">
              <controlPr defaultSize="0" autoFill="0" autoLine="0" autoPict="0">
                <anchor moveWithCells="1">
                  <from>
                    <xdr:col>6</xdr:col>
                    <xdr:colOff>190500</xdr:colOff>
                    <xdr:row>15</xdr:row>
                    <xdr:rowOff>0</xdr:rowOff>
                  </from>
                  <to>
                    <xdr:col>6</xdr:col>
                    <xdr:colOff>514350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Окно группы 02">
              <controlPr defaultSize="0" autoFill="0" autoPict="0">
                <anchor moveWithCells="1">
                  <from>
                    <xdr:col>5</xdr:col>
                    <xdr:colOff>2524125</xdr:colOff>
                    <xdr:row>13</xdr:row>
                    <xdr:rowOff>19050</xdr:rowOff>
                  </from>
                  <to>
                    <xdr:col>7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Раскр. список 02">
              <controlPr defaultSize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Раскр. список 12">
              <controlPr defaultSize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Option Button 16">
              <controlPr defaultSize="0" autoFill="0" autoLine="0" autoPict="0">
                <anchor moveWithCells="1">
                  <from>
                    <xdr:col>10</xdr:col>
                    <xdr:colOff>190500</xdr:colOff>
                    <xdr:row>13</xdr:row>
                    <xdr:rowOff>19050</xdr:rowOff>
                  </from>
                  <to>
                    <xdr:col>10</xdr:col>
                    <xdr:colOff>561975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Option Button 17">
              <controlPr defaultSize="0" autoFill="0" autoLine="0" autoPict="0">
                <anchor moveWithCells="1">
                  <from>
                    <xdr:col>10</xdr:col>
                    <xdr:colOff>190500</xdr:colOff>
                    <xdr:row>13</xdr:row>
                    <xdr:rowOff>180975</xdr:rowOff>
                  </from>
                  <to>
                    <xdr:col>10</xdr:col>
                    <xdr:colOff>504825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Option Button 18">
              <controlPr defaultSize="0" autoFill="0" autoLine="0" autoPict="0">
                <anchor moveWithCells="1">
                  <from>
                    <xdr:col>10</xdr:col>
                    <xdr:colOff>190500</xdr:colOff>
                    <xdr:row>15</xdr:row>
                    <xdr:rowOff>0</xdr:rowOff>
                  </from>
                  <to>
                    <xdr:col>10</xdr:col>
                    <xdr:colOff>514350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Окно группы 03">
              <controlPr defaultSize="0" autoFill="0" autoPict="0">
                <anchor moveWithCells="1">
                  <from>
                    <xdr:col>9</xdr:col>
                    <xdr:colOff>2524125</xdr:colOff>
                    <xdr:row>13</xdr:row>
                    <xdr:rowOff>19050</xdr:rowOff>
                  </from>
                  <to>
                    <xdr:col>11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Раскр. список 03">
              <controlPr defaultSize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Раскр. список 13">
              <controlPr defaultSize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Option Button 22">
              <controlPr defaultSize="0" autoFill="0" autoLine="0" autoPict="0">
                <anchor moveWithCells="1">
                  <from>
                    <xdr:col>2</xdr:col>
                    <xdr:colOff>190500</xdr:colOff>
                    <xdr:row>18</xdr:row>
                    <xdr:rowOff>28575</xdr:rowOff>
                  </from>
                  <to>
                    <xdr:col>2</xdr:col>
                    <xdr:colOff>581025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Option Button 23">
              <controlPr defaultSize="0" autoFill="0" autoLine="0" autoPict="0">
                <anchor moveWithCells="1">
                  <from>
                    <xdr:col>2</xdr:col>
                    <xdr:colOff>190500</xdr:colOff>
                    <xdr:row>19</xdr:row>
                    <xdr:rowOff>19050</xdr:rowOff>
                  </from>
                  <to>
                    <xdr:col>2</xdr:col>
                    <xdr:colOff>590550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Окно группы 11">
              <controlPr defaultSize="0" autoFill="0" autoPict="0">
                <anchor moveWithCells="1">
                  <from>
                    <xdr:col>1</xdr:col>
                    <xdr:colOff>2524125</xdr:colOff>
                    <xdr:row>18</xdr:row>
                    <xdr:rowOff>19050</xdr:rowOff>
                  </from>
                  <to>
                    <xdr:col>3</xdr:col>
                    <xdr:colOff>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Option Button 26">
              <controlPr defaultSize="0" autoFill="0" autoLine="0" autoPict="0">
                <anchor moveWithCells="1">
                  <from>
                    <xdr:col>6</xdr:col>
                    <xdr:colOff>190500</xdr:colOff>
                    <xdr:row>18</xdr:row>
                    <xdr:rowOff>19050</xdr:rowOff>
                  </from>
                  <to>
                    <xdr:col>6</xdr:col>
                    <xdr:colOff>561975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Option Button 27">
              <controlPr defaultSize="0" autoFill="0" autoLine="0" autoPict="0">
                <anchor moveWithCells="1">
                  <from>
                    <xdr:col>6</xdr:col>
                    <xdr:colOff>190500</xdr:colOff>
                    <xdr:row>18</xdr:row>
                    <xdr:rowOff>180975</xdr:rowOff>
                  </from>
                  <to>
                    <xdr:col>6</xdr:col>
                    <xdr:colOff>504825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Окно группы 2">
              <controlPr defaultSize="0" autoFill="0" autoPict="0">
                <anchor moveWithCells="1">
                  <from>
                    <xdr:col>5</xdr:col>
                    <xdr:colOff>2524125</xdr:colOff>
                    <xdr:row>18</xdr:row>
                    <xdr:rowOff>19050</xdr:rowOff>
                  </from>
                  <to>
                    <xdr:col>7</xdr:col>
                    <xdr:colOff>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Option Button 30">
              <controlPr defaultSize="0" autoFill="0" autoLine="0" autoPict="0">
                <anchor moveWithCells="1">
                  <from>
                    <xdr:col>10</xdr:col>
                    <xdr:colOff>190500</xdr:colOff>
                    <xdr:row>18</xdr:row>
                    <xdr:rowOff>19050</xdr:rowOff>
                  </from>
                  <to>
                    <xdr:col>10</xdr:col>
                    <xdr:colOff>561975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Option Button 31">
              <controlPr defaultSize="0" autoFill="0" autoLine="0" autoPict="0">
                <anchor moveWithCells="1">
                  <from>
                    <xdr:col>10</xdr:col>
                    <xdr:colOff>190500</xdr:colOff>
                    <xdr:row>18</xdr:row>
                    <xdr:rowOff>180975</xdr:rowOff>
                  </from>
                  <to>
                    <xdr:col>10</xdr:col>
                    <xdr:colOff>504825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Окно группы 13">
              <controlPr defaultSize="0" autoFill="0" autoPict="0">
                <anchor moveWithCells="1">
                  <from>
                    <xdr:col>9</xdr:col>
                    <xdr:colOff>2524125</xdr:colOff>
                    <xdr:row>18</xdr:row>
                    <xdr:rowOff>19050</xdr:rowOff>
                  </from>
                  <to>
                    <xdr:col>11</xdr:col>
                    <xdr:colOff>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Раскр. список 21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Раскр. список 22">
              <controlPr defaultSize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Раскр. список 23">
              <controlPr defaultSize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Drop Down 39">
              <controlPr defaultSize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Drop Down 40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Drop Down 41">
              <controlPr defaultSize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9B5E-B4AE-4B93-9EB7-12807837470B}">
  <dimension ref="A1:AC22"/>
  <sheetViews>
    <sheetView topLeftCell="A4" workbookViewId="0">
      <selection activeCell="S16" sqref="S16"/>
    </sheetView>
  </sheetViews>
  <sheetFormatPr defaultRowHeight="15" x14ac:dyDescent="0.25"/>
  <cols>
    <col min="1" max="1" width="9.28515625" style="20" customWidth="1"/>
    <col min="2" max="2" width="37.140625" style="20" customWidth="1"/>
    <col min="3" max="5" width="9.140625" style="20"/>
    <col min="6" max="6" width="2" style="20" customWidth="1"/>
    <col min="7" max="7" width="7.85546875" style="20" customWidth="1"/>
    <col min="8" max="8" width="8.140625" style="20" customWidth="1"/>
    <col min="9" max="9" width="2" style="20" customWidth="1"/>
    <col min="10" max="10" width="7.42578125" style="20" customWidth="1"/>
    <col min="11" max="11" width="8.140625" style="20" customWidth="1"/>
    <col min="12" max="12" width="4.7109375" style="20" customWidth="1"/>
    <col min="13" max="13" width="7.85546875" style="20" customWidth="1"/>
    <col min="14" max="14" width="8.140625" style="20" customWidth="1"/>
    <col min="15" max="15" width="2" style="20" customWidth="1"/>
    <col min="16" max="16" width="7.42578125" style="20" customWidth="1"/>
    <col min="17" max="17" width="8.140625" style="20" customWidth="1"/>
    <col min="18" max="18" width="4.7109375" style="20" customWidth="1"/>
    <col min="19" max="19" width="7.85546875" style="20" customWidth="1"/>
    <col min="20" max="20" width="8.140625" style="20" customWidth="1"/>
    <col min="21" max="21" width="2" style="20" customWidth="1"/>
    <col min="22" max="22" width="7.42578125" style="20" customWidth="1"/>
    <col min="23" max="23" width="8.140625" style="20" customWidth="1"/>
    <col min="24" max="24" width="4.7109375" style="20" customWidth="1"/>
    <col min="25" max="25" width="7.85546875" style="20" customWidth="1"/>
    <col min="26" max="26" width="8.140625" style="20" customWidth="1"/>
    <col min="27" max="27" width="2" style="20" customWidth="1"/>
    <col min="28" max="28" width="7.42578125" style="20" customWidth="1"/>
    <col min="29" max="29" width="8.140625" style="20" customWidth="1"/>
    <col min="30" max="16384" width="9.140625" style="20"/>
  </cols>
  <sheetData>
    <row r="1" spans="1:29" ht="15.75" thickBot="1" x14ac:dyDescent="0.3">
      <c r="G1" s="47" t="s">
        <v>43</v>
      </c>
      <c r="H1" s="48"/>
      <c r="I1" s="48"/>
      <c r="J1" s="48"/>
      <c r="K1" s="49"/>
      <c r="M1" s="47" t="s">
        <v>44</v>
      </c>
      <c r="N1" s="48"/>
      <c r="O1" s="48"/>
      <c r="P1" s="48"/>
      <c r="Q1" s="49"/>
      <c r="S1" s="47" t="s">
        <v>45</v>
      </c>
      <c r="T1" s="48"/>
      <c r="U1" s="48"/>
      <c r="V1" s="48"/>
      <c r="W1" s="49"/>
      <c r="Y1" s="47" t="s">
        <v>47</v>
      </c>
      <c r="Z1" s="48"/>
      <c r="AA1" s="48"/>
      <c r="AB1" s="48"/>
      <c r="AC1" s="49"/>
    </row>
    <row r="2" spans="1:29" ht="15.75" thickBot="1" x14ac:dyDescent="0.3">
      <c r="A2" s="21" t="s">
        <v>28</v>
      </c>
      <c r="B2" s="22" t="s">
        <v>29</v>
      </c>
      <c r="C2" s="22" t="s">
        <v>27</v>
      </c>
      <c r="D2" s="23" t="s">
        <v>26</v>
      </c>
      <c r="G2" s="37" t="s">
        <v>25</v>
      </c>
      <c r="H2" s="38" t="s">
        <v>26</v>
      </c>
      <c r="J2" s="37" t="s">
        <v>27</v>
      </c>
      <c r="K2" s="38" t="s">
        <v>26</v>
      </c>
      <c r="M2" s="37" t="s">
        <v>25</v>
      </c>
      <c r="N2" s="38" t="s">
        <v>26</v>
      </c>
      <c r="P2" s="37" t="s">
        <v>27</v>
      </c>
      <c r="Q2" s="38" t="s">
        <v>26</v>
      </c>
      <c r="S2" s="37" t="s">
        <v>25</v>
      </c>
      <c r="T2" s="38" t="s">
        <v>26</v>
      </c>
      <c r="V2" s="37" t="s">
        <v>27</v>
      </c>
      <c r="W2" s="38" t="s">
        <v>26</v>
      </c>
      <c r="Y2" s="37" t="s">
        <v>25</v>
      </c>
      <c r="Z2" s="38" t="s">
        <v>26</v>
      </c>
      <c r="AB2" s="37" t="s">
        <v>27</v>
      </c>
      <c r="AC2" s="38" t="s">
        <v>26</v>
      </c>
    </row>
    <row r="3" spans="1:29" ht="39" customHeight="1" x14ac:dyDescent="0.25">
      <c r="A3" s="24" t="s">
        <v>30</v>
      </c>
      <c r="B3" s="25"/>
      <c r="C3" s="25">
        <v>2950</v>
      </c>
      <c r="D3" s="26" t="s">
        <v>12</v>
      </c>
      <c r="G3" s="24">
        <f>IF(Л1!$C$14=1,Л1!$C$12,IF(Л1!$C$14=2,Л1!$C$12*2,0))</f>
        <v>0</v>
      </c>
      <c r="H3" s="26" t="s">
        <v>23</v>
      </c>
      <c r="J3" s="24">
        <f>C3*G3</f>
        <v>0</v>
      </c>
      <c r="K3" s="26" t="s">
        <v>12</v>
      </c>
      <c r="M3" s="24">
        <f>IF(Л1!$G$14=1,Л1!$G$12,IF(Л1!$G$14=2,Л1!$G$12*2,0))</f>
        <v>2</v>
      </c>
      <c r="N3" s="26" t="s">
        <v>23</v>
      </c>
      <c r="P3" s="24">
        <f t="shared" ref="P3:P22" si="0">C3*M3</f>
        <v>5900</v>
      </c>
      <c r="Q3" s="26" t="s">
        <v>12</v>
      </c>
      <c r="S3" s="24">
        <f>IF(Л1!$K$14=1,Л1!$K$12,IF(Л1!$K$14=2,Л1!$K$12*2,0))</f>
        <v>2</v>
      </c>
      <c r="T3" s="26" t="s">
        <v>23</v>
      </c>
      <c r="V3" s="24">
        <f t="shared" ref="V3:V22" si="1">C3*S3</f>
        <v>5900</v>
      </c>
      <c r="W3" s="26" t="s">
        <v>12</v>
      </c>
      <c r="Y3" s="27">
        <f>G3*Л1!$C$1+M3*Л1!$G$1+S3*Л1!$K$1</f>
        <v>0</v>
      </c>
      <c r="Z3" s="28" t="s">
        <v>23</v>
      </c>
      <c r="AB3" s="27">
        <f t="shared" ref="AB3:AB22" si="2">C3*Y3</f>
        <v>0</v>
      </c>
      <c r="AC3" s="28" t="s">
        <v>12</v>
      </c>
    </row>
    <row r="4" spans="1:29" ht="40.5" customHeight="1" x14ac:dyDescent="0.25">
      <c r="A4" s="29" t="s">
        <v>31</v>
      </c>
      <c r="B4" s="30"/>
      <c r="C4" s="30">
        <v>3270</v>
      </c>
      <c r="D4" s="31" t="s">
        <v>12</v>
      </c>
      <c r="G4" s="29">
        <f>IF(Л1!$C$14=1,(Л1!$C$10-1)*Л1!$C$12,IF(Л1!$C$14=2,(Л1!$C$10-2)*Л1!$C$12,Л1!$C$10*Л1!$C$12))</f>
        <v>0</v>
      </c>
      <c r="H4" s="31" t="s">
        <v>23</v>
      </c>
      <c r="J4" s="29">
        <f t="shared" ref="J4:J22" si="3">C4*G4</f>
        <v>0</v>
      </c>
      <c r="K4" s="31" t="s">
        <v>12</v>
      </c>
      <c r="M4" s="29">
        <f>IF(Л1!$G$14=1,(Л1!$G$10-1)*Л1!$G$12,IF(Л1!$G$14=2,(Л1!$G$10-2)*Л1!$G$12,Л1!$G$10*Л1!$G$12))</f>
        <v>4</v>
      </c>
      <c r="N4" s="31" t="s">
        <v>23</v>
      </c>
      <c r="P4" s="29">
        <f t="shared" si="0"/>
        <v>13080</v>
      </c>
      <c r="Q4" s="31" t="s">
        <v>12</v>
      </c>
      <c r="S4" s="29">
        <f>IF(Л1!$K$14=1,(Л1!$K$10-1)*Л1!$K$12,IF(Л1!$K$14=2,(Л1!$K$10-2)*Л1!$K$12,Л1!$K$10*Л1!$K$12))</f>
        <v>4</v>
      </c>
      <c r="T4" s="31" t="s">
        <v>23</v>
      </c>
      <c r="V4" s="29">
        <f t="shared" si="1"/>
        <v>13080</v>
      </c>
      <c r="W4" s="31" t="s">
        <v>12</v>
      </c>
      <c r="Y4" s="29">
        <f>G4*Л1!$C$1+M4*Л1!$G$1+S4*Л1!$K$1</f>
        <v>0</v>
      </c>
      <c r="Z4" s="31" t="s">
        <v>23</v>
      </c>
      <c r="AB4" s="29">
        <f t="shared" si="2"/>
        <v>0</v>
      </c>
      <c r="AC4" s="31" t="s">
        <v>12</v>
      </c>
    </row>
    <row r="5" spans="1:29" ht="29.25" customHeight="1" x14ac:dyDescent="0.25">
      <c r="A5" s="29" t="s">
        <v>32</v>
      </c>
      <c r="B5" s="30"/>
      <c r="C5" s="30">
        <v>1970</v>
      </c>
      <c r="D5" s="31" t="s">
        <v>12</v>
      </c>
      <c r="G5" s="29">
        <f>IF(Л1!$C$14=1,Л1!$C$11,IF(Л1!$C$14=2,Л1!$C$11*2,0))</f>
        <v>16</v>
      </c>
      <c r="H5" s="31" t="s">
        <v>23</v>
      </c>
      <c r="J5" s="29">
        <f t="shared" si="3"/>
        <v>31520</v>
      </c>
      <c r="K5" s="31" t="s">
        <v>12</v>
      </c>
      <c r="M5" s="29">
        <f>IF(Л1!$G$14=1,Л1!$G$11,IF(Л1!$G$14=2,Л1!$G$11*2,0))</f>
        <v>2</v>
      </c>
      <c r="N5" s="31" t="s">
        <v>23</v>
      </c>
      <c r="P5" s="29">
        <f t="shared" si="0"/>
        <v>3940</v>
      </c>
      <c r="Q5" s="31" t="s">
        <v>12</v>
      </c>
      <c r="S5" s="29">
        <f>IF(Л1!$K$14=1,Л1!$K$11,IF(Л1!$K$14=2,Л1!$K$11*2,0))</f>
        <v>0</v>
      </c>
      <c r="T5" s="31" t="s">
        <v>23</v>
      </c>
      <c r="V5" s="29">
        <f t="shared" si="1"/>
        <v>0</v>
      </c>
      <c r="W5" s="31" t="s">
        <v>12</v>
      </c>
      <c r="Y5" s="29">
        <f>G5*Л1!$C$1+M5*Л1!$G$1+S5*Л1!$K$1</f>
        <v>16</v>
      </c>
      <c r="Z5" s="31" t="s">
        <v>23</v>
      </c>
      <c r="AB5" s="29">
        <f t="shared" si="2"/>
        <v>31520</v>
      </c>
      <c r="AC5" s="31" t="s">
        <v>12</v>
      </c>
    </row>
    <row r="6" spans="1:29" ht="40.5" customHeight="1" x14ac:dyDescent="0.25">
      <c r="A6" s="29" t="s">
        <v>33</v>
      </c>
      <c r="B6" s="30"/>
      <c r="C6" s="30">
        <v>2210</v>
      </c>
      <c r="D6" s="31" t="s">
        <v>12</v>
      </c>
      <c r="G6" s="29">
        <f>IF(Л1!$C$14=1,(Л1!$C$10-1)*Л1!$C$11,IF(Л1!$C$14=2,(Л1!$C$10-2)*Л1!$C$11,Л1!$C$10*Л1!$C$11))</f>
        <v>48</v>
      </c>
      <c r="H6" s="31" t="s">
        <v>23</v>
      </c>
      <c r="J6" s="29">
        <f t="shared" si="3"/>
        <v>106080</v>
      </c>
      <c r="K6" s="31" t="s">
        <v>12</v>
      </c>
      <c r="M6" s="29">
        <f>IF(Л1!$G$14=1,(Л1!$G$10-1)*Л1!$G$11,IF(Л1!$G$14=2,(Л1!$G$10-2)*Л1!$G$11,Л1!$G$10*Л1!$G$11))</f>
        <v>4</v>
      </c>
      <c r="N6" s="31" t="s">
        <v>23</v>
      </c>
      <c r="P6" s="29">
        <f t="shared" si="0"/>
        <v>8840</v>
      </c>
      <c r="Q6" s="31" t="s">
        <v>12</v>
      </c>
      <c r="S6" s="29">
        <f>IF(Л1!$K$14=1,(Л1!$K$10-1)*Л1!$K$11,IF(Л1!$K$14=2,(Л1!$K$10-2)*Л1!$K$11,Л1!$K$10*Л1!$K$11))</f>
        <v>0</v>
      </c>
      <c r="T6" s="31" t="s">
        <v>23</v>
      </c>
      <c r="V6" s="29">
        <f t="shared" si="1"/>
        <v>0</v>
      </c>
      <c r="W6" s="31" t="s">
        <v>12</v>
      </c>
      <c r="Y6" s="29">
        <f>G6*Л1!$C$1+M6*Л1!$G$1+S6*Л1!$K$1</f>
        <v>48</v>
      </c>
      <c r="Z6" s="31" t="s">
        <v>23</v>
      </c>
      <c r="AB6" s="29">
        <f t="shared" si="2"/>
        <v>106080</v>
      </c>
      <c r="AC6" s="31" t="s">
        <v>12</v>
      </c>
    </row>
    <row r="7" spans="1:29" ht="38.25" customHeight="1" x14ac:dyDescent="0.25">
      <c r="A7" s="29" t="s">
        <v>34</v>
      </c>
      <c r="B7" s="30"/>
      <c r="C7" s="30">
        <v>267</v>
      </c>
      <c r="D7" s="31" t="s">
        <v>12</v>
      </c>
      <c r="E7" s="20">
        <v>1900</v>
      </c>
      <c r="G7" s="29">
        <f>IF(Л1!$C$2=1,(Л1!$C$3)*(Л1!$C$11*3+Л1!$C$12*4),0)+IF(Л1!$C$4=1,(Л1!$C$5)*(Л1!$C$11*3+Л1!$C$12*4),0)+IF(Л1!$C$6=1,(Л1!$C$7)*(Л1!$C$11*3+Л1!$C$12*4),0)+IF(Л1!$C$8=1,(Л1!$C$9)*(Л1!$C$11*3+Л1!$C$12*4),0)</f>
        <v>48</v>
      </c>
      <c r="H7" s="31" t="s">
        <v>23</v>
      </c>
      <c r="J7" s="29">
        <f t="shared" si="3"/>
        <v>12816</v>
      </c>
      <c r="K7" s="31" t="s">
        <v>12</v>
      </c>
      <c r="M7" s="29">
        <f>IF(Л1!$G$2=1,(Л1!$G$3)*(Л1!$G$11*3+Л1!$G$12*4),0)+IF(Л1!$G$4=1,(Л1!$G$5)*(Л1!$G$11*3+Л1!$G$12*4),0)+IF(Л1!$G$6=1,(Л1!$G$7)*(Л1!$G$11*3+Л1!$G$12*4),0)+IF(Л1!$G$8=1,(Л1!$G$9)*(Л1!$G$11*3+Л1!$G$12*4),0)</f>
        <v>0</v>
      </c>
      <c r="N7" s="31" t="s">
        <v>23</v>
      </c>
      <c r="P7" s="29">
        <f t="shared" si="0"/>
        <v>0</v>
      </c>
      <c r="Q7" s="31" t="s">
        <v>12</v>
      </c>
      <c r="S7" s="29">
        <f>IF(Л1!$K$2=1,(Л1!$K$3)*(Л1!$K$11*3+Л1!$K$12*4),0)+IF(Л1!$K$4=1,(Л1!$K$5)*(Л1!$K$11*3+Л1!$K$12*4),0)+IF(Л1!$K$6=1,(Л1!$K$7)*(Л1!$K$11*3+Л1!$K$12*4),0)+IF(Л1!$K$8=1,(Л1!$K$9)*(Л1!$K$11*3+Л1!$K$12*4),0)</f>
        <v>0</v>
      </c>
      <c r="T7" s="31" t="s">
        <v>23</v>
      </c>
      <c r="V7" s="29">
        <f t="shared" si="1"/>
        <v>0</v>
      </c>
      <c r="W7" s="31" t="s">
        <v>12</v>
      </c>
      <c r="Y7" s="29">
        <f>G7*Л1!$C$1+M7*Л1!$G$1+S7*Л1!$K$1</f>
        <v>48</v>
      </c>
      <c r="Z7" s="31" t="s">
        <v>23</v>
      </c>
      <c r="AB7" s="29">
        <f t="shared" si="2"/>
        <v>12816</v>
      </c>
      <c r="AC7" s="31" t="s">
        <v>12</v>
      </c>
    </row>
    <row r="8" spans="1:29" ht="38.25" customHeight="1" x14ac:dyDescent="0.25">
      <c r="A8" s="29" t="s">
        <v>35</v>
      </c>
      <c r="B8" s="30"/>
      <c r="C8" s="30">
        <v>216</v>
      </c>
      <c r="D8" s="31" t="s">
        <v>12</v>
      </c>
      <c r="E8" s="20">
        <v>1600</v>
      </c>
      <c r="G8" s="29">
        <f>IF(Л1!$C$2=2,(Л1!$C$3)*(Л1!$C$11*3+Л1!$C$12*4),0)+IF(Л1!$C$4=2,(Л1!$C$5)*(Л1!$C$11*3+Л1!$C$12*4),0)+IF(Л1!$C$6=2,(Л1!$C$7)*(Л1!$C$11*3+Л1!$C$12*4),0)+IF(Л1!$C$8=2,(Л1!$C$9)*(Л1!$C$11*3+Л1!$C$12*4),0)</f>
        <v>24</v>
      </c>
      <c r="H8" s="31" t="s">
        <v>23</v>
      </c>
      <c r="J8" s="29">
        <f t="shared" si="3"/>
        <v>5184</v>
      </c>
      <c r="K8" s="31" t="s">
        <v>12</v>
      </c>
      <c r="M8" s="29">
        <f>IF(Л1!$G$2=2,(Л1!$G$3)*(Л1!$G$11*3+Л1!$G$12*4),0)+IF(Л1!$G$4=2,(Л1!$G$5)*(Л1!$G$11*3+Л1!$G$12*4),0)+IF(Л1!$G$6=2,(Л1!$G$7)*(Л1!$G$11*3+Л1!$G$12*4),0)+IF(Л1!$G$8=2,(Л1!$G$9)*(Л1!$G$11*3+Л1!$G$12*4),0)</f>
        <v>0</v>
      </c>
      <c r="N8" s="31" t="s">
        <v>23</v>
      </c>
      <c r="P8" s="29">
        <f t="shared" si="0"/>
        <v>0</v>
      </c>
      <c r="Q8" s="31" t="s">
        <v>12</v>
      </c>
      <c r="S8" s="29">
        <f>IF(Л1!$K$2=2,(Л1!$K$3)*(Л1!$K$11*3+Л1!$K$12*4),0)+IF(Л1!$K$4=2,(Л1!$K$5)*(Л1!$K$11*3+Л1!$K$12*4),0)+IF(Л1!$K$6=2,(Л1!$K$7)*(Л1!$K$11*3+Л1!$K$12*4),0)+IF(Л1!$K$8=2,(Л1!$K$9)*(Л1!$K$11*3+Л1!$K$12*4),0)</f>
        <v>0</v>
      </c>
      <c r="T8" s="31" t="s">
        <v>23</v>
      </c>
      <c r="V8" s="29">
        <f t="shared" si="1"/>
        <v>0</v>
      </c>
      <c r="W8" s="31" t="s">
        <v>12</v>
      </c>
      <c r="Y8" s="29">
        <f>G8*Л1!$C$1+M8*Л1!$G$1+S8*Л1!$K$1</f>
        <v>24</v>
      </c>
      <c r="Z8" s="31" t="s">
        <v>23</v>
      </c>
      <c r="AB8" s="29">
        <f t="shared" si="2"/>
        <v>5184</v>
      </c>
      <c r="AC8" s="31" t="s">
        <v>12</v>
      </c>
    </row>
    <row r="9" spans="1:29" ht="42.75" customHeight="1" x14ac:dyDescent="0.25">
      <c r="A9" s="29" t="s">
        <v>0</v>
      </c>
      <c r="B9" s="30"/>
      <c r="C9" s="30">
        <v>372</v>
      </c>
      <c r="D9" s="31" t="s">
        <v>12</v>
      </c>
      <c r="E9" s="20">
        <v>2500</v>
      </c>
      <c r="G9" s="29">
        <f>IF(Л1!$C$2=3,(Л1!$C$3)*(Л1!$C$11*3+Л1!$C$12*4),0)+IF(Л1!$C$4=3,(Л1!$C$5)*(Л1!$C$11*3+Л1!$C$12*4),0)+IF(Л1!$C$6=3,(Л1!$C$7)*(Л1!$C$11*3+Л1!$C$12*4),0)+IF(Л1!$C$8=3,(Л1!$C$9)*(Л1!$C$11*3+Л1!$C$12*4),0)</f>
        <v>0</v>
      </c>
      <c r="H9" s="31" t="s">
        <v>23</v>
      </c>
      <c r="J9" s="29">
        <f t="shared" si="3"/>
        <v>0</v>
      </c>
      <c r="K9" s="31" t="s">
        <v>12</v>
      </c>
      <c r="M9" s="29">
        <f>IF(Л1!$G$2=3,(Л1!$G$3)*(Л1!$G$11*3+Л1!$G$12*4),0)+IF(Л1!$G$4=3,(Л1!$G$5)*(Л1!$G$11*3+Л1!$G$12*4),0)+IF(Л1!$G$6=3,(Л1!$G$7)*(Л1!$G$11*3+Л1!$G$12*4),0)+IF(Л1!$G$8=3,(Л1!$G$9)*(Л1!$G$11*3+Л1!$G$12*4),0)</f>
        <v>0</v>
      </c>
      <c r="N9" s="31" t="s">
        <v>23</v>
      </c>
      <c r="P9" s="29">
        <f t="shared" si="0"/>
        <v>0</v>
      </c>
      <c r="Q9" s="31" t="s">
        <v>12</v>
      </c>
      <c r="S9" s="29">
        <f>IF(Л1!$K$2=3,(Л1!$K$3)*(Л1!$K$11*3+Л1!$K$12*4),0)+IF(Л1!$K$4=3,(Л1!$K$5)*(Л1!$K$11*3+Л1!$K$12*4),0)+IF(Л1!$K$6=3,(Л1!$K$7)*(Л1!$K$11*3+Л1!$K$12*4),0)+IF(Л1!$K$8=3,(Л1!$K$9)*(Л1!$K$11*3+Л1!$K$12*4),0)</f>
        <v>0</v>
      </c>
      <c r="T9" s="31" t="s">
        <v>23</v>
      </c>
      <c r="V9" s="29">
        <f t="shared" si="1"/>
        <v>0</v>
      </c>
      <c r="W9" s="31" t="s">
        <v>12</v>
      </c>
      <c r="Y9" s="29">
        <f>G9*Л1!$C$1+M9*Л1!$G$1+S9*Л1!$K$1</f>
        <v>0</v>
      </c>
      <c r="Z9" s="31" t="s">
        <v>23</v>
      </c>
      <c r="AB9" s="29">
        <f t="shared" si="2"/>
        <v>0</v>
      </c>
      <c r="AC9" s="31" t="s">
        <v>12</v>
      </c>
    </row>
    <row r="10" spans="1:29" ht="34.5" customHeight="1" x14ac:dyDescent="0.25">
      <c r="A10" s="29" t="s">
        <v>1</v>
      </c>
      <c r="B10" s="30"/>
      <c r="C10" s="30">
        <v>148</v>
      </c>
      <c r="D10" s="31" t="s">
        <v>12</v>
      </c>
      <c r="E10" s="20">
        <v>1050</v>
      </c>
      <c r="G10" s="29">
        <f>IF(Л1!$C$2=4,(Л1!$C$3)*(Л1!$C$11*3+Л1!$C$12*4),0)+IF(Л1!$C$4=4,(Л1!$C$5)*(Л1!$C$11*3+Л1!$C$12*4),0)+IF(Л1!$C$6=4,(Л1!$C$7)*(Л1!$C$11*3+Л1!$C$12*4),0)+IF(Л1!$C$8=4,(Л1!$C$9)*(Л1!$C$11*3+Л1!$C$12*4),0)</f>
        <v>48</v>
      </c>
      <c r="H10" s="31" t="s">
        <v>23</v>
      </c>
      <c r="J10" s="29">
        <f t="shared" si="3"/>
        <v>7104</v>
      </c>
      <c r="K10" s="31" t="s">
        <v>12</v>
      </c>
      <c r="M10" s="29">
        <f>IF(Л1!$G$2=4,(Л1!$G$3)*(Л1!$G$11*3+Л1!$G$12*4),0)+IF(Л1!$G$4=4,(Л1!$G$5)*(Л1!$G$11*3+Л1!$G$12*4),0)+IF(Л1!$G$6=4,(Л1!$G$7)*(Л1!$G$11*3+Л1!$G$12*4),0)+IF(Л1!$G$8=4,(Л1!$G$9)*(Л1!$G$11*3+Л1!$G$12*4),0)</f>
        <v>35</v>
      </c>
      <c r="N10" s="31" t="s">
        <v>23</v>
      </c>
      <c r="P10" s="29">
        <f t="shared" si="0"/>
        <v>5180</v>
      </c>
      <c r="Q10" s="31" t="s">
        <v>12</v>
      </c>
      <c r="S10" s="29">
        <f>IF(Л1!$K$2=4,(Л1!$K$3)*(Л1!$K$11*3+Л1!$K$12*4),0)+IF(Л1!$K$4=4,(Л1!$K$5)*(Л1!$K$11*3+Л1!$K$12*4),0)+IF(Л1!$K$6=4,(Л1!$K$7)*(Л1!$K$11*3+Л1!$K$12*4),0)+IF(Л1!$K$8=4,(Л1!$K$9)*(Л1!$K$11*3+Л1!$K$12*4),0)</f>
        <v>20</v>
      </c>
      <c r="T10" s="31" t="s">
        <v>23</v>
      </c>
      <c r="V10" s="29">
        <f t="shared" si="1"/>
        <v>2960</v>
      </c>
      <c r="W10" s="31" t="s">
        <v>12</v>
      </c>
      <c r="Y10" s="29">
        <f>G10*Л1!$C$1+M10*Л1!$G$1+S10*Л1!$K$1</f>
        <v>48</v>
      </c>
      <c r="Z10" s="31" t="s">
        <v>23</v>
      </c>
      <c r="AB10" s="29">
        <f t="shared" si="2"/>
        <v>7104</v>
      </c>
      <c r="AC10" s="31" t="s">
        <v>12</v>
      </c>
    </row>
    <row r="11" spans="1:29" ht="34.5" customHeight="1" x14ac:dyDescent="0.25">
      <c r="A11" s="29"/>
      <c r="B11" s="19" t="s">
        <v>50</v>
      </c>
      <c r="C11" s="30">
        <v>0</v>
      </c>
      <c r="D11" s="31" t="s">
        <v>12</v>
      </c>
      <c r="E11" s="20">
        <v>550</v>
      </c>
      <c r="G11" s="29">
        <f>IF(Л1!$C$2=5,(Л1!$C$3)*(Л1!$C$11*3+Л1!$C$12*4),0)+IF(Л1!$C$4=5,(Л1!$C$5)*(Л1!$C$11*3+Л1!$C$12*4),0)+IF(Л1!$C$6=5,(Л1!$C$7)*(Л1!$C$11*3+Л1!$C$12*4),0)+IF(Л1!$C$8=5,(Л1!$C$9)*(Л1!$C$11*3+Л1!$C$12*4),0)</f>
        <v>48</v>
      </c>
      <c r="H11" s="31" t="s">
        <v>23</v>
      </c>
      <c r="J11" s="29">
        <f t="shared" si="3"/>
        <v>0</v>
      </c>
      <c r="K11" s="31" t="s">
        <v>12</v>
      </c>
      <c r="M11" s="29">
        <f>IF(Л1!$G$2=5,(Л1!$G$3)*(Л1!$G$11*3+Л1!$G$12*4),0)+IF(Л1!$G$4=5,(Л1!$G$5)*(Л1!$G$11*3+Л1!$G$12*4),0)+IF(Л1!$G$6=5,(Л1!$G$7)*(Л1!$G$11*3+Л1!$G$12*4),0)+IF(Л1!$G$8=5,(Л1!$G$9)*(Л1!$G$11*3+Л1!$G$12*4),0)</f>
        <v>0</v>
      </c>
      <c r="N11" s="31" t="s">
        <v>23</v>
      </c>
      <c r="P11" s="29">
        <f t="shared" si="0"/>
        <v>0</v>
      </c>
      <c r="Q11" s="31" t="s">
        <v>12</v>
      </c>
      <c r="S11" s="29">
        <f>IF(Л1!$K$2=5,(Л1!$K$3)*(Л1!$K$11*3+Л1!$K$12*4),0)+IF(Л1!$K$4=5,(Л1!$K$5)*(Л1!$K$11*3+Л1!$K$12*4),0)+IF(Л1!$K$6=5,(Л1!$K$7)*(Л1!$K$11*3+Л1!$K$12*4),0)+IF(Л1!$K$8=5,(Л1!$K$9)*(Л1!$K$11*3+Л1!$K$12*4),0)</f>
        <v>0</v>
      </c>
      <c r="T11" s="31" t="s">
        <v>23</v>
      </c>
      <c r="V11" s="29">
        <f t="shared" si="1"/>
        <v>0</v>
      </c>
      <c r="W11" s="31" t="s">
        <v>12</v>
      </c>
      <c r="Y11" s="29">
        <f>G11*Л1!$C$1+M11*Л1!$G$1+S11*Л1!$K$1</f>
        <v>48</v>
      </c>
      <c r="Z11" s="31" t="s">
        <v>23</v>
      </c>
      <c r="AB11" s="29">
        <f t="shared" si="2"/>
        <v>0</v>
      </c>
      <c r="AC11" s="31" t="s">
        <v>12</v>
      </c>
    </row>
    <row r="12" spans="1:29" ht="36.75" customHeight="1" x14ac:dyDescent="0.25">
      <c r="A12" s="29" t="s">
        <v>22</v>
      </c>
      <c r="B12" s="30"/>
      <c r="C12" s="30">
        <v>47</v>
      </c>
      <c r="D12" s="31" t="s">
        <v>12</v>
      </c>
      <c r="G12" s="29">
        <f>IF(Л1!$C$2=1,(Л1!$C$3)*(Л1!$C$11*2+Л1!$C$12*3)*2,0)+IF(Л1!$C$4=1,(Л1!$C$5)*(Л1!$C$11*2+Л1!$C$12*3)*2,0)+IF(Л1!$C$6=1,(Л1!$C$7)*(Л1!$C$11*2+Л1!$C$12*3)*2,0)+IF(Л1!$C$8=1,(Л1!$C$9)*(Л1!$C$11*2+Л1!$C$12*3)*2,0)</f>
        <v>64</v>
      </c>
      <c r="H12" s="31" t="s">
        <v>23</v>
      </c>
      <c r="J12" s="29">
        <f t="shared" si="3"/>
        <v>3008</v>
      </c>
      <c r="K12" s="31" t="s">
        <v>12</v>
      </c>
      <c r="M12" s="29">
        <f>IF(Л1!$G$2=1,(Л1!$G$3)*(Л1!$G$11*2+Л1!$G$12*3)*2,0)+IF(Л1!$G$4=1,(Л1!$G$5)*(Л1!$G$11*2+Л1!$G$12*3)*2,0)+IF(Л1!$G$6=1,(Л1!$G$7)*(Л1!$G$11*2+Л1!$G$12*3)*2,0)+IF(Л1!$G$8=1,(Л1!$G$9)*(Л1!$G$11*2+Л1!$G$12*3)*2,0)</f>
        <v>0</v>
      </c>
      <c r="N12" s="31" t="s">
        <v>23</v>
      </c>
      <c r="P12" s="29">
        <f t="shared" si="0"/>
        <v>0</v>
      </c>
      <c r="Q12" s="31" t="s">
        <v>12</v>
      </c>
      <c r="S12" s="29">
        <f>IF(Л1!$K$2=1,(Л1!$K$3)*(Л1!$K$11*2+Л1!$K$12*3)*2,0)+IF(Л1!$K$4=1,(Л1!$K$5)*(Л1!$K$11*2+Л1!$K$12*3)*2,0)+IF(Л1!$K$6=1,(Л1!$K$7)*(Л1!$K$11*2+Л1!$K$12*3)*2,0)+IF(Л1!$K$8=1,(Л1!$K$9)*(Л1!$K$11*2+Л1!$K$12*3)*2,0)</f>
        <v>0</v>
      </c>
      <c r="T12" s="31" t="s">
        <v>23</v>
      </c>
      <c r="V12" s="29">
        <f t="shared" si="1"/>
        <v>0</v>
      </c>
      <c r="W12" s="31" t="s">
        <v>12</v>
      </c>
      <c r="Y12" s="29">
        <f>G12*Л1!$C$1+M12*Л1!$G$1+S12*Л1!$K$1</f>
        <v>64</v>
      </c>
      <c r="Z12" s="31" t="s">
        <v>23</v>
      </c>
      <c r="AB12" s="29">
        <f t="shared" si="2"/>
        <v>3008</v>
      </c>
      <c r="AC12" s="31" t="s">
        <v>12</v>
      </c>
    </row>
    <row r="13" spans="1:29" ht="30" customHeight="1" x14ac:dyDescent="0.25">
      <c r="A13" s="29" t="s">
        <v>2</v>
      </c>
      <c r="B13" s="30"/>
      <c r="C13" s="30">
        <v>41</v>
      </c>
      <c r="D13" s="31" t="s">
        <v>12</v>
      </c>
      <c r="G13" s="32"/>
      <c r="H13" s="31" t="s">
        <v>23</v>
      </c>
      <c r="J13" s="29">
        <f t="shared" si="3"/>
        <v>0</v>
      </c>
      <c r="K13" s="31" t="s">
        <v>12</v>
      </c>
      <c r="M13" s="32"/>
      <c r="N13" s="31" t="s">
        <v>23</v>
      </c>
      <c r="P13" s="29">
        <f t="shared" si="0"/>
        <v>0</v>
      </c>
      <c r="Q13" s="31" t="s">
        <v>12</v>
      </c>
      <c r="S13" s="32"/>
      <c r="T13" s="31" t="s">
        <v>23</v>
      </c>
      <c r="V13" s="29">
        <f t="shared" si="1"/>
        <v>0</v>
      </c>
      <c r="W13" s="31" t="s">
        <v>12</v>
      </c>
      <c r="Y13" s="32"/>
      <c r="Z13" s="31" t="s">
        <v>23</v>
      </c>
      <c r="AB13" s="29">
        <f t="shared" si="2"/>
        <v>0</v>
      </c>
      <c r="AC13" s="31" t="s">
        <v>12</v>
      </c>
    </row>
    <row r="14" spans="1:29" ht="33" customHeight="1" x14ac:dyDescent="0.25">
      <c r="A14" s="29" t="s">
        <v>3</v>
      </c>
      <c r="B14" s="30"/>
      <c r="C14" s="30">
        <v>46</v>
      </c>
      <c r="D14" s="31" t="s">
        <v>12</v>
      </c>
      <c r="G14" s="32"/>
      <c r="H14" s="31" t="s">
        <v>23</v>
      </c>
      <c r="J14" s="29">
        <f t="shared" si="3"/>
        <v>0</v>
      </c>
      <c r="K14" s="31" t="s">
        <v>12</v>
      </c>
      <c r="M14" s="32"/>
      <c r="N14" s="31" t="s">
        <v>23</v>
      </c>
      <c r="P14" s="29">
        <f t="shared" si="0"/>
        <v>0</v>
      </c>
      <c r="Q14" s="31" t="s">
        <v>12</v>
      </c>
      <c r="S14" s="32"/>
      <c r="T14" s="31" t="s">
        <v>23</v>
      </c>
      <c r="V14" s="29">
        <f t="shared" si="1"/>
        <v>0</v>
      </c>
      <c r="W14" s="31" t="s">
        <v>12</v>
      </c>
      <c r="Y14" s="32"/>
      <c r="Z14" s="31" t="s">
        <v>23</v>
      </c>
      <c r="AB14" s="29">
        <f t="shared" si="2"/>
        <v>0</v>
      </c>
      <c r="AC14" s="31" t="s">
        <v>12</v>
      </c>
    </row>
    <row r="15" spans="1:29" ht="36" customHeight="1" x14ac:dyDescent="0.25">
      <c r="A15" s="29" t="s">
        <v>4</v>
      </c>
      <c r="B15" s="30"/>
      <c r="C15" s="30">
        <v>53</v>
      </c>
      <c r="D15" s="31" t="s">
        <v>12</v>
      </c>
      <c r="G15" s="29">
        <f>IF(Л1!$C$2=3,(Л1!$C$3)*(Л1!$C$11*2+Л1!$C$12*3)*2,0)+IF(Л1!$C$4=3,(Л1!$C$5)*(Л1!$C$11*2+Л1!$C$12*3)*2,0)+IF(Л1!$C$6=3,(Л1!$C$7)*(Л1!$C$11*2+Л1!$C$12*3)*2,0)+IF(Л1!$C$8=3,(Л1!$C$9)*(Л1!$C$11*2+Л1!$C$12*3)*2,0)</f>
        <v>0</v>
      </c>
      <c r="H15" s="31" t="s">
        <v>23</v>
      </c>
      <c r="J15" s="29">
        <f t="shared" si="3"/>
        <v>0</v>
      </c>
      <c r="K15" s="31" t="s">
        <v>12</v>
      </c>
      <c r="M15" s="29">
        <f>IF(Л1!$G$2=3,(Л1!$G$3)*(Л1!$G$11*2+Л1!$G$12*3)*2,0)+IF(Л1!$G$4=3,(Л1!$G$5)*(Л1!$G$11*2+Л1!$G$12*3)*2,0)+IF(Л1!$G$6=3,(Л1!$G$7)*(Л1!$G$11*2+Л1!$G$12*3)*2,0)+IF(Л1!$G$8=3,(Л1!$G$9)*(Л1!$G$11*2+Л1!$G$12*3)*2,0)</f>
        <v>0</v>
      </c>
      <c r="N15" s="31" t="s">
        <v>23</v>
      </c>
      <c r="P15" s="29">
        <f t="shared" si="0"/>
        <v>0</v>
      </c>
      <c r="Q15" s="31" t="s">
        <v>12</v>
      </c>
      <c r="S15" s="29">
        <f>IF(Л1!$K$2=3,(Л1!$K$3)*(Л1!$K$11*2+Л1!$K$12*3)*2,0)+IF(Л1!$K$4=3,(Л1!$K$5)*(Л1!$K$11*2+Л1!$K$12*3)*2,0)+IF(Л1!$K$6=3,(Л1!$K$7)*(Л1!$K$11*2+Л1!$K$12*3)*2,0)+IF(Л1!$K$8=3,(Л1!$K$9)*(Л1!$K$11*2+Л1!$K$12*3)*2,0)</f>
        <v>0</v>
      </c>
      <c r="T15" s="31" t="s">
        <v>23</v>
      </c>
      <c r="V15" s="29">
        <f t="shared" si="1"/>
        <v>0</v>
      </c>
      <c r="W15" s="31" t="s">
        <v>12</v>
      </c>
      <c r="Y15" s="29">
        <f>G15*Л1!$C$1+M15*Л1!$G$1+S15*Л1!$K$1</f>
        <v>0</v>
      </c>
      <c r="Z15" s="31" t="s">
        <v>23</v>
      </c>
      <c r="AB15" s="29">
        <f t="shared" si="2"/>
        <v>0</v>
      </c>
      <c r="AC15" s="31" t="s">
        <v>12</v>
      </c>
    </row>
    <row r="16" spans="1:29" ht="41.25" customHeight="1" x14ac:dyDescent="0.25">
      <c r="A16" s="29" t="s">
        <v>5</v>
      </c>
      <c r="B16" s="30"/>
      <c r="C16" s="30">
        <v>45</v>
      </c>
      <c r="D16" s="31" t="s">
        <v>12</v>
      </c>
      <c r="G16" s="29">
        <f>IF(Л1!$C$2=2,(Л1!$C$3)*(Л1!$C$11*2+Л1!$C$12*3)*2,0)+IF(Л1!$C$4=2,(Л1!$C$5)*(Л1!$C$11*2+Л1!$C$12*3)*2,0)+IF(Л1!$C$6=2,(Л1!$C$7)*(Л1!$C$11*2+Л1!$C$12*3)*2,0)+IF(Л1!$C$8=2,(Л1!$C$9)*(Л1!$C$11*2+Л1!$C$12*3)*2,0)</f>
        <v>32</v>
      </c>
      <c r="H16" s="31" t="s">
        <v>23</v>
      </c>
      <c r="J16" s="29">
        <f t="shared" si="3"/>
        <v>1440</v>
      </c>
      <c r="K16" s="31" t="s">
        <v>12</v>
      </c>
      <c r="M16" s="29">
        <f>IF(Л1!$G$2=2,(Л1!$G$3)*(Л1!$G$11*2+Л1!$G$12*3)*2,0)+IF(Л1!$G$4=2,(Л1!$G$5)*(Л1!$G$11*2+Л1!$G$12*3)*2,0)+IF(Л1!$G$6=2,(Л1!$G$7)*(Л1!$G$11*2+Л1!$G$12*3)*2,0)+IF(Л1!$G$8=2,(Л1!$G$9)*(Л1!$G$11*2+Л1!$G$12*3)*2,0)</f>
        <v>0</v>
      </c>
      <c r="N16" s="31" t="s">
        <v>23</v>
      </c>
      <c r="P16" s="29">
        <f t="shared" si="0"/>
        <v>0</v>
      </c>
      <c r="Q16" s="31" t="s">
        <v>12</v>
      </c>
      <c r="S16" s="29">
        <f>IF(Л1!$K$2=2,(Л1!$K$3)*(Л1!$K$11*2+Л1!$K$12*3)*2,0)+IF(Л1!$K$4=2,(Л1!$K$5)*(Л1!$K$11*2+Л1!$K$12*3)*2,0)+IF(Л1!$K$6=2,(Л1!$K$7)*(Л1!$K$11*2+Л1!$K$12*3)*2,0)+IF(Л1!$K$8=2,(Л1!$K$9)*(Л1!$K$11*2+Л1!$K$12*3)*2,0)</f>
        <v>0</v>
      </c>
      <c r="T16" s="31" t="s">
        <v>23</v>
      </c>
      <c r="V16" s="29">
        <f t="shared" si="1"/>
        <v>0</v>
      </c>
      <c r="W16" s="31" t="s">
        <v>12</v>
      </c>
      <c r="Y16" s="29">
        <f>G16*Л1!$C$1+M16*Л1!$G$1+S16*Л1!$K$1</f>
        <v>32</v>
      </c>
      <c r="Z16" s="31" t="s">
        <v>23</v>
      </c>
      <c r="AB16" s="29">
        <f t="shared" si="2"/>
        <v>1440</v>
      </c>
      <c r="AC16" s="31" t="s">
        <v>12</v>
      </c>
    </row>
    <row r="17" spans="1:29" ht="36.75" customHeight="1" x14ac:dyDescent="0.25">
      <c r="A17" s="29" t="s">
        <v>6</v>
      </c>
      <c r="B17" s="30"/>
      <c r="C17" s="30">
        <v>33</v>
      </c>
      <c r="D17" s="31" t="s">
        <v>12</v>
      </c>
      <c r="G17" s="33">
        <f>IF(AND(Л1!$C$2=2,Л1!C11&gt;1),(Л1!$C$3)*(Л1!$C$11-1)*2,0)+IF(AND(Л1!$C$4=2,Л1!C11&gt;1),(Л1!$C$5)*(Л1!$C$11-1)*2,0)+IF(AND(Л1!$C$6=2,Л1!C11&gt;1),(Л1!$C$7)*(Л1!$C$11-1)*2,0)+IF(AND(Л1!$C$8=2,Л1!C11&gt;1),(Л1!$C$9)*(Л1!$C$11-1)*2,0)</f>
        <v>14</v>
      </c>
      <c r="H17" s="45" t="s">
        <v>23</v>
      </c>
      <c r="I17" s="46"/>
      <c r="J17" s="33">
        <f t="shared" si="3"/>
        <v>462</v>
      </c>
      <c r="K17" s="45" t="s">
        <v>12</v>
      </c>
      <c r="L17" s="46"/>
      <c r="M17" s="33">
        <f>IF(AND(Л1!$G$2=2,Л1!I11&gt;1),(Л1!$G$3)*(Л1!$G$11-1)*2,0)+IF(AND(Л1!$G$4=2,Л1!I11&gt;1),(Л1!$G$5)*(Л1!$G$11-1)*2,0)+IF(AND(Л1!$G$6=2,Л1!I11&gt;1),(Л1!$G$7)*(Л1!$G$11-1)*2,0)+IF(AND(Л1!$G$8=2,Л1!I11&gt;1),(Л1!$G$9)*(Л1!$G$11-1)*2,0)</f>
        <v>0</v>
      </c>
      <c r="N17" s="45" t="s">
        <v>23</v>
      </c>
      <c r="O17" s="46"/>
      <c r="P17" s="33">
        <f t="shared" si="0"/>
        <v>0</v>
      </c>
      <c r="Q17" s="45" t="s">
        <v>12</v>
      </c>
      <c r="R17" s="46"/>
      <c r="S17" s="33">
        <f>IF(AND(Л1!$K$2=2,Л1!O11&gt;1),(Л1!$K$3)*(Л1!$K$11-1)*2,0)+IF(AND(Л1!$K$4=2,Л1!O11&gt;1),(Л1!$K$5)*(Л1!$K$11-1)*2,0)+IF(AND(Л1!$K$6=2,Л1!O11&gt;1),(Л1!$K$7)*(Л1!$K$11-1)*2,0)+IF(AND(Л1!$K$8=2,Л1!O11&gt;1),(Л1!$K$9)*(Л1!$K$11-1)*2,0)</f>
        <v>0</v>
      </c>
      <c r="T17" s="31" t="s">
        <v>23</v>
      </c>
      <c r="V17" s="29">
        <f t="shared" si="1"/>
        <v>0</v>
      </c>
      <c r="W17" s="31" t="s">
        <v>12</v>
      </c>
      <c r="Y17" s="29">
        <f>G17*Л1!$C$1+M17*Л1!$G$1+S17*Л1!$K$1</f>
        <v>14</v>
      </c>
      <c r="Z17" s="31" t="s">
        <v>23</v>
      </c>
      <c r="AB17" s="29">
        <f t="shared" si="2"/>
        <v>462</v>
      </c>
      <c r="AC17" s="31" t="s">
        <v>12</v>
      </c>
    </row>
    <row r="18" spans="1:29" ht="35.25" customHeight="1" x14ac:dyDescent="0.25">
      <c r="A18" s="29" t="s">
        <v>7</v>
      </c>
      <c r="B18" s="30"/>
      <c r="C18" s="30">
        <v>40</v>
      </c>
      <c r="D18" s="31" t="s">
        <v>12</v>
      </c>
      <c r="G18" s="29">
        <f>IF((Л1!$C$11+Л1!$C$12)&gt;1,(Л1!$C$11+Л1!$C$12-1)*2*Л1!$C$10,0)</f>
        <v>112</v>
      </c>
      <c r="H18" s="31" t="s">
        <v>23</v>
      </c>
      <c r="J18" s="29">
        <f t="shared" si="3"/>
        <v>4480</v>
      </c>
      <c r="K18" s="31" t="s">
        <v>12</v>
      </c>
      <c r="M18" s="29">
        <f>IF((Л1!$G$11+Л1!$G$12)&gt;1,(Л1!$G$11+Л1!$G$12-1)*2*Л1!$G$10,0)</f>
        <v>12</v>
      </c>
      <c r="N18" s="31" t="s">
        <v>23</v>
      </c>
      <c r="P18" s="29">
        <f t="shared" si="0"/>
        <v>480</v>
      </c>
      <c r="Q18" s="31" t="s">
        <v>12</v>
      </c>
      <c r="S18" s="29">
        <f>IF((Л1!$K$11+Л1!$K$12)&gt;1,(Л1!$K$11+Л1!$K$12-1)*2*Л1!$K$10,0)</f>
        <v>0</v>
      </c>
      <c r="T18" s="31" t="s">
        <v>23</v>
      </c>
      <c r="V18" s="29">
        <f t="shared" si="1"/>
        <v>0</v>
      </c>
      <c r="W18" s="31" t="s">
        <v>12</v>
      </c>
      <c r="Y18" s="29">
        <f>G18*Л1!$C$1+M18*Л1!$G$1+S18*Л1!$K$1</f>
        <v>112</v>
      </c>
      <c r="Z18" s="31" t="s">
        <v>23</v>
      </c>
      <c r="AB18" s="29">
        <f t="shared" si="2"/>
        <v>4480</v>
      </c>
      <c r="AC18" s="31" t="s">
        <v>12</v>
      </c>
    </row>
    <row r="19" spans="1:29" ht="35.25" customHeight="1" x14ac:dyDescent="0.25">
      <c r="A19" s="29" t="s">
        <v>8</v>
      </c>
      <c r="B19" s="30"/>
      <c r="C19" s="30">
        <v>0.86</v>
      </c>
      <c r="D19" s="31" t="s">
        <v>12</v>
      </c>
      <c r="G19" s="29">
        <f>(G7+G8+G9+G10)*16+G11*8+(G12+G13+G14+G15+G16+G17)*4+G18/2*36+G20*6+G21*24</f>
        <v>7448</v>
      </c>
      <c r="H19" s="31" t="s">
        <v>23</v>
      </c>
      <c r="J19" s="29">
        <f t="shared" si="3"/>
        <v>6405.28</v>
      </c>
      <c r="K19" s="31" t="s">
        <v>12</v>
      </c>
      <c r="M19" s="29">
        <f>(M7+M8+M9+M10)*16+M11*8+(M12+M13+M14+M15+M16+M17)*4+M18/2*36+M20*6+M21*24</f>
        <v>1208</v>
      </c>
      <c r="N19" s="31" t="s">
        <v>23</v>
      </c>
      <c r="P19" s="29">
        <f t="shared" si="0"/>
        <v>1038.8799999999999</v>
      </c>
      <c r="Q19" s="31" t="s">
        <v>12</v>
      </c>
      <c r="S19" s="29">
        <f>(S7+S8+S9+S10)*16+S11*8+(S12+S13+S14+S15+S16+S17)*4+S18/2*36+S20*6+S21*24</f>
        <v>464</v>
      </c>
      <c r="T19" s="31" t="s">
        <v>23</v>
      </c>
      <c r="V19" s="29">
        <f t="shared" si="1"/>
        <v>399.04</v>
      </c>
      <c r="W19" s="31" t="s">
        <v>12</v>
      </c>
      <c r="Y19" s="29">
        <f>G19*Л1!$C$1+M19*Л1!$G$1+S19*Л1!$K$1</f>
        <v>7448</v>
      </c>
      <c r="Z19" s="31" t="s">
        <v>23</v>
      </c>
      <c r="AB19" s="29">
        <f t="shared" si="2"/>
        <v>6405.28</v>
      </c>
      <c r="AC19" s="31" t="s">
        <v>12</v>
      </c>
    </row>
    <row r="20" spans="1:29" ht="39" customHeight="1" x14ac:dyDescent="0.25">
      <c r="A20" s="29" t="s">
        <v>9</v>
      </c>
      <c r="B20" s="30"/>
      <c r="C20" s="30">
        <v>15</v>
      </c>
      <c r="D20" s="31" t="s">
        <v>12</v>
      </c>
      <c r="G20" s="29">
        <f>IF(AND(Л1!C19=1,OR(Л1!C11&lt;&gt;0,Л1!C12&lt;&gt;0)),Л1!C10*2*2,0)</f>
        <v>0</v>
      </c>
      <c r="H20" s="31" t="s">
        <v>23</v>
      </c>
      <c r="J20" s="29">
        <f t="shared" si="3"/>
        <v>0</v>
      </c>
      <c r="K20" s="31" t="s">
        <v>12</v>
      </c>
      <c r="M20" s="29">
        <f>IF(AND(Л1!G19=1,OR(Л1!G11&lt;&gt;0,Л1!G12&lt;&gt;0)),Л1!G10*2*2,0)</f>
        <v>24</v>
      </c>
      <c r="N20" s="31" t="s">
        <v>23</v>
      </c>
      <c r="P20" s="29">
        <f t="shared" si="0"/>
        <v>360</v>
      </c>
      <c r="Q20" s="31" t="s">
        <v>12</v>
      </c>
      <c r="S20" s="29">
        <f>IF(AND(Л1!K19=1,OR(Л1!K11&lt;&gt;0,Л1!K12&lt;&gt;0)),Л1!K10*2*2,0)</f>
        <v>24</v>
      </c>
      <c r="T20" s="31" t="s">
        <v>23</v>
      </c>
      <c r="V20" s="29">
        <f t="shared" si="1"/>
        <v>360</v>
      </c>
      <c r="W20" s="31" t="s">
        <v>12</v>
      </c>
      <c r="Y20" s="29">
        <f>G20*Л1!$C$1+M20*Л1!$G$1+S20*Л1!$K$1</f>
        <v>0</v>
      </c>
      <c r="Z20" s="31" t="s">
        <v>23</v>
      </c>
      <c r="AB20" s="29">
        <f t="shared" si="2"/>
        <v>0</v>
      </c>
      <c r="AC20" s="31" t="s">
        <v>12</v>
      </c>
    </row>
    <row r="21" spans="1:29" ht="39.75" customHeight="1" x14ac:dyDescent="0.25">
      <c r="A21" s="29" t="s">
        <v>10</v>
      </c>
      <c r="B21" s="30"/>
      <c r="C21" s="30">
        <v>48</v>
      </c>
      <c r="D21" s="31" t="s">
        <v>12</v>
      </c>
      <c r="G21" s="29">
        <f>IF((Л1!$C$11+Л1!$C$12)&gt;1,(Л1!$C$11+Л1!$C$12-1)*2*Л1!$C$10,0)</f>
        <v>112</v>
      </c>
      <c r="H21" s="31" t="s">
        <v>23</v>
      </c>
      <c r="J21" s="29">
        <f t="shared" si="3"/>
        <v>5376</v>
      </c>
      <c r="K21" s="31" t="s">
        <v>12</v>
      </c>
      <c r="M21" s="29">
        <f>IF((Л1!$G$11+Л1!$G$12)&gt;1,(Л1!$G$11+Л1!$G$12-1)*2*Л1!$G$10,0)</f>
        <v>12</v>
      </c>
      <c r="N21" s="31" t="s">
        <v>23</v>
      </c>
      <c r="P21" s="29">
        <f t="shared" si="0"/>
        <v>576</v>
      </c>
      <c r="Q21" s="31" t="s">
        <v>12</v>
      </c>
      <c r="S21" s="29">
        <f>IF((Л1!$K$11+Л1!$K$12)&gt;1,(Л1!$K$11+Л1!$K$12-1)*2*Л1!$K$10,0)</f>
        <v>0</v>
      </c>
      <c r="T21" s="31" t="s">
        <v>23</v>
      </c>
      <c r="V21" s="29">
        <f t="shared" si="1"/>
        <v>0</v>
      </c>
      <c r="W21" s="31" t="s">
        <v>12</v>
      </c>
      <c r="Y21" s="29">
        <f>G21*Л1!$C$1+M21*Л1!$G$1+S21*Л1!$K$1</f>
        <v>112</v>
      </c>
      <c r="Z21" s="31" t="s">
        <v>23</v>
      </c>
      <c r="AB21" s="29">
        <f t="shared" si="2"/>
        <v>5376</v>
      </c>
      <c r="AC21" s="31" t="s">
        <v>12</v>
      </c>
    </row>
    <row r="22" spans="1:29" ht="34.5" customHeight="1" thickBot="1" x14ac:dyDescent="0.3">
      <c r="A22" s="34" t="s">
        <v>11</v>
      </c>
      <c r="B22" s="35"/>
      <c r="C22" s="35">
        <v>21</v>
      </c>
      <c r="D22" s="36" t="s">
        <v>12</v>
      </c>
      <c r="G22" s="34">
        <f>IF((Л1!$C$11+Л1!$C$12)&gt;1,(Л1!$C$11+Л1!$C$12-1)*4*Л1!$C$10,0)</f>
        <v>224</v>
      </c>
      <c r="H22" s="36" t="s">
        <v>23</v>
      </c>
      <c r="J22" s="34">
        <f t="shared" si="3"/>
        <v>4704</v>
      </c>
      <c r="K22" s="36" t="s">
        <v>12</v>
      </c>
      <c r="M22" s="34">
        <f>IF((Л1!$G$11+Л1!$G$12)&gt;1,(Л1!$G$11+Л1!$G$12-1)*4*Л1!$G$10,0)</f>
        <v>24</v>
      </c>
      <c r="N22" s="36" t="s">
        <v>23</v>
      </c>
      <c r="P22" s="34">
        <f t="shared" si="0"/>
        <v>504</v>
      </c>
      <c r="Q22" s="36" t="s">
        <v>12</v>
      </c>
      <c r="S22" s="34">
        <f>IF((Л1!$K$11+Л1!$K$12)&gt;1,(Л1!$K$11+Л1!$K$12-1)*4*Л1!$K$10,0)</f>
        <v>0</v>
      </c>
      <c r="T22" s="36" t="s">
        <v>23</v>
      </c>
      <c r="V22" s="34">
        <f t="shared" si="1"/>
        <v>0</v>
      </c>
      <c r="W22" s="36" t="s">
        <v>12</v>
      </c>
      <c r="Y22" s="34">
        <f>G22*Л1!$C$1+M22*Л1!$G$1+S22*Л1!$K$1</f>
        <v>224</v>
      </c>
      <c r="Z22" s="36" t="s">
        <v>23</v>
      </c>
      <c r="AB22" s="34">
        <f t="shared" si="2"/>
        <v>4704</v>
      </c>
      <c r="AC22" s="36" t="s">
        <v>12</v>
      </c>
    </row>
  </sheetData>
  <mergeCells count="4">
    <mergeCell ref="G1:K1"/>
    <mergeCell ref="M1:Q1"/>
    <mergeCell ref="S1:W1"/>
    <mergeCell ref="Y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Л1</vt:lpstr>
      <vt:lpstr>Л2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Гурин В.С.</dc:creator>
  <cp:lastModifiedBy>Гурин В.С.</cp:lastModifiedBy>
  <dcterms:created xsi:type="dcterms:W3CDTF">2021-07-27T06:53:24Z</dcterms:created>
  <dcterms:modified xsi:type="dcterms:W3CDTF">2022-07-22T07:44:53Z</dcterms:modified>
</cp:coreProperties>
</file>