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frank\Downloads\"/>
    </mc:Choice>
  </mc:AlternateContent>
  <xr:revisionPtr revIDLastSave="0" documentId="13_ncr:1_{990F271B-1A0B-4B77-9F3B-8867B73E8A67}" xr6:coauthVersionLast="47" xr6:coauthVersionMax="47" xr10:uidLastSave="{00000000-0000-0000-0000-000000000000}"/>
  <bookViews>
    <workbookView xWindow="28680" yWindow="-120" windowWidth="29040" windowHeight="15840" activeTab="3" xr2:uid="{00000000-000D-0000-FFFF-FFFF00000000}"/>
  </bookViews>
  <sheets>
    <sheet name="Terminoloji" sheetId="7" r:id="rId1"/>
    <sheet name="Çağrı Karşılama Formülleri" sheetId="9" r:id="rId2"/>
    <sheet name="Diğer Formüller" sheetId="11" r:id="rId3"/>
    <sheet name="Headcount Forecast" sheetId="1" r:id="rId4"/>
    <sheet name="Vardiya Planı" sheetId="3" r:id="rId5"/>
    <sheet name="Çizelge" sheetId="6" r:id="rId6"/>
    <sheet name="Sayfa2" sheetId="2" state="hidden" r:id="rId7"/>
  </sheets>
  <definedNames>
    <definedName name="_xlnm._FilterDatabase" localSheetId="1" hidden="1">'Çağrı Karşılama Formülleri'!$B$2:$F$52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18" i="1"/>
  <c r="C16" i="1"/>
  <c r="P3" i="11"/>
  <c r="V4" i="11" s="1"/>
  <c r="V7" i="11"/>
  <c r="V6" i="11"/>
  <c r="R12" i="11"/>
  <c r="N3" i="11"/>
  <c r="O12" i="11"/>
  <c r="N4" i="11"/>
  <c r="N5" i="11"/>
  <c r="N6" i="11"/>
  <c r="N7" i="11"/>
  <c r="N8" i="11"/>
  <c r="N9" i="11"/>
  <c r="N10" i="11"/>
  <c r="N11" i="11"/>
  <c r="N12" i="11"/>
  <c r="S12" i="11" s="1"/>
  <c r="N13" i="11"/>
  <c r="N14" i="11"/>
  <c r="N15" i="11"/>
  <c r="N16" i="11"/>
  <c r="N17" i="11"/>
  <c r="N18" i="11"/>
  <c r="N19" i="11"/>
  <c r="N20" i="11"/>
  <c r="N21" i="11"/>
  <c r="N22" i="11"/>
  <c r="M4" i="11"/>
  <c r="M5" i="11"/>
  <c r="M6" i="11"/>
  <c r="M7" i="11"/>
  <c r="M8" i="11"/>
  <c r="M9" i="11"/>
  <c r="M10" i="11"/>
  <c r="M11" i="11"/>
  <c r="M13" i="11"/>
  <c r="M14" i="11"/>
  <c r="M15" i="11"/>
  <c r="M16" i="11"/>
  <c r="M17" i="11"/>
  <c r="M18" i="11"/>
  <c r="M19" i="11"/>
  <c r="M20" i="11"/>
  <c r="M21" i="11"/>
  <c r="M22" i="11"/>
  <c r="M3" i="11"/>
  <c r="L8" i="11"/>
  <c r="L9" i="11"/>
  <c r="L10" i="11"/>
  <c r="L11" i="11"/>
  <c r="L13" i="11"/>
  <c r="L14" i="11"/>
  <c r="L15" i="11"/>
  <c r="L16" i="11"/>
  <c r="L17" i="11"/>
  <c r="L18" i="11"/>
  <c r="L19" i="11"/>
  <c r="L20" i="11"/>
  <c r="L21" i="11"/>
  <c r="L22" i="11"/>
  <c r="L4" i="11"/>
  <c r="L5" i="11"/>
  <c r="L6" i="11"/>
  <c r="L7" i="11"/>
  <c r="L3" i="11"/>
  <c r="I6" i="9"/>
  <c r="I4" i="9"/>
  <c r="I12" i="9" s="1"/>
  <c r="I3" i="9"/>
  <c r="I41" i="3"/>
  <c r="J41" i="3"/>
  <c r="K41" i="3"/>
  <c r="L41" i="3"/>
  <c r="M41" i="3"/>
  <c r="N41" i="3"/>
  <c r="H41" i="3"/>
  <c r="I42" i="3"/>
  <c r="J42" i="3"/>
  <c r="K42" i="3"/>
  <c r="L42" i="3"/>
  <c r="M42" i="3"/>
  <c r="N42" i="3"/>
  <c r="H42" i="3"/>
  <c r="I34" i="3"/>
  <c r="J34" i="3"/>
  <c r="K34" i="3"/>
  <c r="L34" i="3"/>
  <c r="M34" i="3"/>
  <c r="N34" i="3"/>
  <c r="H34" i="3"/>
  <c r="I32" i="3"/>
  <c r="J32" i="3"/>
  <c r="K32" i="3"/>
  <c r="L32" i="3"/>
  <c r="M32" i="3"/>
  <c r="N32" i="3"/>
  <c r="H32" i="3"/>
  <c r="S3" i="11" l="1"/>
  <c r="S7" i="11"/>
  <c r="P7" i="11"/>
  <c r="Q7" i="11" s="1"/>
  <c r="S6" i="11"/>
  <c r="P6" i="11"/>
  <c r="Q6" i="11" s="1"/>
  <c r="S5" i="11"/>
  <c r="P5" i="11"/>
  <c r="Q5" i="11" s="1"/>
  <c r="S4" i="11"/>
  <c r="P4" i="11"/>
  <c r="Q4" i="11" s="1"/>
  <c r="S22" i="11"/>
  <c r="P22" i="11"/>
  <c r="Q22" i="11" s="1"/>
  <c r="S21" i="11"/>
  <c r="P21" i="11"/>
  <c r="Q21" i="11" s="1"/>
  <c r="S20" i="11"/>
  <c r="P20" i="11"/>
  <c r="Q20" i="11" s="1"/>
  <c r="S19" i="11"/>
  <c r="P19" i="11"/>
  <c r="Q19" i="11" s="1"/>
  <c r="S18" i="11"/>
  <c r="P18" i="11"/>
  <c r="Q18" i="11" s="1"/>
  <c r="S17" i="11"/>
  <c r="P17" i="11"/>
  <c r="Q17" i="11" s="1"/>
  <c r="S16" i="11"/>
  <c r="P16" i="11"/>
  <c r="Q16" i="11" s="1"/>
  <c r="S15" i="11"/>
  <c r="P15" i="11"/>
  <c r="Q15" i="11" s="1"/>
  <c r="S14" i="11"/>
  <c r="P14" i="11"/>
  <c r="Q14" i="11" s="1"/>
  <c r="S13" i="11"/>
  <c r="P13" i="11"/>
  <c r="Q13" i="11" s="1"/>
  <c r="S11" i="11"/>
  <c r="P11" i="11"/>
  <c r="Q11" i="11" s="1"/>
  <c r="S10" i="11"/>
  <c r="P10" i="11"/>
  <c r="Q10" i="11" s="1"/>
  <c r="S9" i="11"/>
  <c r="P9" i="11"/>
  <c r="Q9" i="11" s="1"/>
  <c r="S8" i="11"/>
  <c r="P8" i="11"/>
  <c r="Q8" i="11" s="1"/>
  <c r="V5" i="11"/>
  <c r="O3" i="11"/>
  <c r="O22" i="11"/>
  <c r="O21" i="11"/>
  <c r="O20" i="11"/>
  <c r="O19" i="11"/>
  <c r="O18" i="11"/>
  <c r="O17" i="11"/>
  <c r="O16" i="11"/>
  <c r="O15" i="11"/>
  <c r="O14" i="11"/>
  <c r="O13" i="11"/>
  <c r="O11" i="11"/>
  <c r="O10" i="11"/>
  <c r="O9" i="11"/>
  <c r="O8" i="11"/>
  <c r="O7" i="11"/>
  <c r="O6" i="11"/>
  <c r="O5" i="11"/>
  <c r="O4" i="11"/>
  <c r="I8" i="9"/>
  <c r="I14" i="9"/>
  <c r="I13" i="9"/>
  <c r="I15" i="9" s="1"/>
  <c r="I5" i="9"/>
  <c r="I9" i="9"/>
  <c r="I11" i="9" s="1"/>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K63" i="6"/>
  <c r="L63" i="6"/>
  <c r="M63" i="6"/>
  <c r="N63" i="6"/>
  <c r="O63" i="6"/>
  <c r="P63" i="6"/>
  <c r="J63" i="6"/>
  <c r="K62" i="6"/>
  <c r="L62" i="6"/>
  <c r="M62" i="6"/>
  <c r="N62" i="6"/>
  <c r="O62" i="6"/>
  <c r="P62" i="6"/>
  <c r="J62" i="6"/>
  <c r="P61" i="6"/>
  <c r="K61" i="6"/>
  <c r="L61" i="6"/>
  <c r="M61" i="6"/>
  <c r="N61" i="6"/>
  <c r="O61" i="6"/>
  <c r="J61" i="6"/>
  <c r="L60" i="6"/>
  <c r="L64" i="6" s="1"/>
  <c r="M60" i="6"/>
  <c r="M64" i="6" s="1"/>
  <c r="N60" i="6"/>
  <c r="N64" i="6" s="1"/>
  <c r="O60" i="6"/>
  <c r="O64" i="6" s="1"/>
  <c r="P60" i="6"/>
  <c r="P64" i="6" s="1"/>
  <c r="K60" i="6"/>
  <c r="K64" i="6" s="1"/>
  <c r="J60" i="6"/>
  <c r="J64" i="6" s="1"/>
  <c r="I33" i="3"/>
  <c r="J33" i="3"/>
  <c r="K33" i="3"/>
  <c r="L33" i="3"/>
  <c r="M33" i="3"/>
  <c r="N33" i="3"/>
  <c r="H33" i="3"/>
  <c r="H18" i="3"/>
  <c r="H19" i="3"/>
  <c r="I19" i="3"/>
  <c r="J19" i="3"/>
  <c r="K19" i="3"/>
  <c r="L19" i="3"/>
  <c r="M19" i="3"/>
  <c r="N19" i="3"/>
  <c r="H20" i="3"/>
  <c r="I20" i="3"/>
  <c r="J20" i="3"/>
  <c r="K20" i="3"/>
  <c r="L20" i="3"/>
  <c r="M20" i="3"/>
  <c r="N20" i="3"/>
  <c r="H21" i="3"/>
  <c r="I21" i="3"/>
  <c r="J21" i="3"/>
  <c r="K21" i="3"/>
  <c r="L21" i="3"/>
  <c r="M21" i="3"/>
  <c r="N21" i="3"/>
  <c r="H22" i="3"/>
  <c r="I22" i="3"/>
  <c r="J22" i="3"/>
  <c r="K22" i="3"/>
  <c r="L22" i="3"/>
  <c r="M22" i="3"/>
  <c r="N22" i="3"/>
  <c r="H23" i="3"/>
  <c r="I23" i="3"/>
  <c r="J23" i="3"/>
  <c r="K23" i="3"/>
  <c r="L23" i="3"/>
  <c r="M23" i="3"/>
  <c r="N23" i="3"/>
  <c r="H24" i="3"/>
  <c r="I24" i="3"/>
  <c r="J24" i="3"/>
  <c r="K24" i="3"/>
  <c r="L24" i="3"/>
  <c r="M24" i="3"/>
  <c r="N24" i="3"/>
  <c r="H25" i="3"/>
  <c r="I25" i="3"/>
  <c r="J25" i="3"/>
  <c r="K25" i="3"/>
  <c r="L25" i="3"/>
  <c r="M25" i="3"/>
  <c r="N25" i="3"/>
  <c r="H26" i="3"/>
  <c r="I26" i="3"/>
  <c r="J26" i="3"/>
  <c r="K26" i="3"/>
  <c r="L26" i="3"/>
  <c r="M26" i="3"/>
  <c r="N26" i="3"/>
  <c r="H27" i="3"/>
  <c r="I27" i="3"/>
  <c r="J27" i="3"/>
  <c r="K27" i="3"/>
  <c r="L27" i="3"/>
  <c r="M27" i="3"/>
  <c r="N27" i="3"/>
  <c r="H28" i="3"/>
  <c r="I28" i="3"/>
  <c r="J28" i="3"/>
  <c r="K28" i="3"/>
  <c r="L28" i="3"/>
  <c r="M28" i="3"/>
  <c r="N28" i="3"/>
  <c r="H29" i="3"/>
  <c r="I29" i="3"/>
  <c r="J29" i="3"/>
  <c r="K29" i="3"/>
  <c r="L29" i="3"/>
  <c r="M29" i="3"/>
  <c r="N29" i="3"/>
  <c r="I18" i="3"/>
  <c r="J18" i="3"/>
  <c r="K18" i="3"/>
  <c r="L18" i="3"/>
  <c r="M18" i="3"/>
  <c r="N18" i="3"/>
  <c r="C20" i="1"/>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3" i="2"/>
  <c r="C4" i="2"/>
  <c r="C5" i="2"/>
  <c r="C6" i="2"/>
  <c r="C7" i="2"/>
  <c r="C8" i="2"/>
  <c r="C9" i="2"/>
  <c r="C10" i="2"/>
  <c r="C11" i="2"/>
  <c r="C12" i="2"/>
  <c r="C13" i="2"/>
  <c r="C14" i="2"/>
  <c r="C15" i="2"/>
  <c r="C2" i="2"/>
  <c r="C11" i="1"/>
  <c r="Q3" i="11" l="1"/>
  <c r="I10" i="9"/>
  <c r="N35" i="3"/>
  <c r="M35" i="3"/>
  <c r="L35" i="3"/>
  <c r="K35" i="3"/>
  <c r="J35" i="3"/>
  <c r="I35" i="3"/>
  <c r="H35" i="3"/>
  <c r="C12" i="1"/>
  <c r="C21" i="1"/>
  <c r="C14" i="1"/>
  <c r="C24" i="1"/>
  <c r="C13" i="1"/>
  <c r="F4" i="2"/>
  <c r="H4" i="2" s="1"/>
  <c r="F5" i="2"/>
  <c r="H5" i="2" s="1"/>
  <c r="F6" i="2"/>
  <c r="H6" i="2" s="1"/>
  <c r="F7" i="2"/>
  <c r="H7" i="2" s="1"/>
  <c r="F8" i="2"/>
  <c r="H8" i="2" s="1"/>
  <c r="F9" i="2"/>
  <c r="H9" i="2" s="1"/>
  <c r="F10" i="2"/>
  <c r="H10" i="2" s="1"/>
  <c r="F11" i="2"/>
  <c r="H11" i="2" s="1"/>
  <c r="F12" i="2"/>
  <c r="H12" i="2" s="1"/>
  <c r="F13" i="2"/>
  <c r="H13" i="2" s="1"/>
  <c r="F14" i="2"/>
  <c r="H14" i="2" s="1"/>
  <c r="F15" i="2"/>
  <c r="H15" i="2" s="1"/>
  <c r="F16" i="2"/>
  <c r="H16" i="2" s="1"/>
  <c r="F17" i="2"/>
  <c r="H17" i="2" s="1"/>
  <c r="F18" i="2"/>
  <c r="H18" i="2" s="1"/>
  <c r="F19" i="2"/>
  <c r="H19" i="2" s="1"/>
  <c r="F20" i="2"/>
  <c r="H20" i="2" s="1"/>
  <c r="F21" i="2"/>
  <c r="H21" i="2" s="1"/>
  <c r="F22" i="2"/>
  <c r="H22" i="2" s="1"/>
  <c r="F23" i="2"/>
  <c r="H23" i="2" s="1"/>
  <c r="F24" i="2"/>
  <c r="H24" i="2" s="1"/>
  <c r="F25" i="2"/>
  <c r="H25" i="2" s="1"/>
  <c r="F26" i="2"/>
  <c r="H26" i="2" s="1"/>
  <c r="F27" i="2"/>
  <c r="H27" i="2" s="1"/>
  <c r="F28" i="2"/>
  <c r="H28" i="2" s="1"/>
  <c r="F29" i="2"/>
  <c r="H29" i="2" s="1"/>
  <c r="F30" i="2"/>
  <c r="H30" i="2" s="1"/>
  <c r="F31" i="2"/>
  <c r="H31" i="2" s="1"/>
  <c r="F32" i="2"/>
  <c r="H32" i="2" s="1"/>
  <c r="F33" i="2"/>
  <c r="H33" i="2" s="1"/>
  <c r="F34" i="2"/>
  <c r="H34" i="2" s="1"/>
  <c r="F35" i="2"/>
  <c r="H35" i="2" s="1"/>
  <c r="F36" i="2"/>
  <c r="H36" i="2" s="1"/>
  <c r="F37" i="2"/>
  <c r="H37" i="2" s="1"/>
  <c r="F38" i="2"/>
  <c r="H38" i="2" s="1"/>
  <c r="F39" i="2"/>
  <c r="H39" i="2" s="1"/>
  <c r="F40" i="2"/>
  <c r="H40" i="2" s="1"/>
  <c r="F41" i="2"/>
  <c r="H41" i="2" s="1"/>
  <c r="F42" i="2"/>
  <c r="H42" i="2" s="1"/>
  <c r="F43" i="2"/>
  <c r="H43" i="2" s="1"/>
  <c r="F44" i="2"/>
  <c r="H44" i="2" s="1"/>
  <c r="F45" i="2"/>
  <c r="H45" i="2" s="1"/>
  <c r="F46" i="2"/>
  <c r="H46" i="2" s="1"/>
  <c r="F47" i="2"/>
  <c r="H47" i="2" s="1"/>
  <c r="F48" i="2"/>
  <c r="H48" i="2" s="1"/>
  <c r="F49" i="2"/>
  <c r="H49" i="2" s="1"/>
  <c r="F50" i="2"/>
  <c r="H50" i="2" s="1"/>
  <c r="F51" i="2"/>
  <c r="H51" i="2" s="1"/>
  <c r="F52" i="2"/>
  <c r="H52" i="2" s="1"/>
  <c r="F53" i="2"/>
  <c r="H53" i="2" s="1"/>
  <c r="F54" i="2"/>
  <c r="H54" i="2" s="1"/>
  <c r="F55" i="2"/>
  <c r="H55" i="2" s="1"/>
  <c r="F56" i="2"/>
  <c r="H56" i="2" s="1"/>
  <c r="F57" i="2"/>
  <c r="H57" i="2" s="1"/>
  <c r="F58" i="2"/>
  <c r="H58" i="2" s="1"/>
  <c r="F59" i="2"/>
  <c r="H59" i="2" s="1"/>
  <c r="F60" i="2"/>
  <c r="H60" i="2" s="1"/>
  <c r="F61" i="2"/>
  <c r="H61" i="2" s="1"/>
  <c r="F62" i="2"/>
  <c r="H62" i="2" s="1"/>
  <c r="F63" i="2"/>
  <c r="H63" i="2" s="1"/>
  <c r="F64" i="2"/>
  <c r="H64" i="2" s="1"/>
  <c r="F65" i="2"/>
  <c r="H65" i="2" s="1"/>
  <c r="F66" i="2"/>
  <c r="H66" i="2" s="1"/>
  <c r="F67" i="2"/>
  <c r="H67" i="2" s="1"/>
  <c r="F68" i="2"/>
  <c r="H68" i="2" s="1"/>
  <c r="F69" i="2"/>
  <c r="H69" i="2" s="1"/>
  <c r="F70" i="2"/>
  <c r="H70" i="2" s="1"/>
  <c r="F71" i="2"/>
  <c r="H71" i="2" s="1"/>
  <c r="F72" i="2"/>
  <c r="H72" i="2" s="1"/>
  <c r="F73" i="2"/>
  <c r="H73" i="2" s="1"/>
  <c r="F74" i="2"/>
  <c r="H74" i="2" s="1"/>
  <c r="F75" i="2"/>
  <c r="H75" i="2" s="1"/>
  <c r="F76" i="2"/>
  <c r="H76" i="2" s="1"/>
  <c r="F77" i="2"/>
  <c r="H77" i="2" s="1"/>
  <c r="F78" i="2"/>
  <c r="H78" i="2" s="1"/>
  <c r="F79" i="2"/>
  <c r="H79" i="2" s="1"/>
  <c r="F80" i="2"/>
  <c r="H80" i="2" s="1"/>
  <c r="F81" i="2"/>
  <c r="H81" i="2" s="1"/>
  <c r="F82" i="2"/>
  <c r="H82" i="2" s="1"/>
  <c r="F83" i="2"/>
  <c r="H83" i="2" s="1"/>
  <c r="F84" i="2"/>
  <c r="H84" i="2" s="1"/>
  <c r="F85" i="2"/>
  <c r="H85" i="2" s="1"/>
  <c r="F86" i="2"/>
  <c r="H86" i="2" s="1"/>
  <c r="F87" i="2"/>
  <c r="H87" i="2" s="1"/>
  <c r="F88" i="2"/>
  <c r="H88" i="2" s="1"/>
  <c r="F89" i="2"/>
  <c r="H89" i="2" s="1"/>
  <c r="F90" i="2"/>
  <c r="H90" i="2" s="1"/>
  <c r="F91" i="2"/>
  <c r="H91" i="2" s="1"/>
  <c r="F92" i="2"/>
  <c r="H92" i="2" s="1"/>
  <c r="F93" i="2"/>
  <c r="H93" i="2" s="1"/>
  <c r="F94" i="2"/>
  <c r="H94" i="2" s="1"/>
  <c r="F95" i="2"/>
  <c r="H95" i="2" s="1"/>
  <c r="F96" i="2"/>
  <c r="H96" i="2" s="1"/>
  <c r="F97" i="2"/>
  <c r="H97" i="2" s="1"/>
  <c r="F98" i="2"/>
  <c r="H98" i="2" s="1"/>
  <c r="F99" i="2"/>
  <c r="H99" i="2" s="1"/>
  <c r="F100" i="2"/>
  <c r="H100" i="2" s="1"/>
  <c r="F101" i="2"/>
  <c r="H101" i="2" s="1"/>
  <c r="F102" i="2"/>
  <c r="H102" i="2" s="1"/>
  <c r="F3" i="2"/>
  <c r="H3" i="2" s="1"/>
  <c r="F2" i="2"/>
  <c r="H2" i="2" s="1"/>
  <c r="K2" i="2" s="1"/>
  <c r="K3" i="2" s="1"/>
  <c r="K4" i="2" s="1"/>
  <c r="K5" i="2" s="1"/>
  <c r="K6" i="2" s="1"/>
  <c r="K7" i="2" s="1"/>
  <c r="K8" i="2" s="1"/>
  <c r="K9" i="2" s="1"/>
  <c r="K10" i="2" s="1"/>
  <c r="K11" i="2" s="1"/>
  <c r="K12" i="2" s="1"/>
  <c r="K13" i="2" s="1"/>
  <c r="K14" i="2" s="1"/>
  <c r="K15" i="2"/>
  <c r="C15" i="1"/>
  <c r="F103" i="2" l="1"/>
  <c r="H103" i="2" s="1"/>
  <c r="F104" i="2"/>
  <c r="H104" i="2" s="1"/>
  <c r="F105" i="2"/>
  <c r="H105" i="2" s="1"/>
  <c r="F106" i="2"/>
  <c r="H106" i="2" s="1"/>
  <c r="F107" i="2"/>
  <c r="H107" i="2" s="1"/>
  <c r="F108" i="2"/>
  <c r="H108" i="2" s="1"/>
  <c r="F109" i="2"/>
  <c r="H109" i="2" s="1"/>
  <c r="F110" i="2"/>
  <c r="H110" i="2" s="1"/>
  <c r="F111" i="2"/>
  <c r="H111" i="2" s="1"/>
  <c r="F112" i="2"/>
  <c r="H112" i="2" s="1"/>
  <c r="F113" i="2"/>
  <c r="H113" i="2" s="1"/>
  <c r="F114" i="2"/>
  <c r="H114" i="2" s="1"/>
  <c r="F115" i="2"/>
  <c r="H115" i="2" s="1"/>
  <c r="F116" i="2"/>
  <c r="H116" i="2" s="1"/>
  <c r="F117" i="2"/>
  <c r="H117" i="2" s="1"/>
  <c r="F118" i="2"/>
  <c r="H118" i="2" s="1"/>
  <c r="F119" i="2"/>
  <c r="H119" i="2" s="1"/>
  <c r="F120" i="2"/>
  <c r="H120" i="2" s="1"/>
  <c r="F121" i="2"/>
  <c r="H121" i="2" s="1"/>
  <c r="F122" i="2"/>
  <c r="H122" i="2" s="1"/>
  <c r="F123" i="2"/>
  <c r="H123" i="2" s="1"/>
  <c r="F124" i="2"/>
  <c r="H124" i="2" s="1"/>
  <c r="F125" i="2"/>
  <c r="H125" i="2" s="1"/>
  <c r="F126" i="2"/>
  <c r="H126" i="2" s="1"/>
  <c r="F127" i="2"/>
  <c r="H127" i="2" s="1"/>
  <c r="F128" i="2"/>
  <c r="H128" i="2" s="1"/>
  <c r="F129" i="2"/>
  <c r="H129" i="2" s="1"/>
  <c r="F130" i="2"/>
  <c r="H130" i="2" s="1"/>
  <c r="F131" i="2"/>
  <c r="H131" i="2" s="1"/>
  <c r="F132" i="2"/>
  <c r="H132" i="2" s="1"/>
  <c r="F133" i="2"/>
  <c r="H133" i="2" s="1"/>
  <c r="F134" i="2"/>
  <c r="H134" i="2" s="1"/>
  <c r="F135" i="2"/>
  <c r="H135" i="2" s="1"/>
  <c r="F136" i="2"/>
  <c r="H136" i="2" s="1"/>
  <c r="F137" i="2"/>
  <c r="H137" i="2" s="1"/>
  <c r="F138" i="2"/>
  <c r="H138" i="2" s="1"/>
  <c r="F139" i="2"/>
  <c r="H139" i="2" s="1"/>
  <c r="F140" i="2"/>
  <c r="H140" i="2" s="1"/>
  <c r="F141" i="2"/>
  <c r="H141" i="2" s="1"/>
  <c r="F142" i="2"/>
  <c r="H142" i="2" s="1"/>
  <c r="F143" i="2"/>
  <c r="H143" i="2" s="1"/>
  <c r="F144" i="2"/>
  <c r="H144" i="2" s="1"/>
  <c r="F145" i="2"/>
  <c r="H145" i="2" s="1"/>
  <c r="F146" i="2"/>
  <c r="H146" i="2" s="1"/>
  <c r="F147" i="2"/>
  <c r="H147" i="2" s="1"/>
  <c r="F148" i="2"/>
  <c r="H148" i="2" s="1"/>
  <c r="F149" i="2"/>
  <c r="H149" i="2" s="1"/>
  <c r="F150" i="2"/>
  <c r="H150" i="2" s="1"/>
  <c r="F151" i="2"/>
  <c r="H151" i="2" s="1"/>
  <c r="F152" i="2"/>
  <c r="H152" i="2" s="1"/>
  <c r="F153" i="2"/>
  <c r="H153" i="2" s="1"/>
  <c r="F154" i="2"/>
  <c r="H154" i="2" s="1"/>
  <c r="F155" i="2"/>
  <c r="H155" i="2" s="1"/>
  <c r="F156" i="2"/>
  <c r="H156" i="2" s="1"/>
  <c r="F157" i="2"/>
  <c r="H157" i="2" s="1"/>
  <c r="F158" i="2"/>
  <c r="H158" i="2" s="1"/>
  <c r="F159" i="2"/>
  <c r="H159" i="2" s="1"/>
  <c r="F160" i="2"/>
  <c r="H160" i="2" s="1"/>
  <c r="F161" i="2"/>
  <c r="H161" i="2" s="1"/>
  <c r="F162" i="2"/>
  <c r="H162" i="2" s="1"/>
  <c r="F163" i="2"/>
  <c r="H163" i="2" s="1"/>
  <c r="F164" i="2"/>
  <c r="H164" i="2" s="1"/>
  <c r="F165" i="2"/>
  <c r="H165" i="2" s="1"/>
  <c r="F166" i="2"/>
  <c r="H166" i="2" s="1"/>
  <c r="F167" i="2"/>
  <c r="H167" i="2" s="1"/>
  <c r="F168" i="2"/>
  <c r="H168" i="2" s="1"/>
  <c r="F169" i="2"/>
  <c r="H169" i="2" s="1"/>
  <c r="F170" i="2"/>
  <c r="H170" i="2" s="1"/>
  <c r="F171" i="2"/>
  <c r="H171" i="2" s="1"/>
  <c r="F172" i="2"/>
  <c r="H172" i="2" s="1"/>
  <c r="H37" i="3"/>
  <c r="H38" i="3" s="1"/>
  <c r="K16" i="2"/>
  <c r="K17" i="2" s="1"/>
  <c r="K18" i="2" s="1"/>
  <c r="K19" i="2" s="1"/>
  <c r="K20" i="2" l="1"/>
  <c r="K21" i="2" s="1"/>
  <c r="K22" i="2" s="1"/>
  <c r="K23" i="2" s="1"/>
  <c r="K24" i="2" s="1"/>
  <c r="K25" i="2" s="1"/>
  <c r="K26" i="2" l="1"/>
  <c r="K27" i="2" s="1"/>
  <c r="K28" i="2" l="1"/>
  <c r="K29" i="2" l="1"/>
  <c r="K30" i="2" s="1"/>
  <c r="K31" i="2" s="1"/>
  <c r="K32" i="2" l="1"/>
  <c r="K33" i="2" s="1"/>
  <c r="K34" i="2" s="1"/>
  <c r="K35" i="2" s="1"/>
  <c r="K36" i="2" s="1"/>
  <c r="K37" i="2" s="1"/>
  <c r="K38" i="2" s="1"/>
  <c r="K39" i="2" s="1"/>
  <c r="K40" i="2" s="1"/>
  <c r="K41" i="2" s="1"/>
  <c r="K42" i="2" l="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C17" i="1"/>
  <c r="C22" i="1" l="1"/>
  <c r="C9" i="1"/>
  <c r="C10" i="1"/>
  <c r="C23" i="1"/>
</calcChain>
</file>

<file path=xl/sharedStrings.xml><?xml version="1.0" encoding="utf-8"?>
<sst xmlns="http://schemas.openxmlformats.org/spreadsheetml/2006/main" count="968" uniqueCount="395">
  <si>
    <t>Saatlik Çağrı Adedi</t>
  </si>
  <si>
    <t>AHT Süresi</t>
  </si>
  <si>
    <t>Büzülme Faktörü</t>
  </si>
  <si>
    <t>Servis Level</t>
  </si>
  <si>
    <t>Bekleme Süresi</t>
  </si>
  <si>
    <t>Bekleme Olasılığı</t>
  </si>
  <si>
    <t>Çağrı Yükü</t>
  </si>
  <si>
    <t>Trafik Yoğunluğu (A)</t>
  </si>
  <si>
    <t>Baz Agent (N)</t>
  </si>
  <si>
    <r>
      <t>A </t>
    </r>
    <r>
      <rPr>
        <vertAlign val="superscript"/>
        <sz val="11"/>
        <rFont val="Calibri"/>
        <family val="2"/>
        <charset val="162"/>
        <scheme val="minor"/>
      </rPr>
      <t>N</t>
    </r>
    <r>
      <rPr>
        <sz val="11"/>
        <rFont val="Calibri"/>
        <family val="2"/>
        <charset val="162"/>
        <scheme val="minor"/>
      </rPr>
      <t xml:space="preserve"> / N! = X</t>
    </r>
  </si>
  <si>
    <t>N/(N-A) = Y</t>
  </si>
  <si>
    <t>Faktoriyel</t>
  </si>
  <si>
    <t>Kuvvet</t>
  </si>
  <si>
    <t>X*Y=Z</t>
  </si>
  <si>
    <t>T</t>
  </si>
  <si>
    <r>
      <t>P </t>
    </r>
    <r>
      <rPr>
        <vertAlign val="subscript"/>
        <sz val="11"/>
        <rFont val="Calibri"/>
        <family val="2"/>
        <charset val="162"/>
        <scheme val="minor"/>
      </rPr>
      <t>w</t>
    </r>
    <r>
      <rPr>
        <sz val="11"/>
        <rFont val="Calibri"/>
        <family val="2"/>
        <charset val="162"/>
        <scheme val="minor"/>
      </rPr>
      <t> = Z / ( T + Z)</t>
    </r>
  </si>
  <si>
    <t>-(N – A) * (TargetTime / AHT)</t>
  </si>
  <si>
    <t>SL Formülü</t>
  </si>
  <si>
    <t>Büzülme Etkili Headcount Forecast</t>
  </si>
  <si>
    <t>Doluluk Etkili Headcount Forecast</t>
  </si>
  <si>
    <t>K/F</t>
  </si>
  <si>
    <t>Artan Toplam</t>
  </si>
  <si>
    <t>Tahmini ASA</t>
  </si>
  <si>
    <t>Tahmini Hemen Yanıtlama Oranı</t>
  </si>
  <si>
    <t>Doluluk Oranı Hedefi</t>
  </si>
  <si>
    <t>Tahmini Doluluk Oranı</t>
  </si>
  <si>
    <t>HEADCOUNT FORECAST</t>
  </si>
  <si>
    <t>Servis Level Hedefi</t>
  </si>
  <si>
    <t>Bir Agentin Çalışma Süresi</t>
  </si>
  <si>
    <t>Çağrı Merkezinin Hizmet Süresi</t>
  </si>
  <si>
    <t>Haftalık İzin Gün Sayısı</t>
  </si>
  <si>
    <t xml:space="preserve">Başlangıç </t>
  </si>
  <si>
    <t>Bitiş</t>
  </si>
  <si>
    <t>Pazartesi</t>
  </si>
  <si>
    <t>Salı</t>
  </si>
  <si>
    <t>Çarşamba</t>
  </si>
  <si>
    <t>Perşembe</t>
  </si>
  <si>
    <t>Cuma</t>
  </si>
  <si>
    <t>Cumartesi</t>
  </si>
  <si>
    <t>Pazar</t>
  </si>
  <si>
    <t>Hizmet Gün Süresi</t>
  </si>
  <si>
    <t>Toplam Agent Sayısı</t>
  </si>
  <si>
    <t>Çalışan Agent Sayısı</t>
  </si>
  <si>
    <t>İzinli Agent Sayısı</t>
  </si>
  <si>
    <t>Saniye</t>
  </si>
  <si>
    <t>Yüzde</t>
  </si>
  <si>
    <t>Saat</t>
  </si>
  <si>
    <t>Gün</t>
  </si>
  <si>
    <t>-</t>
  </si>
  <si>
    <t>Headcount Referans Değeri</t>
  </si>
  <si>
    <t>Tablo-1 Haftalık Gelen Çağrı Ortalaması</t>
  </si>
  <si>
    <t>Tablo-2 Haftalık Headcount Forecast</t>
  </si>
  <si>
    <t>Günlük Toplam İş Gücü</t>
  </si>
  <si>
    <t>Tablo-3 Vardiya Planı</t>
  </si>
  <si>
    <t>Toplam İş Gücü Değeri</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</si>
  <si>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</si>
  <si>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</si>
  <si>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</si>
  <si>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</si>
  <si>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</si>
  <si>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</si>
  <si>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</si>
  <si>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</si>
  <si>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</si>
  <si>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</si>
  <si>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</si>
  <si>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</si>
  <si>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</si>
  <si>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</si>
  <si>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</si>
  <si>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</si>
  <si>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</si>
  <si>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</si>
  <si>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</si>
  <si>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</si>
  <si>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</si>
  <si>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</si>
  <si>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</si>
  <si>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</si>
  <si>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</si>
  <si>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</si>
  <si>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</si>
  <si>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</si>
  <si>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</si>
  <si>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</si>
  <si>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</si>
  <si>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</si>
  <si>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</si>
  <si>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</si>
  <si>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</si>
  <si>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</si>
  <si>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</si>
  <si>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</si>
  <si>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</si>
  <si>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</si>
  <si>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</si>
  <si>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</si>
  <si>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</si>
  <si>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</si>
  <si>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</si>
  <si>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</si>
  <si>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</si>
  <si>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</si>
  <si>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</si>
  <si>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</si>
  <si>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</si>
  <si>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</si>
  <si>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</si>
  <si>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</si>
  <si>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</si>
  <si>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I</t>
  </si>
  <si>
    <t>OFF</t>
  </si>
  <si>
    <t>II</t>
  </si>
  <si>
    <t>III</t>
  </si>
  <si>
    <t>İzinli</t>
  </si>
  <si>
    <t>Vardiya No</t>
  </si>
  <si>
    <t>Agent Sayısı</t>
  </si>
  <si>
    <t>Çalışan</t>
  </si>
  <si>
    <t>Değerler Tablosu</t>
  </si>
  <si>
    <t>Kısaltma</t>
  </si>
  <si>
    <t>Açıklama</t>
  </si>
  <si>
    <t>Abandon Call Rate</t>
  </si>
  <si>
    <t>ACR</t>
  </si>
  <si>
    <t>Abondan Call Back</t>
  </si>
  <si>
    <t>Abondan Call</t>
  </si>
  <si>
    <t>Karşılanamayan Çağrı</t>
  </si>
  <si>
    <t>Adherence To Schedule</t>
  </si>
  <si>
    <t xml:space="preserve">Vardiya Planına Uyum </t>
  </si>
  <si>
    <t xml:space="preserve">After Call Work </t>
  </si>
  <si>
    <t>Çağrı Sonrası İşlem</t>
  </si>
  <si>
    <t xml:space="preserve"> ACW</t>
  </si>
  <si>
    <t>Agent</t>
  </si>
  <si>
    <t>Temsilci</t>
  </si>
  <si>
    <t>Çağrıyı karşılayan müşteri temsilcisidir</t>
  </si>
  <si>
    <t>Announcement</t>
  </si>
  <si>
    <t>Anons</t>
  </si>
  <si>
    <t>Answer Rate</t>
  </si>
  <si>
    <t>Karşılama Oranı</t>
  </si>
  <si>
    <t>AR</t>
  </si>
  <si>
    <t>Answered Call</t>
  </si>
  <si>
    <t>Cevaplanan Çağrı</t>
  </si>
  <si>
    <t>AC</t>
  </si>
  <si>
    <t>Agent tarafından karşılanan çağrıdır.</t>
  </si>
  <si>
    <t>Automatic Call Distrabution</t>
  </si>
  <si>
    <t>Otomatik Çağrı Dağıtımı</t>
  </si>
  <si>
    <t>ACD</t>
  </si>
  <si>
    <t>Available State</t>
  </si>
  <si>
    <t>Müşteri temsilcisinin çağrı cevaplamaya uygun olduğu statüdür.</t>
  </si>
  <si>
    <t>Average Handling Time</t>
  </si>
  <si>
    <t xml:space="preserve">Ortalama Çağrı İşlem Süresi </t>
  </si>
  <si>
    <t xml:space="preserve">Average Speed Of Answer </t>
  </si>
  <si>
    <t xml:space="preserve">Ortalama Cevap Verme Süresi </t>
  </si>
  <si>
    <t>ASA</t>
  </si>
  <si>
    <t>Average Talk Time</t>
  </si>
  <si>
    <t xml:space="preserve">Ortalama Konuşma Süresi </t>
  </si>
  <si>
    <t>ATT</t>
  </si>
  <si>
    <t xml:space="preserve">Average Time to Abandon </t>
  </si>
  <si>
    <t>Kaçan Çağrıların Ortalama Bekleme Süresi</t>
  </si>
  <si>
    <t>ATA</t>
  </si>
  <si>
    <t>Average Waiting Time</t>
  </si>
  <si>
    <t xml:space="preserve">Ortalama Bekleme Süresi </t>
  </si>
  <si>
    <t>AWT</t>
  </si>
  <si>
    <t>Base Staff / Seated Agents</t>
  </si>
  <si>
    <t xml:space="preserve">Belirli bir zaman diliminde servis seviyesi ve cevaplama süresi hedeflerini karşılamak için gerekli olan minimum çalışan adedini gösteren bir değerdir. </t>
  </si>
  <si>
    <t>Call Detail Recording</t>
  </si>
  <si>
    <t xml:space="preserve">Çağrı Detay Kaydı </t>
  </si>
  <si>
    <t>CDR</t>
  </si>
  <si>
    <t>Call ID</t>
  </si>
  <si>
    <t>Call Load</t>
  </si>
  <si>
    <t>Calls In Queue</t>
  </si>
  <si>
    <t>Centum Call Seconds</t>
  </si>
  <si>
    <t>Centum Çağrı Saniyeleri</t>
  </si>
  <si>
    <t>CCS</t>
  </si>
  <si>
    <t xml:space="preserve">Computer Telephony Integration </t>
  </si>
  <si>
    <t>Bilgisayar Destekli Telefon Uygulaması</t>
  </si>
  <si>
    <t>CTI</t>
  </si>
  <si>
    <t>Telefon ve bilgisayar sistemlerinin çagri kontrolü ve veritabanı bazlı işlemler amacıyla birbirleri ile entegre sekilde çalışması esasına dayalı bir teknolojidir.</t>
  </si>
  <si>
    <t>Cost of Delay</t>
  </si>
  <si>
    <t>Gecikme Maliyeti</t>
  </si>
  <si>
    <t>Cost Per Call</t>
  </si>
  <si>
    <t>Çağrı Başı Maliyet</t>
  </si>
  <si>
    <t>CPC</t>
  </si>
  <si>
    <t>Belli bir zaman dilimi için çağrı merkezinin tüm operasyonel maliyetlerinin gelen çağrılara oranını gösteren finansal tabanlı bir çağrı merkezi performans verisidir.</t>
  </si>
  <si>
    <t>Delay Announcements</t>
  </si>
  <si>
    <t>Gecikme Anonsu</t>
  </si>
  <si>
    <t>Dıversıon</t>
  </si>
  <si>
    <t>Duration</t>
  </si>
  <si>
    <t>Employee Turnover</t>
  </si>
  <si>
    <t>Belli bir zaman aralığında, ayrılan personel adedinin ortalama personel adedine bölünmesi ile elde edilen yüzdesel orandır.</t>
  </si>
  <si>
    <t xml:space="preserve">Escalation Plan </t>
  </si>
  <si>
    <t>Fast Clear Down</t>
  </si>
  <si>
    <t xml:space="preserve">Hızlı Terk Eden </t>
  </si>
  <si>
    <t>FCD</t>
  </si>
  <si>
    <t>Gecikme anonsunu duyduğu zaman hemen kapatan arayandır.</t>
  </si>
  <si>
    <t>First Call Resolution</t>
  </si>
  <si>
    <t xml:space="preserve">İlk Aramada Çözüm </t>
  </si>
  <si>
    <t>FCR</t>
  </si>
  <si>
    <t>FTE / Full Time Equivalent</t>
  </si>
  <si>
    <t xml:space="preserve">Tam Zamanlı Çalışma </t>
  </si>
  <si>
    <t>FTE</t>
  </si>
  <si>
    <t>Vardiya çalışması ve bütçeleme için kullanılan ve operatörün çalıştığı süreninsaat tüm çalışma süresine bölünmesi ile elde edilerek kullanılan bir veridir. 45 saatlik haftalık bir çalışma planında 22,5 saat çalışan personel 0,5 FTE çalışmıştır.</t>
  </si>
  <si>
    <t>Hit Rate / Hit Ratio</t>
  </si>
  <si>
    <t xml:space="preserve">Ulaşım Oranı </t>
  </si>
  <si>
    <t>HR</t>
  </si>
  <si>
    <t>Yapılan dış aramalarda cevaplanan telefonların tüm dış aramalara oranını gösteren bir performans verisidir.</t>
  </si>
  <si>
    <t>Inbound</t>
  </si>
  <si>
    <t>Gelen Arama</t>
  </si>
  <si>
    <t>IB</t>
  </si>
  <si>
    <t>Müşterinin çağrı merkezini aramasıyla oluşan çağrılardır.</t>
  </si>
  <si>
    <t>Inhouse</t>
  </si>
  <si>
    <t>İç Kaynak</t>
  </si>
  <si>
    <t>İşletmenin faaliyetlerini kendi bünyesindeki çalışanlar üzerinden yerine getirmesidir.</t>
  </si>
  <si>
    <t>Interactive Voice Notification</t>
  </si>
  <si>
    <t>Akıllı Dış Arama</t>
  </si>
  <si>
    <t>IVN</t>
  </si>
  <si>
    <t>Interactive Voice Response</t>
  </si>
  <si>
    <t xml:space="preserve">Etkileşimli Sesli Yanıt Sistemi </t>
  </si>
  <si>
    <t>IVR</t>
  </si>
  <si>
    <t>Interval</t>
  </si>
  <si>
    <t>Logged On</t>
  </si>
  <si>
    <t>Longest Delay / Oldest Call</t>
  </si>
  <si>
    <t>En Uzun Bekleyen Çağrı</t>
  </si>
  <si>
    <t>Outbound</t>
  </si>
  <si>
    <t>Dış Arama</t>
  </si>
  <si>
    <t>OB</t>
  </si>
  <si>
    <t>Çağrı merkezinden müşteriye agentler tarafından yapılan aramalardır.</t>
  </si>
  <si>
    <t>Outsource</t>
  </si>
  <si>
    <t>Dış Kaynak</t>
  </si>
  <si>
    <t>Bir işletmenin başka bir işleme için çeşitli faaliyetlerde bulunmasıdır.</t>
  </si>
  <si>
    <t>Peak Hour / Rush Hour</t>
  </si>
  <si>
    <t xml:space="preserve">En Yoğun Saat </t>
  </si>
  <si>
    <t>PH</t>
  </si>
  <si>
    <t>Genellikle bir gün veya belli günler için yapılan ölçümlerde elde edilen ve çağrıların en yoğun geldiği saatleri gösteren zaman dilimidir</t>
  </si>
  <si>
    <t xml:space="preserve">Queue </t>
  </si>
  <si>
    <t>Kuyruk</t>
  </si>
  <si>
    <t>Readerboards</t>
  </si>
  <si>
    <t>Diğer bir deyişle wallboard. Kuyruk durumu, temsilci statüsü ve çağrı merkezi performansı ile ilgili anlık veya geçmiş bilgileri gösteren genelde duvara veya tavana monte edilmiş bir gösterge cihazıdır.</t>
  </si>
  <si>
    <t>RSF</t>
  </si>
  <si>
    <t>Bir vardiyada gerekli olan minimum personel adedi belirlendikten sonra hedeflenen servis seviyesini yakalamak için mola, eğitim, hastalık benzeri muhtemel sebeplerden dolayı vardiyada olmayan personelin eksikliğini kapatmak amacıyla gereken ilave personelin oranını gösteren rakamsal bir veridir.</t>
  </si>
  <si>
    <t>Service Level</t>
  </si>
  <si>
    <t>SL</t>
  </si>
  <si>
    <t>Short Call</t>
  </si>
  <si>
    <t>Kısa Çağrı</t>
  </si>
  <si>
    <t>SC</t>
  </si>
  <si>
    <t>Kuyruğa aktarılan çağrılardan müşteri tarafından beklemeksizin kısa sürede kapatılanlarına denir. Bu süre genel olarak 5 sn civarında olmakla birlikte her çağrı merkezinin bir short call süresi vardır.</t>
  </si>
  <si>
    <t>Occupation</t>
  </si>
  <si>
    <t xml:space="preserve">Doluluk </t>
  </si>
  <si>
    <t>Çağrı merkezini arayan müşterilerin ACD sistemine bağlanamadan hattan düşmesidir, kısaca telefonun meşgul çalmasıdır</t>
  </si>
  <si>
    <t>Mükerrer Çağrı</t>
  </si>
  <si>
    <t>Çağrı Önceliklendirme</t>
  </si>
  <si>
    <t>Kaçan Çağrı Oranı</t>
  </si>
  <si>
    <t>Kaçan Çağrıları Geri Arama</t>
  </si>
  <si>
    <t xml:space="preserve">Kaçan yani karşılanamayan çağrıların oranıdır. Kaçan çağrılar/Tüm çağrılar formülü ile yüzde cinsinden elde edilir. </t>
  </si>
  <si>
    <t>Kaçan çağrıların belirli parametrelere göre agentler tarafından tekrar aranmasıdır.</t>
  </si>
  <si>
    <t xml:space="preserve">Agentlerin planlanan vardiyaya ne oranda uyduğunu gösteren verimlilik metriğidir. </t>
  </si>
  <si>
    <t>Sonlandırılan çağrı ile ilgili kayıt girme, form oluşturma ya da işi başka bir birime aktarmak için müşteri temsilcisinin geçiş yaptığı sanal statüdür. Bu statüde iken çağrı alınmaz.</t>
  </si>
  <si>
    <t>Arayanlara dinletilmek üzere kaydedilmiş sesli mesajlardır.</t>
  </si>
  <si>
    <t>Agentler  tarafından cevaplanan çağrıların gelen tüm çağrılara oranını gösteren bir çağrı merkezi performans verisidir.</t>
  </si>
  <si>
    <t xml:space="preserve">Otomatik çağrı dağıtımı anlamına gelmektedir.  Gelen çağrıları önceden belirlenmiş bir akış planına göre karşılayan, sıraya sokan, müsait operatör olmadığında hatta bekleme sürecini yöneten ve operatörlere adil bir şekilde dağıtan, aynı zamanda bu çağrılarla ilgili detaylı raporlama üreten santral uygulamasıdır. Kısaca IVR aşamasını geçen çağrıların yönetilmesini sağlayan uygulamadır. </t>
  </si>
  <si>
    <t>Uygunluk Statüsü</t>
  </si>
  <si>
    <t>Bir çağrının ortalama işlem süresidir. Ortalama konuşma süresi + ortalama çağrı sonrası işlem süresi formülü ile hesaplanır.</t>
  </si>
  <si>
    <t>Müşteri temsilcisiler tarafından cevaplanan çağrıların IVR sonrası çağrı kuyruğunda bekledikleri ortalama süreyi ifade etmektedir.</t>
  </si>
  <si>
    <t>Belli bir zaman diliminde çağrıda geçirilen toplam sürenin toplam karşılanan çağrı adedine bölünmesi ile bulunan bir performans verisidir.</t>
  </si>
  <si>
    <t>Kaçan çağrıların kuyrukta bekleme süresidir. Kaçan çağrıların kuytukta bekledikleri toplam süre / kaçan çağrı adedi formülü ile hesaplanır.</t>
  </si>
  <si>
    <t xml:space="preserve">Müşteri temsilcisinin login olduktan sonra Available State'de geçirdiği ortalama süreyi ifade etmektedir. </t>
  </si>
  <si>
    <t>Baz Agent Sayısı</t>
  </si>
  <si>
    <t xml:space="preserve">Bir çağrı ile ilgili arama zamanı, görüşme süresi, IVR geçmişi, görüşme süresi, ses kaydı vb. tüm bilgilerin tutulduğu depolama uygulaması ve yazılımıdır. </t>
  </si>
  <si>
    <t>Çağrının kimlik numarasıdır. Benzersizdir. Her çağrı için yeniden oluşturulur.</t>
  </si>
  <si>
    <t>İş yükü olarak da ifade edilir. AHT*çağrı adedi ile formülüze edilir.</t>
  </si>
  <si>
    <t xml:space="preserve">Kuyrukta Bekleyen Çağrı </t>
  </si>
  <si>
    <t>AHT süresinin 100 saniyelik birim olarak ifade edilmesidir. 1 saatlik AHT süresi 60 dakika üzerinden 3600/60=36 CCS'dir</t>
  </si>
  <si>
    <t>Çağrı Kimlik Numarası</t>
  </si>
  <si>
    <t>Ücretsiz destek hatlarında bir çağrının kuyrukta beklerken geçirdiği sürenin ortalama maliyetidir.</t>
  </si>
  <si>
    <t>Boşta Geçen Süresi</t>
  </si>
  <si>
    <t>Müşteri temsilcinin login olduğu süre zarfında çağrı almadan geçirdiği (mola, yemek, eğitim, available time vb.) zamanları ifade eder.</t>
  </si>
  <si>
    <t>Hizmet Süresi</t>
  </si>
  <si>
    <t>Cevaplanan çağrılar için müşteri temsilcisinin hizmet verdiği sürelerinin toplamıdır. Duration= AHT/60</t>
  </si>
  <si>
    <t>Personel Devir Hızı</t>
  </si>
  <si>
    <t>Eskalasyon Planı</t>
  </si>
  <si>
    <t>Kuyrukta bekleyen çağrıların kabul edilebilir seviyenin üstüne çıktığında uygulanacak standart dışı adımları gösteren planlamadır. (Mola ve yemek aralarının ertelenmesi ya da sürenin azalması, toplantıların iptal edilmesi, yedek iş gücünün havuza dahil edilmesi vb.)</t>
  </si>
  <si>
    <t>Müşterinin aramasına neden olan durumun çağrı esnasında tekrar aramasına sebebiyet vermeyecek şekilde çözülmesi durumudur.</t>
  </si>
  <si>
    <t>Müşteri temsilcisine ihtiyaç duyulmadan çağrı merkezi sistemi üzerinden yapılan dış aramalardır.</t>
  </si>
  <si>
    <t xml:space="preserve">Çağrı merkezini arayan müşterilere telefon tuşları veya sesli komutları kullanarak interaktif (veritabanı bazlı) işlem yapmayı sağlayan sistemlerdir. </t>
  </si>
  <si>
    <t xml:space="preserve">Çağrı merkezlerince takip edilen metriklerin belirli bir zaman aralığında rapor alarak takip edilmesidir. </t>
  </si>
  <si>
    <t>Raporlama Aralığı</t>
  </si>
  <si>
    <t>Açık Oturum</t>
  </si>
  <si>
    <t>Müşteri temsilcisinin çağrı karşılayabilmek için çağrı merkezinin kullandığı CTI uygulamasına giriş yapmasıdır.</t>
  </si>
  <si>
    <t>Müşteri temsilcileri tarafından karşılanan çağrılar içinde ASA değeri en yüksek olan çağrılardır.</t>
  </si>
  <si>
    <t>Çağrıların operatörlere aktarılmadan önce uğradığı mantıksal ve sanal çağrı havuzudur.</t>
  </si>
  <si>
    <t>Monitör</t>
  </si>
  <si>
    <t>Yedek İş Gücü</t>
  </si>
  <si>
    <t xml:space="preserve">Rostered Staff Factor </t>
  </si>
  <si>
    <t xml:space="preserve">Çağrıların belirli bir kısmının tayin edilmiş süre içinde karşılanmasını referans alan hizmet düzeyi metriğidir. 80/20, 90/30, 95/10 gibi sembollerle gösterilir. 80/20 ifadesi "çağrıların %80'lik kısmının 20 saniye içinde karşılanması hedeflenmektedir" anlamını taşır. </t>
  </si>
  <si>
    <t>Hizmet Düzeyi</t>
  </si>
  <si>
    <t>Blocked Call</t>
  </si>
  <si>
    <t>Müşteri temsilcisinin belirli bir zaman dilimi içindeki AHT değerinin login olma süresine bölünmesi ile elde edilen verimlilik metriğidir.</t>
  </si>
  <si>
    <t>IVR aşamasından sonra yani kuyruğa giren çağrıların agentlere bağlanmadan önce müşteri tarafından sonlandırılmasıdır.</t>
  </si>
  <si>
    <t>Çağrı havuzuna gelmiş ancak henüz bir agent tarafından yanıtlanmamış çağrılardır</t>
  </si>
  <si>
    <t>Çağrı havuzuna gelmiş ancak henüz bir agent tarafından yanıtlanmamış çağrılara bekleme sıralarını ya da sürelerini söyleyen otomatik sesli mesajlardır.</t>
  </si>
  <si>
    <t>Repeated Call</t>
  </si>
  <si>
    <t>Müşterinin aynı konu ile ilgili çağrı merkezini belirli bir zaman dilimi içinde birden çok aramasıdır.</t>
  </si>
  <si>
    <t>Call Prioritisation</t>
  </si>
  <si>
    <t>Bir çağrının çeşitli metriklere göre kuyrukta bekleyen diğer çağrıların önüne geçerek daha hızlı cevaplanmasını sağlayan modeldir.</t>
  </si>
  <si>
    <t>ACB</t>
  </si>
  <si>
    <t>AHT</t>
  </si>
  <si>
    <t>CID</t>
  </si>
  <si>
    <t>Shrinkage</t>
  </si>
  <si>
    <t>Büzülme Faktörü/Fire Etkisi</t>
  </si>
  <si>
    <t>Belirli bir zaman dilimi içinde planlı olmayan iş gücü kayıplarıdır.</t>
  </si>
  <si>
    <t>Occupancy</t>
  </si>
  <si>
    <t>Çağrı No</t>
  </si>
  <si>
    <t>Sonuç</t>
  </si>
  <si>
    <t>Konuşma Süresi</t>
  </si>
  <si>
    <t>ACW</t>
  </si>
  <si>
    <t>IBC1</t>
  </si>
  <si>
    <t>IBC2</t>
  </si>
  <si>
    <t>IBC3</t>
  </si>
  <si>
    <t>IBC4</t>
  </si>
  <si>
    <t>IBC5</t>
  </si>
  <si>
    <t>IBC6</t>
  </si>
  <si>
    <t>IBC7</t>
  </si>
  <si>
    <t>IBC8</t>
  </si>
  <si>
    <t>IBC9</t>
  </si>
  <si>
    <t>IBC10</t>
  </si>
  <si>
    <t>IBC11</t>
  </si>
  <si>
    <t>IBC12</t>
  </si>
  <si>
    <t>IBC13</t>
  </si>
  <si>
    <t>IBC14</t>
  </si>
  <si>
    <t>IBC15</t>
  </si>
  <si>
    <t>IBC16</t>
  </si>
  <si>
    <t>IBC17</t>
  </si>
  <si>
    <t>IBC18</t>
  </si>
  <si>
    <t>IBC19</t>
  </si>
  <si>
    <t>IBC20</t>
  </si>
  <si>
    <t>IBC21</t>
  </si>
  <si>
    <t>IBC22</t>
  </si>
  <si>
    <t>IBC23</t>
  </si>
  <si>
    <t>IBC24</t>
  </si>
  <si>
    <t>IBC25</t>
  </si>
  <si>
    <t>IBC26</t>
  </si>
  <si>
    <t>IBC27</t>
  </si>
  <si>
    <t>IBC28</t>
  </si>
  <si>
    <t>IBC29</t>
  </si>
  <si>
    <t>IBC30</t>
  </si>
  <si>
    <t>IBC31</t>
  </si>
  <si>
    <t>IBC32</t>
  </si>
  <si>
    <t>IBC33</t>
  </si>
  <si>
    <t>IBC34</t>
  </si>
  <si>
    <t>IBC35</t>
  </si>
  <si>
    <t>IBC36</t>
  </si>
  <si>
    <t>IBC37</t>
  </si>
  <si>
    <t>IBC38</t>
  </si>
  <si>
    <t>IBC39</t>
  </si>
  <si>
    <t>IBC40</t>
  </si>
  <si>
    <t>IBC41</t>
  </si>
  <si>
    <t>IBC42</t>
  </si>
  <si>
    <t>IBC43</t>
  </si>
  <si>
    <t>IBC44</t>
  </si>
  <si>
    <t>IBC45</t>
  </si>
  <si>
    <t>IBC46</t>
  </si>
  <si>
    <t>IBC47</t>
  </si>
  <si>
    <t>IBC48</t>
  </si>
  <si>
    <t>IBC49</t>
  </si>
  <si>
    <t>IBC50</t>
  </si>
  <si>
    <t>Abondan</t>
  </si>
  <si>
    <t>Answer</t>
  </si>
  <si>
    <t>Gelen Çağrı Adedi</t>
  </si>
  <si>
    <t>Karşılanan Çağrı Adedi</t>
  </si>
  <si>
    <t>Hedef Sürede Karşılanan Çağrı Adedi</t>
  </si>
  <si>
    <t>Kaçan Çağrı Adedi</t>
  </si>
  <si>
    <t>Çağrı Yanıtlama Oranı</t>
  </si>
  <si>
    <t>Çağrı Sonrası İşlem Süresi</t>
  </si>
  <si>
    <t>Vardiya Planına Uyum</t>
  </si>
  <si>
    <t>80/20</t>
  </si>
  <si>
    <t>Metrik</t>
  </si>
  <si>
    <t>Değer</t>
  </si>
  <si>
    <t>Mola</t>
  </si>
  <si>
    <t>Yemek</t>
  </si>
  <si>
    <t>Eğitim</t>
  </si>
  <si>
    <t>Toplantı</t>
  </si>
  <si>
    <t>Login Saati</t>
  </si>
  <si>
    <t>Logout Saati</t>
  </si>
  <si>
    <t>Login Süresi</t>
  </si>
  <si>
    <t>Çağrı Adedi</t>
  </si>
  <si>
    <t>Doluluk Oranı</t>
  </si>
  <si>
    <t>Shirinkage Süresi</t>
  </si>
  <si>
    <t>Shirinkage Oranı</t>
  </si>
  <si>
    <t>Aktivite İhlali</t>
  </si>
  <si>
    <t>Devamsızlık Var Mı?</t>
  </si>
  <si>
    <t>Hayır</t>
  </si>
  <si>
    <t>Evet</t>
  </si>
  <si>
    <t>Genel Özet Tablo</t>
  </si>
  <si>
    <t xml:space="preserve">Başlık-1 </t>
  </si>
  <si>
    <t xml:space="preserve">Taşan Çağrı-Engellenen Çağrı </t>
  </si>
  <si>
    <t xml:space="preserve">Başlık-2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</si>
</sst>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 #,##0_-;\-* #,##0_-;_-* &quot;-&quot;??_-;_-@_-"/>
  </numFmts>
  <fonts count="12" x14ac:knownFonts="1">
    <font>
      <sz val="11"/>
      <color theme="1"/>
      <name val="Calibri"/>
      <family val="2"/>
      <scheme val="minor"/>
    </font>
    <font>
      <sz val="11"/>
      <color theme="1"/>
      <name val="Calibri"/>
      <family val="2"/>
      <scheme val="minor"/>
    </font>
    <font>
      <sz val="11"/>
      <name val="Calibri"/>
      <family val="2"/>
      <charset val="162"/>
      <scheme val="minor"/>
    </font>
    <font>
      <vertAlign val="superscript"/>
      <sz val="11"/>
      <name val="Calibri"/>
      <family val="2"/>
      <charset val="162"/>
      <scheme val="minor"/>
    </font>
    <font>
      <vertAlign val="subscript"/>
      <sz val="11"/>
      <name val="Calibri"/>
      <family val="2"/>
      <charset val="162"/>
      <scheme val="minor"/>
    </font>
    <font>
      <b/>
      <sz val="11"/>
      <color theme="0"/>
      <name val="Calibri"/>
      <family val="2"/>
      <charset val="162"/>
      <scheme val="minor"/>
    </font>
    <font>
      <b/>
      <sz val="11"/>
      <color theme="1"/>
      <name val="Calibri"/>
      <family val="2"/>
      <charset val="162"/>
      <scheme val="minor"/>
    </font>
    <font>
      <sz val="8"/>
      <name val="Calibri"/>
      <family val="2"/>
      <scheme val="minor"/>
    </font>
    <font>
      <b/>
      <sz val="10"/>
      <color theme="1"/>
      <name val="Calibri"/>
      <family val="2"/>
      <charset val="162"/>
      <scheme val="minor"/>
    </font>
    <font>
      <sz val="10"/>
      <color theme="1"/>
      <name val="Calibri"/>
      <family val="2"/>
      <scheme val="minor"/>
    </font>
    <font>
      <b/>
      <sz val="8"/>
      <color theme="0"/>
      <name val="Calibri"/>
      <family val="2"/>
      <charset val="162"/>
      <scheme val="minor"/>
    </font>
    <font>
      <b/>
      <sz val="10"/>
      <color theme="0"/>
      <name val="Calibri"/>
      <family val="2"/>
      <charset val="16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7030A0"/>
        <bgColor indexed="64"/>
      </patternFill>
    </fill>
    <fill>
      <patternFill patternType="solid">
        <fgColor rgb="FF00B0F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77">
    <xf numFmtId="0" fontId="0" fillId="0" borderId="0" xfId="0"/>
    <xf numFmtId="43" fontId="0" fillId="0" borderId="0" xfId="1" applyFont="1"/>
    <xf numFmtId="43" fontId="0" fillId="0" borderId="0" xfId="0" applyNumberFormat="1"/>
    <xf numFmtId="0" fontId="0" fillId="4" borderId="1" xfId="0" applyFill="1" applyBorder="1"/>
    <xf numFmtId="9" fontId="0" fillId="4" borderId="1" xfId="0" applyNumberFormat="1" applyFill="1" applyBorder="1"/>
    <xf numFmtId="0" fontId="0" fillId="3" borderId="1" xfId="0" applyFill="1" applyBorder="1"/>
    <xf numFmtId="9" fontId="0" fillId="3" borderId="1" xfId="0" applyNumberFormat="1" applyFill="1" applyBorder="1"/>
    <xf numFmtId="0" fontId="2" fillId="2" borderId="1" xfId="0" applyFont="1" applyFill="1" applyBorder="1" applyAlignment="1">
      <alignment vertical="center" wrapText="1"/>
    </xf>
    <xf numFmtId="164" fontId="0" fillId="2" borderId="1" xfId="1" applyNumberFormat="1" applyFont="1" applyFill="1" applyBorder="1"/>
    <xf numFmtId="0" fontId="0" fillId="2" borderId="1" xfId="0" applyFill="1" applyBorder="1"/>
    <xf numFmtId="0" fontId="2" fillId="2" borderId="1" xfId="0" applyFont="1" applyFill="1" applyBorder="1"/>
    <xf numFmtId="9" fontId="0" fillId="2" borderId="1" xfId="2" applyFont="1" applyFill="1" applyBorder="1"/>
    <xf numFmtId="43" fontId="0" fillId="2" borderId="1" xfId="1" applyFont="1" applyFill="1" applyBorder="1"/>
    <xf numFmtId="0" fontId="5" fillId="5" borderId="1" xfId="0" applyFont="1" applyFill="1" applyBorder="1"/>
    <xf numFmtId="43" fontId="5" fillId="5" borderId="1" xfId="1" applyFont="1" applyFill="1" applyBorder="1"/>
    <xf numFmtId="9" fontId="5" fillId="5" borderId="1" xfId="2" applyFont="1" applyFill="1" applyBorder="1"/>
    <xf numFmtId="9" fontId="0" fillId="0" borderId="0" xfId="0" applyNumberFormat="1"/>
    <xf numFmtId="2" fontId="0" fillId="0" borderId="0" xfId="0" applyNumberFormat="1"/>
    <xf numFmtId="9" fontId="0" fillId="0" borderId="0" xfId="2" applyFont="1"/>
    <xf numFmtId="2" fontId="0" fillId="0" borderId="0" xfId="2" applyNumberFormat="1" applyFont="1"/>
    <xf numFmtId="0" fontId="6" fillId="0" borderId="0" xfId="0" applyFont="1" applyAlignment="1">
      <alignment vertical="center"/>
    </xf>
    <xf numFmtId="0" fontId="0" fillId="6" borderId="1" xfId="0" applyFill="1" applyBorder="1"/>
    <xf numFmtId="9" fontId="0" fillId="6" borderId="1" xfId="0" applyNumberFormat="1" applyFill="1" applyBorder="1"/>
    <xf numFmtId="43" fontId="0" fillId="6" borderId="1" xfId="1" applyFont="1" applyFill="1" applyBorder="1"/>
    <xf numFmtId="0" fontId="0" fillId="9" borderId="1" xfId="0" applyFill="1" applyBorder="1" applyAlignment="1">
      <alignment horizontal="center" vertical="center"/>
    </xf>
    <xf numFmtId="0" fontId="0" fillId="8" borderId="1" xfId="0" applyFill="1" applyBorder="1" applyAlignment="1">
      <alignment horizontal="center" vertical="center"/>
    </xf>
    <xf numFmtId="20" fontId="0" fillId="9" borderId="1" xfId="0" applyNumberFormat="1" applyFill="1" applyBorder="1" applyAlignment="1">
      <alignment horizontal="left" vertical="center"/>
    </xf>
    <xf numFmtId="43" fontId="0" fillId="8"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2" borderId="1" xfId="0" applyFill="1" applyBorder="1" applyAlignment="1">
      <alignment horizontal="center" vertical="center"/>
    </xf>
    <xf numFmtId="0" fontId="6" fillId="8"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6" fillId="10" borderId="0" xfId="0" applyFont="1" applyFill="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xf numFmtId="0" fontId="0" fillId="12" borderId="1" xfId="0" applyFill="1" applyBorder="1"/>
    <xf numFmtId="164" fontId="0" fillId="12" borderId="1" xfId="1" applyNumberFormat="1" applyFont="1" applyFill="1" applyBorder="1"/>
    <xf numFmtId="0" fontId="9" fillId="0" borderId="0" xfId="0" applyFont="1"/>
    <xf numFmtId="0" fontId="9" fillId="0" borderId="0" xfId="0" applyFont="1" applyAlignment="1">
      <alignment horizontal="left" vertical="center"/>
    </xf>
    <xf numFmtId="0" fontId="9" fillId="0" borderId="0" xfId="0" applyFont="1" applyAlignment="1">
      <alignment vertical="center" wrapText="1"/>
    </xf>
    <xf numFmtId="0" fontId="9" fillId="0" borderId="1" xfId="0" applyFont="1" applyBorder="1" applyAlignment="1">
      <alignment horizontal="left" vertical="center"/>
    </xf>
    <xf numFmtId="0" fontId="9" fillId="0" borderId="1" xfId="0" applyFont="1" applyBorder="1" applyAlignment="1">
      <alignment vertical="center" wrapText="1"/>
    </xf>
    <xf numFmtId="0" fontId="9" fillId="0" borderId="1" xfId="0" applyFont="1" applyBorder="1" applyAlignment="1">
      <alignment horizontal="center" vertical="center"/>
    </xf>
    <xf numFmtId="0" fontId="9" fillId="0" borderId="0" xfId="0" applyFont="1" applyAlignment="1">
      <alignment horizontal="center" vertical="center"/>
    </xf>
    <xf numFmtId="164" fontId="0" fillId="8" borderId="1" xfId="0" applyNumberFormat="1" applyFill="1" applyBorder="1" applyAlignment="1">
      <alignment horizontal="center" vertical="center"/>
    </xf>
    <xf numFmtId="0" fontId="0" fillId="10" borderId="1" xfId="0" applyFill="1" applyBorder="1"/>
    <xf numFmtId="164" fontId="0" fillId="10" borderId="1" xfId="1" applyNumberFormat="1" applyFont="1" applyFill="1" applyBorder="1"/>
    <xf numFmtId="164" fontId="0" fillId="0" borderId="0" xfId="1" applyNumberFormat="1" applyFont="1"/>
    <xf numFmtId="0" fontId="11" fillId="10" borderId="0" xfId="0" applyFont="1" applyFill="1" applyAlignment="1">
      <alignment horizontal="center" vertical="center" wrapText="1"/>
    </xf>
    <xf numFmtId="9" fontId="0" fillId="0" borderId="1" xfId="2" applyFont="1" applyBorder="1"/>
    <xf numFmtId="43" fontId="0" fillId="0" borderId="1" xfId="1" applyFont="1" applyBorder="1"/>
    <xf numFmtId="43" fontId="0" fillId="0" borderId="1" xfId="0" applyNumberFormat="1" applyBorder="1"/>
    <xf numFmtId="0" fontId="10" fillId="5"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10" borderId="1" xfId="0" applyFill="1" applyBorder="1" applyAlignment="1">
      <alignment horizontal="center" vertical="center"/>
    </xf>
    <xf numFmtId="20" fontId="0" fillId="0" borderId="1" xfId="0" applyNumberFormat="1" applyBorder="1"/>
    <xf numFmtId="164" fontId="0" fillId="0" borderId="1" xfId="1" applyNumberFormat="1" applyFont="1" applyBorder="1"/>
    <xf numFmtId="43" fontId="0" fillId="10" borderId="1" xfId="0" applyNumberFormat="1" applyFill="1" applyBorder="1"/>
    <xf numFmtId="9" fontId="0" fillId="10" borderId="1" xfId="2" applyFont="1" applyFill="1" applyBorder="1"/>
    <xf numFmtId="164" fontId="10" fillId="5" borderId="1" xfId="1" applyNumberFormat="1" applyFont="1" applyFill="1" applyBorder="1" applyAlignment="1">
      <alignment horizontal="center" vertical="center" wrapText="1"/>
    </xf>
    <xf numFmtId="0" fontId="0" fillId="13" borderId="1" xfId="0" applyFill="1" applyBorder="1"/>
    <xf numFmtId="2" fontId="0" fillId="0" borderId="1" xfId="2" applyNumberFormat="1" applyFont="1" applyBorder="1"/>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6" fillId="0" borderId="1" xfId="0" applyFont="1" applyBorder="1" applyAlignment="1">
      <alignment horizontal="center"/>
    </xf>
    <xf numFmtId="44" fontId="5" fillId="7" borderId="0" xfId="3" applyFont="1" applyFill="1" applyAlignment="1">
      <alignment horizontal="center" vertical="center"/>
    </xf>
    <xf numFmtId="0" fontId="8" fillId="9" borderId="1" xfId="0" applyFont="1" applyFill="1" applyBorder="1" applyAlignment="1">
      <alignment horizontal="center"/>
    </xf>
    <xf numFmtId="0" fontId="8" fillId="9" borderId="2" xfId="0" applyFont="1" applyFill="1" applyBorder="1" applyAlignment="1">
      <alignment horizontal="center"/>
    </xf>
    <xf numFmtId="44" fontId="5" fillId="7" borderId="1" xfId="3" applyFont="1" applyFill="1" applyBorder="1" applyAlignment="1">
      <alignment horizontal="center" vertical="center"/>
    </xf>
    <xf numFmtId="0" fontId="5" fillId="7" borderId="1" xfId="0" applyFont="1" applyFill="1" applyBorder="1" applyAlignment="1">
      <alignment horizontal="center"/>
    </xf>
    <xf numFmtId="0" fontId="5" fillId="10"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top"/>
    </xf>
  </cellXfs>
  <cellStyles count="4">
    <cellStyle name="Normal" xfId="0" builtinId="0"/>
    <cellStyle name="ParaBirimi" xfId="3" builtinId="4"/>
    <cellStyle name="Virgül" xfId="1" builtinId="3"/>
    <cellStyle name="Yüzde"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31750</xdr:colOff>
      <xdr:row>1</xdr:row>
      <xdr:rowOff>137584</xdr:rowOff>
    </xdr:from>
    <xdr:to>
      <xdr:col>13</xdr:col>
      <xdr:colOff>549888</xdr:colOff>
      <xdr:row>9</xdr:row>
      <xdr:rowOff>223108</xdr:rowOff>
    </xdr:to>
    <xdr:pic>
      <xdr:nvPicPr>
        <xdr:cNvPr id="2" name="Resim 1">
          <a:extLst>
            <a:ext uri="{FF2B5EF4-FFF2-40B4-BE49-F238E27FC236}">
              <a16:creationId xmlns:a16="http://schemas.microsoft.com/office/drawing/2014/main" id="{6C69FC10-BF76-7B35-2F33-C246D90E056E}"/>
            </a:ext>
          </a:extLst>
        </xdr:cNvPr>
        <xdr:cNvPicPr>
          <a:picLocks noChangeAspect="1"/>
        </xdr:cNvPicPr>
      </xdr:nvPicPr>
      <xdr:blipFill>
        <a:blip xmlns:r="http://schemas.openxmlformats.org/officeDocument/2006/relationships" r:embed="rId1"/>
        <a:stretch>
          <a:fillRect/>
        </a:stretch>
      </xdr:blipFill>
      <xdr:spPr>
        <a:xfrm>
          <a:off x="7080250" y="328084"/>
          <a:ext cx="3587305" cy="1609524"/>
        </a:xfrm>
        <a:prstGeom prst="rect">
          <a:avLst/>
        </a:prstGeom>
      </xdr:spPr>
    </xdr:pic>
    <xdr:clientData/>
  </xdr:twoCellAnchor>
  <xdr:twoCellAnchor editAs="oneCell">
    <xdr:from>
      <xdr:col>7</xdr:col>
      <xdr:colOff>134408</xdr:colOff>
      <xdr:row>12</xdr:row>
      <xdr:rowOff>10585</xdr:rowOff>
    </xdr:from>
    <xdr:to>
      <xdr:col>15</xdr:col>
      <xdr:colOff>114684</xdr:colOff>
      <xdr:row>16</xdr:row>
      <xdr:rowOff>64796</xdr:rowOff>
    </xdr:to>
    <xdr:pic>
      <xdr:nvPicPr>
        <xdr:cNvPr id="4" name="Resim 3">
          <a:extLst>
            <a:ext uri="{FF2B5EF4-FFF2-40B4-BE49-F238E27FC236}">
              <a16:creationId xmlns:a16="http://schemas.microsoft.com/office/drawing/2014/main" id="{1F1ACACC-4415-1E7D-43E1-76B11FDB9E4F}"/>
            </a:ext>
          </a:extLst>
        </xdr:cNvPr>
        <xdr:cNvPicPr>
          <a:picLocks noChangeAspect="1"/>
        </xdr:cNvPicPr>
      </xdr:nvPicPr>
      <xdr:blipFill>
        <a:blip xmlns:r="http://schemas.openxmlformats.org/officeDocument/2006/relationships" r:embed="rId2"/>
        <a:stretch>
          <a:fillRect/>
        </a:stretch>
      </xdr:blipFill>
      <xdr:spPr>
        <a:xfrm>
          <a:off x="6569075" y="2370668"/>
          <a:ext cx="4890942" cy="847961"/>
        </a:xfrm>
        <a:prstGeom prst="rect">
          <a:avLst/>
        </a:prstGeom>
      </xdr:spPr>
    </xdr:pic>
    <xdr:clientData/>
  </xdr:twoCellAnchor>
</xdr:wsDr>
</file>

<file path=xl/theme/theme1.xml><?xml version="1.0" encoding="utf-8"?>
<a:theme xmlns:a="http://schemas.openxmlformats.org/drawingml/2006/main" name="Office Teması">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19172-5BF3-42E9-89A5-8D311D87E28C}">
  <dimension ref="A1:D55"/>
  <sheetViews>
    <sheetView showGridLines="0" topLeftCell="A20" workbookViewId="0">
      <selection activeCell="A14" sqref="A14"/>
    </sheetView>
  </sheetViews>
  <sheetFormatPr defaultRowHeight="12.75" x14ac:dyDescent="0.2"/>
  <cols>
    <col min="1" max="1" width="27.140625" style="41" bestFit="1" customWidth="1"/>
    <col min="2" max="2" width="35" style="41" bestFit="1" customWidth="1"/>
    <col min="3" max="3" width="8.5703125" style="46" bestFit="1" customWidth="1"/>
    <col min="4" max="4" width="115.28515625" style="42" customWidth="1"/>
    <col min="5" max="16384" width="9.140625" style="40"/>
  </cols>
  <sheetData>
    <row r="1" spans="1:4" ht="15" x14ac:dyDescent="0.2">
      <c r="A1" s="65" t="s">
        <v>392</v>
      </c>
      <c r="B1" s="65" t="s">
        <v>394</v>
      </c>
      <c r="C1" s="65" t="s">
        <v>119</v>
      </c>
      <c r="D1" s="66" t="s">
        <v>120</v>
      </c>
    </row>
    <row r="2" spans="1:4" x14ac:dyDescent="0.2">
      <c r="A2" s="43" t="s">
        <v>121</v>
      </c>
      <c r="B2" s="43" t="s">
        <v>250</v>
      </c>
      <c r="C2" s="45" t="s">
        <v>122</v>
      </c>
      <c r="D2" s="44" t="s">
        <v>252</v>
      </c>
    </row>
    <row r="3" spans="1:4" x14ac:dyDescent="0.2">
      <c r="A3" s="43" t="s">
        <v>124</v>
      </c>
      <c r="B3" s="43" t="s">
        <v>125</v>
      </c>
      <c r="C3" s="45" t="s">
        <v>48</v>
      </c>
      <c r="D3" s="44" t="s">
        <v>296</v>
      </c>
    </row>
    <row r="4" spans="1:4" x14ac:dyDescent="0.2">
      <c r="A4" s="43" t="s">
        <v>123</v>
      </c>
      <c r="B4" s="43" t="s">
        <v>251</v>
      </c>
      <c r="C4" s="45" t="s">
        <v>303</v>
      </c>
      <c r="D4" s="44" t="s">
        <v>253</v>
      </c>
    </row>
    <row r="5" spans="1:4" x14ac:dyDescent="0.2">
      <c r="A5" s="43" t="s">
        <v>126</v>
      </c>
      <c r="B5" s="43" t="s">
        <v>127</v>
      </c>
      <c r="C5" s="45" t="s">
        <v>48</v>
      </c>
      <c r="D5" s="44" t="s">
        <v>254</v>
      </c>
    </row>
    <row r="6" spans="1:4" ht="25.5" x14ac:dyDescent="0.2">
      <c r="A6" s="43" t="s">
        <v>128</v>
      </c>
      <c r="B6" s="43" t="s">
        <v>129</v>
      </c>
      <c r="C6" s="45" t="s">
        <v>130</v>
      </c>
      <c r="D6" s="44" t="s">
        <v>255</v>
      </c>
    </row>
    <row r="7" spans="1:4" x14ac:dyDescent="0.2">
      <c r="A7" s="43" t="s">
        <v>131</v>
      </c>
      <c r="B7" s="43" t="s">
        <v>132</v>
      </c>
      <c r="C7" s="45" t="s">
        <v>48</v>
      </c>
      <c r="D7" s="44" t="s">
        <v>133</v>
      </c>
    </row>
    <row r="8" spans="1:4" x14ac:dyDescent="0.2">
      <c r="A8" s="43" t="s">
        <v>134</v>
      </c>
      <c r="B8" s="43" t="s">
        <v>135</v>
      </c>
      <c r="C8" s="45" t="s">
        <v>48</v>
      </c>
      <c r="D8" s="44" t="s">
        <v>256</v>
      </c>
    </row>
    <row r="9" spans="1:4" x14ac:dyDescent="0.2">
      <c r="A9" s="43" t="s">
        <v>136</v>
      </c>
      <c r="B9" s="43" t="s">
        <v>137</v>
      </c>
      <c r="C9" s="45" t="s">
        <v>138</v>
      </c>
      <c r="D9" s="44" t="s">
        <v>257</v>
      </c>
    </row>
    <row r="10" spans="1:4" x14ac:dyDescent="0.2">
      <c r="A10" s="43" t="s">
        <v>139</v>
      </c>
      <c r="B10" s="43" t="s">
        <v>140</v>
      </c>
      <c r="C10" s="45" t="s">
        <v>141</v>
      </c>
      <c r="D10" s="44" t="s">
        <v>142</v>
      </c>
    </row>
    <row r="11" spans="1:4" ht="38.25" x14ac:dyDescent="0.2">
      <c r="A11" s="43" t="s">
        <v>143</v>
      </c>
      <c r="B11" s="43" t="s">
        <v>144</v>
      </c>
      <c r="C11" s="45" t="s">
        <v>145</v>
      </c>
      <c r="D11" s="44" t="s">
        <v>258</v>
      </c>
    </row>
    <row r="12" spans="1:4" x14ac:dyDescent="0.2">
      <c r="A12" s="43" t="s">
        <v>146</v>
      </c>
      <c r="B12" s="43" t="s">
        <v>259</v>
      </c>
      <c r="C12" s="45" t="s">
        <v>48</v>
      </c>
      <c r="D12" s="44" t="s">
        <v>147</v>
      </c>
    </row>
    <row r="13" spans="1:4" x14ac:dyDescent="0.2">
      <c r="A13" s="43" t="s">
        <v>148</v>
      </c>
      <c r="B13" s="43" t="s">
        <v>149</v>
      </c>
      <c r="C13" s="45" t="s">
        <v>304</v>
      </c>
      <c r="D13" s="44" t="s">
        <v>260</v>
      </c>
    </row>
    <row r="14" spans="1:4" x14ac:dyDescent="0.2">
      <c r="A14" s="43" t="s">
        <v>150</v>
      </c>
      <c r="B14" s="43" t="s">
        <v>151</v>
      </c>
      <c r="C14" s="45" t="s">
        <v>152</v>
      </c>
      <c r="D14" s="44" t="s">
        <v>261</v>
      </c>
    </row>
    <row r="15" spans="1:4" x14ac:dyDescent="0.2">
      <c r="A15" s="43" t="s">
        <v>153</v>
      </c>
      <c r="B15" s="43" t="s">
        <v>154</v>
      </c>
      <c r="C15" s="45" t="s">
        <v>155</v>
      </c>
      <c r="D15" s="44" t="s">
        <v>262</v>
      </c>
    </row>
    <row r="16" spans="1:4" x14ac:dyDescent="0.2">
      <c r="A16" s="43" t="s">
        <v>156</v>
      </c>
      <c r="B16" s="43" t="s">
        <v>157</v>
      </c>
      <c r="C16" s="45" t="s">
        <v>158</v>
      </c>
      <c r="D16" s="44" t="s">
        <v>263</v>
      </c>
    </row>
    <row r="17" spans="1:4" x14ac:dyDescent="0.2">
      <c r="A17" s="43" t="s">
        <v>159</v>
      </c>
      <c r="B17" s="43" t="s">
        <v>160</v>
      </c>
      <c r="C17" s="45" t="s">
        <v>161</v>
      </c>
      <c r="D17" s="44" t="s">
        <v>264</v>
      </c>
    </row>
    <row r="18" spans="1:4" ht="25.5" x14ac:dyDescent="0.2">
      <c r="A18" s="43" t="s">
        <v>162</v>
      </c>
      <c r="B18" s="43" t="s">
        <v>265</v>
      </c>
      <c r="C18" s="45" t="s">
        <v>48</v>
      </c>
      <c r="D18" s="44" t="s">
        <v>163</v>
      </c>
    </row>
    <row r="19" spans="1:4" x14ac:dyDescent="0.2">
      <c r="A19" s="43" t="s">
        <v>294</v>
      </c>
      <c r="B19" s="43" t="s">
        <v>393</v>
      </c>
      <c r="C19" s="45" t="s">
        <v>48</v>
      </c>
      <c r="D19" s="44" t="s">
        <v>247</v>
      </c>
    </row>
    <row r="20" spans="1:4" ht="25.5" x14ac:dyDescent="0.2">
      <c r="A20" s="43" t="s">
        <v>164</v>
      </c>
      <c r="B20" s="43" t="s">
        <v>165</v>
      </c>
      <c r="C20" s="45" t="s">
        <v>166</v>
      </c>
      <c r="D20" s="44" t="s">
        <v>266</v>
      </c>
    </row>
    <row r="21" spans="1:4" x14ac:dyDescent="0.2">
      <c r="A21" s="43" t="s">
        <v>167</v>
      </c>
      <c r="B21" s="43" t="s">
        <v>271</v>
      </c>
      <c r="C21" s="45" t="s">
        <v>305</v>
      </c>
      <c r="D21" s="44" t="s">
        <v>267</v>
      </c>
    </row>
    <row r="22" spans="1:4" x14ac:dyDescent="0.2">
      <c r="A22" s="43" t="s">
        <v>168</v>
      </c>
      <c r="B22" s="43" t="s">
        <v>6</v>
      </c>
      <c r="C22" s="45" t="s">
        <v>48</v>
      </c>
      <c r="D22" s="44" t="s">
        <v>268</v>
      </c>
    </row>
    <row r="23" spans="1:4" x14ac:dyDescent="0.2">
      <c r="A23" s="43" t="s">
        <v>301</v>
      </c>
      <c r="B23" s="43" t="s">
        <v>249</v>
      </c>
      <c r="C23" s="45" t="s">
        <v>48</v>
      </c>
      <c r="D23" s="44" t="s">
        <v>302</v>
      </c>
    </row>
    <row r="24" spans="1:4" x14ac:dyDescent="0.2">
      <c r="A24" s="43" t="s">
        <v>169</v>
      </c>
      <c r="B24" s="43" t="s">
        <v>269</v>
      </c>
      <c r="C24" s="45" t="s">
        <v>48</v>
      </c>
      <c r="D24" s="44" t="s">
        <v>297</v>
      </c>
    </row>
    <row r="25" spans="1:4" x14ac:dyDescent="0.2">
      <c r="A25" s="43" t="s">
        <v>170</v>
      </c>
      <c r="B25" s="43" t="s">
        <v>171</v>
      </c>
      <c r="C25" s="45" t="s">
        <v>172</v>
      </c>
      <c r="D25" s="44" t="s">
        <v>270</v>
      </c>
    </row>
    <row r="26" spans="1:4" ht="25.5" x14ac:dyDescent="0.2">
      <c r="A26" s="43" t="s">
        <v>173</v>
      </c>
      <c r="B26" s="43" t="s">
        <v>174</v>
      </c>
      <c r="C26" s="45" t="s">
        <v>175</v>
      </c>
      <c r="D26" s="44" t="s">
        <v>176</v>
      </c>
    </row>
    <row r="27" spans="1:4" x14ac:dyDescent="0.2">
      <c r="A27" s="43" t="s">
        <v>177</v>
      </c>
      <c r="B27" s="43" t="s">
        <v>178</v>
      </c>
      <c r="C27" s="45" t="s">
        <v>48</v>
      </c>
      <c r="D27" s="44" t="s">
        <v>272</v>
      </c>
    </row>
    <row r="28" spans="1:4" ht="25.5" x14ac:dyDescent="0.2">
      <c r="A28" s="43" t="s">
        <v>179</v>
      </c>
      <c r="B28" s="43" t="s">
        <v>180</v>
      </c>
      <c r="C28" s="45" t="s">
        <v>181</v>
      </c>
      <c r="D28" s="44" t="s">
        <v>182</v>
      </c>
    </row>
    <row r="29" spans="1:4" ht="25.5" x14ac:dyDescent="0.2">
      <c r="A29" s="43" t="s">
        <v>183</v>
      </c>
      <c r="B29" s="43" t="s">
        <v>184</v>
      </c>
      <c r="C29" s="45" t="s">
        <v>48</v>
      </c>
      <c r="D29" s="44" t="s">
        <v>298</v>
      </c>
    </row>
    <row r="30" spans="1:4" x14ac:dyDescent="0.2">
      <c r="A30" s="43" t="s">
        <v>185</v>
      </c>
      <c r="B30" s="43" t="s">
        <v>273</v>
      </c>
      <c r="C30" s="45" t="s">
        <v>48</v>
      </c>
      <c r="D30" s="44" t="s">
        <v>274</v>
      </c>
    </row>
    <row r="31" spans="1:4" x14ac:dyDescent="0.2">
      <c r="A31" s="43" t="s">
        <v>186</v>
      </c>
      <c r="B31" s="43" t="s">
        <v>275</v>
      </c>
      <c r="C31" s="45" t="s">
        <v>48</v>
      </c>
      <c r="D31" s="44" t="s">
        <v>276</v>
      </c>
    </row>
    <row r="32" spans="1:4" x14ac:dyDescent="0.2">
      <c r="A32" s="43" t="s">
        <v>187</v>
      </c>
      <c r="B32" s="43" t="s">
        <v>277</v>
      </c>
      <c r="C32" s="45" t="s">
        <v>48</v>
      </c>
      <c r="D32" s="44" t="s">
        <v>188</v>
      </c>
    </row>
    <row r="33" spans="1:4" ht="25.5" x14ac:dyDescent="0.2">
      <c r="A33" s="43" t="s">
        <v>189</v>
      </c>
      <c r="B33" s="43" t="s">
        <v>278</v>
      </c>
      <c r="C33" s="45" t="s">
        <v>48</v>
      </c>
      <c r="D33" s="44" t="s">
        <v>279</v>
      </c>
    </row>
    <row r="34" spans="1:4" x14ac:dyDescent="0.2">
      <c r="A34" s="43" t="s">
        <v>190</v>
      </c>
      <c r="B34" s="43" t="s">
        <v>191</v>
      </c>
      <c r="C34" s="45" t="s">
        <v>192</v>
      </c>
      <c r="D34" s="44" t="s">
        <v>193</v>
      </c>
    </row>
    <row r="35" spans="1:4" x14ac:dyDescent="0.2">
      <c r="A35" s="43" t="s">
        <v>194</v>
      </c>
      <c r="B35" s="43" t="s">
        <v>195</v>
      </c>
      <c r="C35" s="45" t="s">
        <v>196</v>
      </c>
      <c r="D35" s="44" t="s">
        <v>280</v>
      </c>
    </row>
    <row r="36" spans="1:4" ht="25.5" x14ac:dyDescent="0.2">
      <c r="A36" s="43" t="s">
        <v>197</v>
      </c>
      <c r="B36" s="43" t="s">
        <v>198</v>
      </c>
      <c r="C36" s="45" t="s">
        <v>199</v>
      </c>
      <c r="D36" s="44" t="s">
        <v>200</v>
      </c>
    </row>
    <row r="37" spans="1:4" x14ac:dyDescent="0.2">
      <c r="A37" s="43" t="s">
        <v>201</v>
      </c>
      <c r="B37" s="43" t="s">
        <v>202</v>
      </c>
      <c r="C37" s="45" t="s">
        <v>203</v>
      </c>
      <c r="D37" s="44" t="s">
        <v>204</v>
      </c>
    </row>
    <row r="38" spans="1:4" x14ac:dyDescent="0.2">
      <c r="A38" s="43" t="s">
        <v>205</v>
      </c>
      <c r="B38" s="43" t="s">
        <v>206</v>
      </c>
      <c r="C38" s="45" t="s">
        <v>207</v>
      </c>
      <c r="D38" s="44" t="s">
        <v>208</v>
      </c>
    </row>
    <row r="39" spans="1:4" x14ac:dyDescent="0.2">
      <c r="A39" s="43" t="s">
        <v>209</v>
      </c>
      <c r="B39" s="43" t="s">
        <v>210</v>
      </c>
      <c r="C39" s="45"/>
      <c r="D39" s="44" t="s">
        <v>211</v>
      </c>
    </row>
    <row r="40" spans="1:4" x14ac:dyDescent="0.2">
      <c r="A40" s="43" t="s">
        <v>212</v>
      </c>
      <c r="B40" s="43" t="s">
        <v>213</v>
      </c>
      <c r="C40" s="45" t="s">
        <v>214</v>
      </c>
      <c r="D40" s="44" t="s">
        <v>281</v>
      </c>
    </row>
    <row r="41" spans="1:4" ht="25.5" x14ac:dyDescent="0.2">
      <c r="A41" s="43" t="s">
        <v>215</v>
      </c>
      <c r="B41" s="43" t="s">
        <v>216</v>
      </c>
      <c r="C41" s="45" t="s">
        <v>217</v>
      </c>
      <c r="D41" s="44" t="s">
        <v>282</v>
      </c>
    </row>
    <row r="42" spans="1:4" x14ac:dyDescent="0.2">
      <c r="A42" s="43" t="s">
        <v>218</v>
      </c>
      <c r="B42" s="43" t="s">
        <v>284</v>
      </c>
      <c r="C42" s="45" t="s">
        <v>48</v>
      </c>
      <c r="D42" s="44" t="s">
        <v>283</v>
      </c>
    </row>
    <row r="43" spans="1:4" x14ac:dyDescent="0.2">
      <c r="A43" s="43" t="s">
        <v>219</v>
      </c>
      <c r="B43" s="43" t="s">
        <v>285</v>
      </c>
      <c r="C43" s="45" t="s">
        <v>48</v>
      </c>
      <c r="D43" s="44" t="s">
        <v>286</v>
      </c>
    </row>
    <row r="44" spans="1:4" x14ac:dyDescent="0.2">
      <c r="A44" s="43" t="s">
        <v>220</v>
      </c>
      <c r="B44" s="43" t="s">
        <v>221</v>
      </c>
      <c r="C44" s="45" t="s">
        <v>48</v>
      </c>
      <c r="D44" s="44" t="s">
        <v>287</v>
      </c>
    </row>
    <row r="45" spans="1:4" x14ac:dyDescent="0.2">
      <c r="A45" s="43" t="s">
        <v>245</v>
      </c>
      <c r="B45" s="43" t="s">
        <v>246</v>
      </c>
      <c r="C45" s="45" t="s">
        <v>48</v>
      </c>
      <c r="D45" s="44" t="s">
        <v>295</v>
      </c>
    </row>
    <row r="46" spans="1:4" x14ac:dyDescent="0.2">
      <c r="A46" s="43" t="s">
        <v>222</v>
      </c>
      <c r="B46" s="43" t="s">
        <v>223</v>
      </c>
      <c r="C46" s="45" t="s">
        <v>224</v>
      </c>
      <c r="D46" s="44" t="s">
        <v>225</v>
      </c>
    </row>
    <row r="47" spans="1:4" x14ac:dyDescent="0.2">
      <c r="A47" s="43" t="s">
        <v>226</v>
      </c>
      <c r="B47" s="43" t="s">
        <v>227</v>
      </c>
      <c r="C47" s="45" t="s">
        <v>48</v>
      </c>
      <c r="D47" s="44" t="s">
        <v>228</v>
      </c>
    </row>
    <row r="48" spans="1:4" x14ac:dyDescent="0.2">
      <c r="A48" s="43" t="s">
        <v>229</v>
      </c>
      <c r="B48" s="43" t="s">
        <v>230</v>
      </c>
      <c r="C48" s="45" t="s">
        <v>231</v>
      </c>
      <c r="D48" s="44" t="s">
        <v>232</v>
      </c>
    </row>
    <row r="49" spans="1:4" x14ac:dyDescent="0.2">
      <c r="A49" s="43" t="s">
        <v>233</v>
      </c>
      <c r="B49" s="43" t="s">
        <v>234</v>
      </c>
      <c r="C49" s="45" t="s">
        <v>48</v>
      </c>
      <c r="D49" s="44" t="s">
        <v>288</v>
      </c>
    </row>
    <row r="50" spans="1:4" ht="25.5" x14ac:dyDescent="0.2">
      <c r="A50" s="43" t="s">
        <v>235</v>
      </c>
      <c r="B50" s="43" t="s">
        <v>289</v>
      </c>
      <c r="C50" s="45" t="s">
        <v>48</v>
      </c>
      <c r="D50" s="44" t="s">
        <v>236</v>
      </c>
    </row>
    <row r="51" spans="1:4" x14ac:dyDescent="0.2">
      <c r="A51" s="43" t="s">
        <v>299</v>
      </c>
      <c r="B51" s="43" t="s">
        <v>248</v>
      </c>
      <c r="C51" s="45" t="s">
        <v>48</v>
      </c>
      <c r="D51" s="44" t="s">
        <v>300</v>
      </c>
    </row>
    <row r="52" spans="1:4" ht="38.25" x14ac:dyDescent="0.2">
      <c r="A52" s="43" t="s">
        <v>291</v>
      </c>
      <c r="B52" s="43" t="s">
        <v>290</v>
      </c>
      <c r="C52" s="45" t="s">
        <v>237</v>
      </c>
      <c r="D52" s="44" t="s">
        <v>238</v>
      </c>
    </row>
    <row r="53" spans="1:4" ht="25.5" x14ac:dyDescent="0.2">
      <c r="A53" s="43" t="s">
        <v>239</v>
      </c>
      <c r="B53" s="43" t="s">
        <v>293</v>
      </c>
      <c r="C53" s="45" t="s">
        <v>240</v>
      </c>
      <c r="D53" s="44" t="s">
        <v>292</v>
      </c>
    </row>
    <row r="54" spans="1:4" ht="25.5" x14ac:dyDescent="0.2">
      <c r="A54" s="43" t="s">
        <v>241</v>
      </c>
      <c r="B54" s="43" t="s">
        <v>242</v>
      </c>
      <c r="C54" s="45" t="s">
        <v>243</v>
      </c>
      <c r="D54" s="44" t="s">
        <v>244</v>
      </c>
    </row>
    <row r="55" spans="1:4" x14ac:dyDescent="0.2">
      <c r="A55" s="43" t="s">
        <v>306</v>
      </c>
      <c r="B55" s="43" t="s">
        <v>307</v>
      </c>
      <c r="C55" s="45" t="s">
        <v>48</v>
      </c>
      <c r="D55" s="44" t="s">
        <v>308</v>
      </c>
    </row>
  </sheetData>
  <sortState xmlns:xlrd2="http://schemas.microsoft.com/office/spreadsheetml/2017/richdata2" ref="A2:D55">
    <sortCondition ref="A1:A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0E2B-4A5C-42AF-A163-B5CC6B0E5AA4}">
  <dimension ref="B2:I52"/>
  <sheetViews>
    <sheetView showGridLines="0" zoomScaleNormal="100" workbookViewId="0">
      <selection activeCell="I12" sqref="I12"/>
    </sheetView>
  </sheetViews>
  <sheetFormatPr defaultRowHeight="15" x14ac:dyDescent="0.25"/>
  <cols>
    <col min="1" max="1" width="9" customWidth="1"/>
    <col min="3" max="3" width="10" bestFit="1" customWidth="1"/>
    <col min="4" max="4" width="14.85546875" bestFit="1" customWidth="1"/>
    <col min="5" max="5" width="15.140625" bestFit="1" customWidth="1"/>
    <col min="6" max="6" width="10.28515625" customWidth="1"/>
    <col min="8" max="8" width="33.85546875" bestFit="1" customWidth="1"/>
  </cols>
  <sheetData>
    <row r="2" spans="2:9" ht="22.5" x14ac:dyDescent="0.25">
      <c r="B2" s="55" t="s">
        <v>310</v>
      </c>
      <c r="C2" s="55" t="s">
        <v>311</v>
      </c>
      <c r="D2" s="55" t="s">
        <v>4</v>
      </c>
      <c r="E2" s="55" t="s">
        <v>312</v>
      </c>
      <c r="F2" s="55" t="s">
        <v>371</v>
      </c>
      <c r="H2" s="51" t="s">
        <v>374</v>
      </c>
      <c r="I2" s="51" t="s">
        <v>375</v>
      </c>
    </row>
    <row r="3" spans="2:9" x14ac:dyDescent="0.25">
      <c r="B3" s="5" t="s">
        <v>314</v>
      </c>
      <c r="C3" s="5" t="s">
        <v>365</v>
      </c>
      <c r="D3" s="56">
        <v>10</v>
      </c>
      <c r="E3" s="56">
        <v>232</v>
      </c>
      <c r="F3" s="56">
        <v>27</v>
      </c>
      <c r="H3" s="29" t="s">
        <v>366</v>
      </c>
      <c r="I3" s="29">
        <f>COUNTA(B:B)-1</f>
        <v>50</v>
      </c>
    </row>
    <row r="4" spans="2:9" x14ac:dyDescent="0.25">
      <c r="B4" s="5" t="s">
        <v>315</v>
      </c>
      <c r="C4" s="5" t="s">
        <v>365</v>
      </c>
      <c r="D4" s="56">
        <v>12</v>
      </c>
      <c r="E4" s="56">
        <v>137</v>
      </c>
      <c r="F4" s="56">
        <v>26</v>
      </c>
      <c r="H4" s="29" t="s">
        <v>367</v>
      </c>
      <c r="I4" s="29">
        <f>COUNTIF(C:C,"Answer")</f>
        <v>45</v>
      </c>
    </row>
    <row r="5" spans="2:9" x14ac:dyDescent="0.25">
      <c r="B5" s="5" t="s">
        <v>316</v>
      </c>
      <c r="C5" s="5" t="s">
        <v>365</v>
      </c>
      <c r="D5" s="56">
        <v>29</v>
      </c>
      <c r="E5" s="56">
        <v>123</v>
      </c>
      <c r="F5" s="56">
        <v>18</v>
      </c>
      <c r="H5" s="29" t="s">
        <v>370</v>
      </c>
      <c r="I5" s="52">
        <f>I4/I3</f>
        <v>0.9</v>
      </c>
    </row>
    <row r="6" spans="2:9" x14ac:dyDescent="0.25">
      <c r="B6" s="5" t="s">
        <v>317</v>
      </c>
      <c r="C6" s="5" t="s">
        <v>365</v>
      </c>
      <c r="D6" s="56">
        <v>16</v>
      </c>
      <c r="E6" s="56">
        <v>67</v>
      </c>
      <c r="F6" s="56">
        <v>27</v>
      </c>
      <c r="H6" s="29" t="s">
        <v>368</v>
      </c>
      <c r="I6" s="29">
        <f>COUNTIFS(C:C,"Answer",D:D,"&lt;=20")</f>
        <v>36</v>
      </c>
    </row>
    <row r="7" spans="2:9" x14ac:dyDescent="0.25">
      <c r="B7" s="5" t="s">
        <v>318</v>
      </c>
      <c r="C7" s="5" t="s">
        <v>365</v>
      </c>
      <c r="D7" s="56">
        <v>15</v>
      </c>
      <c r="E7" s="56">
        <v>235</v>
      </c>
      <c r="F7" s="56">
        <v>21</v>
      </c>
      <c r="H7" s="29" t="s">
        <v>27</v>
      </c>
      <c r="I7" s="76" t="s">
        <v>373</v>
      </c>
    </row>
    <row r="8" spans="2:9" x14ac:dyDescent="0.25">
      <c r="B8" s="5" t="s">
        <v>319</v>
      </c>
      <c r="C8" s="5" t="s">
        <v>365</v>
      </c>
      <c r="D8" s="56">
        <v>14</v>
      </c>
      <c r="E8" s="56">
        <v>118</v>
      </c>
      <c r="F8" s="56">
        <v>3</v>
      </c>
      <c r="H8" s="29" t="s">
        <v>3</v>
      </c>
      <c r="I8" s="52">
        <f>I6/I4</f>
        <v>0.8</v>
      </c>
    </row>
    <row r="9" spans="2:9" x14ac:dyDescent="0.25">
      <c r="B9" s="5" t="s">
        <v>320</v>
      </c>
      <c r="C9" s="5" t="s">
        <v>365</v>
      </c>
      <c r="D9" s="56">
        <v>6</v>
      </c>
      <c r="E9" s="56">
        <v>157</v>
      </c>
      <c r="F9" s="56">
        <v>30</v>
      </c>
      <c r="H9" s="29" t="s">
        <v>369</v>
      </c>
      <c r="I9" s="29">
        <f>I3-I4</f>
        <v>5</v>
      </c>
    </row>
    <row r="10" spans="2:9" x14ac:dyDescent="0.25">
      <c r="B10" s="5" t="s">
        <v>321</v>
      </c>
      <c r="C10" s="5" t="s">
        <v>365</v>
      </c>
      <c r="D10" s="56">
        <v>12</v>
      </c>
      <c r="E10" s="56">
        <v>228</v>
      </c>
      <c r="F10" s="56">
        <v>11</v>
      </c>
      <c r="H10" s="29" t="s">
        <v>250</v>
      </c>
      <c r="I10" s="52">
        <f>I9/I3</f>
        <v>0.1</v>
      </c>
    </row>
    <row r="11" spans="2:9" x14ac:dyDescent="0.25">
      <c r="B11" s="5" t="s">
        <v>322</v>
      </c>
      <c r="C11" s="5" t="s">
        <v>365</v>
      </c>
      <c r="D11" s="56">
        <v>21</v>
      </c>
      <c r="E11" s="56">
        <v>197</v>
      </c>
      <c r="F11" s="56">
        <v>27</v>
      </c>
      <c r="H11" s="29" t="s">
        <v>158</v>
      </c>
      <c r="I11" s="53">
        <f>SUMIFS(D:D,C:C,"abondan")/I9</f>
        <v>12.4</v>
      </c>
    </row>
    <row r="12" spans="2:9" x14ac:dyDescent="0.25">
      <c r="B12" s="5" t="s">
        <v>323</v>
      </c>
      <c r="C12" s="5" t="s">
        <v>365</v>
      </c>
      <c r="D12" s="56">
        <v>18</v>
      </c>
      <c r="E12" s="56">
        <v>80</v>
      </c>
      <c r="F12" s="56">
        <v>19</v>
      </c>
      <c r="H12" s="29" t="s">
        <v>152</v>
      </c>
      <c r="I12" s="53">
        <f>SUMIFS(D:D,C:C,"answer")/I4</f>
        <v>13.577777777777778</v>
      </c>
    </row>
    <row r="13" spans="2:9" x14ac:dyDescent="0.25">
      <c r="B13" s="5" t="s">
        <v>324</v>
      </c>
      <c r="C13" s="5" t="s">
        <v>365</v>
      </c>
      <c r="D13" s="56">
        <v>2</v>
      </c>
      <c r="E13" s="56">
        <v>100</v>
      </c>
      <c r="F13" s="56">
        <v>2</v>
      </c>
      <c r="H13" s="29" t="s">
        <v>155</v>
      </c>
      <c r="I13" s="53">
        <f>SUMIFS(E:E,C:C,"ANSWER")/I4</f>
        <v>141.13333333333333</v>
      </c>
    </row>
    <row r="14" spans="2:9" x14ac:dyDescent="0.25">
      <c r="B14" s="5" t="s">
        <v>325</v>
      </c>
      <c r="C14" s="5" t="s">
        <v>365</v>
      </c>
      <c r="D14" s="56">
        <v>0</v>
      </c>
      <c r="E14" s="56">
        <v>119</v>
      </c>
      <c r="F14" s="56">
        <v>21</v>
      </c>
      <c r="H14" s="29" t="s">
        <v>313</v>
      </c>
      <c r="I14" s="53">
        <f>SUMIFS(F:F,C:C,"ANSWER")/I4</f>
        <v>16.822222222222223</v>
      </c>
    </row>
    <row r="15" spans="2:9" x14ac:dyDescent="0.25">
      <c r="B15" s="5" t="s">
        <v>326</v>
      </c>
      <c r="C15" s="5" t="s">
        <v>365</v>
      </c>
      <c r="D15" s="56">
        <v>4</v>
      </c>
      <c r="E15" s="56">
        <v>224</v>
      </c>
      <c r="F15" s="56">
        <v>9</v>
      </c>
      <c r="H15" s="29" t="s">
        <v>304</v>
      </c>
      <c r="I15" s="54">
        <f>I13+I14</f>
        <v>157.95555555555555</v>
      </c>
    </row>
    <row r="16" spans="2:9" x14ac:dyDescent="0.25">
      <c r="B16" s="5" t="s">
        <v>327</v>
      </c>
      <c r="C16" s="5" t="s">
        <v>365</v>
      </c>
      <c r="D16" s="56">
        <v>8</v>
      </c>
      <c r="E16" s="56">
        <v>234</v>
      </c>
      <c r="F16" s="56">
        <v>19</v>
      </c>
    </row>
    <row r="17" spans="2:6" x14ac:dyDescent="0.25">
      <c r="B17" s="5" t="s">
        <v>328</v>
      </c>
      <c r="C17" s="5" t="s">
        <v>365</v>
      </c>
      <c r="D17" s="56">
        <v>14</v>
      </c>
      <c r="E17" s="56">
        <v>162</v>
      </c>
      <c r="F17" s="56">
        <v>2</v>
      </c>
    </row>
    <row r="18" spans="2:6" x14ac:dyDescent="0.25">
      <c r="B18" s="48" t="s">
        <v>329</v>
      </c>
      <c r="C18" s="48" t="s">
        <v>364</v>
      </c>
      <c r="D18" s="57">
        <v>5</v>
      </c>
      <c r="E18" s="57">
        <v>0</v>
      </c>
      <c r="F18" s="57">
        <v>0</v>
      </c>
    </row>
    <row r="19" spans="2:6" x14ac:dyDescent="0.25">
      <c r="B19" s="48" t="s">
        <v>330</v>
      </c>
      <c r="C19" s="48" t="s">
        <v>364</v>
      </c>
      <c r="D19" s="57">
        <v>10</v>
      </c>
      <c r="E19" s="57">
        <v>0</v>
      </c>
      <c r="F19" s="57">
        <v>0</v>
      </c>
    </row>
    <row r="20" spans="2:6" x14ac:dyDescent="0.25">
      <c r="B20" s="5" t="s">
        <v>331</v>
      </c>
      <c r="C20" s="5" t="s">
        <v>365</v>
      </c>
      <c r="D20" s="56">
        <v>28</v>
      </c>
      <c r="E20" s="56">
        <v>177</v>
      </c>
      <c r="F20" s="56">
        <v>8</v>
      </c>
    </row>
    <row r="21" spans="2:6" x14ac:dyDescent="0.25">
      <c r="B21" s="5" t="s">
        <v>332</v>
      </c>
      <c r="C21" s="5" t="s">
        <v>365</v>
      </c>
      <c r="D21" s="56">
        <v>15</v>
      </c>
      <c r="E21" s="56">
        <v>64</v>
      </c>
      <c r="F21" s="56">
        <v>19</v>
      </c>
    </row>
    <row r="22" spans="2:6" x14ac:dyDescent="0.25">
      <c r="B22" s="5" t="s">
        <v>333</v>
      </c>
      <c r="C22" s="5" t="s">
        <v>365</v>
      </c>
      <c r="D22" s="56">
        <v>25</v>
      </c>
      <c r="E22" s="56">
        <v>60</v>
      </c>
      <c r="F22" s="56">
        <v>25</v>
      </c>
    </row>
    <row r="23" spans="2:6" x14ac:dyDescent="0.25">
      <c r="B23" s="5" t="s">
        <v>334</v>
      </c>
      <c r="C23" s="5" t="s">
        <v>365</v>
      </c>
      <c r="D23" s="56">
        <v>7</v>
      </c>
      <c r="E23" s="56">
        <v>157</v>
      </c>
      <c r="F23" s="56">
        <v>30</v>
      </c>
    </row>
    <row r="24" spans="2:6" x14ac:dyDescent="0.25">
      <c r="B24" s="5" t="s">
        <v>335</v>
      </c>
      <c r="C24" s="5" t="s">
        <v>365</v>
      </c>
      <c r="D24" s="56">
        <v>12</v>
      </c>
      <c r="E24" s="56">
        <v>125</v>
      </c>
      <c r="F24" s="56">
        <v>12</v>
      </c>
    </row>
    <row r="25" spans="2:6" x14ac:dyDescent="0.25">
      <c r="B25" s="5" t="s">
        <v>336</v>
      </c>
      <c r="C25" s="5" t="s">
        <v>365</v>
      </c>
      <c r="D25" s="56">
        <v>21</v>
      </c>
      <c r="E25" s="56">
        <v>79</v>
      </c>
      <c r="F25" s="56">
        <v>21</v>
      </c>
    </row>
    <row r="26" spans="2:6" x14ac:dyDescent="0.25">
      <c r="B26" s="5" t="s">
        <v>337</v>
      </c>
      <c r="C26" s="5" t="s">
        <v>365</v>
      </c>
      <c r="D26" s="56">
        <v>14</v>
      </c>
      <c r="E26" s="56">
        <v>209</v>
      </c>
      <c r="F26" s="56">
        <v>14</v>
      </c>
    </row>
    <row r="27" spans="2:6" x14ac:dyDescent="0.25">
      <c r="B27" s="5" t="s">
        <v>338</v>
      </c>
      <c r="C27" s="5" t="s">
        <v>365</v>
      </c>
      <c r="D27" s="56">
        <v>14</v>
      </c>
      <c r="E27" s="56">
        <v>197</v>
      </c>
      <c r="F27" s="56">
        <v>6</v>
      </c>
    </row>
    <row r="28" spans="2:6" x14ac:dyDescent="0.25">
      <c r="B28" s="5" t="s">
        <v>339</v>
      </c>
      <c r="C28" s="5" t="s">
        <v>365</v>
      </c>
      <c r="D28" s="56">
        <v>15</v>
      </c>
      <c r="E28" s="56">
        <v>211</v>
      </c>
      <c r="F28" s="56">
        <v>18</v>
      </c>
    </row>
    <row r="29" spans="2:6" x14ac:dyDescent="0.25">
      <c r="B29" s="5" t="s">
        <v>340</v>
      </c>
      <c r="C29" s="5" t="s">
        <v>365</v>
      </c>
      <c r="D29" s="56">
        <v>8</v>
      </c>
      <c r="E29" s="56">
        <v>176</v>
      </c>
      <c r="F29" s="56">
        <v>6</v>
      </c>
    </row>
    <row r="30" spans="2:6" x14ac:dyDescent="0.25">
      <c r="B30" s="5" t="s">
        <v>341</v>
      </c>
      <c r="C30" s="5" t="s">
        <v>365</v>
      </c>
      <c r="D30" s="56">
        <v>11</v>
      </c>
      <c r="E30" s="56">
        <v>165</v>
      </c>
      <c r="F30" s="56">
        <v>11</v>
      </c>
    </row>
    <row r="31" spans="2:6" x14ac:dyDescent="0.25">
      <c r="B31" s="5" t="s">
        <v>342</v>
      </c>
      <c r="C31" s="5" t="s">
        <v>365</v>
      </c>
      <c r="D31" s="56">
        <v>1</v>
      </c>
      <c r="E31" s="56">
        <v>79</v>
      </c>
      <c r="F31" s="56">
        <v>25</v>
      </c>
    </row>
    <row r="32" spans="2:6" x14ac:dyDescent="0.25">
      <c r="B32" s="5" t="s">
        <v>343</v>
      </c>
      <c r="C32" s="5" t="s">
        <v>365</v>
      </c>
      <c r="D32" s="56">
        <v>10</v>
      </c>
      <c r="E32" s="56">
        <v>137</v>
      </c>
      <c r="F32" s="56">
        <v>30</v>
      </c>
    </row>
    <row r="33" spans="2:6" x14ac:dyDescent="0.25">
      <c r="B33" s="5" t="s">
        <v>344</v>
      </c>
      <c r="C33" s="5" t="s">
        <v>365</v>
      </c>
      <c r="D33" s="56">
        <v>3</v>
      </c>
      <c r="E33" s="56">
        <v>157</v>
      </c>
      <c r="F33" s="56">
        <v>8</v>
      </c>
    </row>
    <row r="34" spans="2:6" x14ac:dyDescent="0.25">
      <c r="B34" s="5" t="s">
        <v>345</v>
      </c>
      <c r="C34" s="5" t="s">
        <v>365</v>
      </c>
      <c r="D34" s="56">
        <v>30</v>
      </c>
      <c r="E34" s="56">
        <v>206</v>
      </c>
      <c r="F34" s="56">
        <v>4</v>
      </c>
    </row>
    <row r="35" spans="2:6" x14ac:dyDescent="0.25">
      <c r="B35" s="48" t="s">
        <v>346</v>
      </c>
      <c r="C35" s="48" t="s">
        <v>364</v>
      </c>
      <c r="D35" s="57">
        <v>25</v>
      </c>
      <c r="E35" s="57">
        <v>0</v>
      </c>
      <c r="F35" s="57">
        <v>0</v>
      </c>
    </row>
    <row r="36" spans="2:6" x14ac:dyDescent="0.25">
      <c r="B36" s="48" t="s">
        <v>347</v>
      </c>
      <c r="C36" s="48" t="s">
        <v>364</v>
      </c>
      <c r="D36" s="57">
        <v>8</v>
      </c>
      <c r="E36" s="57">
        <v>0</v>
      </c>
      <c r="F36" s="57">
        <v>0</v>
      </c>
    </row>
    <row r="37" spans="2:6" x14ac:dyDescent="0.25">
      <c r="B37" s="5" t="s">
        <v>348</v>
      </c>
      <c r="C37" s="5" t="s">
        <v>365</v>
      </c>
      <c r="D37" s="56">
        <v>16</v>
      </c>
      <c r="E37" s="56">
        <v>69</v>
      </c>
      <c r="F37" s="56">
        <v>30</v>
      </c>
    </row>
    <row r="38" spans="2:6" x14ac:dyDescent="0.25">
      <c r="B38" s="5" t="s">
        <v>349</v>
      </c>
      <c r="C38" s="5" t="s">
        <v>365</v>
      </c>
      <c r="D38" s="56">
        <v>19</v>
      </c>
      <c r="E38" s="56">
        <v>95</v>
      </c>
      <c r="F38" s="56">
        <v>25</v>
      </c>
    </row>
    <row r="39" spans="2:6" x14ac:dyDescent="0.25">
      <c r="B39" s="5" t="s">
        <v>350</v>
      </c>
      <c r="C39" s="5" t="s">
        <v>365</v>
      </c>
      <c r="D39" s="56">
        <v>13</v>
      </c>
      <c r="E39" s="56">
        <v>81</v>
      </c>
      <c r="F39" s="56">
        <v>13</v>
      </c>
    </row>
    <row r="40" spans="2:6" x14ac:dyDescent="0.25">
      <c r="B40" s="5" t="s">
        <v>351</v>
      </c>
      <c r="C40" s="5" t="s">
        <v>365</v>
      </c>
      <c r="D40" s="56">
        <v>28</v>
      </c>
      <c r="E40" s="56">
        <v>211</v>
      </c>
      <c r="F40" s="56">
        <v>25</v>
      </c>
    </row>
    <row r="41" spans="2:6" x14ac:dyDescent="0.25">
      <c r="B41" s="5" t="s">
        <v>352</v>
      </c>
      <c r="C41" s="5" t="s">
        <v>365</v>
      </c>
      <c r="D41" s="56">
        <v>24</v>
      </c>
      <c r="E41" s="56">
        <v>109</v>
      </c>
      <c r="F41" s="56">
        <v>4</v>
      </c>
    </row>
    <row r="42" spans="2:6" x14ac:dyDescent="0.25">
      <c r="B42" s="5" t="s">
        <v>353</v>
      </c>
      <c r="C42" s="5" t="s">
        <v>365</v>
      </c>
      <c r="D42" s="56">
        <v>9</v>
      </c>
      <c r="E42" s="56">
        <v>66</v>
      </c>
      <c r="F42" s="56">
        <v>26</v>
      </c>
    </row>
    <row r="43" spans="2:6" x14ac:dyDescent="0.25">
      <c r="B43" s="5" t="s">
        <v>354</v>
      </c>
      <c r="C43" s="5" t="s">
        <v>365</v>
      </c>
      <c r="D43" s="56">
        <v>14</v>
      </c>
      <c r="E43" s="56">
        <v>130</v>
      </c>
      <c r="F43" s="56">
        <v>11</v>
      </c>
    </row>
    <row r="44" spans="2:6" x14ac:dyDescent="0.25">
      <c r="B44" s="5" t="s">
        <v>355</v>
      </c>
      <c r="C44" s="5" t="s">
        <v>365</v>
      </c>
      <c r="D44" s="56">
        <v>1</v>
      </c>
      <c r="E44" s="56">
        <v>121</v>
      </c>
      <c r="F44" s="56">
        <v>27</v>
      </c>
    </row>
    <row r="45" spans="2:6" x14ac:dyDescent="0.25">
      <c r="B45" s="5" t="s">
        <v>356</v>
      </c>
      <c r="C45" s="5" t="s">
        <v>365</v>
      </c>
      <c r="D45" s="56">
        <v>14</v>
      </c>
      <c r="E45" s="56">
        <v>132</v>
      </c>
      <c r="F45" s="56">
        <v>11</v>
      </c>
    </row>
    <row r="46" spans="2:6" x14ac:dyDescent="0.25">
      <c r="B46" s="5" t="s">
        <v>357</v>
      </c>
      <c r="C46" s="5" t="s">
        <v>365</v>
      </c>
      <c r="D46" s="56">
        <v>11</v>
      </c>
      <c r="E46" s="56">
        <v>92</v>
      </c>
      <c r="F46" s="56">
        <v>0</v>
      </c>
    </row>
    <row r="47" spans="2:6" x14ac:dyDescent="0.25">
      <c r="B47" s="5" t="s">
        <v>358</v>
      </c>
      <c r="C47" s="5" t="s">
        <v>365</v>
      </c>
      <c r="D47" s="56">
        <v>0</v>
      </c>
      <c r="E47" s="56">
        <v>194</v>
      </c>
      <c r="F47" s="56">
        <v>26</v>
      </c>
    </row>
    <row r="48" spans="2:6" x14ac:dyDescent="0.25">
      <c r="B48" s="5" t="s">
        <v>359</v>
      </c>
      <c r="C48" s="5" t="s">
        <v>365</v>
      </c>
      <c r="D48" s="56">
        <v>23</v>
      </c>
      <c r="E48" s="56">
        <v>92</v>
      </c>
      <c r="F48" s="56">
        <v>27</v>
      </c>
    </row>
    <row r="49" spans="2:6" x14ac:dyDescent="0.25">
      <c r="B49" s="5" t="s">
        <v>360</v>
      </c>
      <c r="C49" s="5" t="s">
        <v>365</v>
      </c>
      <c r="D49" s="56">
        <v>19</v>
      </c>
      <c r="E49" s="56">
        <v>214</v>
      </c>
      <c r="F49" s="56">
        <v>9</v>
      </c>
    </row>
    <row r="50" spans="2:6" x14ac:dyDescent="0.25">
      <c r="B50" s="5" t="s">
        <v>361</v>
      </c>
      <c r="C50" s="5" t="s">
        <v>365</v>
      </c>
      <c r="D50" s="56">
        <v>18</v>
      </c>
      <c r="E50" s="56">
        <v>62</v>
      </c>
      <c r="F50" s="56">
        <v>24</v>
      </c>
    </row>
    <row r="51" spans="2:6" x14ac:dyDescent="0.25">
      <c r="B51" s="5" t="s">
        <v>362</v>
      </c>
      <c r="C51" s="5" t="s">
        <v>365</v>
      </c>
      <c r="D51" s="56">
        <v>7</v>
      </c>
      <c r="E51" s="56">
        <v>71</v>
      </c>
      <c r="F51" s="56">
        <v>0</v>
      </c>
    </row>
    <row r="52" spans="2:6" x14ac:dyDescent="0.25">
      <c r="B52" s="48" t="s">
        <v>363</v>
      </c>
      <c r="C52" s="48" t="s">
        <v>364</v>
      </c>
      <c r="D52" s="57">
        <v>14</v>
      </c>
      <c r="E52" s="57">
        <v>0</v>
      </c>
      <c r="F52" s="57">
        <v>0</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99254-1692-441A-BE63-35CFEBC44492}">
  <dimension ref="B2:V22"/>
  <sheetViews>
    <sheetView showGridLines="0" zoomScale="85" zoomScaleNormal="85" workbookViewId="0">
      <selection activeCell="V7" sqref="V7"/>
    </sheetView>
  </sheetViews>
  <sheetFormatPr defaultRowHeight="15" x14ac:dyDescent="0.25"/>
  <cols>
    <col min="1" max="1" width="8.28515625" customWidth="1"/>
    <col min="4" max="12" width="7.85546875" customWidth="1"/>
    <col min="13" max="14" width="7.85546875" style="50" customWidth="1"/>
    <col min="15" max="19" width="7.85546875" customWidth="1"/>
    <col min="21" max="21" width="20.42578125" bestFit="1" customWidth="1"/>
  </cols>
  <sheetData>
    <row r="2" spans="2:22" ht="33.75" x14ac:dyDescent="0.25">
      <c r="B2" t="s">
        <v>131</v>
      </c>
      <c r="C2" s="55" t="s">
        <v>388</v>
      </c>
      <c r="D2" s="55" t="s">
        <v>383</v>
      </c>
      <c r="E2" s="55" t="s">
        <v>304</v>
      </c>
      <c r="F2" s="55" t="s">
        <v>376</v>
      </c>
      <c r="G2" s="55" t="s">
        <v>377</v>
      </c>
      <c r="H2" s="55" t="s">
        <v>378</v>
      </c>
      <c r="I2" s="55" t="s">
        <v>379</v>
      </c>
      <c r="J2" s="55" t="s">
        <v>380</v>
      </c>
      <c r="K2" s="55" t="s">
        <v>381</v>
      </c>
      <c r="L2" s="55" t="s">
        <v>382</v>
      </c>
      <c r="M2" s="62" t="s">
        <v>1</v>
      </c>
      <c r="N2" s="62" t="s">
        <v>185</v>
      </c>
      <c r="O2" s="55" t="s">
        <v>384</v>
      </c>
      <c r="P2" s="55" t="s">
        <v>385</v>
      </c>
      <c r="Q2" s="55" t="s">
        <v>386</v>
      </c>
      <c r="R2" s="55" t="s">
        <v>372</v>
      </c>
      <c r="S2" s="55" t="s">
        <v>387</v>
      </c>
      <c r="U2" s="67" t="s">
        <v>391</v>
      </c>
      <c r="V2" s="67"/>
    </row>
    <row r="3" spans="2:22" x14ac:dyDescent="0.25">
      <c r="B3" s="63" t="s">
        <v>55</v>
      </c>
      <c r="C3" s="29" t="s">
        <v>389</v>
      </c>
      <c r="D3" s="29">
        <v>96</v>
      </c>
      <c r="E3" s="29">
        <v>199</v>
      </c>
      <c r="F3" s="29">
        <v>25</v>
      </c>
      <c r="G3" s="29">
        <v>35</v>
      </c>
      <c r="H3" s="29">
        <v>16</v>
      </c>
      <c r="I3" s="29">
        <v>9</v>
      </c>
      <c r="J3" s="58">
        <v>0.375</v>
      </c>
      <c r="K3" s="58">
        <v>0.75</v>
      </c>
      <c r="L3" s="29">
        <f>(K3-J3)*(24*60)</f>
        <v>540</v>
      </c>
      <c r="M3" s="59">
        <f t="shared" ref="M3:M11" si="0">(D3*E3)/60</f>
        <v>318.39999999999998</v>
      </c>
      <c r="N3" s="59">
        <f t="shared" ref="N3:N22" si="1">SUM(F3:I3)</f>
        <v>85</v>
      </c>
      <c r="O3" s="52">
        <f t="shared" ref="O3:O11" si="2">M3/(L3-N3)</f>
        <v>0.69978021978021976</v>
      </c>
      <c r="P3" s="29">
        <f>(IF(F3&gt;30,(F3-30),0))+(IF(G3&gt;30,(G3-30),0))+(SUM(H3:I3))+(600-L3)</f>
        <v>90</v>
      </c>
      <c r="Q3" s="52">
        <f>P3/L3</f>
        <v>0.16666666666666666</v>
      </c>
      <c r="R3" s="52">
        <v>1</v>
      </c>
      <c r="S3" s="29">
        <f>IF(30&lt;F3,1,0)+(IF(30&lt;G3,1,0))+(IF((600&gt;L3),1,0))</f>
        <v>2</v>
      </c>
      <c r="U3" s="63" t="s">
        <v>374</v>
      </c>
      <c r="V3" s="63" t="s">
        <v>375</v>
      </c>
    </row>
    <row r="4" spans="2:22" x14ac:dyDescent="0.25">
      <c r="B4" s="63" t="s">
        <v>56</v>
      </c>
      <c r="C4" s="29" t="s">
        <v>389</v>
      </c>
      <c r="D4" s="29">
        <v>81</v>
      </c>
      <c r="E4" s="29">
        <v>188</v>
      </c>
      <c r="F4" s="29">
        <v>29</v>
      </c>
      <c r="G4" s="29">
        <v>29</v>
      </c>
      <c r="H4" s="29">
        <v>15</v>
      </c>
      <c r="I4" s="29">
        <v>15</v>
      </c>
      <c r="J4" s="58">
        <v>0.375</v>
      </c>
      <c r="K4" s="58">
        <v>0.79166666666666663</v>
      </c>
      <c r="L4" s="29">
        <f t="shared" ref="L4:L22" si="3">(K4-J4)*(24*60)</f>
        <v>600</v>
      </c>
      <c r="M4" s="59">
        <f t="shared" si="0"/>
        <v>253.8</v>
      </c>
      <c r="N4" s="59">
        <f t="shared" si="1"/>
        <v>88</v>
      </c>
      <c r="O4" s="52">
        <f t="shared" si="2"/>
        <v>0.49570312500000002</v>
      </c>
      <c r="P4" s="29">
        <f t="shared" ref="P4:P22" si="4">(IF(F4&gt;30,(F4-30),0))+(IF(G4&gt;30,(G4-30),0))+(SUM(H4:I4))+(600-L4)</f>
        <v>30</v>
      </c>
      <c r="Q4" s="52">
        <f t="shared" ref="Q4:Q22" si="5">P4/L4</f>
        <v>0.05</v>
      </c>
      <c r="R4" s="52">
        <v>1</v>
      </c>
      <c r="S4" s="29">
        <f t="shared" ref="S4:S22" si="6">IF(30&lt;F4,1,0)+(IF(30&lt;G4,1,0))+(IF((600&gt;L4),1,0))</f>
        <v>0</v>
      </c>
      <c r="U4" s="29" t="s">
        <v>306</v>
      </c>
      <c r="V4" s="52">
        <f>SUM(P3:P22)/SUM(L3:L22)</f>
        <v>0.1012490034546904</v>
      </c>
    </row>
    <row r="5" spans="2:22" x14ac:dyDescent="0.25">
      <c r="B5" s="63" t="s">
        <v>57</v>
      </c>
      <c r="C5" s="29" t="s">
        <v>389</v>
      </c>
      <c r="D5" s="29">
        <v>94</v>
      </c>
      <c r="E5" s="29">
        <v>224</v>
      </c>
      <c r="F5" s="29">
        <v>35</v>
      </c>
      <c r="G5" s="29">
        <v>35</v>
      </c>
      <c r="H5" s="29">
        <v>13</v>
      </c>
      <c r="I5" s="29">
        <v>11</v>
      </c>
      <c r="J5" s="58">
        <v>0.375</v>
      </c>
      <c r="K5" s="58">
        <v>0.79166666666666663</v>
      </c>
      <c r="L5" s="29">
        <f t="shared" si="3"/>
        <v>600</v>
      </c>
      <c r="M5" s="59">
        <f t="shared" si="0"/>
        <v>350.93333333333334</v>
      </c>
      <c r="N5" s="59">
        <f t="shared" si="1"/>
        <v>94</v>
      </c>
      <c r="O5" s="52">
        <f t="shared" si="2"/>
        <v>0.69354413702239792</v>
      </c>
      <c r="P5" s="29">
        <f t="shared" si="4"/>
        <v>34</v>
      </c>
      <c r="Q5" s="52">
        <f t="shared" si="5"/>
        <v>5.6666666666666664E-2</v>
      </c>
      <c r="R5" s="52">
        <v>1</v>
      </c>
      <c r="S5" s="29">
        <f t="shared" si="6"/>
        <v>2</v>
      </c>
      <c r="U5" s="29" t="s">
        <v>309</v>
      </c>
      <c r="V5" s="52">
        <f>SUM(M3:M22)/((SUM(L3:L22)-(SUM(N3:N22))))</f>
        <v>0.64550199570156597</v>
      </c>
    </row>
    <row r="6" spans="2:22" x14ac:dyDescent="0.25">
      <c r="B6" s="63" t="s">
        <v>58</v>
      </c>
      <c r="C6" s="29" t="s">
        <v>389</v>
      </c>
      <c r="D6" s="29">
        <v>99</v>
      </c>
      <c r="E6" s="29">
        <v>158</v>
      </c>
      <c r="F6" s="29">
        <v>28</v>
      </c>
      <c r="G6" s="29">
        <v>25</v>
      </c>
      <c r="H6" s="29">
        <v>20</v>
      </c>
      <c r="I6" s="29">
        <v>0</v>
      </c>
      <c r="J6" s="58">
        <v>0.37847222222222227</v>
      </c>
      <c r="K6" s="58">
        <v>0.79166666666666663</v>
      </c>
      <c r="L6" s="29">
        <f t="shared" si="3"/>
        <v>594.99999999999989</v>
      </c>
      <c r="M6" s="59">
        <f t="shared" si="0"/>
        <v>260.7</v>
      </c>
      <c r="N6" s="59">
        <f t="shared" si="1"/>
        <v>73</v>
      </c>
      <c r="O6" s="52">
        <f t="shared" si="2"/>
        <v>0.49942528735632191</v>
      </c>
      <c r="P6" s="29">
        <f t="shared" si="4"/>
        <v>25.000000000000114</v>
      </c>
      <c r="Q6" s="52">
        <f t="shared" si="5"/>
        <v>4.2016806722689273E-2</v>
      </c>
      <c r="R6" s="52">
        <v>1</v>
      </c>
      <c r="S6" s="29">
        <f t="shared" si="6"/>
        <v>1</v>
      </c>
      <c r="U6" s="29" t="s">
        <v>372</v>
      </c>
      <c r="V6" s="52">
        <f>COUNTIF(C3:C22,"Hayır")/(COUNTA(C3:C22))</f>
        <v>0.95</v>
      </c>
    </row>
    <row r="7" spans="2:22" x14ac:dyDescent="0.25">
      <c r="B7" s="63" t="s">
        <v>59</v>
      </c>
      <c r="C7" s="29" t="s">
        <v>389</v>
      </c>
      <c r="D7" s="29">
        <v>111</v>
      </c>
      <c r="E7" s="29">
        <v>221</v>
      </c>
      <c r="F7" s="29">
        <v>27</v>
      </c>
      <c r="G7" s="29">
        <v>34</v>
      </c>
      <c r="H7" s="29">
        <v>17</v>
      </c>
      <c r="I7" s="29">
        <v>9</v>
      </c>
      <c r="J7" s="58">
        <v>0.375</v>
      </c>
      <c r="K7" s="58">
        <v>0.78819444444444453</v>
      </c>
      <c r="L7" s="29">
        <f t="shared" si="3"/>
        <v>595.00000000000011</v>
      </c>
      <c r="M7" s="59">
        <f t="shared" si="0"/>
        <v>408.85</v>
      </c>
      <c r="N7" s="59">
        <f t="shared" si="1"/>
        <v>87</v>
      </c>
      <c r="O7" s="52">
        <f t="shared" si="2"/>
        <v>0.80482283464566917</v>
      </c>
      <c r="P7" s="29">
        <f t="shared" si="4"/>
        <v>34.999999999999886</v>
      </c>
      <c r="Q7" s="52">
        <f t="shared" si="5"/>
        <v>5.8823529411764504E-2</v>
      </c>
      <c r="R7" s="52">
        <v>1</v>
      </c>
      <c r="S7" s="29">
        <f t="shared" si="6"/>
        <v>2</v>
      </c>
      <c r="U7" s="29" t="s">
        <v>199</v>
      </c>
      <c r="V7" s="64">
        <f>SUM(L3:L22)/(600)</f>
        <v>18.815000000000001</v>
      </c>
    </row>
    <row r="8" spans="2:22" x14ac:dyDescent="0.25">
      <c r="B8" s="63" t="s">
        <v>60</v>
      </c>
      <c r="C8" s="29" t="s">
        <v>389</v>
      </c>
      <c r="D8" s="29">
        <v>103</v>
      </c>
      <c r="E8" s="29">
        <v>169</v>
      </c>
      <c r="F8" s="29">
        <v>25</v>
      </c>
      <c r="G8" s="29">
        <v>26</v>
      </c>
      <c r="H8" s="29">
        <v>12</v>
      </c>
      <c r="I8" s="29">
        <v>14</v>
      </c>
      <c r="J8" s="58">
        <v>0.375</v>
      </c>
      <c r="K8" s="58">
        <v>0.79166666666666663</v>
      </c>
      <c r="L8" s="29">
        <f t="shared" si="3"/>
        <v>600</v>
      </c>
      <c r="M8" s="59">
        <f t="shared" si="0"/>
        <v>290.11666666666667</v>
      </c>
      <c r="N8" s="59">
        <f t="shared" si="1"/>
        <v>77</v>
      </c>
      <c r="O8" s="52">
        <f t="shared" si="2"/>
        <v>0.55471637985978328</v>
      </c>
      <c r="P8" s="29">
        <f t="shared" si="4"/>
        <v>26</v>
      </c>
      <c r="Q8" s="52">
        <f t="shared" si="5"/>
        <v>4.3333333333333335E-2</v>
      </c>
      <c r="R8" s="52">
        <v>1</v>
      </c>
      <c r="S8" s="29">
        <f t="shared" si="6"/>
        <v>0</v>
      </c>
    </row>
    <row r="9" spans="2:22" x14ac:dyDescent="0.25">
      <c r="B9" s="63" t="s">
        <v>61</v>
      </c>
      <c r="C9" s="29" t="s">
        <v>389</v>
      </c>
      <c r="D9" s="29">
        <v>115</v>
      </c>
      <c r="E9" s="29">
        <v>175</v>
      </c>
      <c r="F9" s="29">
        <v>33</v>
      </c>
      <c r="G9" s="29">
        <v>32</v>
      </c>
      <c r="H9" s="29">
        <v>4</v>
      </c>
      <c r="I9" s="29">
        <v>13</v>
      </c>
      <c r="J9" s="58">
        <v>0.375</v>
      </c>
      <c r="K9" s="58">
        <v>0.79166666666666663</v>
      </c>
      <c r="L9" s="29">
        <f t="shared" si="3"/>
        <v>600</v>
      </c>
      <c r="M9" s="59">
        <f t="shared" si="0"/>
        <v>335.41666666666669</v>
      </c>
      <c r="N9" s="59">
        <f t="shared" si="1"/>
        <v>82</v>
      </c>
      <c r="O9" s="52">
        <f t="shared" si="2"/>
        <v>0.64752252252252251</v>
      </c>
      <c r="P9" s="29">
        <f t="shared" si="4"/>
        <v>22</v>
      </c>
      <c r="Q9" s="52">
        <f t="shared" si="5"/>
        <v>3.6666666666666667E-2</v>
      </c>
      <c r="R9" s="52">
        <v>1</v>
      </c>
      <c r="S9" s="29">
        <f t="shared" si="6"/>
        <v>2</v>
      </c>
    </row>
    <row r="10" spans="2:22" x14ac:dyDescent="0.25">
      <c r="B10" s="63" t="s">
        <v>62</v>
      </c>
      <c r="C10" s="29" t="s">
        <v>389</v>
      </c>
      <c r="D10" s="29">
        <v>82</v>
      </c>
      <c r="E10" s="29">
        <v>195</v>
      </c>
      <c r="F10" s="29">
        <v>25</v>
      </c>
      <c r="G10" s="29">
        <v>34</v>
      </c>
      <c r="H10" s="29">
        <v>15</v>
      </c>
      <c r="I10" s="29">
        <v>1</v>
      </c>
      <c r="J10" s="58">
        <v>0.375</v>
      </c>
      <c r="K10" s="58">
        <v>0.79166666666666663</v>
      </c>
      <c r="L10" s="29">
        <f t="shared" si="3"/>
        <v>600</v>
      </c>
      <c r="M10" s="59">
        <f t="shared" si="0"/>
        <v>266.5</v>
      </c>
      <c r="N10" s="59">
        <f t="shared" si="1"/>
        <v>75</v>
      </c>
      <c r="O10" s="52">
        <f t="shared" si="2"/>
        <v>0.50761904761904764</v>
      </c>
      <c r="P10" s="29">
        <f t="shared" si="4"/>
        <v>20</v>
      </c>
      <c r="Q10" s="52">
        <f t="shared" si="5"/>
        <v>3.3333333333333333E-2</v>
      </c>
      <c r="R10" s="52">
        <v>1</v>
      </c>
      <c r="S10" s="29">
        <f t="shared" si="6"/>
        <v>1</v>
      </c>
    </row>
    <row r="11" spans="2:22" x14ac:dyDescent="0.25">
      <c r="B11" s="63" t="s">
        <v>63</v>
      </c>
      <c r="C11" s="29" t="s">
        <v>389</v>
      </c>
      <c r="D11" s="29">
        <v>80</v>
      </c>
      <c r="E11" s="29">
        <v>153</v>
      </c>
      <c r="F11" s="29">
        <v>26</v>
      </c>
      <c r="G11" s="29">
        <v>34</v>
      </c>
      <c r="H11" s="29">
        <v>2</v>
      </c>
      <c r="I11" s="29">
        <v>2</v>
      </c>
      <c r="J11" s="58">
        <v>0.3833333333333333</v>
      </c>
      <c r="K11" s="58">
        <v>0.79166666666666663</v>
      </c>
      <c r="L11" s="29">
        <f t="shared" si="3"/>
        <v>588</v>
      </c>
      <c r="M11" s="59">
        <f t="shared" si="0"/>
        <v>204</v>
      </c>
      <c r="N11" s="59">
        <f t="shared" si="1"/>
        <v>64</v>
      </c>
      <c r="O11" s="52">
        <f t="shared" si="2"/>
        <v>0.38931297709923662</v>
      </c>
      <c r="P11" s="29">
        <f t="shared" si="4"/>
        <v>20</v>
      </c>
      <c r="Q11" s="52">
        <f t="shared" si="5"/>
        <v>3.4013605442176874E-2</v>
      </c>
      <c r="R11" s="52">
        <v>1</v>
      </c>
      <c r="S11" s="29">
        <f t="shared" si="6"/>
        <v>2</v>
      </c>
    </row>
    <row r="12" spans="2:22" x14ac:dyDescent="0.25">
      <c r="B12" s="63" t="s">
        <v>64</v>
      </c>
      <c r="C12" s="48" t="s">
        <v>390</v>
      </c>
      <c r="D12" s="48">
        <v>0</v>
      </c>
      <c r="E12" s="48" t="s">
        <v>48</v>
      </c>
      <c r="F12" s="48" t="s">
        <v>48</v>
      </c>
      <c r="G12" s="48" t="s">
        <v>48</v>
      </c>
      <c r="H12" s="48" t="s">
        <v>48</v>
      </c>
      <c r="I12" s="48" t="s">
        <v>48</v>
      </c>
      <c r="J12" s="48" t="s">
        <v>48</v>
      </c>
      <c r="K12" s="48" t="s">
        <v>48</v>
      </c>
      <c r="L12" s="48">
        <v>0</v>
      </c>
      <c r="M12" s="49">
        <v>0</v>
      </c>
      <c r="N12" s="49">
        <f t="shared" si="1"/>
        <v>0</v>
      </c>
      <c r="O12" s="60">
        <f>SUM(G12:J12)</f>
        <v>0</v>
      </c>
      <c r="P12" s="48">
        <v>600</v>
      </c>
      <c r="Q12" s="61">
        <v>1</v>
      </c>
      <c r="R12" s="60">
        <f t="shared" ref="R12:S12" si="7">SUM(J12:M12)</f>
        <v>0</v>
      </c>
      <c r="S12" s="60">
        <f t="shared" si="7"/>
        <v>0</v>
      </c>
    </row>
    <row r="13" spans="2:22" x14ac:dyDescent="0.25">
      <c r="B13" s="63" t="s">
        <v>65</v>
      </c>
      <c r="C13" s="29" t="s">
        <v>389</v>
      </c>
      <c r="D13" s="29">
        <v>108</v>
      </c>
      <c r="E13" s="29">
        <v>229</v>
      </c>
      <c r="F13" s="29">
        <v>27</v>
      </c>
      <c r="G13" s="29">
        <v>34</v>
      </c>
      <c r="H13" s="29">
        <v>6</v>
      </c>
      <c r="I13" s="29">
        <v>4</v>
      </c>
      <c r="J13" s="58">
        <v>0.375</v>
      </c>
      <c r="K13" s="58">
        <v>0.7895833333333333</v>
      </c>
      <c r="L13" s="29">
        <f t="shared" si="3"/>
        <v>597</v>
      </c>
      <c r="M13" s="59">
        <f t="shared" ref="M13:M22" si="8">(D13*E13)/60</f>
        <v>412.2</v>
      </c>
      <c r="N13" s="59">
        <f t="shared" si="1"/>
        <v>71</v>
      </c>
      <c r="O13" s="52">
        <f t="shared" ref="O13:O22" si="9">M13/(L13-N13)</f>
        <v>0.78365019011406845</v>
      </c>
      <c r="P13" s="29">
        <f t="shared" si="4"/>
        <v>17</v>
      </c>
      <c r="Q13" s="52">
        <f t="shared" si="5"/>
        <v>2.8475711892797319E-2</v>
      </c>
      <c r="R13" s="52">
        <v>1</v>
      </c>
      <c r="S13" s="29">
        <f t="shared" si="6"/>
        <v>2</v>
      </c>
    </row>
    <row r="14" spans="2:22" x14ac:dyDescent="0.25">
      <c r="B14" s="63" t="s">
        <v>66</v>
      </c>
      <c r="C14" s="29" t="s">
        <v>389</v>
      </c>
      <c r="D14" s="29">
        <v>87</v>
      </c>
      <c r="E14" s="29">
        <v>188</v>
      </c>
      <c r="F14" s="29">
        <v>32</v>
      </c>
      <c r="G14" s="29">
        <v>35</v>
      </c>
      <c r="H14" s="29">
        <v>18</v>
      </c>
      <c r="I14" s="29">
        <v>14</v>
      </c>
      <c r="J14" s="58">
        <v>0.375</v>
      </c>
      <c r="K14" s="58">
        <v>0.79166666666666663</v>
      </c>
      <c r="L14" s="29">
        <f t="shared" si="3"/>
        <v>600</v>
      </c>
      <c r="M14" s="59">
        <f t="shared" si="8"/>
        <v>272.60000000000002</v>
      </c>
      <c r="N14" s="59">
        <f t="shared" si="1"/>
        <v>99</v>
      </c>
      <c r="O14" s="52">
        <f t="shared" si="9"/>
        <v>0.54411177644710584</v>
      </c>
      <c r="P14" s="29">
        <f t="shared" si="4"/>
        <v>39</v>
      </c>
      <c r="Q14" s="52">
        <f t="shared" si="5"/>
        <v>6.5000000000000002E-2</v>
      </c>
      <c r="R14" s="52">
        <v>1</v>
      </c>
      <c r="S14" s="29">
        <f t="shared" si="6"/>
        <v>2</v>
      </c>
    </row>
    <row r="15" spans="2:22" x14ac:dyDescent="0.25">
      <c r="B15" s="63" t="s">
        <v>67</v>
      </c>
      <c r="C15" s="29" t="s">
        <v>389</v>
      </c>
      <c r="D15" s="29">
        <v>92</v>
      </c>
      <c r="E15" s="29">
        <v>240</v>
      </c>
      <c r="F15" s="29">
        <v>25</v>
      </c>
      <c r="G15" s="29">
        <v>34</v>
      </c>
      <c r="H15" s="29">
        <v>17</v>
      </c>
      <c r="I15" s="29">
        <v>7</v>
      </c>
      <c r="J15" s="58">
        <v>0.375</v>
      </c>
      <c r="K15" s="58">
        <v>0.79166666666666663</v>
      </c>
      <c r="L15" s="29">
        <f t="shared" si="3"/>
        <v>600</v>
      </c>
      <c r="M15" s="59">
        <f t="shared" si="8"/>
        <v>368</v>
      </c>
      <c r="N15" s="59">
        <f t="shared" si="1"/>
        <v>83</v>
      </c>
      <c r="O15" s="52">
        <f t="shared" si="9"/>
        <v>0.71179883945841393</v>
      </c>
      <c r="P15" s="29">
        <f t="shared" si="4"/>
        <v>28</v>
      </c>
      <c r="Q15" s="52">
        <f t="shared" si="5"/>
        <v>4.6666666666666669E-2</v>
      </c>
      <c r="R15" s="52">
        <v>1</v>
      </c>
      <c r="S15" s="29">
        <f t="shared" si="6"/>
        <v>1</v>
      </c>
    </row>
    <row r="16" spans="2:22" x14ac:dyDescent="0.25">
      <c r="B16" s="63" t="s">
        <v>68</v>
      </c>
      <c r="C16" s="29" t="s">
        <v>389</v>
      </c>
      <c r="D16" s="29">
        <v>118</v>
      </c>
      <c r="E16" s="29">
        <v>201</v>
      </c>
      <c r="F16" s="29">
        <v>31</v>
      </c>
      <c r="G16" s="29">
        <v>32</v>
      </c>
      <c r="H16" s="29">
        <v>2</v>
      </c>
      <c r="I16" s="29">
        <v>11</v>
      </c>
      <c r="J16" s="58">
        <v>0.375</v>
      </c>
      <c r="K16" s="58">
        <v>0.79166666666666663</v>
      </c>
      <c r="L16" s="29">
        <f t="shared" si="3"/>
        <v>600</v>
      </c>
      <c r="M16" s="59">
        <f t="shared" si="8"/>
        <v>395.3</v>
      </c>
      <c r="N16" s="59">
        <f t="shared" si="1"/>
        <v>76</v>
      </c>
      <c r="O16" s="52">
        <f t="shared" si="9"/>
        <v>0.75438931297709921</v>
      </c>
      <c r="P16" s="29">
        <f t="shared" si="4"/>
        <v>16</v>
      </c>
      <c r="Q16" s="52">
        <f t="shared" si="5"/>
        <v>2.6666666666666668E-2</v>
      </c>
      <c r="R16" s="52">
        <v>1</v>
      </c>
      <c r="S16" s="29">
        <f t="shared" si="6"/>
        <v>2</v>
      </c>
    </row>
    <row r="17" spans="2:19" x14ac:dyDescent="0.25">
      <c r="B17" s="63" t="s">
        <v>69</v>
      </c>
      <c r="C17" s="29" t="s">
        <v>389</v>
      </c>
      <c r="D17" s="29">
        <v>96</v>
      </c>
      <c r="E17" s="29">
        <v>171</v>
      </c>
      <c r="F17" s="29">
        <v>30</v>
      </c>
      <c r="G17" s="29">
        <v>35</v>
      </c>
      <c r="H17" s="29">
        <v>5</v>
      </c>
      <c r="I17" s="29">
        <v>5</v>
      </c>
      <c r="J17" s="58">
        <v>0.375</v>
      </c>
      <c r="K17" s="58">
        <v>0.78611111111111109</v>
      </c>
      <c r="L17" s="29">
        <f t="shared" si="3"/>
        <v>592</v>
      </c>
      <c r="M17" s="59">
        <f t="shared" si="8"/>
        <v>273.60000000000002</v>
      </c>
      <c r="N17" s="59">
        <f t="shared" si="1"/>
        <v>75</v>
      </c>
      <c r="O17" s="52">
        <f t="shared" si="9"/>
        <v>0.52920696324951644</v>
      </c>
      <c r="P17" s="29">
        <f t="shared" si="4"/>
        <v>23</v>
      </c>
      <c r="Q17" s="52">
        <f t="shared" si="5"/>
        <v>3.885135135135135E-2</v>
      </c>
      <c r="R17" s="52">
        <v>1</v>
      </c>
      <c r="S17" s="29">
        <f t="shared" si="6"/>
        <v>2</v>
      </c>
    </row>
    <row r="18" spans="2:19" x14ac:dyDescent="0.25">
      <c r="B18" s="63" t="s">
        <v>70</v>
      </c>
      <c r="C18" s="29" t="s">
        <v>389</v>
      </c>
      <c r="D18" s="29">
        <v>110</v>
      </c>
      <c r="E18" s="29">
        <v>221</v>
      </c>
      <c r="F18" s="29">
        <v>27</v>
      </c>
      <c r="G18" s="29">
        <v>27</v>
      </c>
      <c r="H18" s="29">
        <v>18</v>
      </c>
      <c r="I18" s="29">
        <v>2</v>
      </c>
      <c r="J18" s="58">
        <v>0.37708333333333338</v>
      </c>
      <c r="K18" s="58">
        <v>0.79166666666666663</v>
      </c>
      <c r="L18" s="29">
        <f t="shared" si="3"/>
        <v>596.99999999999989</v>
      </c>
      <c r="M18" s="59">
        <f t="shared" si="8"/>
        <v>405.16666666666669</v>
      </c>
      <c r="N18" s="59">
        <f t="shared" si="1"/>
        <v>74</v>
      </c>
      <c r="O18" s="52">
        <f t="shared" si="9"/>
        <v>0.77469725940089251</v>
      </c>
      <c r="P18" s="29">
        <f t="shared" si="4"/>
        <v>23.000000000000114</v>
      </c>
      <c r="Q18" s="52">
        <f t="shared" si="5"/>
        <v>3.8525963149078926E-2</v>
      </c>
      <c r="R18" s="52">
        <v>1</v>
      </c>
      <c r="S18" s="29">
        <f t="shared" si="6"/>
        <v>1</v>
      </c>
    </row>
    <row r="19" spans="2:19" x14ac:dyDescent="0.25">
      <c r="B19" s="63" t="s">
        <v>71</v>
      </c>
      <c r="C19" s="29" t="s">
        <v>389</v>
      </c>
      <c r="D19" s="29">
        <v>91</v>
      </c>
      <c r="E19" s="29">
        <v>219</v>
      </c>
      <c r="F19" s="29">
        <v>35</v>
      </c>
      <c r="G19" s="29">
        <v>34</v>
      </c>
      <c r="H19" s="29">
        <v>10</v>
      </c>
      <c r="I19" s="29">
        <v>11</v>
      </c>
      <c r="J19" s="58">
        <v>0.375</v>
      </c>
      <c r="K19" s="58">
        <v>0.79166666666666663</v>
      </c>
      <c r="L19" s="29">
        <f t="shared" si="3"/>
        <v>600</v>
      </c>
      <c r="M19" s="59">
        <f t="shared" si="8"/>
        <v>332.15</v>
      </c>
      <c r="N19" s="59">
        <f t="shared" si="1"/>
        <v>90</v>
      </c>
      <c r="O19" s="52">
        <f t="shared" si="9"/>
        <v>0.65127450980392154</v>
      </c>
      <c r="P19" s="29">
        <f t="shared" si="4"/>
        <v>30</v>
      </c>
      <c r="Q19" s="52">
        <f t="shared" si="5"/>
        <v>0.05</v>
      </c>
      <c r="R19" s="52">
        <v>1</v>
      </c>
      <c r="S19" s="29">
        <f t="shared" si="6"/>
        <v>2</v>
      </c>
    </row>
    <row r="20" spans="2:19" x14ac:dyDescent="0.25">
      <c r="B20" s="63" t="s">
        <v>72</v>
      </c>
      <c r="C20" s="29" t="s">
        <v>389</v>
      </c>
      <c r="D20" s="29">
        <v>104</v>
      </c>
      <c r="E20" s="29">
        <v>234</v>
      </c>
      <c r="F20" s="29">
        <v>27</v>
      </c>
      <c r="G20" s="29">
        <v>28</v>
      </c>
      <c r="H20" s="29">
        <v>3</v>
      </c>
      <c r="I20" s="29">
        <v>3</v>
      </c>
      <c r="J20" s="58">
        <v>0.375</v>
      </c>
      <c r="K20" s="58">
        <v>0.78819444444444453</v>
      </c>
      <c r="L20" s="29">
        <f t="shared" si="3"/>
        <v>595.00000000000011</v>
      </c>
      <c r="M20" s="59">
        <f t="shared" si="8"/>
        <v>405.6</v>
      </c>
      <c r="N20" s="59">
        <f t="shared" si="1"/>
        <v>61</v>
      </c>
      <c r="O20" s="52">
        <f t="shared" si="9"/>
        <v>0.75955056179775271</v>
      </c>
      <c r="P20" s="29">
        <f t="shared" si="4"/>
        <v>10.999999999999886</v>
      </c>
      <c r="Q20" s="52">
        <f t="shared" si="5"/>
        <v>1.8487394957982999E-2</v>
      </c>
      <c r="R20" s="52">
        <v>1</v>
      </c>
      <c r="S20" s="29">
        <f t="shared" si="6"/>
        <v>1</v>
      </c>
    </row>
    <row r="21" spans="2:19" x14ac:dyDescent="0.25">
      <c r="B21" s="63" t="s">
        <v>73</v>
      </c>
      <c r="C21" s="29" t="s">
        <v>389</v>
      </c>
      <c r="D21" s="29">
        <v>107</v>
      </c>
      <c r="E21" s="29">
        <v>215</v>
      </c>
      <c r="F21" s="29">
        <v>30</v>
      </c>
      <c r="G21" s="29">
        <v>32</v>
      </c>
      <c r="H21" s="29">
        <v>8</v>
      </c>
      <c r="I21" s="29">
        <v>5</v>
      </c>
      <c r="J21" s="58">
        <v>0.38194444444444442</v>
      </c>
      <c r="K21" s="58">
        <v>0.79166666666666663</v>
      </c>
      <c r="L21" s="29">
        <f t="shared" si="3"/>
        <v>590</v>
      </c>
      <c r="M21" s="59">
        <f t="shared" si="8"/>
        <v>383.41666666666669</v>
      </c>
      <c r="N21" s="59">
        <f t="shared" si="1"/>
        <v>75</v>
      </c>
      <c r="O21" s="52">
        <f t="shared" si="9"/>
        <v>0.74449838187702266</v>
      </c>
      <c r="P21" s="29">
        <f t="shared" si="4"/>
        <v>25</v>
      </c>
      <c r="Q21" s="52">
        <f t="shared" si="5"/>
        <v>4.2372881355932202E-2</v>
      </c>
      <c r="R21" s="52">
        <v>1</v>
      </c>
      <c r="S21" s="29">
        <f t="shared" si="6"/>
        <v>2</v>
      </c>
    </row>
    <row r="22" spans="2:19" x14ac:dyDescent="0.25">
      <c r="B22" s="63" t="s">
        <v>74</v>
      </c>
      <c r="C22" s="29" t="s">
        <v>389</v>
      </c>
      <c r="D22" s="29">
        <v>93</v>
      </c>
      <c r="E22" s="29">
        <v>239</v>
      </c>
      <c r="F22" s="29">
        <v>34</v>
      </c>
      <c r="G22" s="29">
        <v>30</v>
      </c>
      <c r="H22" s="29">
        <v>18</v>
      </c>
      <c r="I22" s="29">
        <v>7</v>
      </c>
      <c r="J22" s="58">
        <v>0.375</v>
      </c>
      <c r="K22" s="58">
        <v>0.79166666666666663</v>
      </c>
      <c r="L22" s="29">
        <f t="shared" si="3"/>
        <v>600</v>
      </c>
      <c r="M22" s="59">
        <f t="shared" si="8"/>
        <v>370.45</v>
      </c>
      <c r="N22" s="59">
        <f t="shared" si="1"/>
        <v>89</v>
      </c>
      <c r="O22" s="52">
        <f t="shared" si="9"/>
        <v>0.72495107632093936</v>
      </c>
      <c r="P22" s="29">
        <f t="shared" si="4"/>
        <v>29</v>
      </c>
      <c r="Q22" s="52">
        <f t="shared" si="5"/>
        <v>4.8333333333333332E-2</v>
      </c>
      <c r="R22" s="52">
        <v>1</v>
      </c>
      <c r="S22" s="29">
        <f t="shared" si="6"/>
        <v>1</v>
      </c>
    </row>
  </sheetData>
  <mergeCells count="1">
    <mergeCell ref="U2:V2"/>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4"/>
  <sheetViews>
    <sheetView showGridLines="0" tabSelected="1" zoomScale="90" zoomScaleNormal="90" workbookViewId="0">
      <selection activeCell="F11" sqref="F11"/>
    </sheetView>
  </sheetViews>
  <sheetFormatPr defaultRowHeight="15" x14ac:dyDescent="0.25"/>
  <cols>
    <col min="2" max="2" width="38.28515625" customWidth="1"/>
    <col min="3" max="3" width="11.140625" bestFit="1" customWidth="1"/>
    <col min="5" max="5" width="10.28515625" bestFit="1" customWidth="1"/>
  </cols>
  <sheetData>
    <row r="2" spans="2:9" x14ac:dyDescent="0.25">
      <c r="B2" s="68" t="s">
        <v>26</v>
      </c>
      <c r="C2" s="68"/>
    </row>
    <row r="3" spans="2:9" x14ac:dyDescent="0.25">
      <c r="B3" s="3" t="s">
        <v>0</v>
      </c>
      <c r="C3" s="3">
        <v>200</v>
      </c>
      <c r="D3" s="17"/>
      <c r="E3" s="18"/>
      <c r="F3" s="19"/>
      <c r="I3" s="16"/>
    </row>
    <row r="4" spans="2:9" x14ac:dyDescent="0.25">
      <c r="B4" s="3" t="s">
        <v>1</v>
      </c>
      <c r="C4" s="3">
        <v>180</v>
      </c>
      <c r="E4" s="18"/>
    </row>
    <row r="5" spans="2:9" x14ac:dyDescent="0.25">
      <c r="B5" s="3" t="s">
        <v>24</v>
      </c>
      <c r="C5" s="4">
        <v>0.85</v>
      </c>
      <c r="E5" s="18"/>
    </row>
    <row r="6" spans="2:9" x14ac:dyDescent="0.25">
      <c r="B6" s="3" t="s">
        <v>2</v>
      </c>
      <c r="C6" s="4">
        <v>0.3</v>
      </c>
      <c r="E6" s="18"/>
    </row>
    <row r="7" spans="2:9" x14ac:dyDescent="0.25">
      <c r="B7" s="3" t="s">
        <v>4</v>
      </c>
      <c r="C7" s="3">
        <v>20</v>
      </c>
      <c r="E7" s="18"/>
    </row>
    <row r="8" spans="2:9" x14ac:dyDescent="0.25">
      <c r="B8" s="3" t="s">
        <v>8</v>
      </c>
      <c r="C8" s="3">
        <v>13</v>
      </c>
      <c r="E8" s="18"/>
    </row>
    <row r="9" spans="2:9" x14ac:dyDescent="0.25">
      <c r="B9" s="5" t="s">
        <v>3</v>
      </c>
      <c r="C9" s="6">
        <f>C19</f>
        <v>0.79559478841778308</v>
      </c>
      <c r="E9" s="18"/>
    </row>
    <row r="10" spans="2:9" ht="21" customHeight="1" x14ac:dyDescent="0.25">
      <c r="B10" s="5" t="s">
        <v>5</v>
      </c>
      <c r="C10" s="6">
        <f>C17</f>
        <v>0.28527045303649295</v>
      </c>
      <c r="E10" s="18"/>
    </row>
    <row r="11" spans="2:9" x14ac:dyDescent="0.25">
      <c r="B11" s="38" t="s">
        <v>6</v>
      </c>
      <c r="C11" s="39">
        <f>(C3*C4)/60</f>
        <v>600</v>
      </c>
      <c r="E11" s="18"/>
    </row>
    <row r="12" spans="2:9" x14ac:dyDescent="0.25">
      <c r="B12" s="38" t="s">
        <v>7</v>
      </c>
      <c r="C12" s="39">
        <f>C11/60</f>
        <v>10</v>
      </c>
      <c r="E12" s="18"/>
    </row>
    <row r="13" spans="2:9" ht="17.25" x14ac:dyDescent="0.25">
      <c r="B13" s="7" t="s">
        <v>9</v>
      </c>
      <c r="C13" s="8">
        <f>(POWER(C12,C8))/(FACT(C8))</f>
        <v>1605.9043836821616</v>
      </c>
      <c r="E13" s="18"/>
    </row>
    <row r="14" spans="2:9" x14ac:dyDescent="0.25">
      <c r="B14" s="9" t="s">
        <v>10</v>
      </c>
      <c r="C14" s="8">
        <f>(C8/(C8-C12))</f>
        <v>4.333333333333333</v>
      </c>
      <c r="E14" s="18"/>
    </row>
    <row r="15" spans="2:9" x14ac:dyDescent="0.25">
      <c r="B15" s="9" t="s">
        <v>13</v>
      </c>
      <c r="C15" s="8">
        <f>C13*C14</f>
        <v>6958.9189959560326</v>
      </c>
      <c r="E15" s="18"/>
    </row>
    <row r="16" spans="2:9" x14ac:dyDescent="0.25">
      <c r="B16" s="9" t="s">
        <v>14</v>
      </c>
      <c r="C16" s="8">
        <f>VLOOKUP((C8-1),Sayfa2!J:K,2,0)</f>
        <v>17435.191651969428</v>
      </c>
      <c r="E16" s="18"/>
    </row>
    <row r="17" spans="2:5" ht="18" x14ac:dyDescent="0.35">
      <c r="B17" s="10" t="s">
        <v>15</v>
      </c>
      <c r="C17" s="11">
        <f>(C15/(C16+C15))</f>
        <v>0.28527045303649295</v>
      </c>
      <c r="E17" s="18"/>
    </row>
    <row r="18" spans="2:5" x14ac:dyDescent="0.25">
      <c r="B18" s="10" t="s">
        <v>16</v>
      </c>
      <c r="C18" s="12">
        <f>((C8-C12)*(C7/C4))*(-1)</f>
        <v>-0.33333333333333331</v>
      </c>
      <c r="E18" s="18"/>
    </row>
    <row r="19" spans="2:5" x14ac:dyDescent="0.25">
      <c r="B19" s="9" t="s">
        <v>17</v>
      </c>
      <c r="C19" s="11">
        <f>1-(C17*(EXP(C18)))</f>
        <v>0.79559478841778308</v>
      </c>
      <c r="E19" s="18"/>
    </row>
    <row r="20" spans="2:5" x14ac:dyDescent="0.25">
      <c r="B20" s="13" t="s">
        <v>18</v>
      </c>
      <c r="C20" s="14">
        <f>C8*(1+C6)</f>
        <v>16.900000000000002</v>
      </c>
      <c r="E20" s="18"/>
    </row>
    <row r="21" spans="2:5" x14ac:dyDescent="0.25">
      <c r="B21" s="13" t="s">
        <v>19</v>
      </c>
      <c r="C21" s="14">
        <f>C20*(1+(1-C5))</f>
        <v>19.435000000000002</v>
      </c>
      <c r="E21" s="18"/>
    </row>
    <row r="22" spans="2:5" x14ac:dyDescent="0.25">
      <c r="B22" s="13" t="s">
        <v>22</v>
      </c>
      <c r="C22" s="14">
        <f>(C17*C4)/(C8-C12)</f>
        <v>17.116227182189579</v>
      </c>
      <c r="E22" s="18"/>
    </row>
    <row r="23" spans="2:5" x14ac:dyDescent="0.25">
      <c r="B23" s="13" t="s">
        <v>23</v>
      </c>
      <c r="C23" s="15">
        <f>1-C17</f>
        <v>0.7147295469635071</v>
      </c>
      <c r="E23" s="18"/>
    </row>
    <row r="24" spans="2:5" x14ac:dyDescent="0.25">
      <c r="B24" s="13" t="s">
        <v>25</v>
      </c>
      <c r="C24" s="15">
        <f>C12/C8</f>
        <v>0.76923076923076927</v>
      </c>
      <c r="E24" s="18"/>
    </row>
  </sheetData>
  <mergeCells count="1">
    <mergeCell ref="B2:C2"/>
  </mergeCells>
  <conditionalFormatting sqref="E1:E2 E25:E1048576 F3">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1467-7FCD-4B87-AFD1-190BB7CB1F3D}">
  <dimension ref="B2:N47"/>
  <sheetViews>
    <sheetView showGridLines="0" topLeftCell="A19" zoomScaleNormal="100" workbookViewId="0">
      <selection activeCell="J37" sqref="J37"/>
    </sheetView>
  </sheetViews>
  <sheetFormatPr defaultRowHeight="15" x14ac:dyDescent="0.25"/>
  <cols>
    <col min="2" max="2" width="28.85546875" bestFit="1" customWidth="1"/>
    <col min="3" max="3" width="6.85546875" bestFit="1" customWidth="1"/>
    <col min="6" max="6" width="10.85546875" bestFit="1" customWidth="1"/>
    <col min="7" max="14" width="9.85546875" customWidth="1"/>
  </cols>
  <sheetData>
    <row r="2" spans="2:14" x14ac:dyDescent="0.25">
      <c r="B2" s="69" t="s">
        <v>118</v>
      </c>
      <c r="C2" s="69"/>
      <c r="D2" s="69"/>
      <c r="F2" s="69" t="s">
        <v>50</v>
      </c>
      <c r="G2" s="69"/>
      <c r="H2" s="69"/>
      <c r="I2" s="69"/>
      <c r="J2" s="69"/>
      <c r="K2" s="69"/>
      <c r="L2" s="69"/>
      <c r="M2" s="69"/>
      <c r="N2" s="69"/>
    </row>
    <row r="3" spans="2:14" x14ac:dyDescent="0.25">
      <c r="B3" s="21" t="s">
        <v>1</v>
      </c>
      <c r="C3" s="21" t="s">
        <v>44</v>
      </c>
      <c r="D3" s="21">
        <v>180</v>
      </c>
      <c r="F3" s="24" t="s">
        <v>31</v>
      </c>
      <c r="G3" s="24" t="s">
        <v>32</v>
      </c>
      <c r="H3" s="25" t="s">
        <v>33</v>
      </c>
      <c r="I3" s="25" t="s">
        <v>34</v>
      </c>
      <c r="J3" s="25" t="s">
        <v>35</v>
      </c>
      <c r="K3" s="25" t="s">
        <v>36</v>
      </c>
      <c r="L3" s="25" t="s">
        <v>37</v>
      </c>
      <c r="M3" s="25" t="s">
        <v>38</v>
      </c>
      <c r="N3" s="25" t="s">
        <v>39</v>
      </c>
    </row>
    <row r="4" spans="2:14" x14ac:dyDescent="0.25">
      <c r="B4" s="21" t="s">
        <v>24</v>
      </c>
      <c r="C4" s="21" t="s">
        <v>45</v>
      </c>
      <c r="D4" s="22">
        <v>0.85</v>
      </c>
      <c r="F4" s="26">
        <v>0.375</v>
      </c>
      <c r="G4" s="26">
        <v>0.41666666666666702</v>
      </c>
      <c r="H4" s="25">
        <v>200</v>
      </c>
      <c r="I4" s="25">
        <v>180</v>
      </c>
      <c r="J4" s="25">
        <v>190</v>
      </c>
      <c r="K4" s="25">
        <v>200</v>
      </c>
      <c r="L4" s="25">
        <v>190</v>
      </c>
      <c r="M4" s="25">
        <v>170</v>
      </c>
      <c r="N4" s="25">
        <v>120</v>
      </c>
    </row>
    <row r="5" spans="2:14" x14ac:dyDescent="0.25">
      <c r="B5" s="21" t="s">
        <v>2</v>
      </c>
      <c r="C5" s="21" t="s">
        <v>45</v>
      </c>
      <c r="D5" s="22">
        <v>0.3</v>
      </c>
      <c r="F5" s="26">
        <v>0.41666666666666702</v>
      </c>
      <c r="G5" s="26">
        <v>0.45833333333333298</v>
      </c>
      <c r="H5" s="25">
        <v>240</v>
      </c>
      <c r="I5" s="25">
        <v>240</v>
      </c>
      <c r="J5" s="25">
        <v>220</v>
      </c>
      <c r="K5" s="25">
        <v>230</v>
      </c>
      <c r="L5" s="25">
        <v>200</v>
      </c>
      <c r="M5" s="25">
        <v>180</v>
      </c>
      <c r="N5" s="25">
        <v>130</v>
      </c>
    </row>
    <row r="6" spans="2:14" x14ac:dyDescent="0.25">
      <c r="B6" s="21" t="s">
        <v>4</v>
      </c>
      <c r="C6" s="21" t="s">
        <v>44</v>
      </c>
      <c r="D6" s="21">
        <v>20</v>
      </c>
      <c r="F6" s="26">
        <v>0.45833333333333298</v>
      </c>
      <c r="G6" s="26">
        <v>0.5</v>
      </c>
      <c r="H6" s="25">
        <v>380</v>
      </c>
      <c r="I6" s="25">
        <v>350</v>
      </c>
      <c r="J6" s="25">
        <v>340</v>
      </c>
      <c r="K6" s="25">
        <v>380</v>
      </c>
      <c r="L6" s="25">
        <v>350</v>
      </c>
      <c r="M6" s="25">
        <v>280</v>
      </c>
      <c r="N6" s="25">
        <v>180</v>
      </c>
    </row>
    <row r="7" spans="2:14" x14ac:dyDescent="0.25">
      <c r="B7" s="21" t="s">
        <v>27</v>
      </c>
      <c r="C7" s="21" t="s">
        <v>45</v>
      </c>
      <c r="D7" s="22">
        <v>0.8</v>
      </c>
      <c r="F7" s="26">
        <v>0.5</v>
      </c>
      <c r="G7" s="26">
        <v>0.54166666666666796</v>
      </c>
      <c r="H7" s="25">
        <v>390</v>
      </c>
      <c r="I7" s="25">
        <v>370</v>
      </c>
      <c r="J7" s="25">
        <v>330</v>
      </c>
      <c r="K7" s="25">
        <v>365</v>
      </c>
      <c r="L7" s="25">
        <v>350</v>
      </c>
      <c r="M7" s="25">
        <v>260</v>
      </c>
      <c r="N7" s="25">
        <v>200</v>
      </c>
    </row>
    <row r="8" spans="2:14" x14ac:dyDescent="0.25">
      <c r="B8" s="21" t="s">
        <v>28</v>
      </c>
      <c r="C8" s="21" t="s">
        <v>46</v>
      </c>
      <c r="D8" s="21">
        <v>10</v>
      </c>
      <c r="F8" s="26">
        <v>0.54166666666666796</v>
      </c>
      <c r="G8" s="26">
        <v>0.58333333333333504</v>
      </c>
      <c r="H8" s="25">
        <v>440</v>
      </c>
      <c r="I8" s="25">
        <v>380</v>
      </c>
      <c r="J8" s="25">
        <v>440</v>
      </c>
      <c r="K8" s="25">
        <v>390</v>
      </c>
      <c r="L8" s="25">
        <v>440</v>
      </c>
      <c r="M8" s="25">
        <v>270</v>
      </c>
      <c r="N8" s="25">
        <v>220</v>
      </c>
    </row>
    <row r="9" spans="2:14" x14ac:dyDescent="0.25">
      <c r="B9" s="21" t="s">
        <v>29</v>
      </c>
      <c r="C9" s="21" t="s">
        <v>46</v>
      </c>
      <c r="D9" s="21">
        <v>12</v>
      </c>
      <c r="F9" s="26">
        <v>0.58333333333333504</v>
      </c>
      <c r="G9" s="26">
        <v>0.625000000000002</v>
      </c>
      <c r="H9" s="25">
        <v>450</v>
      </c>
      <c r="I9" s="25">
        <v>350</v>
      </c>
      <c r="J9" s="25">
        <v>450</v>
      </c>
      <c r="K9" s="25">
        <v>370</v>
      </c>
      <c r="L9" s="25">
        <v>380</v>
      </c>
      <c r="M9" s="25">
        <v>280</v>
      </c>
      <c r="N9" s="25">
        <v>200</v>
      </c>
    </row>
    <row r="10" spans="2:14" x14ac:dyDescent="0.25">
      <c r="B10" s="21" t="s">
        <v>30</v>
      </c>
      <c r="C10" s="21" t="s">
        <v>47</v>
      </c>
      <c r="D10" s="21">
        <v>2</v>
      </c>
      <c r="F10" s="26">
        <v>0.625000000000002</v>
      </c>
      <c r="G10" s="26">
        <v>0.66666666666666896</v>
      </c>
      <c r="H10" s="25">
        <v>420</v>
      </c>
      <c r="I10" s="25">
        <v>340</v>
      </c>
      <c r="J10" s="25">
        <v>420</v>
      </c>
      <c r="K10" s="25">
        <v>330</v>
      </c>
      <c r="L10" s="25">
        <v>440</v>
      </c>
      <c r="M10" s="25">
        <v>320</v>
      </c>
      <c r="N10" s="25">
        <v>180</v>
      </c>
    </row>
    <row r="11" spans="2:14" x14ac:dyDescent="0.25">
      <c r="B11" s="21" t="s">
        <v>40</v>
      </c>
      <c r="C11" s="21" t="s">
        <v>47</v>
      </c>
      <c r="D11" s="21">
        <v>7</v>
      </c>
      <c r="F11" s="26">
        <v>0.66666666666666896</v>
      </c>
      <c r="G11" s="26">
        <v>0.70833333333333603</v>
      </c>
      <c r="H11" s="25">
        <v>350</v>
      </c>
      <c r="I11" s="25">
        <v>380</v>
      </c>
      <c r="J11" s="25">
        <v>200</v>
      </c>
      <c r="K11" s="25">
        <v>365</v>
      </c>
      <c r="L11" s="25">
        <v>390</v>
      </c>
      <c r="M11" s="25">
        <v>250</v>
      </c>
      <c r="N11" s="25">
        <v>190</v>
      </c>
    </row>
    <row r="12" spans="2:14" x14ac:dyDescent="0.25">
      <c r="B12" s="21" t="s">
        <v>49</v>
      </c>
      <c r="C12" s="21" t="s">
        <v>48</v>
      </c>
      <c r="D12" s="23">
        <v>9.7175000000000011E-2</v>
      </c>
      <c r="F12" s="26">
        <v>0.70833333333333603</v>
      </c>
      <c r="G12" s="26">
        <v>0.750000000000003</v>
      </c>
      <c r="H12" s="25">
        <v>350</v>
      </c>
      <c r="I12" s="25">
        <v>350</v>
      </c>
      <c r="J12" s="25">
        <v>230</v>
      </c>
      <c r="K12" s="25">
        <v>350</v>
      </c>
      <c r="L12" s="25">
        <v>230</v>
      </c>
      <c r="M12" s="25">
        <v>250</v>
      </c>
      <c r="N12" s="25">
        <v>170</v>
      </c>
    </row>
    <row r="13" spans="2:14" x14ac:dyDescent="0.25">
      <c r="F13" s="26">
        <v>0.750000000000003</v>
      </c>
      <c r="G13" s="26">
        <v>0.79166666666666996</v>
      </c>
      <c r="H13" s="25">
        <v>340</v>
      </c>
      <c r="I13" s="25">
        <v>280</v>
      </c>
      <c r="J13" s="25">
        <v>230</v>
      </c>
      <c r="K13" s="25">
        <v>260</v>
      </c>
      <c r="L13" s="25">
        <v>230</v>
      </c>
      <c r="M13" s="25">
        <v>240</v>
      </c>
      <c r="N13" s="25">
        <v>180</v>
      </c>
    </row>
    <row r="14" spans="2:14" x14ac:dyDescent="0.25">
      <c r="F14" s="26">
        <v>0.79166666666666996</v>
      </c>
      <c r="G14" s="26">
        <v>0.83333333333333703</v>
      </c>
      <c r="H14" s="25">
        <v>240</v>
      </c>
      <c r="I14" s="25">
        <v>240</v>
      </c>
      <c r="J14" s="25">
        <v>200</v>
      </c>
      <c r="K14" s="25">
        <v>200</v>
      </c>
      <c r="L14" s="25">
        <v>230</v>
      </c>
      <c r="M14" s="25">
        <v>190</v>
      </c>
      <c r="N14" s="25">
        <v>140</v>
      </c>
    </row>
    <row r="15" spans="2:14" x14ac:dyDescent="0.25">
      <c r="F15" s="26">
        <v>0.83333333333333703</v>
      </c>
      <c r="G15" s="26">
        <v>0.875000000000004</v>
      </c>
      <c r="H15" s="25">
        <v>200</v>
      </c>
      <c r="I15" s="25">
        <v>200</v>
      </c>
      <c r="J15" s="25">
        <v>180</v>
      </c>
      <c r="K15" s="25">
        <v>190</v>
      </c>
      <c r="L15" s="25">
        <v>180</v>
      </c>
      <c r="M15" s="25">
        <v>170</v>
      </c>
      <c r="N15" s="25">
        <v>120</v>
      </c>
    </row>
    <row r="16" spans="2:14" x14ac:dyDescent="0.25">
      <c r="F16" s="69" t="s">
        <v>51</v>
      </c>
      <c r="G16" s="69"/>
      <c r="H16" s="69"/>
      <c r="I16" s="69"/>
      <c r="J16" s="69"/>
      <c r="K16" s="69"/>
      <c r="L16" s="69"/>
      <c r="M16" s="69"/>
      <c r="N16" s="69"/>
    </row>
    <row r="17" spans="6:14" x14ac:dyDescent="0.25">
      <c r="F17" s="24" t="s">
        <v>31</v>
      </c>
      <c r="G17" s="24" t="s">
        <v>32</v>
      </c>
      <c r="H17" s="25" t="s">
        <v>33</v>
      </c>
      <c r="I17" s="25" t="s">
        <v>34</v>
      </c>
      <c r="J17" s="25" t="s">
        <v>35</v>
      </c>
      <c r="K17" s="25" t="s">
        <v>36</v>
      </c>
      <c r="L17" s="25" t="s">
        <v>37</v>
      </c>
      <c r="M17" s="25" t="s">
        <v>38</v>
      </c>
      <c r="N17" s="25" t="s">
        <v>39</v>
      </c>
    </row>
    <row r="18" spans="6:14" x14ac:dyDescent="0.25">
      <c r="F18" s="26">
        <v>0.375</v>
      </c>
      <c r="G18" s="26">
        <v>0.41666666666666702</v>
      </c>
      <c r="H18" s="25">
        <f>ROUNDUP((H4*$D$12),0)</f>
        <v>20</v>
      </c>
      <c r="I18" s="25">
        <f t="shared" ref="H18:N29" si="0">ROUNDUP((I4*$D$12),0)</f>
        <v>18</v>
      </c>
      <c r="J18" s="25">
        <f t="shared" si="0"/>
        <v>19</v>
      </c>
      <c r="K18" s="25">
        <f t="shared" si="0"/>
        <v>20</v>
      </c>
      <c r="L18" s="25">
        <f t="shared" si="0"/>
        <v>19</v>
      </c>
      <c r="M18" s="25">
        <f t="shared" si="0"/>
        <v>17</v>
      </c>
      <c r="N18" s="25">
        <f t="shared" si="0"/>
        <v>12</v>
      </c>
    </row>
    <row r="19" spans="6:14" x14ac:dyDescent="0.25">
      <c r="F19" s="26">
        <v>0.41666666666666702</v>
      </c>
      <c r="G19" s="26">
        <v>0.45833333333333298</v>
      </c>
      <c r="H19" s="25">
        <f t="shared" si="0"/>
        <v>24</v>
      </c>
      <c r="I19" s="25">
        <f t="shared" si="0"/>
        <v>24</v>
      </c>
      <c r="J19" s="25">
        <f t="shared" si="0"/>
        <v>22</v>
      </c>
      <c r="K19" s="25">
        <f t="shared" si="0"/>
        <v>23</v>
      </c>
      <c r="L19" s="25">
        <f t="shared" si="0"/>
        <v>20</v>
      </c>
      <c r="M19" s="25">
        <f t="shared" si="0"/>
        <v>18</v>
      </c>
      <c r="N19" s="25">
        <f t="shared" si="0"/>
        <v>13</v>
      </c>
    </row>
    <row r="20" spans="6:14" x14ac:dyDescent="0.25">
      <c r="F20" s="26">
        <v>0.45833333333333298</v>
      </c>
      <c r="G20" s="26">
        <v>0.5</v>
      </c>
      <c r="H20" s="25">
        <f t="shared" si="0"/>
        <v>37</v>
      </c>
      <c r="I20" s="25">
        <f t="shared" si="0"/>
        <v>35</v>
      </c>
      <c r="J20" s="25">
        <f t="shared" si="0"/>
        <v>34</v>
      </c>
      <c r="K20" s="25">
        <f t="shared" si="0"/>
        <v>37</v>
      </c>
      <c r="L20" s="25">
        <f t="shared" si="0"/>
        <v>35</v>
      </c>
      <c r="M20" s="25">
        <f t="shared" si="0"/>
        <v>28</v>
      </c>
      <c r="N20" s="25">
        <f t="shared" si="0"/>
        <v>18</v>
      </c>
    </row>
    <row r="21" spans="6:14" x14ac:dyDescent="0.25">
      <c r="F21" s="26">
        <v>0.5</v>
      </c>
      <c r="G21" s="26">
        <v>0.54166666666666796</v>
      </c>
      <c r="H21" s="25">
        <f t="shared" si="0"/>
        <v>38</v>
      </c>
      <c r="I21" s="25">
        <f t="shared" si="0"/>
        <v>36</v>
      </c>
      <c r="J21" s="25">
        <f t="shared" si="0"/>
        <v>33</v>
      </c>
      <c r="K21" s="25">
        <f t="shared" si="0"/>
        <v>36</v>
      </c>
      <c r="L21" s="25">
        <f t="shared" si="0"/>
        <v>35</v>
      </c>
      <c r="M21" s="25">
        <f t="shared" si="0"/>
        <v>26</v>
      </c>
      <c r="N21" s="25">
        <f t="shared" si="0"/>
        <v>20</v>
      </c>
    </row>
    <row r="22" spans="6:14" x14ac:dyDescent="0.25">
      <c r="F22" s="26">
        <v>0.54166666666666796</v>
      </c>
      <c r="G22" s="26">
        <v>0.58333333333333504</v>
      </c>
      <c r="H22" s="25">
        <f t="shared" si="0"/>
        <v>43</v>
      </c>
      <c r="I22" s="25">
        <f t="shared" si="0"/>
        <v>37</v>
      </c>
      <c r="J22" s="25">
        <f t="shared" si="0"/>
        <v>43</v>
      </c>
      <c r="K22" s="25">
        <f t="shared" si="0"/>
        <v>38</v>
      </c>
      <c r="L22" s="25">
        <f t="shared" si="0"/>
        <v>43</v>
      </c>
      <c r="M22" s="25">
        <f t="shared" si="0"/>
        <v>27</v>
      </c>
      <c r="N22" s="25">
        <f t="shared" si="0"/>
        <v>22</v>
      </c>
    </row>
    <row r="23" spans="6:14" x14ac:dyDescent="0.25">
      <c r="F23" s="26">
        <v>0.58333333333333504</v>
      </c>
      <c r="G23" s="26">
        <v>0.625000000000002</v>
      </c>
      <c r="H23" s="25">
        <f t="shared" si="0"/>
        <v>44</v>
      </c>
      <c r="I23" s="25">
        <f t="shared" si="0"/>
        <v>35</v>
      </c>
      <c r="J23" s="25">
        <f t="shared" si="0"/>
        <v>44</v>
      </c>
      <c r="K23" s="25">
        <f t="shared" si="0"/>
        <v>36</v>
      </c>
      <c r="L23" s="25">
        <f t="shared" si="0"/>
        <v>37</v>
      </c>
      <c r="M23" s="25">
        <f t="shared" si="0"/>
        <v>28</v>
      </c>
      <c r="N23" s="25">
        <f t="shared" si="0"/>
        <v>20</v>
      </c>
    </row>
    <row r="24" spans="6:14" x14ac:dyDescent="0.25">
      <c r="F24" s="26">
        <v>0.625000000000002</v>
      </c>
      <c r="G24" s="26">
        <v>0.66666666666666896</v>
      </c>
      <c r="H24" s="25">
        <f t="shared" si="0"/>
        <v>41</v>
      </c>
      <c r="I24" s="25">
        <f t="shared" si="0"/>
        <v>34</v>
      </c>
      <c r="J24" s="25">
        <f t="shared" si="0"/>
        <v>41</v>
      </c>
      <c r="K24" s="25">
        <f t="shared" si="0"/>
        <v>33</v>
      </c>
      <c r="L24" s="25">
        <f t="shared" si="0"/>
        <v>43</v>
      </c>
      <c r="M24" s="25">
        <f t="shared" si="0"/>
        <v>32</v>
      </c>
      <c r="N24" s="25">
        <f t="shared" si="0"/>
        <v>18</v>
      </c>
    </row>
    <row r="25" spans="6:14" x14ac:dyDescent="0.25">
      <c r="F25" s="26">
        <v>0.66666666666666896</v>
      </c>
      <c r="G25" s="26">
        <v>0.70833333333333603</v>
      </c>
      <c r="H25" s="25">
        <f t="shared" si="0"/>
        <v>35</v>
      </c>
      <c r="I25" s="25">
        <f t="shared" si="0"/>
        <v>37</v>
      </c>
      <c r="J25" s="25">
        <f t="shared" si="0"/>
        <v>20</v>
      </c>
      <c r="K25" s="25">
        <f t="shared" si="0"/>
        <v>36</v>
      </c>
      <c r="L25" s="25">
        <f t="shared" si="0"/>
        <v>38</v>
      </c>
      <c r="M25" s="25">
        <f t="shared" si="0"/>
        <v>25</v>
      </c>
      <c r="N25" s="25">
        <f t="shared" si="0"/>
        <v>19</v>
      </c>
    </row>
    <row r="26" spans="6:14" x14ac:dyDescent="0.25">
      <c r="F26" s="26">
        <v>0.70833333333333603</v>
      </c>
      <c r="G26" s="26">
        <v>0.750000000000003</v>
      </c>
      <c r="H26" s="25">
        <f t="shared" si="0"/>
        <v>35</v>
      </c>
      <c r="I26" s="25">
        <f t="shared" si="0"/>
        <v>35</v>
      </c>
      <c r="J26" s="25">
        <f t="shared" si="0"/>
        <v>23</v>
      </c>
      <c r="K26" s="25">
        <f t="shared" si="0"/>
        <v>35</v>
      </c>
      <c r="L26" s="25">
        <f t="shared" si="0"/>
        <v>23</v>
      </c>
      <c r="M26" s="25">
        <f t="shared" si="0"/>
        <v>25</v>
      </c>
      <c r="N26" s="25">
        <f t="shared" si="0"/>
        <v>17</v>
      </c>
    </row>
    <row r="27" spans="6:14" x14ac:dyDescent="0.25">
      <c r="F27" s="26">
        <v>0.750000000000003</v>
      </c>
      <c r="G27" s="26">
        <v>0.79166666666666996</v>
      </c>
      <c r="H27" s="25">
        <f t="shared" si="0"/>
        <v>34</v>
      </c>
      <c r="I27" s="25">
        <f t="shared" si="0"/>
        <v>28</v>
      </c>
      <c r="J27" s="25">
        <f t="shared" si="0"/>
        <v>23</v>
      </c>
      <c r="K27" s="25">
        <f t="shared" si="0"/>
        <v>26</v>
      </c>
      <c r="L27" s="25">
        <f t="shared" si="0"/>
        <v>23</v>
      </c>
      <c r="M27" s="25">
        <f t="shared" si="0"/>
        <v>24</v>
      </c>
      <c r="N27" s="25">
        <f t="shared" si="0"/>
        <v>18</v>
      </c>
    </row>
    <row r="28" spans="6:14" x14ac:dyDescent="0.25">
      <c r="F28" s="26">
        <v>0.79166666666666996</v>
      </c>
      <c r="G28" s="26">
        <v>0.83333333333333703</v>
      </c>
      <c r="H28" s="25">
        <f t="shared" si="0"/>
        <v>24</v>
      </c>
      <c r="I28" s="25">
        <f t="shared" si="0"/>
        <v>24</v>
      </c>
      <c r="J28" s="25">
        <f t="shared" si="0"/>
        <v>20</v>
      </c>
      <c r="K28" s="25">
        <f t="shared" si="0"/>
        <v>20</v>
      </c>
      <c r="L28" s="25">
        <f t="shared" si="0"/>
        <v>23</v>
      </c>
      <c r="M28" s="25">
        <f t="shared" si="0"/>
        <v>19</v>
      </c>
      <c r="N28" s="25">
        <f t="shared" si="0"/>
        <v>14</v>
      </c>
    </row>
    <row r="29" spans="6:14" x14ac:dyDescent="0.25">
      <c r="F29" s="26">
        <v>0.83333333333333703</v>
      </c>
      <c r="G29" s="26">
        <v>0.875000000000004</v>
      </c>
      <c r="H29" s="25">
        <f t="shared" si="0"/>
        <v>20</v>
      </c>
      <c r="I29" s="25">
        <f t="shared" si="0"/>
        <v>20</v>
      </c>
      <c r="J29" s="25">
        <f t="shared" si="0"/>
        <v>18</v>
      </c>
      <c r="K29" s="25">
        <f t="shared" si="0"/>
        <v>19</v>
      </c>
      <c r="L29" s="25">
        <f t="shared" si="0"/>
        <v>18</v>
      </c>
      <c r="M29" s="25">
        <f t="shared" si="0"/>
        <v>17</v>
      </c>
      <c r="N29" s="25">
        <f t="shared" si="0"/>
        <v>12</v>
      </c>
    </row>
    <row r="30" spans="6:14" x14ac:dyDescent="0.25">
      <c r="F30" s="72" t="s">
        <v>53</v>
      </c>
      <c r="G30" s="72"/>
      <c r="H30" s="72"/>
      <c r="I30" s="72"/>
      <c r="J30" s="72"/>
      <c r="K30" s="72"/>
      <c r="L30" s="72"/>
      <c r="M30" s="72"/>
      <c r="N30" s="72"/>
    </row>
    <row r="31" spans="6:14" x14ac:dyDescent="0.25">
      <c r="F31" s="24" t="s">
        <v>31</v>
      </c>
      <c r="G31" s="24" t="s">
        <v>32</v>
      </c>
      <c r="H31" s="25" t="s">
        <v>33</v>
      </c>
      <c r="I31" s="25" t="s">
        <v>34</v>
      </c>
      <c r="J31" s="25" t="s">
        <v>35</v>
      </c>
      <c r="K31" s="25" t="s">
        <v>36</v>
      </c>
      <c r="L31" s="25" t="s">
        <v>37</v>
      </c>
      <c r="M31" s="25" t="s">
        <v>38</v>
      </c>
      <c r="N31" s="25" t="s">
        <v>39</v>
      </c>
    </row>
    <row r="32" spans="6:14" x14ac:dyDescent="0.25">
      <c r="F32" s="26">
        <v>0.375</v>
      </c>
      <c r="G32" s="26">
        <v>0.79166666666666996</v>
      </c>
      <c r="H32" s="25">
        <f>H18</f>
        <v>20</v>
      </c>
      <c r="I32" s="25">
        <f t="shared" ref="I32:N32" si="1">I18</f>
        <v>18</v>
      </c>
      <c r="J32" s="25">
        <f t="shared" si="1"/>
        <v>19</v>
      </c>
      <c r="K32" s="25">
        <f t="shared" si="1"/>
        <v>20</v>
      </c>
      <c r="L32" s="25">
        <f t="shared" si="1"/>
        <v>19</v>
      </c>
      <c r="M32" s="25">
        <f t="shared" si="1"/>
        <v>17</v>
      </c>
      <c r="N32" s="25">
        <f t="shared" si="1"/>
        <v>12</v>
      </c>
    </row>
    <row r="33" spans="2:14" x14ac:dyDescent="0.25">
      <c r="B33" s="20"/>
      <c r="C33" s="20"/>
      <c r="F33" s="26">
        <v>0.41666666666666702</v>
      </c>
      <c r="G33" s="26">
        <v>0.83333333333333703</v>
      </c>
      <c r="H33" s="25">
        <f>IF((H19-H18)&lt;(H28-H29),(H28-H29),(H19-H18))</f>
        <v>4</v>
      </c>
      <c r="I33" s="25">
        <f t="shared" ref="I33:N33" si="2">IF((I19-I18)&lt;(I28-I29),(I28-I29),(I19-I18))</f>
        <v>6</v>
      </c>
      <c r="J33" s="25">
        <f t="shared" si="2"/>
        <v>3</v>
      </c>
      <c r="K33" s="25">
        <f t="shared" si="2"/>
        <v>3</v>
      </c>
      <c r="L33" s="25">
        <f t="shared" si="2"/>
        <v>5</v>
      </c>
      <c r="M33" s="25">
        <f t="shared" si="2"/>
        <v>2</v>
      </c>
      <c r="N33" s="25">
        <f t="shared" si="2"/>
        <v>2</v>
      </c>
    </row>
    <row r="34" spans="2:14" x14ac:dyDescent="0.25">
      <c r="B34" s="20"/>
      <c r="C34" s="20"/>
      <c r="F34" s="26">
        <v>0.45833333333333298</v>
      </c>
      <c r="G34" s="26">
        <v>0.875000000000004</v>
      </c>
      <c r="H34" s="25">
        <f>H29</f>
        <v>20</v>
      </c>
      <c r="I34" s="25">
        <f t="shared" ref="I34:N34" si="3">I29</f>
        <v>20</v>
      </c>
      <c r="J34" s="25">
        <f t="shared" si="3"/>
        <v>18</v>
      </c>
      <c r="K34" s="25">
        <f t="shared" si="3"/>
        <v>19</v>
      </c>
      <c r="L34" s="25">
        <f t="shared" si="3"/>
        <v>18</v>
      </c>
      <c r="M34" s="25">
        <f t="shared" si="3"/>
        <v>17</v>
      </c>
      <c r="N34" s="25">
        <f t="shared" si="3"/>
        <v>12</v>
      </c>
    </row>
    <row r="35" spans="2:14" x14ac:dyDescent="0.25">
      <c r="F35" s="70" t="s">
        <v>52</v>
      </c>
      <c r="G35" s="70"/>
      <c r="H35" s="25">
        <f>SUM(H32:H34)</f>
        <v>44</v>
      </c>
      <c r="I35" s="25">
        <f t="shared" ref="I35:N35" si="4">SUM(I32:I34)</f>
        <v>44</v>
      </c>
      <c r="J35" s="25">
        <f t="shared" si="4"/>
        <v>40</v>
      </c>
      <c r="K35" s="25">
        <f t="shared" si="4"/>
        <v>42</v>
      </c>
      <c r="L35" s="25">
        <f t="shared" si="4"/>
        <v>42</v>
      </c>
      <c r="M35" s="25">
        <f t="shared" si="4"/>
        <v>36</v>
      </c>
      <c r="N35" s="25">
        <f t="shared" si="4"/>
        <v>26</v>
      </c>
    </row>
    <row r="37" spans="2:14" x14ac:dyDescent="0.25">
      <c r="F37" s="70" t="s">
        <v>54</v>
      </c>
      <c r="G37" s="70"/>
      <c r="H37" s="25">
        <f>SUM(H35:N35)</f>
        <v>274</v>
      </c>
    </row>
    <row r="38" spans="2:14" x14ac:dyDescent="0.25">
      <c r="F38" s="70" t="s">
        <v>41</v>
      </c>
      <c r="G38" s="70"/>
      <c r="H38" s="27">
        <f>H37/5</f>
        <v>54.8</v>
      </c>
    </row>
    <row r="40" spans="2:14" x14ac:dyDescent="0.25">
      <c r="H40" s="25" t="s">
        <v>33</v>
      </c>
      <c r="I40" s="25" t="s">
        <v>34</v>
      </c>
      <c r="J40" s="25" t="s">
        <v>35</v>
      </c>
      <c r="K40" s="25" t="s">
        <v>36</v>
      </c>
      <c r="L40" s="25" t="s">
        <v>37</v>
      </c>
      <c r="M40" s="25" t="s">
        <v>38</v>
      </c>
      <c r="N40" s="25" t="s">
        <v>39</v>
      </c>
    </row>
    <row r="41" spans="2:14" x14ac:dyDescent="0.25">
      <c r="F41" s="70" t="s">
        <v>42</v>
      </c>
      <c r="G41" s="71"/>
      <c r="H41" s="25">
        <f>H35</f>
        <v>44</v>
      </c>
      <c r="I41" s="25">
        <f t="shared" ref="I41:N41" si="5">I35</f>
        <v>44</v>
      </c>
      <c r="J41" s="25">
        <f t="shared" si="5"/>
        <v>40</v>
      </c>
      <c r="K41" s="25">
        <f t="shared" si="5"/>
        <v>42</v>
      </c>
      <c r="L41" s="25">
        <f t="shared" si="5"/>
        <v>42</v>
      </c>
      <c r="M41" s="25">
        <f t="shared" si="5"/>
        <v>36</v>
      </c>
      <c r="N41" s="25">
        <f t="shared" si="5"/>
        <v>26</v>
      </c>
    </row>
    <row r="42" spans="2:14" x14ac:dyDescent="0.25">
      <c r="F42" s="70" t="s">
        <v>43</v>
      </c>
      <c r="G42" s="71"/>
      <c r="H42" s="47">
        <f>(ROUNDUP($H$38,0))-H41</f>
        <v>11</v>
      </c>
      <c r="I42" s="47">
        <f t="shared" ref="I42:N42" si="6">(ROUNDUP($H$38,0))-I41</f>
        <v>11</v>
      </c>
      <c r="J42" s="47">
        <f t="shared" si="6"/>
        <v>15</v>
      </c>
      <c r="K42" s="47">
        <f t="shared" si="6"/>
        <v>13</v>
      </c>
      <c r="L42" s="47">
        <f t="shared" si="6"/>
        <v>13</v>
      </c>
      <c r="M42" s="47">
        <f t="shared" si="6"/>
        <v>19</v>
      </c>
      <c r="N42" s="47">
        <f t="shared" si="6"/>
        <v>29</v>
      </c>
    </row>
    <row r="44" spans="2:14" x14ac:dyDescent="0.25">
      <c r="H44" s="1"/>
      <c r="I44" s="1"/>
      <c r="J44" s="1"/>
      <c r="K44" s="1"/>
      <c r="L44" s="1"/>
      <c r="M44" s="1"/>
      <c r="N44" s="1"/>
    </row>
    <row r="45" spans="2:14" x14ac:dyDescent="0.25">
      <c r="H45" s="1"/>
      <c r="I45" s="1"/>
      <c r="J45" s="1"/>
      <c r="K45" s="1"/>
      <c r="L45" s="1"/>
      <c r="M45" s="1"/>
      <c r="N45" s="1"/>
    </row>
    <row r="46" spans="2:14" x14ac:dyDescent="0.25">
      <c r="H46" s="1"/>
      <c r="I46" s="1"/>
      <c r="J46" s="1"/>
      <c r="K46" s="1"/>
      <c r="L46" s="1"/>
      <c r="M46" s="1"/>
      <c r="N46" s="1"/>
    </row>
    <row r="47" spans="2:14" x14ac:dyDescent="0.25">
      <c r="H47" s="2"/>
      <c r="I47" s="2"/>
      <c r="J47" s="2"/>
      <c r="K47" s="2"/>
      <c r="L47" s="2"/>
      <c r="M47" s="2"/>
      <c r="N47" s="2"/>
    </row>
  </sheetData>
  <mergeCells count="9">
    <mergeCell ref="B2:D2"/>
    <mergeCell ref="F37:G37"/>
    <mergeCell ref="F38:G38"/>
    <mergeCell ref="F41:G41"/>
    <mergeCell ref="F42:G42"/>
    <mergeCell ref="F2:N2"/>
    <mergeCell ref="F16:N16"/>
    <mergeCell ref="F35:G35"/>
    <mergeCell ref="F30:N30"/>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731F9-2D79-4987-AB22-F71C23FE1720}">
  <dimension ref="B3:P64"/>
  <sheetViews>
    <sheetView showGridLines="0" workbookViewId="0">
      <selection activeCell="S26" sqref="S26"/>
    </sheetView>
  </sheetViews>
  <sheetFormatPr defaultRowHeight="15" x14ac:dyDescent="0.25"/>
  <cols>
    <col min="2" max="2" width="21.42578125" bestFit="1" customWidth="1"/>
    <col min="3" max="5" width="5" customWidth="1"/>
    <col min="6" max="6" width="7.5703125" bestFit="1" customWidth="1"/>
    <col min="7" max="7" width="5.28515625" bestFit="1" customWidth="1"/>
    <col min="10" max="16" width="9.42578125" customWidth="1"/>
  </cols>
  <sheetData>
    <row r="3" spans="2:16" x14ac:dyDescent="0.25">
      <c r="C3" s="73" t="s">
        <v>115</v>
      </c>
      <c r="D3" s="73"/>
      <c r="E3" s="73"/>
      <c r="F3" s="74" t="s">
        <v>116</v>
      </c>
      <c r="G3" s="74"/>
      <c r="J3" s="36" t="s">
        <v>33</v>
      </c>
      <c r="K3" s="36" t="s">
        <v>34</v>
      </c>
      <c r="L3" s="36" t="s">
        <v>35</v>
      </c>
      <c r="M3" s="36" t="s">
        <v>36</v>
      </c>
      <c r="N3" s="36" t="s">
        <v>37</v>
      </c>
      <c r="O3" s="36" t="s">
        <v>38</v>
      </c>
      <c r="P3" s="36" t="s">
        <v>39</v>
      </c>
    </row>
    <row r="4" spans="2:16" x14ac:dyDescent="0.25">
      <c r="B4" s="36" t="s">
        <v>47</v>
      </c>
      <c r="C4" s="31" t="s">
        <v>110</v>
      </c>
      <c r="D4" s="32" t="s">
        <v>112</v>
      </c>
      <c r="E4" s="33" t="s">
        <v>113</v>
      </c>
      <c r="F4" s="29" t="s">
        <v>117</v>
      </c>
      <c r="G4" s="29" t="s">
        <v>114</v>
      </c>
      <c r="I4" s="37" t="s">
        <v>55</v>
      </c>
      <c r="J4" s="35" t="s">
        <v>111</v>
      </c>
      <c r="K4" s="31" t="s">
        <v>110</v>
      </c>
      <c r="L4" s="31" t="s">
        <v>110</v>
      </c>
      <c r="M4" s="31" t="s">
        <v>110</v>
      </c>
      <c r="N4" s="35" t="s">
        <v>111</v>
      </c>
      <c r="O4" s="31" t="s">
        <v>110</v>
      </c>
      <c r="P4" s="31" t="s">
        <v>110</v>
      </c>
    </row>
    <row r="5" spans="2:16" x14ac:dyDescent="0.25">
      <c r="B5" s="29" t="s">
        <v>33</v>
      </c>
      <c r="C5" s="25">
        <v>20</v>
      </c>
      <c r="D5" s="30">
        <v>4</v>
      </c>
      <c r="E5" s="34">
        <v>20</v>
      </c>
      <c r="F5" s="28">
        <v>44</v>
      </c>
      <c r="G5" s="28">
        <v>11</v>
      </c>
      <c r="I5" s="37" t="s">
        <v>56</v>
      </c>
      <c r="J5" s="35" t="s">
        <v>111</v>
      </c>
      <c r="K5" s="31" t="s">
        <v>110</v>
      </c>
      <c r="L5" s="31" t="s">
        <v>110</v>
      </c>
      <c r="M5" s="31" t="s">
        <v>110</v>
      </c>
      <c r="N5" s="35" t="s">
        <v>111</v>
      </c>
      <c r="O5" s="31" t="s">
        <v>110</v>
      </c>
      <c r="P5" s="31" t="s">
        <v>110</v>
      </c>
    </row>
    <row r="6" spans="2:16" x14ac:dyDescent="0.25">
      <c r="B6" s="29" t="s">
        <v>34</v>
      </c>
      <c r="C6" s="25">
        <v>18</v>
      </c>
      <c r="D6" s="30">
        <v>6</v>
      </c>
      <c r="E6" s="34">
        <v>20</v>
      </c>
      <c r="F6" s="28">
        <v>44</v>
      </c>
      <c r="G6" s="28">
        <v>11</v>
      </c>
      <c r="I6" s="37" t="s">
        <v>57</v>
      </c>
      <c r="J6" s="35" t="s">
        <v>111</v>
      </c>
      <c r="K6" s="31" t="s">
        <v>110</v>
      </c>
      <c r="L6" s="31" t="s">
        <v>110</v>
      </c>
      <c r="M6" s="31" t="s">
        <v>110</v>
      </c>
      <c r="N6" s="35" t="s">
        <v>111</v>
      </c>
      <c r="O6" s="31" t="s">
        <v>110</v>
      </c>
      <c r="P6" s="31" t="s">
        <v>110</v>
      </c>
    </row>
    <row r="7" spans="2:16" x14ac:dyDescent="0.25">
      <c r="B7" s="29" t="s">
        <v>35</v>
      </c>
      <c r="C7" s="25">
        <v>19</v>
      </c>
      <c r="D7" s="30">
        <v>3</v>
      </c>
      <c r="E7" s="34">
        <v>18</v>
      </c>
      <c r="F7" s="28">
        <v>40</v>
      </c>
      <c r="G7" s="28">
        <v>15</v>
      </c>
      <c r="I7" s="37" t="s">
        <v>58</v>
      </c>
      <c r="J7" s="35" t="s">
        <v>111</v>
      </c>
      <c r="K7" s="31" t="s">
        <v>110</v>
      </c>
      <c r="L7" s="31" t="s">
        <v>110</v>
      </c>
      <c r="M7" s="31" t="s">
        <v>110</v>
      </c>
      <c r="N7" s="35" t="s">
        <v>111</v>
      </c>
      <c r="O7" s="31" t="s">
        <v>110</v>
      </c>
      <c r="P7" s="31" t="s">
        <v>110</v>
      </c>
    </row>
    <row r="8" spans="2:16" x14ac:dyDescent="0.25">
      <c r="B8" s="29" t="s">
        <v>36</v>
      </c>
      <c r="C8" s="25">
        <v>20</v>
      </c>
      <c r="D8" s="30">
        <v>3</v>
      </c>
      <c r="E8" s="34">
        <v>19</v>
      </c>
      <c r="F8" s="28">
        <v>42</v>
      </c>
      <c r="G8" s="28">
        <v>13</v>
      </c>
      <c r="I8" s="37" t="s">
        <v>59</v>
      </c>
      <c r="J8" s="35" t="s">
        <v>111</v>
      </c>
      <c r="K8" s="31" t="s">
        <v>110</v>
      </c>
      <c r="L8" s="31" t="s">
        <v>110</v>
      </c>
      <c r="M8" s="31" t="s">
        <v>110</v>
      </c>
      <c r="N8" s="35" t="s">
        <v>111</v>
      </c>
      <c r="O8" s="31" t="s">
        <v>110</v>
      </c>
      <c r="P8" s="31" t="s">
        <v>110</v>
      </c>
    </row>
    <row r="9" spans="2:16" x14ac:dyDescent="0.25">
      <c r="B9" s="29" t="s">
        <v>37</v>
      </c>
      <c r="C9" s="25">
        <v>19</v>
      </c>
      <c r="D9" s="30">
        <v>5</v>
      </c>
      <c r="E9" s="34">
        <v>18</v>
      </c>
      <c r="F9" s="28">
        <v>42</v>
      </c>
      <c r="G9" s="28">
        <v>13</v>
      </c>
      <c r="I9" s="37" t="s">
        <v>60</v>
      </c>
      <c r="J9" s="35" t="s">
        <v>111</v>
      </c>
      <c r="K9" s="31" t="s">
        <v>110</v>
      </c>
      <c r="L9" s="31" t="s">
        <v>110</v>
      </c>
      <c r="M9" s="31" t="s">
        <v>110</v>
      </c>
      <c r="N9" s="35" t="s">
        <v>111</v>
      </c>
      <c r="O9" s="31" t="s">
        <v>110</v>
      </c>
      <c r="P9" s="31" t="s">
        <v>110</v>
      </c>
    </row>
    <row r="10" spans="2:16" x14ac:dyDescent="0.25">
      <c r="B10" s="29" t="s">
        <v>38</v>
      </c>
      <c r="C10" s="25">
        <v>17</v>
      </c>
      <c r="D10" s="30">
        <v>2</v>
      </c>
      <c r="E10" s="34">
        <v>17</v>
      </c>
      <c r="F10" s="28">
        <v>36</v>
      </c>
      <c r="G10" s="28">
        <v>19</v>
      </c>
      <c r="I10" s="37" t="s">
        <v>61</v>
      </c>
      <c r="J10" s="35" t="s">
        <v>111</v>
      </c>
      <c r="K10" s="31" t="s">
        <v>110</v>
      </c>
      <c r="L10" s="31" t="s">
        <v>110</v>
      </c>
      <c r="M10" s="31" t="s">
        <v>110</v>
      </c>
      <c r="N10" s="35" t="s">
        <v>111</v>
      </c>
      <c r="O10" s="31" t="s">
        <v>110</v>
      </c>
      <c r="P10" s="31" t="s">
        <v>110</v>
      </c>
    </row>
    <row r="11" spans="2:16" x14ac:dyDescent="0.25">
      <c r="B11" s="29" t="s">
        <v>39</v>
      </c>
      <c r="C11" s="25">
        <v>12</v>
      </c>
      <c r="D11" s="30">
        <v>2</v>
      </c>
      <c r="E11" s="34">
        <v>12</v>
      </c>
      <c r="F11" s="28">
        <v>26</v>
      </c>
      <c r="G11" s="28">
        <v>29</v>
      </c>
      <c r="I11" s="37" t="s">
        <v>62</v>
      </c>
      <c r="J11" s="35" t="s">
        <v>111</v>
      </c>
      <c r="K11" s="31" t="s">
        <v>110</v>
      </c>
      <c r="L11" s="31" t="s">
        <v>110</v>
      </c>
      <c r="M11" s="31" t="s">
        <v>110</v>
      </c>
      <c r="N11" s="35" t="s">
        <v>111</v>
      </c>
      <c r="O11" s="31" t="s">
        <v>110</v>
      </c>
      <c r="P11" s="31" t="s">
        <v>110</v>
      </c>
    </row>
    <row r="12" spans="2:16" x14ac:dyDescent="0.25">
      <c r="I12" s="37" t="s">
        <v>63</v>
      </c>
      <c r="J12" s="35" t="s">
        <v>111</v>
      </c>
      <c r="K12" s="31" t="s">
        <v>110</v>
      </c>
      <c r="L12" s="31" t="s">
        <v>110</v>
      </c>
      <c r="M12" s="31" t="s">
        <v>110</v>
      </c>
      <c r="N12" s="31" t="s">
        <v>110</v>
      </c>
      <c r="O12" s="35" t="s">
        <v>111</v>
      </c>
      <c r="P12" s="31" t="s">
        <v>110</v>
      </c>
    </row>
    <row r="13" spans="2:16" x14ac:dyDescent="0.25">
      <c r="I13" s="37" t="s">
        <v>64</v>
      </c>
      <c r="J13" s="35" t="s">
        <v>111</v>
      </c>
      <c r="K13" s="31" t="s">
        <v>110</v>
      </c>
      <c r="L13" s="31" t="s">
        <v>110</v>
      </c>
      <c r="M13" s="31" t="s">
        <v>110</v>
      </c>
      <c r="N13" s="31" t="s">
        <v>110</v>
      </c>
      <c r="O13" s="35" t="s">
        <v>111</v>
      </c>
      <c r="P13" s="31" t="s">
        <v>110</v>
      </c>
    </row>
    <row r="14" spans="2:16" x14ac:dyDescent="0.25">
      <c r="I14" s="37" t="s">
        <v>65</v>
      </c>
      <c r="J14" s="35" t="s">
        <v>111</v>
      </c>
      <c r="K14" s="31" t="s">
        <v>110</v>
      </c>
      <c r="L14" s="31" t="s">
        <v>110</v>
      </c>
      <c r="M14" s="31" t="s">
        <v>110</v>
      </c>
      <c r="N14" s="31" t="s">
        <v>110</v>
      </c>
      <c r="O14" s="35" t="s">
        <v>111</v>
      </c>
      <c r="P14" s="31" t="s">
        <v>110</v>
      </c>
    </row>
    <row r="15" spans="2:16" x14ac:dyDescent="0.25">
      <c r="I15" s="37" t="s">
        <v>66</v>
      </c>
      <c r="J15" s="31" t="s">
        <v>110</v>
      </c>
      <c r="K15" s="35" t="s">
        <v>111</v>
      </c>
      <c r="L15" s="31" t="s">
        <v>110</v>
      </c>
      <c r="M15" s="31" t="s">
        <v>110</v>
      </c>
      <c r="N15" s="31" t="s">
        <v>110</v>
      </c>
      <c r="O15" s="35" t="s">
        <v>111</v>
      </c>
      <c r="P15" s="31" t="s">
        <v>110</v>
      </c>
    </row>
    <row r="16" spans="2:16" x14ac:dyDescent="0.25">
      <c r="I16" s="37" t="s">
        <v>67</v>
      </c>
      <c r="J16" s="31" t="s">
        <v>110</v>
      </c>
      <c r="K16" s="35" t="s">
        <v>111</v>
      </c>
      <c r="L16" s="31" t="s">
        <v>110</v>
      </c>
      <c r="M16" s="31" t="s">
        <v>110</v>
      </c>
      <c r="N16" s="31" t="s">
        <v>110</v>
      </c>
      <c r="O16" s="35" t="s">
        <v>111</v>
      </c>
      <c r="P16" s="32" t="s">
        <v>112</v>
      </c>
    </row>
    <row r="17" spans="9:16" x14ac:dyDescent="0.25">
      <c r="I17" s="37" t="s">
        <v>68</v>
      </c>
      <c r="J17" s="31" t="s">
        <v>110</v>
      </c>
      <c r="K17" s="35" t="s">
        <v>111</v>
      </c>
      <c r="L17" s="31" t="s">
        <v>110</v>
      </c>
      <c r="M17" s="31" t="s">
        <v>110</v>
      </c>
      <c r="N17" s="31" t="s">
        <v>110</v>
      </c>
      <c r="O17" s="35" t="s">
        <v>111</v>
      </c>
      <c r="P17" s="32" t="s">
        <v>112</v>
      </c>
    </row>
    <row r="18" spans="9:16" x14ac:dyDescent="0.25">
      <c r="I18" s="37" t="s">
        <v>69</v>
      </c>
      <c r="J18" s="31" t="s">
        <v>110</v>
      </c>
      <c r="K18" s="35" t="s">
        <v>111</v>
      </c>
      <c r="L18" s="31" t="s">
        <v>110</v>
      </c>
      <c r="M18" s="31" t="s">
        <v>110</v>
      </c>
      <c r="N18" s="31" t="s">
        <v>110</v>
      </c>
      <c r="O18" s="35" t="s">
        <v>111</v>
      </c>
      <c r="P18" s="33" t="s">
        <v>113</v>
      </c>
    </row>
    <row r="19" spans="9:16" x14ac:dyDescent="0.25">
      <c r="I19" s="37" t="s">
        <v>70</v>
      </c>
      <c r="J19" s="31" t="s">
        <v>110</v>
      </c>
      <c r="K19" s="35" t="s">
        <v>111</v>
      </c>
      <c r="L19" s="31" t="s">
        <v>110</v>
      </c>
      <c r="M19" s="31" t="s">
        <v>110</v>
      </c>
      <c r="N19" s="31" t="s">
        <v>110</v>
      </c>
      <c r="O19" s="35" t="s">
        <v>111</v>
      </c>
      <c r="P19" s="33" t="s">
        <v>113</v>
      </c>
    </row>
    <row r="20" spans="9:16" x14ac:dyDescent="0.25">
      <c r="I20" s="37" t="s">
        <v>71</v>
      </c>
      <c r="J20" s="31" t="s">
        <v>110</v>
      </c>
      <c r="K20" s="35" t="s">
        <v>111</v>
      </c>
      <c r="L20" s="31" t="s">
        <v>110</v>
      </c>
      <c r="M20" s="31" t="s">
        <v>110</v>
      </c>
      <c r="N20" s="31" t="s">
        <v>110</v>
      </c>
      <c r="O20" s="35" t="s">
        <v>111</v>
      </c>
      <c r="P20" s="33" t="s">
        <v>113</v>
      </c>
    </row>
    <row r="21" spans="9:16" x14ac:dyDescent="0.25">
      <c r="I21" s="37" t="s">
        <v>72</v>
      </c>
      <c r="J21" s="31" t="s">
        <v>110</v>
      </c>
      <c r="K21" s="35" t="s">
        <v>111</v>
      </c>
      <c r="L21" s="31" t="s">
        <v>110</v>
      </c>
      <c r="M21" s="31" t="s">
        <v>110</v>
      </c>
      <c r="N21" s="31" t="s">
        <v>110</v>
      </c>
      <c r="O21" s="35" t="s">
        <v>111</v>
      </c>
      <c r="P21" s="33" t="s">
        <v>113</v>
      </c>
    </row>
    <row r="22" spans="9:16" x14ac:dyDescent="0.25">
      <c r="I22" s="37" t="s">
        <v>73</v>
      </c>
      <c r="J22" s="31" t="s">
        <v>110</v>
      </c>
      <c r="K22" s="35" t="s">
        <v>111</v>
      </c>
      <c r="L22" s="31" t="s">
        <v>110</v>
      </c>
      <c r="M22" s="31" t="s">
        <v>110</v>
      </c>
      <c r="N22" s="31" t="s">
        <v>110</v>
      </c>
      <c r="O22" s="35" t="s">
        <v>111</v>
      </c>
      <c r="P22" s="33" t="s">
        <v>113</v>
      </c>
    </row>
    <row r="23" spans="9:16" x14ac:dyDescent="0.25">
      <c r="I23" s="37" t="s">
        <v>74</v>
      </c>
      <c r="J23" s="31" t="s">
        <v>110</v>
      </c>
      <c r="K23" s="35" t="s">
        <v>111</v>
      </c>
      <c r="L23" s="32" t="s">
        <v>112</v>
      </c>
      <c r="M23" s="31" t="s">
        <v>110</v>
      </c>
      <c r="N23" s="31" t="s">
        <v>110</v>
      </c>
      <c r="O23" s="35" t="s">
        <v>111</v>
      </c>
      <c r="P23" s="33" t="s">
        <v>113</v>
      </c>
    </row>
    <row r="24" spans="9:16" x14ac:dyDescent="0.25">
      <c r="I24" s="37" t="s">
        <v>75</v>
      </c>
      <c r="J24" s="31" t="s">
        <v>110</v>
      </c>
      <c r="K24" s="35" t="s">
        <v>111</v>
      </c>
      <c r="L24" s="32" t="s">
        <v>112</v>
      </c>
      <c r="M24" s="32" t="s">
        <v>112</v>
      </c>
      <c r="N24" s="31" t="s">
        <v>110</v>
      </c>
      <c r="O24" s="35" t="s">
        <v>111</v>
      </c>
      <c r="P24" s="33" t="s">
        <v>113</v>
      </c>
    </row>
    <row r="25" spans="9:16" x14ac:dyDescent="0.25">
      <c r="I25" s="37" t="s">
        <v>76</v>
      </c>
      <c r="J25" s="31" t="s">
        <v>110</v>
      </c>
      <c r="K25" s="35" t="s">
        <v>111</v>
      </c>
      <c r="L25" s="32" t="s">
        <v>112</v>
      </c>
      <c r="M25" s="32" t="s">
        <v>112</v>
      </c>
      <c r="N25" s="31" t="s">
        <v>110</v>
      </c>
      <c r="O25" s="35" t="s">
        <v>111</v>
      </c>
      <c r="P25" s="33" t="s">
        <v>113</v>
      </c>
    </row>
    <row r="26" spans="9:16" x14ac:dyDescent="0.25">
      <c r="I26" s="37" t="s">
        <v>77</v>
      </c>
      <c r="J26" s="31" t="s">
        <v>110</v>
      </c>
      <c r="K26" s="31" t="s">
        <v>110</v>
      </c>
      <c r="L26" s="35" t="s">
        <v>111</v>
      </c>
      <c r="M26" s="32" t="s">
        <v>112</v>
      </c>
      <c r="N26" s="31" t="s">
        <v>110</v>
      </c>
      <c r="O26" s="35" t="s">
        <v>111</v>
      </c>
      <c r="P26" s="33" t="s">
        <v>113</v>
      </c>
    </row>
    <row r="27" spans="9:16" x14ac:dyDescent="0.25">
      <c r="I27" s="37" t="s">
        <v>78</v>
      </c>
      <c r="J27" s="31" t="s">
        <v>110</v>
      </c>
      <c r="K27" s="31" t="s">
        <v>110</v>
      </c>
      <c r="L27" s="35" t="s">
        <v>111</v>
      </c>
      <c r="M27" s="33" t="s">
        <v>113</v>
      </c>
      <c r="N27" s="31" t="s">
        <v>110</v>
      </c>
      <c r="O27" s="35" t="s">
        <v>111</v>
      </c>
      <c r="P27" s="33" t="s">
        <v>113</v>
      </c>
    </row>
    <row r="28" spans="9:16" x14ac:dyDescent="0.25">
      <c r="I28" s="37" t="s">
        <v>79</v>
      </c>
      <c r="J28" s="31" t="s">
        <v>110</v>
      </c>
      <c r="K28" s="31" t="s">
        <v>110</v>
      </c>
      <c r="L28" s="35" t="s">
        <v>111</v>
      </c>
      <c r="M28" s="33" t="s">
        <v>113</v>
      </c>
      <c r="N28" s="31" t="s">
        <v>110</v>
      </c>
      <c r="O28" s="35" t="s">
        <v>111</v>
      </c>
      <c r="P28" s="33" t="s">
        <v>113</v>
      </c>
    </row>
    <row r="29" spans="9:16" x14ac:dyDescent="0.25">
      <c r="I29" s="37" t="s">
        <v>80</v>
      </c>
      <c r="J29" s="31" t="s">
        <v>110</v>
      </c>
      <c r="K29" s="31" t="s">
        <v>110</v>
      </c>
      <c r="L29" s="35" t="s">
        <v>111</v>
      </c>
      <c r="M29" s="33" t="s">
        <v>113</v>
      </c>
      <c r="N29" s="31" t="s">
        <v>110</v>
      </c>
      <c r="O29" s="35" t="s">
        <v>111</v>
      </c>
      <c r="P29" s="33" t="s">
        <v>113</v>
      </c>
    </row>
    <row r="30" spans="9:16" x14ac:dyDescent="0.25">
      <c r="I30" s="37" t="s">
        <v>81</v>
      </c>
      <c r="J30" s="31" t="s">
        <v>110</v>
      </c>
      <c r="K30" s="31" t="s">
        <v>110</v>
      </c>
      <c r="L30" s="35" t="s">
        <v>111</v>
      </c>
      <c r="M30" s="33" t="s">
        <v>113</v>
      </c>
      <c r="N30" s="31" t="s">
        <v>110</v>
      </c>
      <c r="O30" s="35" t="s">
        <v>111</v>
      </c>
      <c r="P30" s="33" t="s">
        <v>113</v>
      </c>
    </row>
    <row r="31" spans="9:16" x14ac:dyDescent="0.25">
      <c r="I31" s="37" t="s">
        <v>82</v>
      </c>
      <c r="J31" s="31" t="s">
        <v>110</v>
      </c>
      <c r="K31" s="31" t="s">
        <v>110</v>
      </c>
      <c r="L31" s="35" t="s">
        <v>111</v>
      </c>
      <c r="M31" s="33" t="s">
        <v>113</v>
      </c>
      <c r="N31" s="32" t="s">
        <v>112</v>
      </c>
      <c r="O31" s="31" t="s">
        <v>110</v>
      </c>
      <c r="P31" s="35" t="s">
        <v>111</v>
      </c>
    </row>
    <row r="32" spans="9:16" x14ac:dyDescent="0.25">
      <c r="I32" s="37" t="s">
        <v>83</v>
      </c>
      <c r="J32" s="31" t="s">
        <v>110</v>
      </c>
      <c r="K32" s="31" t="s">
        <v>110</v>
      </c>
      <c r="L32" s="35" t="s">
        <v>111</v>
      </c>
      <c r="M32" s="33" t="s">
        <v>113</v>
      </c>
      <c r="N32" s="32" t="s">
        <v>112</v>
      </c>
      <c r="O32" s="31" t="s">
        <v>110</v>
      </c>
      <c r="P32" s="35" t="s">
        <v>111</v>
      </c>
    </row>
    <row r="33" spans="9:16" x14ac:dyDescent="0.25">
      <c r="I33" s="37" t="s">
        <v>84</v>
      </c>
      <c r="J33" s="31" t="s">
        <v>110</v>
      </c>
      <c r="K33" s="32" t="s">
        <v>112</v>
      </c>
      <c r="L33" s="35" t="s">
        <v>111</v>
      </c>
      <c r="M33" s="33" t="s">
        <v>113</v>
      </c>
      <c r="N33" s="32" t="s">
        <v>112</v>
      </c>
      <c r="O33" s="31" t="s">
        <v>110</v>
      </c>
      <c r="P33" s="35" t="s">
        <v>111</v>
      </c>
    </row>
    <row r="34" spans="9:16" x14ac:dyDescent="0.25">
      <c r="I34" s="37" t="s">
        <v>85</v>
      </c>
      <c r="J34" s="31" t="s">
        <v>110</v>
      </c>
      <c r="K34" s="32" t="s">
        <v>112</v>
      </c>
      <c r="L34" s="35" t="s">
        <v>111</v>
      </c>
      <c r="M34" s="33" t="s">
        <v>113</v>
      </c>
      <c r="N34" s="32" t="s">
        <v>112</v>
      </c>
      <c r="O34" s="31" t="s">
        <v>110</v>
      </c>
      <c r="P34" s="35" t="s">
        <v>111</v>
      </c>
    </row>
    <row r="35" spans="9:16" x14ac:dyDescent="0.25">
      <c r="I35" s="37" t="s">
        <v>86</v>
      </c>
      <c r="J35" s="32" t="s">
        <v>112</v>
      </c>
      <c r="K35" s="32" t="s">
        <v>112</v>
      </c>
      <c r="L35" s="35" t="s">
        <v>111</v>
      </c>
      <c r="M35" s="33" t="s">
        <v>113</v>
      </c>
      <c r="N35" s="32" t="s">
        <v>112</v>
      </c>
      <c r="O35" s="31" t="s">
        <v>110</v>
      </c>
      <c r="P35" s="35" t="s">
        <v>111</v>
      </c>
    </row>
    <row r="36" spans="9:16" x14ac:dyDescent="0.25">
      <c r="I36" s="37" t="s">
        <v>87</v>
      </c>
      <c r="J36" s="32" t="s">
        <v>112</v>
      </c>
      <c r="K36" s="32" t="s">
        <v>112</v>
      </c>
      <c r="L36" s="35" t="s">
        <v>111</v>
      </c>
      <c r="M36" s="33" t="s">
        <v>113</v>
      </c>
      <c r="N36" s="33" t="s">
        <v>113</v>
      </c>
      <c r="O36" s="31" t="s">
        <v>110</v>
      </c>
      <c r="P36" s="35" t="s">
        <v>111</v>
      </c>
    </row>
    <row r="37" spans="9:16" x14ac:dyDescent="0.25">
      <c r="I37" s="37" t="s">
        <v>88</v>
      </c>
      <c r="J37" s="32" t="s">
        <v>112</v>
      </c>
      <c r="K37" s="32" t="s">
        <v>112</v>
      </c>
      <c r="L37" s="35" t="s">
        <v>111</v>
      </c>
      <c r="M37" s="33" t="s">
        <v>113</v>
      </c>
      <c r="N37" s="33" t="s">
        <v>113</v>
      </c>
      <c r="O37" s="31" t="s">
        <v>110</v>
      </c>
      <c r="P37" s="35" t="s">
        <v>111</v>
      </c>
    </row>
    <row r="38" spans="9:16" x14ac:dyDescent="0.25">
      <c r="I38" s="37" t="s">
        <v>89</v>
      </c>
      <c r="J38" s="32" t="s">
        <v>112</v>
      </c>
      <c r="K38" s="32" t="s">
        <v>112</v>
      </c>
      <c r="L38" s="35" t="s">
        <v>111</v>
      </c>
      <c r="M38" s="33" t="s">
        <v>113</v>
      </c>
      <c r="N38" s="33" t="s">
        <v>113</v>
      </c>
      <c r="O38" s="31" t="s">
        <v>110</v>
      </c>
      <c r="P38" s="35" t="s">
        <v>111</v>
      </c>
    </row>
    <row r="39" spans="9:16" x14ac:dyDescent="0.25">
      <c r="I39" s="37" t="s">
        <v>90</v>
      </c>
      <c r="J39" s="33" t="s">
        <v>113</v>
      </c>
      <c r="K39" s="33" t="s">
        <v>113</v>
      </c>
      <c r="L39" s="35" t="s">
        <v>111</v>
      </c>
      <c r="M39" s="33" t="s">
        <v>113</v>
      </c>
      <c r="N39" s="33" t="s">
        <v>113</v>
      </c>
      <c r="O39" s="31" t="s">
        <v>110</v>
      </c>
      <c r="P39" s="35" t="s">
        <v>111</v>
      </c>
    </row>
    <row r="40" spans="9:16" x14ac:dyDescent="0.25">
      <c r="I40" s="37" t="s">
        <v>91</v>
      </c>
      <c r="J40" s="33" t="s">
        <v>113</v>
      </c>
      <c r="K40" s="33" t="s">
        <v>113</v>
      </c>
      <c r="L40" s="35" t="s">
        <v>111</v>
      </c>
      <c r="M40" s="33" t="s">
        <v>113</v>
      </c>
      <c r="N40" s="33" t="s">
        <v>113</v>
      </c>
      <c r="O40" s="32" t="s">
        <v>112</v>
      </c>
      <c r="P40" s="35" t="s">
        <v>111</v>
      </c>
    </row>
    <row r="41" spans="9:16" x14ac:dyDescent="0.25">
      <c r="I41" s="37" t="s">
        <v>92</v>
      </c>
      <c r="J41" s="33" t="s">
        <v>113</v>
      </c>
      <c r="K41" s="33" t="s">
        <v>113</v>
      </c>
      <c r="L41" s="33" t="s">
        <v>113</v>
      </c>
      <c r="M41" s="35" t="s">
        <v>111</v>
      </c>
      <c r="N41" s="33" t="s">
        <v>113</v>
      </c>
      <c r="O41" s="32" t="s">
        <v>112</v>
      </c>
      <c r="P41" s="35" t="s">
        <v>111</v>
      </c>
    </row>
    <row r="42" spans="9:16" x14ac:dyDescent="0.25">
      <c r="I42" s="37" t="s">
        <v>93</v>
      </c>
      <c r="J42" s="33" t="s">
        <v>113</v>
      </c>
      <c r="K42" s="33" t="s">
        <v>113</v>
      </c>
      <c r="L42" s="33" t="s">
        <v>113</v>
      </c>
      <c r="M42" s="35" t="s">
        <v>111</v>
      </c>
      <c r="N42" s="33" t="s">
        <v>113</v>
      </c>
      <c r="O42" s="33" t="s">
        <v>113</v>
      </c>
      <c r="P42" s="35" t="s">
        <v>111</v>
      </c>
    </row>
    <row r="43" spans="9:16" x14ac:dyDescent="0.25">
      <c r="I43" s="37" t="s">
        <v>94</v>
      </c>
      <c r="J43" s="33" t="s">
        <v>113</v>
      </c>
      <c r="K43" s="33" t="s">
        <v>113</v>
      </c>
      <c r="L43" s="33" t="s">
        <v>113</v>
      </c>
      <c r="M43" s="35" t="s">
        <v>111</v>
      </c>
      <c r="N43" s="33" t="s">
        <v>113</v>
      </c>
      <c r="O43" s="33" t="s">
        <v>113</v>
      </c>
      <c r="P43" s="35" t="s">
        <v>111</v>
      </c>
    </row>
    <row r="44" spans="9:16" x14ac:dyDescent="0.25">
      <c r="I44" s="37" t="s">
        <v>95</v>
      </c>
      <c r="J44" s="33" t="s">
        <v>113</v>
      </c>
      <c r="K44" s="33" t="s">
        <v>113</v>
      </c>
      <c r="L44" s="33" t="s">
        <v>113</v>
      </c>
      <c r="M44" s="35" t="s">
        <v>111</v>
      </c>
      <c r="N44" s="33" t="s">
        <v>113</v>
      </c>
      <c r="O44" s="33" t="s">
        <v>113</v>
      </c>
      <c r="P44" s="35" t="s">
        <v>111</v>
      </c>
    </row>
    <row r="45" spans="9:16" x14ac:dyDescent="0.25">
      <c r="I45" s="37" t="s">
        <v>96</v>
      </c>
      <c r="J45" s="33" t="s">
        <v>113</v>
      </c>
      <c r="K45" s="33" t="s">
        <v>113</v>
      </c>
      <c r="L45" s="33" t="s">
        <v>113</v>
      </c>
      <c r="M45" s="35" t="s">
        <v>111</v>
      </c>
      <c r="N45" s="33" t="s">
        <v>113</v>
      </c>
      <c r="O45" s="33" t="s">
        <v>113</v>
      </c>
      <c r="P45" s="35" t="s">
        <v>111</v>
      </c>
    </row>
    <row r="46" spans="9:16" x14ac:dyDescent="0.25">
      <c r="I46" s="37" t="s">
        <v>97</v>
      </c>
      <c r="J46" s="33" t="s">
        <v>113</v>
      </c>
      <c r="K46" s="33" t="s">
        <v>113</v>
      </c>
      <c r="L46" s="33" t="s">
        <v>113</v>
      </c>
      <c r="M46" s="35" t="s">
        <v>111</v>
      </c>
      <c r="N46" s="33" t="s">
        <v>113</v>
      </c>
      <c r="O46" s="33" t="s">
        <v>113</v>
      </c>
      <c r="P46" s="35" t="s">
        <v>111</v>
      </c>
    </row>
    <row r="47" spans="9:16" x14ac:dyDescent="0.25">
      <c r="I47" s="37" t="s">
        <v>98</v>
      </c>
      <c r="J47" s="33" t="s">
        <v>113</v>
      </c>
      <c r="K47" s="33" t="s">
        <v>113</v>
      </c>
      <c r="L47" s="33" t="s">
        <v>113</v>
      </c>
      <c r="M47" s="35" t="s">
        <v>111</v>
      </c>
      <c r="N47" s="33" t="s">
        <v>113</v>
      </c>
      <c r="O47" s="33" t="s">
        <v>113</v>
      </c>
      <c r="P47" s="35" t="s">
        <v>111</v>
      </c>
    </row>
    <row r="48" spans="9:16" x14ac:dyDescent="0.25">
      <c r="I48" s="37" t="s">
        <v>99</v>
      </c>
      <c r="J48" s="33" t="s">
        <v>113</v>
      </c>
      <c r="K48" s="33" t="s">
        <v>113</v>
      </c>
      <c r="L48" s="33" t="s">
        <v>113</v>
      </c>
      <c r="M48" s="35" t="s">
        <v>111</v>
      </c>
      <c r="N48" s="33" t="s">
        <v>113</v>
      </c>
      <c r="O48" s="33" t="s">
        <v>113</v>
      </c>
      <c r="P48" s="35" t="s">
        <v>111</v>
      </c>
    </row>
    <row r="49" spans="6:16" x14ac:dyDescent="0.25">
      <c r="I49" s="37" t="s">
        <v>100</v>
      </c>
      <c r="J49" s="33" t="s">
        <v>113</v>
      </c>
      <c r="K49" s="33" t="s">
        <v>113</v>
      </c>
      <c r="L49" s="33" t="s">
        <v>113</v>
      </c>
      <c r="M49" s="35" t="s">
        <v>111</v>
      </c>
      <c r="N49" s="33" t="s">
        <v>113</v>
      </c>
      <c r="O49" s="33" t="s">
        <v>113</v>
      </c>
      <c r="P49" s="35" t="s">
        <v>111</v>
      </c>
    </row>
    <row r="50" spans="6:16" x14ac:dyDescent="0.25">
      <c r="I50" s="37" t="s">
        <v>101</v>
      </c>
      <c r="J50" s="33" t="s">
        <v>113</v>
      </c>
      <c r="K50" s="33" t="s">
        <v>113</v>
      </c>
      <c r="L50" s="33" t="s">
        <v>113</v>
      </c>
      <c r="M50" s="35" t="s">
        <v>111</v>
      </c>
      <c r="N50" s="33" t="s">
        <v>113</v>
      </c>
      <c r="O50" s="33" t="s">
        <v>113</v>
      </c>
      <c r="P50" s="35" t="s">
        <v>111</v>
      </c>
    </row>
    <row r="51" spans="6:16" x14ac:dyDescent="0.25">
      <c r="I51" s="37" t="s">
        <v>102</v>
      </c>
      <c r="J51" s="33" t="s">
        <v>113</v>
      </c>
      <c r="K51" s="33" t="s">
        <v>113</v>
      </c>
      <c r="L51" s="33" t="s">
        <v>113</v>
      </c>
      <c r="M51" s="35" t="s">
        <v>111</v>
      </c>
      <c r="N51" s="33" t="s">
        <v>113</v>
      </c>
      <c r="O51" s="33" t="s">
        <v>113</v>
      </c>
      <c r="P51" s="35" t="s">
        <v>111</v>
      </c>
    </row>
    <row r="52" spans="6:16" x14ac:dyDescent="0.25">
      <c r="I52" s="37" t="s">
        <v>103</v>
      </c>
      <c r="J52" s="33" t="s">
        <v>113</v>
      </c>
      <c r="K52" s="33" t="s">
        <v>113</v>
      </c>
      <c r="L52" s="33" t="s">
        <v>113</v>
      </c>
      <c r="M52" s="35" t="s">
        <v>111</v>
      </c>
      <c r="N52" s="33" t="s">
        <v>113</v>
      </c>
      <c r="O52" s="33" t="s">
        <v>113</v>
      </c>
      <c r="P52" s="35" t="s">
        <v>111</v>
      </c>
    </row>
    <row r="53" spans="6:16" x14ac:dyDescent="0.25">
      <c r="I53" s="37" t="s">
        <v>104</v>
      </c>
      <c r="J53" s="33" t="s">
        <v>113</v>
      </c>
      <c r="K53" s="33" t="s">
        <v>113</v>
      </c>
      <c r="L53" s="33" t="s">
        <v>113</v>
      </c>
      <c r="M53" s="35" t="s">
        <v>111</v>
      </c>
      <c r="N53" s="33" t="s">
        <v>113</v>
      </c>
      <c r="O53" s="33" t="s">
        <v>113</v>
      </c>
      <c r="P53" s="35" t="s">
        <v>111</v>
      </c>
    </row>
    <row r="54" spans="6:16" x14ac:dyDescent="0.25">
      <c r="I54" s="37" t="s">
        <v>105</v>
      </c>
      <c r="J54" s="33" t="s">
        <v>113</v>
      </c>
      <c r="K54" s="33" t="s">
        <v>113</v>
      </c>
      <c r="L54" s="33" t="s">
        <v>113</v>
      </c>
      <c r="M54" s="33" t="s">
        <v>113</v>
      </c>
      <c r="N54" s="35" t="s">
        <v>111</v>
      </c>
      <c r="O54" s="33" t="s">
        <v>113</v>
      </c>
      <c r="P54" s="35" t="s">
        <v>111</v>
      </c>
    </row>
    <row r="55" spans="6:16" x14ac:dyDescent="0.25">
      <c r="I55" s="37" t="s">
        <v>106</v>
      </c>
      <c r="J55" s="33" t="s">
        <v>113</v>
      </c>
      <c r="K55" s="33" t="s">
        <v>113</v>
      </c>
      <c r="L55" s="33" t="s">
        <v>113</v>
      </c>
      <c r="M55" s="33" t="s">
        <v>113</v>
      </c>
      <c r="N55" s="35" t="s">
        <v>111</v>
      </c>
      <c r="O55" s="33" t="s">
        <v>113</v>
      </c>
      <c r="P55" s="35" t="s">
        <v>111</v>
      </c>
    </row>
    <row r="56" spans="6:16" x14ac:dyDescent="0.25">
      <c r="I56" s="37" t="s">
        <v>107</v>
      </c>
      <c r="J56" s="33" t="s">
        <v>113</v>
      </c>
      <c r="K56" s="33" t="s">
        <v>113</v>
      </c>
      <c r="L56" s="33" t="s">
        <v>113</v>
      </c>
      <c r="M56" s="33" t="s">
        <v>113</v>
      </c>
      <c r="N56" s="35" t="s">
        <v>111</v>
      </c>
      <c r="O56" s="33" t="s">
        <v>113</v>
      </c>
      <c r="P56" s="35" t="s">
        <v>111</v>
      </c>
    </row>
    <row r="57" spans="6:16" x14ac:dyDescent="0.25">
      <c r="I57" s="37" t="s">
        <v>108</v>
      </c>
      <c r="J57" s="33" t="s">
        <v>113</v>
      </c>
      <c r="K57" s="33" t="s">
        <v>113</v>
      </c>
      <c r="L57" s="33" t="s">
        <v>113</v>
      </c>
      <c r="M57" s="33" t="s">
        <v>113</v>
      </c>
      <c r="N57" s="35" t="s">
        <v>111</v>
      </c>
      <c r="O57" s="33" t="s">
        <v>113</v>
      </c>
      <c r="P57" s="35" t="s">
        <v>111</v>
      </c>
    </row>
    <row r="58" spans="6:16" x14ac:dyDescent="0.25">
      <c r="I58" s="37" t="s">
        <v>109</v>
      </c>
      <c r="J58" s="33" t="s">
        <v>113</v>
      </c>
      <c r="K58" s="33" t="s">
        <v>113</v>
      </c>
      <c r="L58" s="33" t="s">
        <v>113</v>
      </c>
      <c r="M58" s="33" t="s">
        <v>113</v>
      </c>
      <c r="N58" s="35" t="s">
        <v>111</v>
      </c>
      <c r="O58" s="33" t="s">
        <v>113</v>
      </c>
      <c r="P58" s="35" t="s">
        <v>111</v>
      </c>
    </row>
    <row r="60" spans="6:16" x14ac:dyDescent="0.25">
      <c r="F60" s="31" t="s">
        <v>110</v>
      </c>
      <c r="J60" s="29">
        <f>COUNTIF(J$4:J$58,$F$60)</f>
        <v>20</v>
      </c>
      <c r="K60" s="29">
        <f>COUNTIF(K$4:K$58,$F$60)</f>
        <v>18</v>
      </c>
      <c r="L60" s="29">
        <f t="shared" ref="L60:P60" si="0">COUNTIF(L$4:L$58,$F$60)</f>
        <v>19</v>
      </c>
      <c r="M60" s="29">
        <f t="shared" si="0"/>
        <v>20</v>
      </c>
      <c r="N60" s="29">
        <f t="shared" si="0"/>
        <v>19</v>
      </c>
      <c r="O60" s="29">
        <f t="shared" si="0"/>
        <v>17</v>
      </c>
      <c r="P60" s="29">
        <f t="shared" si="0"/>
        <v>12</v>
      </c>
    </row>
    <row r="61" spans="6:16" x14ac:dyDescent="0.25">
      <c r="F61" s="32" t="s">
        <v>112</v>
      </c>
      <c r="J61" s="29">
        <f t="shared" ref="J61:P61" si="1">COUNTIF(J$4:J$58,$F$61)</f>
        <v>4</v>
      </c>
      <c r="K61" s="29">
        <f t="shared" si="1"/>
        <v>6</v>
      </c>
      <c r="L61" s="29">
        <f t="shared" si="1"/>
        <v>3</v>
      </c>
      <c r="M61" s="29">
        <f t="shared" si="1"/>
        <v>3</v>
      </c>
      <c r="N61" s="29">
        <f t="shared" si="1"/>
        <v>5</v>
      </c>
      <c r="O61" s="29">
        <f t="shared" si="1"/>
        <v>2</v>
      </c>
      <c r="P61" s="29">
        <f t="shared" si="1"/>
        <v>2</v>
      </c>
    </row>
    <row r="62" spans="6:16" x14ac:dyDescent="0.25">
      <c r="F62" s="33" t="s">
        <v>113</v>
      </c>
      <c r="J62" s="29">
        <f>COUNTIF(J$4:J$58,$F$62)</f>
        <v>20</v>
      </c>
      <c r="K62" s="29">
        <f t="shared" ref="K62:P62" si="2">COUNTIF(K$4:K$58,$F$62)</f>
        <v>20</v>
      </c>
      <c r="L62" s="29">
        <f t="shared" si="2"/>
        <v>18</v>
      </c>
      <c r="M62" s="29">
        <f t="shared" si="2"/>
        <v>19</v>
      </c>
      <c r="N62" s="29">
        <f t="shared" si="2"/>
        <v>18</v>
      </c>
      <c r="O62" s="29">
        <f t="shared" si="2"/>
        <v>17</v>
      </c>
      <c r="P62" s="29">
        <f t="shared" si="2"/>
        <v>13</v>
      </c>
    </row>
    <row r="63" spans="6:16" x14ac:dyDescent="0.25">
      <c r="F63" s="35" t="s">
        <v>111</v>
      </c>
      <c r="J63" s="29">
        <f>COUNTIF(J$4:J$58,$F$63)</f>
        <v>11</v>
      </c>
      <c r="K63" s="29">
        <f t="shared" ref="K63:P63" si="3">COUNTIF(K$4:K$58,$F$63)</f>
        <v>11</v>
      </c>
      <c r="L63" s="29">
        <f t="shared" si="3"/>
        <v>15</v>
      </c>
      <c r="M63" s="29">
        <f t="shared" si="3"/>
        <v>13</v>
      </c>
      <c r="N63" s="29">
        <f t="shared" si="3"/>
        <v>13</v>
      </c>
      <c r="O63" s="29">
        <f t="shared" si="3"/>
        <v>19</v>
      </c>
      <c r="P63" s="29">
        <f t="shared" si="3"/>
        <v>28</v>
      </c>
    </row>
    <row r="64" spans="6:16" x14ac:dyDescent="0.25">
      <c r="J64" s="29">
        <f>SUM(J60:J63)</f>
        <v>55</v>
      </c>
      <c r="K64" s="29">
        <f t="shared" ref="K64:P64" si="4">SUM(K60:K63)</f>
        <v>55</v>
      </c>
      <c r="L64" s="29">
        <f t="shared" si="4"/>
        <v>55</v>
      </c>
      <c r="M64" s="29">
        <f t="shared" si="4"/>
        <v>55</v>
      </c>
      <c r="N64" s="29">
        <f t="shared" si="4"/>
        <v>55</v>
      </c>
      <c r="O64" s="29">
        <f t="shared" si="4"/>
        <v>55</v>
      </c>
      <c r="P64" s="29">
        <f t="shared" si="4"/>
        <v>55</v>
      </c>
    </row>
  </sheetData>
  <mergeCells count="2">
    <mergeCell ref="C3:E3"/>
    <mergeCell ref="F3:G3"/>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BEDA-6957-456D-A8DA-D0994F7B1CF7}">
  <dimension ref="B1:K172"/>
  <sheetViews>
    <sheetView workbookViewId="0">
      <selection activeCell="K102" sqref="K102:K172"/>
    </sheetView>
  </sheetViews>
  <sheetFormatPr defaultRowHeight="15" x14ac:dyDescent="0.25"/>
  <cols>
    <col min="3" max="3" width="9.85546875" bestFit="1" customWidth="1"/>
    <col min="8" max="8" width="9.5703125" style="1" bestFit="1" customWidth="1"/>
    <col min="11" max="11" width="10.5703125" bestFit="1" customWidth="1"/>
  </cols>
  <sheetData>
    <row r="1" spans="2:11" x14ac:dyDescent="0.25">
      <c r="B1" s="75" t="s">
        <v>11</v>
      </c>
      <c r="C1" s="75"/>
      <c r="E1" s="75" t="s">
        <v>12</v>
      </c>
      <c r="F1" s="75"/>
      <c r="H1" s="1" t="s">
        <v>20</v>
      </c>
      <c r="J1" s="75" t="s">
        <v>21</v>
      </c>
      <c r="K1" s="75"/>
    </row>
    <row r="2" spans="2:11" x14ac:dyDescent="0.25">
      <c r="B2">
        <v>0</v>
      </c>
      <c r="C2">
        <f>FACT(B2)</f>
        <v>1</v>
      </c>
      <c r="E2">
        <v>0</v>
      </c>
      <c r="F2">
        <f>POWER('Headcount Forecast'!$C$12,Sayfa2!E2)</f>
        <v>1</v>
      </c>
      <c r="H2" s="1">
        <f>F2/C2</f>
        <v>1</v>
      </c>
      <c r="J2">
        <v>0</v>
      </c>
      <c r="K2" s="2">
        <f>H2</f>
        <v>1</v>
      </c>
    </row>
    <row r="3" spans="2:11" x14ac:dyDescent="0.25">
      <c r="B3">
        <v>1</v>
      </c>
      <c r="C3">
        <f t="shared" ref="C3:C66" si="0">FACT(B3)</f>
        <v>1</v>
      </c>
      <c r="E3">
        <f>E2+1</f>
        <v>1</v>
      </c>
      <c r="F3">
        <f>POWER('Headcount Forecast'!$C$12,Sayfa2!E3)</f>
        <v>10</v>
      </c>
      <c r="H3" s="1">
        <f t="shared" ref="H3:H66" si="1">F3/C3</f>
        <v>10</v>
      </c>
      <c r="J3">
        <v>1</v>
      </c>
      <c r="K3" s="2">
        <f>K2+H3</f>
        <v>11</v>
      </c>
    </row>
    <row r="4" spans="2:11" x14ac:dyDescent="0.25">
      <c r="B4">
        <v>2</v>
      </c>
      <c r="C4">
        <f t="shared" si="0"/>
        <v>2</v>
      </c>
      <c r="E4">
        <f>E3+1</f>
        <v>2</v>
      </c>
      <c r="F4">
        <f>POWER('Headcount Forecast'!$C$12,Sayfa2!E4)</f>
        <v>100</v>
      </c>
      <c r="H4" s="1">
        <f t="shared" si="1"/>
        <v>50</v>
      </c>
      <c r="J4">
        <v>2</v>
      </c>
      <c r="K4" s="2">
        <f t="shared" ref="K4:K67" si="2">K3+H4</f>
        <v>61</v>
      </c>
    </row>
    <row r="5" spans="2:11" x14ac:dyDescent="0.25">
      <c r="B5">
        <v>3</v>
      </c>
      <c r="C5">
        <f t="shared" si="0"/>
        <v>6</v>
      </c>
      <c r="E5">
        <f t="shared" ref="E5:E68" si="3">E4+1</f>
        <v>3</v>
      </c>
      <c r="F5">
        <f>POWER('Headcount Forecast'!$C$12,Sayfa2!E5)</f>
        <v>1000</v>
      </c>
      <c r="H5" s="1">
        <f t="shared" si="1"/>
        <v>166.66666666666666</v>
      </c>
      <c r="J5">
        <v>3</v>
      </c>
      <c r="K5" s="2">
        <f t="shared" si="2"/>
        <v>227.66666666666666</v>
      </c>
    </row>
    <row r="6" spans="2:11" x14ac:dyDescent="0.25">
      <c r="B6">
        <v>4</v>
      </c>
      <c r="C6">
        <f t="shared" si="0"/>
        <v>24</v>
      </c>
      <c r="E6">
        <f t="shared" si="3"/>
        <v>4</v>
      </c>
      <c r="F6">
        <f>POWER('Headcount Forecast'!$C$12,Sayfa2!E6)</f>
        <v>10000</v>
      </c>
      <c r="H6" s="1">
        <f t="shared" si="1"/>
        <v>416.66666666666669</v>
      </c>
      <c r="J6">
        <v>4</v>
      </c>
      <c r="K6" s="2">
        <f t="shared" si="2"/>
        <v>644.33333333333337</v>
      </c>
    </row>
    <row r="7" spans="2:11" x14ac:dyDescent="0.25">
      <c r="B7">
        <v>5</v>
      </c>
      <c r="C7">
        <f t="shared" si="0"/>
        <v>120</v>
      </c>
      <c r="E7">
        <f t="shared" si="3"/>
        <v>5</v>
      </c>
      <c r="F7">
        <f>POWER('Headcount Forecast'!$C$12,Sayfa2!E7)</f>
        <v>100000</v>
      </c>
      <c r="H7" s="1">
        <f t="shared" si="1"/>
        <v>833.33333333333337</v>
      </c>
      <c r="J7">
        <v>5</v>
      </c>
      <c r="K7" s="2">
        <f t="shared" si="2"/>
        <v>1477.6666666666667</v>
      </c>
    </row>
    <row r="8" spans="2:11" x14ac:dyDescent="0.25">
      <c r="B8">
        <v>6</v>
      </c>
      <c r="C8">
        <f t="shared" si="0"/>
        <v>720</v>
      </c>
      <c r="E8">
        <f t="shared" si="3"/>
        <v>6</v>
      </c>
      <c r="F8">
        <f>POWER('Headcount Forecast'!$C$12,Sayfa2!E8)</f>
        <v>1000000</v>
      </c>
      <c r="H8" s="1">
        <f t="shared" si="1"/>
        <v>1388.8888888888889</v>
      </c>
      <c r="J8">
        <v>6</v>
      </c>
      <c r="K8" s="2">
        <f t="shared" si="2"/>
        <v>2866.5555555555557</v>
      </c>
    </row>
    <row r="9" spans="2:11" x14ac:dyDescent="0.25">
      <c r="B9">
        <v>7</v>
      </c>
      <c r="C9">
        <f t="shared" si="0"/>
        <v>5040</v>
      </c>
      <c r="E9">
        <f t="shared" si="3"/>
        <v>7</v>
      </c>
      <c r="F9">
        <f>POWER('Headcount Forecast'!$C$12,Sayfa2!E9)</f>
        <v>10000000</v>
      </c>
      <c r="H9" s="1">
        <f t="shared" si="1"/>
        <v>1984.1269841269841</v>
      </c>
      <c r="J9">
        <v>7</v>
      </c>
      <c r="K9" s="2">
        <f t="shared" si="2"/>
        <v>4850.6825396825398</v>
      </c>
    </row>
    <row r="10" spans="2:11" x14ac:dyDescent="0.25">
      <c r="B10">
        <v>8</v>
      </c>
      <c r="C10">
        <f t="shared" si="0"/>
        <v>40320</v>
      </c>
      <c r="E10">
        <f t="shared" si="3"/>
        <v>8</v>
      </c>
      <c r="F10">
        <f>POWER('Headcount Forecast'!$C$12,Sayfa2!E10)</f>
        <v>100000000</v>
      </c>
      <c r="H10" s="1">
        <f t="shared" si="1"/>
        <v>2480.1587301587301</v>
      </c>
      <c r="J10">
        <v>8</v>
      </c>
      <c r="K10" s="2">
        <f t="shared" si="2"/>
        <v>7330.8412698412703</v>
      </c>
    </row>
    <row r="11" spans="2:11" x14ac:dyDescent="0.25">
      <c r="B11">
        <v>9</v>
      </c>
      <c r="C11">
        <f t="shared" si="0"/>
        <v>362880</v>
      </c>
      <c r="E11">
        <f t="shared" si="3"/>
        <v>9</v>
      </c>
      <c r="F11">
        <f>POWER('Headcount Forecast'!$C$12,Sayfa2!E11)</f>
        <v>1000000000</v>
      </c>
      <c r="H11" s="1">
        <f t="shared" si="1"/>
        <v>2755.7319223985892</v>
      </c>
      <c r="J11">
        <v>9</v>
      </c>
      <c r="K11" s="2">
        <f t="shared" si="2"/>
        <v>10086.573192239859</v>
      </c>
    </row>
    <row r="12" spans="2:11" x14ac:dyDescent="0.25">
      <c r="B12">
        <v>10</v>
      </c>
      <c r="C12">
        <f t="shared" si="0"/>
        <v>3628800</v>
      </c>
      <c r="E12">
        <f t="shared" si="3"/>
        <v>10</v>
      </c>
      <c r="F12">
        <f>POWER('Headcount Forecast'!$C$12,Sayfa2!E12)</f>
        <v>10000000000</v>
      </c>
      <c r="H12" s="1">
        <f t="shared" si="1"/>
        <v>2755.7319223985892</v>
      </c>
      <c r="J12">
        <v>10</v>
      </c>
      <c r="K12" s="2">
        <f t="shared" si="2"/>
        <v>12842.305114638448</v>
      </c>
    </row>
    <row r="13" spans="2:11" x14ac:dyDescent="0.25">
      <c r="B13">
        <v>11</v>
      </c>
      <c r="C13">
        <f t="shared" si="0"/>
        <v>39916800</v>
      </c>
      <c r="E13">
        <f t="shared" si="3"/>
        <v>11</v>
      </c>
      <c r="F13">
        <f>POWER('Headcount Forecast'!$C$12,Sayfa2!E13)</f>
        <v>100000000000</v>
      </c>
      <c r="H13" s="1">
        <f t="shared" si="1"/>
        <v>2505.210838544172</v>
      </c>
      <c r="J13">
        <v>11</v>
      </c>
      <c r="K13" s="2">
        <f t="shared" si="2"/>
        <v>15347.515953182619</v>
      </c>
    </row>
    <row r="14" spans="2:11" x14ac:dyDescent="0.25">
      <c r="B14">
        <v>12</v>
      </c>
      <c r="C14">
        <f t="shared" si="0"/>
        <v>479001600</v>
      </c>
      <c r="E14">
        <f t="shared" si="3"/>
        <v>12</v>
      </c>
      <c r="F14">
        <f>POWER('Headcount Forecast'!$C$12,Sayfa2!E14)</f>
        <v>1000000000000</v>
      </c>
      <c r="H14" s="1">
        <f t="shared" si="1"/>
        <v>2087.6756987868098</v>
      </c>
      <c r="J14">
        <v>12</v>
      </c>
      <c r="K14" s="2">
        <f t="shared" si="2"/>
        <v>17435.191651969428</v>
      </c>
    </row>
    <row r="15" spans="2:11" x14ac:dyDescent="0.25">
      <c r="B15">
        <v>13</v>
      </c>
      <c r="C15">
        <f t="shared" si="0"/>
        <v>6227020800</v>
      </c>
      <c r="E15">
        <f t="shared" si="3"/>
        <v>13</v>
      </c>
      <c r="F15">
        <f>POWER('Headcount Forecast'!$C$12,Sayfa2!E15)</f>
        <v>10000000000000</v>
      </c>
      <c r="H15" s="1">
        <f t="shared" si="1"/>
        <v>1605.9043836821616</v>
      </c>
      <c r="J15">
        <v>13</v>
      </c>
      <c r="K15" s="2">
        <f t="shared" si="2"/>
        <v>19041.09603565159</v>
      </c>
    </row>
    <row r="16" spans="2:11" x14ac:dyDescent="0.25">
      <c r="B16">
        <v>14</v>
      </c>
      <c r="C16">
        <f t="shared" si="0"/>
        <v>87178291200</v>
      </c>
      <c r="E16">
        <f t="shared" si="3"/>
        <v>14</v>
      </c>
      <c r="F16">
        <f>POWER('Headcount Forecast'!$C$12,Sayfa2!E16)</f>
        <v>100000000000000</v>
      </c>
      <c r="H16" s="1">
        <f t="shared" si="1"/>
        <v>1147.0745597729724</v>
      </c>
      <c r="J16">
        <v>14</v>
      </c>
      <c r="K16" s="2">
        <f t="shared" si="2"/>
        <v>20188.170595424563</v>
      </c>
    </row>
    <row r="17" spans="2:11" x14ac:dyDescent="0.25">
      <c r="B17">
        <v>15</v>
      </c>
      <c r="C17">
        <f t="shared" si="0"/>
        <v>1307674368000</v>
      </c>
      <c r="E17">
        <f t="shared" si="3"/>
        <v>15</v>
      </c>
      <c r="F17">
        <f>POWER('Headcount Forecast'!$C$12,Sayfa2!E17)</f>
        <v>1000000000000000</v>
      </c>
      <c r="H17" s="1">
        <f t="shared" si="1"/>
        <v>764.71637318198168</v>
      </c>
      <c r="J17">
        <v>15</v>
      </c>
      <c r="K17" s="2">
        <f t="shared" si="2"/>
        <v>20952.886968606545</v>
      </c>
    </row>
    <row r="18" spans="2:11" x14ac:dyDescent="0.25">
      <c r="B18">
        <v>16</v>
      </c>
      <c r="C18">
        <f t="shared" si="0"/>
        <v>20922789888000</v>
      </c>
      <c r="E18">
        <f t="shared" si="3"/>
        <v>16</v>
      </c>
      <c r="F18">
        <f>POWER('Headcount Forecast'!$C$12,Sayfa2!E18)</f>
        <v>1E+16</v>
      </c>
      <c r="H18" s="1">
        <f t="shared" si="1"/>
        <v>477.94773323873852</v>
      </c>
      <c r="J18">
        <v>16</v>
      </c>
      <c r="K18" s="2">
        <f t="shared" si="2"/>
        <v>21430.834701845284</v>
      </c>
    </row>
    <row r="19" spans="2:11" x14ac:dyDescent="0.25">
      <c r="B19">
        <v>17</v>
      </c>
      <c r="C19">
        <f t="shared" si="0"/>
        <v>355687428096000</v>
      </c>
      <c r="E19">
        <f t="shared" si="3"/>
        <v>17</v>
      </c>
      <c r="F19">
        <f>POWER('Headcount Forecast'!$C$12,Sayfa2!E19)</f>
        <v>1E+17</v>
      </c>
      <c r="H19" s="1">
        <f t="shared" si="1"/>
        <v>281.14572543455205</v>
      </c>
      <c r="J19">
        <v>17</v>
      </c>
      <c r="K19" s="2">
        <f t="shared" si="2"/>
        <v>21711.980427279836</v>
      </c>
    </row>
    <row r="20" spans="2:11" x14ac:dyDescent="0.25">
      <c r="B20">
        <v>18</v>
      </c>
      <c r="C20">
        <f t="shared" si="0"/>
        <v>6402373705728000</v>
      </c>
      <c r="E20">
        <f t="shared" si="3"/>
        <v>18</v>
      </c>
      <c r="F20">
        <f>POWER('Headcount Forecast'!$C$12,Sayfa2!E20)</f>
        <v>1E+18</v>
      </c>
      <c r="H20" s="1">
        <f t="shared" si="1"/>
        <v>156.19206968586226</v>
      </c>
      <c r="J20">
        <v>18</v>
      </c>
      <c r="K20" s="2">
        <f t="shared" si="2"/>
        <v>21868.172496965697</v>
      </c>
    </row>
    <row r="21" spans="2:11" x14ac:dyDescent="0.25">
      <c r="B21">
        <v>19</v>
      </c>
      <c r="C21">
        <f t="shared" si="0"/>
        <v>1.21645100408832E+17</v>
      </c>
      <c r="E21">
        <f t="shared" si="3"/>
        <v>19</v>
      </c>
      <c r="F21">
        <f>POWER('Headcount Forecast'!$C$12,Sayfa2!E21)</f>
        <v>1E+19</v>
      </c>
      <c r="H21" s="1">
        <f t="shared" si="1"/>
        <v>82.206352466243303</v>
      </c>
      <c r="J21">
        <v>19</v>
      </c>
      <c r="K21" s="2">
        <f t="shared" si="2"/>
        <v>21950.378849431941</v>
      </c>
    </row>
    <row r="22" spans="2:11" x14ac:dyDescent="0.25">
      <c r="B22">
        <v>20</v>
      </c>
      <c r="C22">
        <f t="shared" si="0"/>
        <v>2.43290200817664E+18</v>
      </c>
      <c r="E22">
        <f t="shared" si="3"/>
        <v>20</v>
      </c>
      <c r="F22">
        <f>POWER('Headcount Forecast'!$C$12,Sayfa2!E22)</f>
        <v>1E+20</v>
      </c>
      <c r="H22" s="1">
        <f t="shared" si="1"/>
        <v>41.103176233121651</v>
      </c>
      <c r="J22">
        <v>20</v>
      </c>
      <c r="K22" s="2">
        <f t="shared" si="2"/>
        <v>21991.482025665064</v>
      </c>
    </row>
    <row r="23" spans="2:11" x14ac:dyDescent="0.25">
      <c r="B23">
        <v>21</v>
      </c>
      <c r="C23">
        <f t="shared" si="0"/>
        <v>5.109094217170944E+19</v>
      </c>
      <c r="E23">
        <f t="shared" si="3"/>
        <v>21</v>
      </c>
      <c r="F23">
        <f>POWER('Headcount Forecast'!$C$12,Sayfa2!E23)</f>
        <v>1E+21</v>
      </c>
      <c r="H23" s="1">
        <f t="shared" si="1"/>
        <v>19.572941063391262</v>
      </c>
      <c r="J23">
        <v>21</v>
      </c>
      <c r="K23" s="2">
        <f t="shared" si="2"/>
        <v>22011.054966728454</v>
      </c>
    </row>
    <row r="24" spans="2:11" x14ac:dyDescent="0.25">
      <c r="B24">
        <v>22</v>
      </c>
      <c r="C24">
        <f t="shared" si="0"/>
        <v>1.1240007277776077E+21</v>
      </c>
      <c r="E24">
        <f t="shared" si="3"/>
        <v>22</v>
      </c>
      <c r="F24">
        <f>POWER('Headcount Forecast'!$C$12,Sayfa2!E24)</f>
        <v>1E+22</v>
      </c>
      <c r="H24" s="1">
        <f t="shared" si="1"/>
        <v>8.8967913924505737</v>
      </c>
      <c r="J24">
        <v>22</v>
      </c>
      <c r="K24" s="2">
        <f t="shared" si="2"/>
        <v>22019.951758120904</v>
      </c>
    </row>
    <row r="25" spans="2:11" x14ac:dyDescent="0.25">
      <c r="B25">
        <v>23</v>
      </c>
      <c r="C25">
        <f t="shared" si="0"/>
        <v>2.5852016738884978E+22</v>
      </c>
      <c r="E25">
        <f t="shared" si="3"/>
        <v>23</v>
      </c>
      <c r="F25">
        <f>POWER('Headcount Forecast'!$C$12,Sayfa2!E25)</f>
        <v>9.9999999999999992E+22</v>
      </c>
      <c r="H25" s="1">
        <f t="shared" si="1"/>
        <v>3.8681701706306835</v>
      </c>
      <c r="J25">
        <v>23</v>
      </c>
      <c r="K25" s="2">
        <f t="shared" si="2"/>
        <v>22023.819928291534</v>
      </c>
    </row>
    <row r="26" spans="2:11" x14ac:dyDescent="0.25">
      <c r="B26">
        <v>24</v>
      </c>
      <c r="C26">
        <f t="shared" si="0"/>
        <v>6.2044840173323941E+23</v>
      </c>
      <c r="E26">
        <f t="shared" si="3"/>
        <v>24</v>
      </c>
      <c r="F26">
        <f>POWER('Headcount Forecast'!$C$12,Sayfa2!E26)</f>
        <v>9.9999999999999998E+23</v>
      </c>
      <c r="H26" s="1">
        <f t="shared" si="1"/>
        <v>1.6117375710961184</v>
      </c>
      <c r="J26">
        <v>24</v>
      </c>
      <c r="K26" s="2">
        <f t="shared" si="2"/>
        <v>22025.43166586263</v>
      </c>
    </row>
    <row r="27" spans="2:11" x14ac:dyDescent="0.25">
      <c r="B27">
        <v>25</v>
      </c>
      <c r="C27">
        <f t="shared" si="0"/>
        <v>1.5511210043330984E+25</v>
      </c>
      <c r="E27">
        <f t="shared" si="3"/>
        <v>25</v>
      </c>
      <c r="F27">
        <f>POWER('Headcount Forecast'!$C$12,Sayfa2!E27)</f>
        <v>1.0000000000000001E+25</v>
      </c>
      <c r="H27" s="1">
        <f t="shared" si="1"/>
        <v>0.6446950284384475</v>
      </c>
      <c r="J27">
        <v>25</v>
      </c>
      <c r="K27" s="2">
        <f t="shared" si="2"/>
        <v>22026.076360891067</v>
      </c>
    </row>
    <row r="28" spans="2:11" x14ac:dyDescent="0.25">
      <c r="B28">
        <v>26</v>
      </c>
      <c r="C28">
        <f t="shared" si="0"/>
        <v>4.0329146112660572E+26</v>
      </c>
      <c r="E28">
        <f t="shared" si="3"/>
        <v>26</v>
      </c>
      <c r="F28">
        <f>POWER('Headcount Forecast'!$C$12,Sayfa2!E28)</f>
        <v>1E+26</v>
      </c>
      <c r="H28" s="1">
        <f t="shared" si="1"/>
        <v>0.2479596263224797</v>
      </c>
      <c r="J28">
        <v>26</v>
      </c>
      <c r="K28" s="2">
        <f t="shared" si="2"/>
        <v>22026.324320517389</v>
      </c>
    </row>
    <row r="29" spans="2:11" x14ac:dyDescent="0.25">
      <c r="B29">
        <v>27</v>
      </c>
      <c r="C29">
        <f t="shared" si="0"/>
        <v>1.0888869450418352E+28</v>
      </c>
      <c r="E29">
        <f t="shared" si="3"/>
        <v>27</v>
      </c>
      <c r="F29">
        <f>POWER('Headcount Forecast'!$C$12,Sayfa2!E29)</f>
        <v>1E+27</v>
      </c>
      <c r="H29" s="1">
        <f t="shared" si="1"/>
        <v>9.1836898637955466E-2</v>
      </c>
      <c r="J29">
        <v>27</v>
      </c>
      <c r="K29" s="2">
        <f t="shared" si="2"/>
        <v>22026.416157416028</v>
      </c>
    </row>
    <row r="30" spans="2:11" x14ac:dyDescent="0.25">
      <c r="B30">
        <v>28</v>
      </c>
      <c r="C30">
        <f t="shared" si="0"/>
        <v>3.048883446117138E+29</v>
      </c>
      <c r="E30">
        <f t="shared" si="3"/>
        <v>28</v>
      </c>
      <c r="F30">
        <f>POWER('Headcount Forecast'!$C$12,Sayfa2!E30)</f>
        <v>9.9999999999999996E+27</v>
      </c>
      <c r="H30" s="1">
        <f t="shared" si="1"/>
        <v>3.2798892370698385E-2</v>
      </c>
      <c r="J30">
        <v>28</v>
      </c>
      <c r="K30" s="2">
        <f t="shared" si="2"/>
        <v>22026.448956308399</v>
      </c>
    </row>
    <row r="31" spans="2:11" x14ac:dyDescent="0.25">
      <c r="B31">
        <v>29</v>
      </c>
      <c r="C31">
        <f t="shared" si="0"/>
        <v>8.8417619937397008E+30</v>
      </c>
      <c r="E31">
        <f t="shared" si="3"/>
        <v>29</v>
      </c>
      <c r="F31">
        <f>POWER('Headcount Forecast'!$C$12,Sayfa2!E31)</f>
        <v>9.9999999999999991E+28</v>
      </c>
      <c r="H31" s="1">
        <f t="shared" si="1"/>
        <v>1.1309962886447717E-2</v>
      </c>
      <c r="J31">
        <v>29</v>
      </c>
      <c r="K31" s="2">
        <f t="shared" si="2"/>
        <v>22026.460266271286</v>
      </c>
    </row>
    <row r="32" spans="2:11" x14ac:dyDescent="0.25">
      <c r="B32">
        <v>30</v>
      </c>
      <c r="C32">
        <f t="shared" si="0"/>
        <v>2.652528598121911E+32</v>
      </c>
      <c r="E32">
        <f t="shared" si="3"/>
        <v>30</v>
      </c>
      <c r="F32">
        <f>POWER('Headcount Forecast'!$C$12,Sayfa2!E32)</f>
        <v>1E+30</v>
      </c>
      <c r="H32" s="1">
        <f t="shared" si="1"/>
        <v>3.769987628815905E-3</v>
      </c>
      <c r="J32">
        <v>30</v>
      </c>
      <c r="K32" s="2">
        <f t="shared" si="2"/>
        <v>22026.464036258916</v>
      </c>
    </row>
    <row r="33" spans="2:11" x14ac:dyDescent="0.25">
      <c r="B33">
        <v>31</v>
      </c>
      <c r="C33">
        <f t="shared" si="0"/>
        <v>8.2228386541779236E+33</v>
      </c>
      <c r="E33">
        <f t="shared" si="3"/>
        <v>31</v>
      </c>
      <c r="F33">
        <f>POWER('Headcount Forecast'!$C$12,Sayfa2!E33)</f>
        <v>9.9999999999999996E+30</v>
      </c>
      <c r="H33" s="1">
        <f t="shared" si="1"/>
        <v>1.2161250415535178E-3</v>
      </c>
      <c r="J33">
        <v>31</v>
      </c>
      <c r="K33" s="2">
        <f t="shared" si="2"/>
        <v>22026.465252383958</v>
      </c>
    </row>
    <row r="34" spans="2:11" x14ac:dyDescent="0.25">
      <c r="B34">
        <v>32</v>
      </c>
      <c r="C34">
        <f t="shared" si="0"/>
        <v>2.6313083693369355E+35</v>
      </c>
      <c r="E34">
        <f t="shared" si="3"/>
        <v>32</v>
      </c>
      <c r="F34">
        <f>POWER('Headcount Forecast'!$C$12,Sayfa2!E34)</f>
        <v>1.0000000000000001E+32</v>
      </c>
      <c r="H34" s="1">
        <f t="shared" si="1"/>
        <v>3.8003907548547436E-4</v>
      </c>
      <c r="J34">
        <v>32</v>
      </c>
      <c r="K34" s="2">
        <f t="shared" si="2"/>
        <v>22026.465632423035</v>
      </c>
    </row>
    <row r="35" spans="2:11" x14ac:dyDescent="0.25">
      <c r="B35">
        <v>33</v>
      </c>
      <c r="C35">
        <f t="shared" si="0"/>
        <v>8.6833176188118895E+36</v>
      </c>
      <c r="E35">
        <f t="shared" si="3"/>
        <v>33</v>
      </c>
      <c r="F35">
        <f>POWER('Headcount Forecast'!$C$12,Sayfa2!E35)</f>
        <v>9.9999999999999995E+32</v>
      </c>
      <c r="H35" s="1">
        <f t="shared" si="1"/>
        <v>1.1516335620771946E-4</v>
      </c>
      <c r="J35">
        <v>33</v>
      </c>
      <c r="K35" s="2">
        <f t="shared" si="2"/>
        <v>22026.46574758639</v>
      </c>
    </row>
    <row r="36" spans="2:11" x14ac:dyDescent="0.25">
      <c r="B36">
        <v>34</v>
      </c>
      <c r="C36">
        <f t="shared" si="0"/>
        <v>2.9523279903960408E+38</v>
      </c>
      <c r="E36">
        <f t="shared" si="3"/>
        <v>34</v>
      </c>
      <c r="F36">
        <f>POWER('Headcount Forecast'!$C$12,Sayfa2!E36)</f>
        <v>9.9999999999999995E+33</v>
      </c>
      <c r="H36" s="1">
        <f t="shared" si="1"/>
        <v>3.3871575355211623E-5</v>
      </c>
      <c r="J36">
        <v>34</v>
      </c>
      <c r="K36" s="2">
        <f t="shared" si="2"/>
        <v>22026.465781457966</v>
      </c>
    </row>
    <row r="37" spans="2:11" x14ac:dyDescent="0.25">
      <c r="B37">
        <v>35</v>
      </c>
      <c r="C37">
        <f t="shared" si="0"/>
        <v>1.0333147966386144E+40</v>
      </c>
      <c r="E37">
        <f t="shared" si="3"/>
        <v>35</v>
      </c>
      <c r="F37">
        <f>POWER('Headcount Forecast'!$C$12,Sayfa2!E37)</f>
        <v>9.9999999999999997E+34</v>
      </c>
      <c r="H37" s="1">
        <f t="shared" si="1"/>
        <v>9.6775929586318912E-6</v>
      </c>
      <c r="J37">
        <v>35</v>
      </c>
      <c r="K37" s="2">
        <f t="shared" si="2"/>
        <v>22026.465791135557</v>
      </c>
    </row>
    <row r="38" spans="2:11" x14ac:dyDescent="0.25">
      <c r="B38">
        <v>36</v>
      </c>
      <c r="C38">
        <f t="shared" si="0"/>
        <v>3.7199332678990133E+41</v>
      </c>
      <c r="E38">
        <f t="shared" si="3"/>
        <v>36</v>
      </c>
      <c r="F38">
        <f>POWER('Headcount Forecast'!$C$12,Sayfa2!E38)</f>
        <v>1E+36</v>
      </c>
      <c r="H38" s="1">
        <f t="shared" si="1"/>
        <v>2.6882202662866355E-6</v>
      </c>
      <c r="J38">
        <v>36</v>
      </c>
      <c r="K38" s="2">
        <f t="shared" si="2"/>
        <v>22026.465793823776</v>
      </c>
    </row>
    <row r="39" spans="2:11" x14ac:dyDescent="0.25">
      <c r="B39">
        <v>37</v>
      </c>
      <c r="C39">
        <f t="shared" si="0"/>
        <v>1.3763753091226346E+43</v>
      </c>
      <c r="E39">
        <f t="shared" si="3"/>
        <v>37</v>
      </c>
      <c r="F39">
        <f>POWER('Headcount Forecast'!$C$12,Sayfa2!E39)</f>
        <v>9.9999999999999995E+36</v>
      </c>
      <c r="H39" s="1">
        <f t="shared" si="1"/>
        <v>7.2654601791530709E-7</v>
      </c>
      <c r="J39">
        <v>37</v>
      </c>
      <c r="K39" s="2">
        <f t="shared" si="2"/>
        <v>22026.46579455032</v>
      </c>
    </row>
    <row r="40" spans="2:11" x14ac:dyDescent="0.25">
      <c r="B40">
        <v>38</v>
      </c>
      <c r="C40">
        <f t="shared" si="0"/>
        <v>5.2302261746660104E+44</v>
      </c>
      <c r="E40">
        <f t="shared" si="3"/>
        <v>38</v>
      </c>
      <c r="F40">
        <f>POWER('Headcount Forecast'!$C$12,Sayfa2!E40)</f>
        <v>9.9999999999999998E+37</v>
      </c>
      <c r="H40" s="1">
        <f t="shared" si="1"/>
        <v>1.9119632050402821E-7</v>
      </c>
      <c r="J40">
        <v>38</v>
      </c>
      <c r="K40" s="2">
        <f t="shared" si="2"/>
        <v>22026.465794741518</v>
      </c>
    </row>
    <row r="41" spans="2:11" x14ac:dyDescent="0.25">
      <c r="B41">
        <v>39</v>
      </c>
      <c r="C41">
        <f t="shared" si="0"/>
        <v>2.0397882081197447E+46</v>
      </c>
      <c r="E41">
        <f t="shared" si="3"/>
        <v>39</v>
      </c>
      <c r="F41">
        <f>POWER('Headcount Forecast'!$C$12,Sayfa2!E41)</f>
        <v>9.9999999999999994E+38</v>
      </c>
      <c r="H41" s="1">
        <f t="shared" si="1"/>
        <v>4.9024697565135423E-8</v>
      </c>
      <c r="J41">
        <v>39</v>
      </c>
      <c r="K41" s="2">
        <f t="shared" si="2"/>
        <v>22026.465794790543</v>
      </c>
    </row>
    <row r="42" spans="2:11" x14ac:dyDescent="0.25">
      <c r="B42">
        <v>40</v>
      </c>
      <c r="C42">
        <f t="shared" si="0"/>
        <v>8.1591528324789801E+47</v>
      </c>
      <c r="E42">
        <f t="shared" si="3"/>
        <v>40</v>
      </c>
      <c r="F42">
        <f>POWER('Headcount Forecast'!$C$12,Sayfa2!E42)</f>
        <v>1E+40</v>
      </c>
      <c r="H42" s="1">
        <f t="shared" si="1"/>
        <v>1.2256174391283854E-8</v>
      </c>
      <c r="J42">
        <v>40</v>
      </c>
      <c r="K42" s="2">
        <f t="shared" si="2"/>
        <v>22026.4657948028</v>
      </c>
    </row>
    <row r="43" spans="2:11" x14ac:dyDescent="0.25">
      <c r="B43">
        <v>41</v>
      </c>
      <c r="C43">
        <f t="shared" si="0"/>
        <v>3.3452526613163798E+49</v>
      </c>
      <c r="E43">
        <f t="shared" si="3"/>
        <v>41</v>
      </c>
      <c r="F43">
        <f>POWER('Headcount Forecast'!$C$12,Sayfa2!E43)</f>
        <v>1E+41</v>
      </c>
      <c r="H43" s="1">
        <f t="shared" si="1"/>
        <v>2.9893108271424054E-9</v>
      </c>
      <c r="J43">
        <v>41</v>
      </c>
      <c r="K43" s="2">
        <f t="shared" si="2"/>
        <v>22026.46579480579</v>
      </c>
    </row>
    <row r="44" spans="2:11" x14ac:dyDescent="0.25">
      <c r="B44">
        <v>42</v>
      </c>
      <c r="C44">
        <f t="shared" si="0"/>
        <v>1.4050061177528801E+51</v>
      </c>
      <c r="E44">
        <f t="shared" si="3"/>
        <v>42</v>
      </c>
      <c r="F44">
        <f>POWER('Headcount Forecast'!$C$12,Sayfa2!E44)</f>
        <v>1E+42</v>
      </c>
      <c r="H44" s="1">
        <f t="shared" si="1"/>
        <v>7.1174067312914387E-10</v>
      </c>
      <c r="J44">
        <v>42</v>
      </c>
      <c r="K44" s="2">
        <f t="shared" si="2"/>
        <v>22026.465794806503</v>
      </c>
    </row>
    <row r="45" spans="2:11" x14ac:dyDescent="0.25">
      <c r="B45">
        <v>43</v>
      </c>
      <c r="C45">
        <f t="shared" si="0"/>
        <v>6.0415263063373845E+52</v>
      </c>
      <c r="E45">
        <f t="shared" si="3"/>
        <v>43</v>
      </c>
      <c r="F45">
        <f>POWER('Headcount Forecast'!$C$12,Sayfa2!E45)</f>
        <v>1E+43</v>
      </c>
      <c r="H45" s="1">
        <f t="shared" si="1"/>
        <v>1.655210867742195E-10</v>
      </c>
      <c r="J45">
        <v>43</v>
      </c>
      <c r="K45" s="2">
        <f t="shared" si="2"/>
        <v>22026.465794806667</v>
      </c>
    </row>
    <row r="46" spans="2:11" x14ac:dyDescent="0.25">
      <c r="B46">
        <v>44</v>
      </c>
      <c r="C46">
        <f t="shared" si="0"/>
        <v>2.6582715747884495E+54</v>
      </c>
      <c r="E46">
        <f t="shared" si="3"/>
        <v>44</v>
      </c>
      <c r="F46">
        <f>POWER('Headcount Forecast'!$C$12,Sayfa2!E46)</f>
        <v>1.0000000000000001E+44</v>
      </c>
      <c r="H46" s="1">
        <f t="shared" si="1"/>
        <v>3.7618428812322612E-11</v>
      </c>
      <c r="J46">
        <v>44</v>
      </c>
      <c r="K46" s="2">
        <f t="shared" si="2"/>
        <v>22026.465794806703</v>
      </c>
    </row>
    <row r="47" spans="2:11" x14ac:dyDescent="0.25">
      <c r="B47">
        <v>45</v>
      </c>
      <c r="C47">
        <f t="shared" si="0"/>
        <v>1.1962222086548021E+56</v>
      </c>
      <c r="E47">
        <f t="shared" si="3"/>
        <v>45</v>
      </c>
      <c r="F47">
        <f>POWER('Headcount Forecast'!$C$12,Sayfa2!E47)</f>
        <v>9.9999999999999993E+44</v>
      </c>
      <c r="H47" s="1">
        <f t="shared" si="1"/>
        <v>8.3596508471828017E-12</v>
      </c>
      <c r="J47">
        <v>45</v>
      </c>
      <c r="K47" s="2">
        <f t="shared" si="2"/>
        <v>22026.465794806711</v>
      </c>
    </row>
    <row r="48" spans="2:11" x14ac:dyDescent="0.25">
      <c r="B48">
        <v>46</v>
      </c>
      <c r="C48">
        <f t="shared" si="0"/>
        <v>5.5026221598120892E+57</v>
      </c>
      <c r="E48">
        <f t="shared" si="3"/>
        <v>46</v>
      </c>
      <c r="F48">
        <f>POWER('Headcount Forecast'!$C$12,Sayfa2!E48)</f>
        <v>9.9999999999999999E+45</v>
      </c>
      <c r="H48" s="1">
        <f t="shared" si="1"/>
        <v>1.817315401561479E-12</v>
      </c>
      <c r="J48">
        <v>46</v>
      </c>
      <c r="K48" s="2">
        <f t="shared" si="2"/>
        <v>22026.465794806711</v>
      </c>
    </row>
    <row r="49" spans="2:11" x14ac:dyDescent="0.25">
      <c r="B49">
        <v>47</v>
      </c>
      <c r="C49">
        <f t="shared" si="0"/>
        <v>2.5862324151116827E+59</v>
      </c>
      <c r="E49">
        <f t="shared" si="3"/>
        <v>47</v>
      </c>
      <c r="F49">
        <f>POWER('Headcount Forecast'!$C$12,Sayfa2!E49)</f>
        <v>1E+47</v>
      </c>
      <c r="H49" s="1">
        <f t="shared" si="1"/>
        <v>3.8666285139605926E-13</v>
      </c>
      <c r="J49">
        <v>47</v>
      </c>
      <c r="K49" s="2">
        <f t="shared" si="2"/>
        <v>22026.465794806711</v>
      </c>
    </row>
    <row r="50" spans="2:11" x14ac:dyDescent="0.25">
      <c r="B50">
        <v>48</v>
      </c>
      <c r="C50">
        <f t="shared" si="0"/>
        <v>1.2413915592536068E+61</v>
      </c>
      <c r="E50">
        <f t="shared" si="3"/>
        <v>48</v>
      </c>
      <c r="F50">
        <f>POWER('Headcount Forecast'!$C$12,Sayfa2!E50)</f>
        <v>1E+48</v>
      </c>
      <c r="H50" s="1">
        <f t="shared" si="1"/>
        <v>8.0554760707512404E-14</v>
      </c>
      <c r="J50">
        <v>48</v>
      </c>
      <c r="K50" s="2">
        <f t="shared" si="2"/>
        <v>22026.465794806711</v>
      </c>
    </row>
    <row r="51" spans="2:11" x14ac:dyDescent="0.25">
      <c r="B51">
        <v>49</v>
      </c>
      <c r="C51">
        <f t="shared" si="0"/>
        <v>6.0828186403426789E+62</v>
      </c>
      <c r="E51">
        <f t="shared" si="3"/>
        <v>49</v>
      </c>
      <c r="F51">
        <f>POWER('Headcount Forecast'!$C$12,Sayfa2!E51)</f>
        <v>9.9999999999999995E+48</v>
      </c>
      <c r="H51" s="1">
        <f t="shared" si="1"/>
        <v>1.643974708316578E-14</v>
      </c>
      <c r="J51">
        <v>49</v>
      </c>
      <c r="K51" s="2">
        <f t="shared" si="2"/>
        <v>22026.465794806711</v>
      </c>
    </row>
    <row r="52" spans="2:11" x14ac:dyDescent="0.25">
      <c r="B52">
        <v>50</v>
      </c>
      <c r="C52">
        <f t="shared" si="0"/>
        <v>3.0414093201713376E+64</v>
      </c>
      <c r="E52">
        <f t="shared" si="3"/>
        <v>50</v>
      </c>
      <c r="F52">
        <f>POWER('Headcount Forecast'!$C$12,Sayfa2!E52)</f>
        <v>1.0000000000000001E+50</v>
      </c>
      <c r="H52" s="1">
        <f t="shared" si="1"/>
        <v>3.2879494166331584E-15</v>
      </c>
      <c r="J52">
        <v>50</v>
      </c>
      <c r="K52" s="2">
        <f t="shared" si="2"/>
        <v>22026.465794806711</v>
      </c>
    </row>
    <row r="53" spans="2:11" x14ac:dyDescent="0.25">
      <c r="B53">
        <v>51</v>
      </c>
      <c r="C53">
        <f t="shared" si="0"/>
        <v>1.5511187532873816E+66</v>
      </c>
      <c r="E53">
        <f t="shared" si="3"/>
        <v>51</v>
      </c>
      <c r="F53">
        <f>POWER('Headcount Forecast'!$C$12,Sayfa2!E53)</f>
        <v>9.9999999999999999E+50</v>
      </c>
      <c r="H53" s="1">
        <f t="shared" si="1"/>
        <v>6.4469596404571757E-16</v>
      </c>
      <c r="J53">
        <v>51</v>
      </c>
      <c r="K53" s="2">
        <f t="shared" si="2"/>
        <v>22026.465794806711</v>
      </c>
    </row>
    <row r="54" spans="2:11" x14ac:dyDescent="0.25">
      <c r="B54">
        <v>52</v>
      </c>
      <c r="C54">
        <f t="shared" si="0"/>
        <v>8.0658175170943901E+67</v>
      </c>
      <c r="E54">
        <f t="shared" si="3"/>
        <v>52</v>
      </c>
      <c r="F54">
        <f>POWER('Headcount Forecast'!$C$12,Sayfa2!E54)</f>
        <v>9.9999999999999999E+51</v>
      </c>
      <c r="H54" s="1">
        <f t="shared" si="1"/>
        <v>1.2397999308571482E-16</v>
      </c>
      <c r="J54">
        <v>52</v>
      </c>
      <c r="K54" s="2">
        <f t="shared" si="2"/>
        <v>22026.465794806711</v>
      </c>
    </row>
    <row r="55" spans="2:11" x14ac:dyDescent="0.25">
      <c r="B55">
        <v>53</v>
      </c>
      <c r="C55">
        <f t="shared" si="0"/>
        <v>4.274883284060024E+69</v>
      </c>
      <c r="E55">
        <f t="shared" si="3"/>
        <v>53</v>
      </c>
      <c r="F55">
        <f>POWER('Headcount Forecast'!$C$12,Sayfa2!E55)</f>
        <v>9.9999999999999999E+52</v>
      </c>
      <c r="H55" s="1">
        <f t="shared" si="1"/>
        <v>2.3392451525606586E-17</v>
      </c>
      <c r="J55">
        <v>53</v>
      </c>
      <c r="K55" s="2">
        <f t="shared" si="2"/>
        <v>22026.465794806711</v>
      </c>
    </row>
    <row r="56" spans="2:11" x14ac:dyDescent="0.25">
      <c r="B56">
        <v>54</v>
      </c>
      <c r="C56">
        <f t="shared" si="0"/>
        <v>2.3084369733924128E+71</v>
      </c>
      <c r="E56">
        <f t="shared" si="3"/>
        <v>54</v>
      </c>
      <c r="F56">
        <f>POWER('Headcount Forecast'!$C$12,Sayfa2!E56)</f>
        <v>1.0000000000000001E+54</v>
      </c>
      <c r="H56" s="1">
        <f t="shared" si="1"/>
        <v>4.331935467704924E-18</v>
      </c>
      <c r="J56">
        <v>54</v>
      </c>
      <c r="K56" s="2">
        <f t="shared" si="2"/>
        <v>22026.465794806711</v>
      </c>
    </row>
    <row r="57" spans="2:11" x14ac:dyDescent="0.25">
      <c r="B57">
        <v>55</v>
      </c>
      <c r="C57">
        <f t="shared" si="0"/>
        <v>1.2696403353658264E+73</v>
      </c>
      <c r="E57">
        <f t="shared" si="3"/>
        <v>55</v>
      </c>
      <c r="F57">
        <f>POWER('Headcount Forecast'!$C$12,Sayfa2!E57)</f>
        <v>1E+55</v>
      </c>
      <c r="H57" s="1">
        <f t="shared" si="1"/>
        <v>7.8762463049180471E-19</v>
      </c>
      <c r="J57">
        <v>55</v>
      </c>
      <c r="K57" s="2">
        <f t="shared" si="2"/>
        <v>22026.465794806711</v>
      </c>
    </row>
    <row r="58" spans="2:11" x14ac:dyDescent="0.25">
      <c r="B58">
        <v>56</v>
      </c>
      <c r="C58">
        <f t="shared" si="0"/>
        <v>7.1099858780486318E+74</v>
      </c>
      <c r="E58">
        <f t="shared" si="3"/>
        <v>56</v>
      </c>
      <c r="F58">
        <f>POWER('Headcount Forecast'!$C$12,Sayfa2!E58)</f>
        <v>1.0000000000000001E+56</v>
      </c>
      <c r="H58" s="1">
        <f t="shared" si="1"/>
        <v>1.4064725544496506E-19</v>
      </c>
      <c r="J58">
        <v>56</v>
      </c>
      <c r="K58" s="2">
        <f t="shared" si="2"/>
        <v>22026.465794806711</v>
      </c>
    </row>
    <row r="59" spans="2:11" x14ac:dyDescent="0.25">
      <c r="B59">
        <v>57</v>
      </c>
      <c r="C59">
        <f t="shared" si="0"/>
        <v>4.0526919504877227E+76</v>
      </c>
      <c r="E59">
        <f t="shared" si="3"/>
        <v>57</v>
      </c>
      <c r="F59">
        <f>POWER('Headcount Forecast'!$C$12,Sayfa2!E59)</f>
        <v>1E+57</v>
      </c>
      <c r="H59" s="1">
        <f t="shared" si="1"/>
        <v>2.4674957095607887E-20</v>
      </c>
      <c r="J59">
        <v>57</v>
      </c>
      <c r="K59" s="2">
        <f t="shared" si="2"/>
        <v>22026.465794806711</v>
      </c>
    </row>
    <row r="60" spans="2:11" x14ac:dyDescent="0.25">
      <c r="B60">
        <v>58</v>
      </c>
      <c r="C60">
        <f t="shared" si="0"/>
        <v>2.3505613312828789E+78</v>
      </c>
      <c r="E60">
        <f t="shared" si="3"/>
        <v>58</v>
      </c>
      <c r="F60">
        <f>POWER('Headcount Forecast'!$C$12,Sayfa2!E60)</f>
        <v>9.9999999999999994E+57</v>
      </c>
      <c r="H60" s="1">
        <f t="shared" si="1"/>
        <v>4.2543029475186016E-21</v>
      </c>
      <c r="J60">
        <v>58</v>
      </c>
      <c r="K60" s="2">
        <f t="shared" si="2"/>
        <v>22026.465794806711</v>
      </c>
    </row>
    <row r="61" spans="2:11" x14ac:dyDescent="0.25">
      <c r="B61">
        <v>59</v>
      </c>
      <c r="C61">
        <f t="shared" si="0"/>
        <v>1.3868311854568981E+80</v>
      </c>
      <c r="E61">
        <f t="shared" si="3"/>
        <v>59</v>
      </c>
      <c r="F61">
        <f>POWER('Headcount Forecast'!$C$12,Sayfa2!E61)</f>
        <v>9.9999999999999997E+58</v>
      </c>
      <c r="H61" s="1">
        <f t="shared" si="1"/>
        <v>7.2106829618959372E-22</v>
      </c>
      <c r="J61">
        <v>59</v>
      </c>
      <c r="K61" s="2">
        <f t="shared" si="2"/>
        <v>22026.465794806711</v>
      </c>
    </row>
    <row r="62" spans="2:11" x14ac:dyDescent="0.25">
      <c r="B62">
        <v>60</v>
      </c>
      <c r="C62">
        <f t="shared" si="0"/>
        <v>8.3209871127413899E+81</v>
      </c>
      <c r="E62">
        <f t="shared" si="3"/>
        <v>60</v>
      </c>
      <c r="F62">
        <f>POWER('Headcount Forecast'!$C$12,Sayfa2!E62)</f>
        <v>9.9999999999999995E+59</v>
      </c>
      <c r="H62" s="1">
        <f t="shared" si="1"/>
        <v>1.2017804936493226E-22</v>
      </c>
      <c r="J62">
        <v>60</v>
      </c>
      <c r="K62" s="2">
        <f t="shared" si="2"/>
        <v>22026.465794806711</v>
      </c>
    </row>
    <row r="63" spans="2:11" x14ac:dyDescent="0.25">
      <c r="B63">
        <v>61</v>
      </c>
      <c r="C63">
        <f t="shared" si="0"/>
        <v>5.0758021387722462E+83</v>
      </c>
      <c r="E63">
        <f t="shared" si="3"/>
        <v>61</v>
      </c>
      <c r="F63">
        <f>POWER('Headcount Forecast'!$C$12,Sayfa2!E63)</f>
        <v>9.9999999999999995E+60</v>
      </c>
      <c r="H63" s="1">
        <f t="shared" si="1"/>
        <v>1.9701319568021688E-23</v>
      </c>
      <c r="J63">
        <v>61</v>
      </c>
      <c r="K63" s="2">
        <f t="shared" si="2"/>
        <v>22026.465794806711</v>
      </c>
    </row>
    <row r="64" spans="2:11" x14ac:dyDescent="0.25">
      <c r="B64">
        <v>62</v>
      </c>
      <c r="C64">
        <f t="shared" si="0"/>
        <v>3.1469973260387939E+85</v>
      </c>
      <c r="E64">
        <f t="shared" si="3"/>
        <v>62</v>
      </c>
      <c r="F64">
        <f>POWER('Headcount Forecast'!$C$12,Sayfa2!E64)</f>
        <v>1E+62</v>
      </c>
      <c r="H64" s="1">
        <f t="shared" si="1"/>
        <v>3.177632188390594E-24</v>
      </c>
      <c r="J64">
        <v>62</v>
      </c>
      <c r="K64" s="2">
        <f t="shared" si="2"/>
        <v>22026.465794806711</v>
      </c>
    </row>
    <row r="65" spans="2:11" x14ac:dyDescent="0.25">
      <c r="B65">
        <v>63</v>
      </c>
      <c r="C65">
        <f t="shared" si="0"/>
        <v>1.9826083154044396E+87</v>
      </c>
      <c r="E65">
        <f t="shared" si="3"/>
        <v>63</v>
      </c>
      <c r="F65">
        <f>POWER('Headcount Forecast'!$C$12,Sayfa2!E65)</f>
        <v>1.0000000000000001E+63</v>
      </c>
      <c r="H65" s="1">
        <f t="shared" si="1"/>
        <v>5.0438606164930082E-25</v>
      </c>
      <c r="J65">
        <v>63</v>
      </c>
      <c r="K65" s="2">
        <f t="shared" si="2"/>
        <v>22026.465794806711</v>
      </c>
    </row>
    <row r="66" spans="2:11" x14ac:dyDescent="0.25">
      <c r="B66">
        <v>64</v>
      </c>
      <c r="C66">
        <f t="shared" si="0"/>
        <v>1.2688693218588414E+89</v>
      </c>
      <c r="E66">
        <f t="shared" si="3"/>
        <v>64</v>
      </c>
      <c r="F66">
        <f>POWER('Headcount Forecast'!$C$12,Sayfa2!E66)</f>
        <v>1E+64</v>
      </c>
      <c r="H66" s="1">
        <f t="shared" si="1"/>
        <v>7.8810322132703244E-26</v>
      </c>
      <c r="J66">
        <v>64</v>
      </c>
      <c r="K66" s="2">
        <f t="shared" si="2"/>
        <v>22026.465794806711</v>
      </c>
    </row>
    <row r="67" spans="2:11" x14ac:dyDescent="0.25">
      <c r="B67">
        <v>65</v>
      </c>
      <c r="C67">
        <f t="shared" ref="C67:C130" si="4">FACT(B67)</f>
        <v>8.2476505920824715E+90</v>
      </c>
      <c r="E67">
        <f t="shared" si="3"/>
        <v>65</v>
      </c>
      <c r="F67">
        <f>POWER('Headcount Forecast'!$C$12,Sayfa2!E67)</f>
        <v>9.9999999999999999E+64</v>
      </c>
      <c r="H67" s="1">
        <f t="shared" ref="H67:H130" si="5">F67/C67</f>
        <v>1.2124664943492803E-26</v>
      </c>
      <c r="J67">
        <v>65</v>
      </c>
      <c r="K67" s="2">
        <f t="shared" si="2"/>
        <v>22026.465794806711</v>
      </c>
    </row>
    <row r="68" spans="2:11" x14ac:dyDescent="0.25">
      <c r="B68">
        <v>66</v>
      </c>
      <c r="C68">
        <f t="shared" si="4"/>
        <v>5.4434493907744319E+92</v>
      </c>
      <c r="E68">
        <f t="shared" si="3"/>
        <v>66</v>
      </c>
      <c r="F68">
        <f>POWER('Headcount Forecast'!$C$12,Sayfa2!E68)</f>
        <v>9.9999999999999995E+65</v>
      </c>
      <c r="H68" s="1">
        <f t="shared" si="5"/>
        <v>1.8370704459837576E-27</v>
      </c>
      <c r="J68">
        <v>66</v>
      </c>
      <c r="K68" s="2">
        <f t="shared" ref="K68:K131" si="6">K67+H68</f>
        <v>22026.465794806711</v>
      </c>
    </row>
    <row r="69" spans="2:11" x14ac:dyDescent="0.25">
      <c r="B69">
        <v>67</v>
      </c>
      <c r="C69">
        <f t="shared" si="4"/>
        <v>3.6471110918188705E+94</v>
      </c>
      <c r="E69">
        <f t="shared" ref="E69:E102" si="7">E68+1</f>
        <v>67</v>
      </c>
      <c r="F69">
        <f>POWER('Headcount Forecast'!$C$12,Sayfa2!E69)</f>
        <v>9.9999999999999998E+66</v>
      </c>
      <c r="H69" s="1">
        <f t="shared" si="5"/>
        <v>2.7418961880354585E-28</v>
      </c>
      <c r="J69">
        <v>67</v>
      </c>
      <c r="K69" s="2">
        <f t="shared" si="6"/>
        <v>22026.465794806711</v>
      </c>
    </row>
    <row r="70" spans="2:11" x14ac:dyDescent="0.25">
      <c r="B70">
        <v>68</v>
      </c>
      <c r="C70">
        <f t="shared" si="4"/>
        <v>2.4800355424368301E+96</v>
      </c>
      <c r="E70">
        <f t="shared" si="7"/>
        <v>68</v>
      </c>
      <c r="F70">
        <f>POWER('Headcount Forecast'!$C$12,Sayfa2!E70)</f>
        <v>9.9999999999999995E+67</v>
      </c>
      <c r="H70" s="1">
        <f t="shared" si="5"/>
        <v>4.0322002765227357E-29</v>
      </c>
      <c r="J70">
        <v>68</v>
      </c>
      <c r="K70" s="2">
        <f t="shared" si="6"/>
        <v>22026.465794806711</v>
      </c>
    </row>
    <row r="71" spans="2:11" x14ac:dyDescent="0.25">
      <c r="B71">
        <v>69</v>
      </c>
      <c r="C71">
        <f t="shared" si="4"/>
        <v>1.7112245242814127E+98</v>
      </c>
      <c r="E71">
        <f t="shared" si="7"/>
        <v>69</v>
      </c>
      <c r="F71">
        <f>POWER('Headcount Forecast'!$C$12,Sayfa2!E71)</f>
        <v>1.0000000000000001E+69</v>
      </c>
      <c r="H71" s="1">
        <f t="shared" si="5"/>
        <v>5.8437685166996184E-30</v>
      </c>
      <c r="J71">
        <v>69</v>
      </c>
      <c r="K71" s="2">
        <f t="shared" si="6"/>
        <v>22026.465794806711</v>
      </c>
    </row>
    <row r="72" spans="2:11" x14ac:dyDescent="0.25">
      <c r="B72">
        <v>70</v>
      </c>
      <c r="C72">
        <f t="shared" si="4"/>
        <v>1.1978571669969892E+100</v>
      </c>
      <c r="E72">
        <f t="shared" si="7"/>
        <v>70</v>
      </c>
      <c r="F72">
        <f>POWER('Headcount Forecast'!$C$12,Sayfa2!E72)</f>
        <v>1.0000000000000001E+70</v>
      </c>
      <c r="H72" s="1">
        <f t="shared" si="5"/>
        <v>8.3482407381423091E-31</v>
      </c>
      <c r="J72">
        <v>70</v>
      </c>
      <c r="K72" s="2">
        <f t="shared" si="6"/>
        <v>22026.465794806711</v>
      </c>
    </row>
    <row r="73" spans="2:11" x14ac:dyDescent="0.25">
      <c r="B73">
        <v>71</v>
      </c>
      <c r="C73">
        <f t="shared" si="4"/>
        <v>8.5047858856786242E+101</v>
      </c>
      <c r="E73">
        <f t="shared" si="7"/>
        <v>71</v>
      </c>
      <c r="F73">
        <f>POWER('Headcount Forecast'!$C$12,Sayfa2!E73)</f>
        <v>1E+71</v>
      </c>
      <c r="H73" s="1">
        <f t="shared" si="5"/>
        <v>1.1758085546679308E-31</v>
      </c>
      <c r="J73">
        <v>71</v>
      </c>
      <c r="K73" s="2">
        <f t="shared" si="6"/>
        <v>22026.465794806711</v>
      </c>
    </row>
    <row r="74" spans="2:11" x14ac:dyDescent="0.25">
      <c r="B74">
        <v>72</v>
      </c>
      <c r="C74">
        <f t="shared" si="4"/>
        <v>6.1234458376886116E+103</v>
      </c>
      <c r="E74">
        <f t="shared" si="7"/>
        <v>72</v>
      </c>
      <c r="F74">
        <f>POWER('Headcount Forecast'!$C$12,Sayfa2!E74)</f>
        <v>9.9999999999999994E+71</v>
      </c>
      <c r="H74" s="1">
        <f t="shared" si="5"/>
        <v>1.6330674370387919E-32</v>
      </c>
      <c r="J74">
        <v>72</v>
      </c>
      <c r="K74" s="2">
        <f t="shared" si="6"/>
        <v>22026.465794806711</v>
      </c>
    </row>
    <row r="75" spans="2:11" x14ac:dyDescent="0.25">
      <c r="B75">
        <v>73</v>
      </c>
      <c r="C75">
        <f t="shared" si="4"/>
        <v>4.4701154615126859E+105</v>
      </c>
      <c r="E75">
        <f t="shared" si="7"/>
        <v>73</v>
      </c>
      <c r="F75">
        <f>POWER('Headcount Forecast'!$C$12,Sayfa2!E75)</f>
        <v>9.9999999999999998E+72</v>
      </c>
      <c r="H75" s="1">
        <f t="shared" si="5"/>
        <v>2.2370786808750578E-33</v>
      </c>
      <c r="J75">
        <v>73</v>
      </c>
      <c r="K75" s="2">
        <f t="shared" si="6"/>
        <v>22026.465794806711</v>
      </c>
    </row>
    <row r="76" spans="2:11" x14ac:dyDescent="0.25">
      <c r="B76">
        <v>74</v>
      </c>
      <c r="C76">
        <f t="shared" si="4"/>
        <v>3.3078854415193869E+107</v>
      </c>
      <c r="E76">
        <f t="shared" si="7"/>
        <v>74</v>
      </c>
      <c r="F76">
        <f>POWER('Headcount Forecast'!$C$12,Sayfa2!E76)</f>
        <v>9.9999999999999995E+73</v>
      </c>
      <c r="H76" s="1">
        <f t="shared" si="5"/>
        <v>3.0230792984798085E-34</v>
      </c>
      <c r="J76">
        <v>74</v>
      </c>
      <c r="K76" s="2">
        <f t="shared" si="6"/>
        <v>22026.465794806711</v>
      </c>
    </row>
    <row r="77" spans="2:11" x14ac:dyDescent="0.25">
      <c r="B77">
        <v>75</v>
      </c>
      <c r="C77">
        <f t="shared" si="4"/>
        <v>2.4809140811395404E+109</v>
      </c>
      <c r="E77">
        <f t="shared" si="7"/>
        <v>75</v>
      </c>
      <c r="F77">
        <f>POWER('Headcount Forecast'!$C$12,Sayfa2!E77)</f>
        <v>9.9999999999999993E+74</v>
      </c>
      <c r="H77" s="1">
        <f t="shared" si="5"/>
        <v>4.0307723979730774E-35</v>
      </c>
      <c r="J77">
        <v>75</v>
      </c>
      <c r="K77" s="2">
        <f t="shared" si="6"/>
        <v>22026.465794806711</v>
      </c>
    </row>
    <row r="78" spans="2:11" x14ac:dyDescent="0.25">
      <c r="B78">
        <v>76</v>
      </c>
      <c r="C78">
        <f t="shared" si="4"/>
        <v>1.8854947016660506E+111</v>
      </c>
      <c r="E78">
        <f t="shared" si="7"/>
        <v>76</v>
      </c>
      <c r="F78">
        <f>POWER('Headcount Forecast'!$C$12,Sayfa2!E78)</f>
        <v>1E+76</v>
      </c>
      <c r="H78" s="1">
        <f t="shared" si="5"/>
        <v>5.3036478920698394E-36</v>
      </c>
      <c r="J78">
        <v>76</v>
      </c>
      <c r="K78" s="2">
        <f t="shared" si="6"/>
        <v>22026.465794806711</v>
      </c>
    </row>
    <row r="79" spans="2:11" x14ac:dyDescent="0.25">
      <c r="B79">
        <v>77</v>
      </c>
      <c r="C79">
        <f t="shared" si="4"/>
        <v>1.4518309202828591E+113</v>
      </c>
      <c r="E79">
        <f t="shared" si="7"/>
        <v>77</v>
      </c>
      <c r="F79">
        <f>POWER('Headcount Forecast'!$C$12,Sayfa2!E79)</f>
        <v>9.9999999999999998E+76</v>
      </c>
      <c r="H79" s="1">
        <f t="shared" si="5"/>
        <v>6.887854405285505E-37</v>
      </c>
      <c r="J79">
        <v>77</v>
      </c>
      <c r="K79" s="2">
        <f t="shared" si="6"/>
        <v>22026.465794806711</v>
      </c>
    </row>
    <row r="80" spans="2:11" x14ac:dyDescent="0.25">
      <c r="B80">
        <v>78</v>
      </c>
      <c r="C80">
        <f t="shared" si="4"/>
        <v>1.1324281178206295E+115</v>
      </c>
      <c r="E80">
        <f t="shared" si="7"/>
        <v>78</v>
      </c>
      <c r="F80">
        <f>POWER('Headcount Forecast'!$C$12,Sayfa2!E80)</f>
        <v>1E+78</v>
      </c>
      <c r="H80" s="1">
        <f t="shared" si="5"/>
        <v>8.8305825708788577E-38</v>
      </c>
      <c r="J80">
        <v>78</v>
      </c>
      <c r="K80" s="2">
        <f t="shared" si="6"/>
        <v>22026.465794806711</v>
      </c>
    </row>
    <row r="81" spans="2:11" x14ac:dyDescent="0.25">
      <c r="B81">
        <v>79</v>
      </c>
      <c r="C81">
        <f t="shared" si="4"/>
        <v>8.9461821307829799E+116</v>
      </c>
      <c r="E81">
        <f t="shared" si="7"/>
        <v>79</v>
      </c>
      <c r="F81">
        <f>POWER('Headcount Forecast'!$C$12,Sayfa2!E81)</f>
        <v>9.9999999999999997E+78</v>
      </c>
      <c r="H81" s="1">
        <f t="shared" si="5"/>
        <v>1.1177952621365633E-38</v>
      </c>
      <c r="J81">
        <v>79</v>
      </c>
      <c r="K81" s="2">
        <f t="shared" si="6"/>
        <v>22026.465794806711</v>
      </c>
    </row>
    <row r="82" spans="2:11" x14ac:dyDescent="0.25">
      <c r="B82">
        <v>80</v>
      </c>
      <c r="C82">
        <f t="shared" si="4"/>
        <v>7.1569457046263797E+118</v>
      </c>
      <c r="E82">
        <f t="shared" si="7"/>
        <v>80</v>
      </c>
      <c r="F82">
        <f>POWER('Headcount Forecast'!$C$12,Sayfa2!E82)</f>
        <v>1E+80</v>
      </c>
      <c r="H82" s="1">
        <f t="shared" si="5"/>
        <v>1.3972440776707051E-39</v>
      </c>
      <c r="J82">
        <v>80</v>
      </c>
      <c r="K82" s="2">
        <f t="shared" si="6"/>
        <v>22026.465794806711</v>
      </c>
    </row>
    <row r="83" spans="2:11" x14ac:dyDescent="0.25">
      <c r="B83">
        <v>81</v>
      </c>
      <c r="C83">
        <f t="shared" si="4"/>
        <v>5.797126020747369E+120</v>
      </c>
      <c r="E83">
        <f t="shared" si="7"/>
        <v>81</v>
      </c>
      <c r="F83">
        <f>POWER('Headcount Forecast'!$C$12,Sayfa2!E83)</f>
        <v>9.9999999999999992E+80</v>
      </c>
      <c r="H83" s="1">
        <f t="shared" si="5"/>
        <v>1.7249926884823513E-40</v>
      </c>
      <c r="J83">
        <v>81</v>
      </c>
      <c r="K83" s="2">
        <f t="shared" si="6"/>
        <v>22026.465794806711</v>
      </c>
    </row>
    <row r="84" spans="2:11" x14ac:dyDescent="0.25">
      <c r="B84">
        <v>82</v>
      </c>
      <c r="C84">
        <f t="shared" si="4"/>
        <v>4.7536433370128435E+122</v>
      </c>
      <c r="E84">
        <f t="shared" si="7"/>
        <v>82</v>
      </c>
      <c r="F84">
        <f>POWER('Headcount Forecast'!$C$12,Sayfa2!E84)</f>
        <v>9.9999999999999996E+81</v>
      </c>
      <c r="H84" s="1">
        <f t="shared" si="5"/>
        <v>2.1036496201004282E-41</v>
      </c>
      <c r="J84">
        <v>82</v>
      </c>
      <c r="K84" s="2">
        <f t="shared" si="6"/>
        <v>22026.465794806711</v>
      </c>
    </row>
    <row r="85" spans="2:11" x14ac:dyDescent="0.25">
      <c r="B85">
        <v>83</v>
      </c>
      <c r="C85">
        <f t="shared" si="4"/>
        <v>3.9455239697206602E+124</v>
      </c>
      <c r="E85">
        <f t="shared" si="7"/>
        <v>83</v>
      </c>
      <c r="F85">
        <f>POWER('Headcount Forecast'!$C$12,Sayfa2!E85)</f>
        <v>1E+83</v>
      </c>
      <c r="H85" s="1">
        <f t="shared" si="5"/>
        <v>2.5345176145788293E-42</v>
      </c>
      <c r="J85">
        <v>83</v>
      </c>
      <c r="K85" s="2">
        <f t="shared" si="6"/>
        <v>22026.465794806711</v>
      </c>
    </row>
    <row r="86" spans="2:11" x14ac:dyDescent="0.25">
      <c r="B86">
        <v>84</v>
      </c>
      <c r="C86">
        <f t="shared" si="4"/>
        <v>3.3142401345653538E+126</v>
      </c>
      <c r="E86">
        <f t="shared" si="7"/>
        <v>84</v>
      </c>
      <c r="F86">
        <f>POWER('Headcount Forecast'!$C$12,Sayfa2!E86)</f>
        <v>1.0000000000000001E+84</v>
      </c>
      <c r="H86" s="1">
        <f t="shared" si="5"/>
        <v>3.0172828744986068E-43</v>
      </c>
      <c r="J86">
        <v>84</v>
      </c>
      <c r="K86" s="2">
        <f t="shared" si="6"/>
        <v>22026.465794806711</v>
      </c>
    </row>
    <row r="87" spans="2:11" x14ac:dyDescent="0.25">
      <c r="B87">
        <v>85</v>
      </c>
      <c r="C87">
        <f t="shared" si="4"/>
        <v>2.8171041143805494E+128</v>
      </c>
      <c r="E87">
        <f t="shared" si="7"/>
        <v>85</v>
      </c>
      <c r="F87">
        <f>POWER('Headcount Forecast'!$C$12,Sayfa2!E87)</f>
        <v>1E+85</v>
      </c>
      <c r="H87" s="1">
        <f t="shared" si="5"/>
        <v>3.5497445582336566E-44</v>
      </c>
      <c r="J87">
        <v>85</v>
      </c>
      <c r="K87" s="2">
        <f t="shared" si="6"/>
        <v>22026.465794806711</v>
      </c>
    </row>
    <row r="88" spans="2:11" x14ac:dyDescent="0.25">
      <c r="B88">
        <v>86</v>
      </c>
      <c r="C88">
        <f t="shared" si="4"/>
        <v>2.4227095383672744E+130</v>
      </c>
      <c r="E88">
        <f t="shared" si="7"/>
        <v>86</v>
      </c>
      <c r="F88">
        <f>POWER('Headcount Forecast'!$C$12,Sayfa2!E88)</f>
        <v>1E+86</v>
      </c>
      <c r="H88" s="1">
        <f t="shared" si="5"/>
        <v>4.1276099514344812E-45</v>
      </c>
      <c r="J88">
        <v>86</v>
      </c>
      <c r="K88" s="2">
        <f t="shared" si="6"/>
        <v>22026.465794806711</v>
      </c>
    </row>
    <row r="89" spans="2:11" x14ac:dyDescent="0.25">
      <c r="B89">
        <v>87</v>
      </c>
      <c r="C89">
        <f t="shared" si="4"/>
        <v>2.1077572983795269E+132</v>
      </c>
      <c r="E89">
        <f t="shared" si="7"/>
        <v>87</v>
      </c>
      <c r="F89">
        <f>POWER('Headcount Forecast'!$C$12,Sayfa2!E89)</f>
        <v>9.9999999999999996E+86</v>
      </c>
      <c r="H89" s="1">
        <f t="shared" si="5"/>
        <v>4.7443792545223958E-46</v>
      </c>
      <c r="J89">
        <v>87</v>
      </c>
      <c r="K89" s="2">
        <f t="shared" si="6"/>
        <v>22026.465794806711</v>
      </c>
    </row>
    <row r="90" spans="2:11" x14ac:dyDescent="0.25">
      <c r="B90">
        <v>88</v>
      </c>
      <c r="C90">
        <f t="shared" si="4"/>
        <v>1.854826422573984E+134</v>
      </c>
      <c r="E90">
        <f t="shared" si="7"/>
        <v>88</v>
      </c>
      <c r="F90">
        <f>POWER('Headcount Forecast'!$C$12,Sayfa2!E90)</f>
        <v>9.9999999999999996E+87</v>
      </c>
      <c r="H90" s="1">
        <f t="shared" si="5"/>
        <v>5.3913400619572674E-47</v>
      </c>
      <c r="J90">
        <v>88</v>
      </c>
      <c r="K90" s="2">
        <f t="shared" si="6"/>
        <v>22026.465794806711</v>
      </c>
    </row>
    <row r="91" spans="2:11" x14ac:dyDescent="0.25">
      <c r="B91">
        <v>89</v>
      </c>
      <c r="C91">
        <f t="shared" si="4"/>
        <v>1.6507955160908465E+136</v>
      </c>
      <c r="E91">
        <f t="shared" si="7"/>
        <v>89</v>
      </c>
      <c r="F91">
        <f>POWER('Headcount Forecast'!$C$12,Sayfa2!E91)</f>
        <v>9.9999999999999999E+88</v>
      </c>
      <c r="H91" s="1">
        <f t="shared" si="5"/>
        <v>6.0576854628733312E-48</v>
      </c>
      <c r="J91">
        <v>89</v>
      </c>
      <c r="K91" s="2">
        <f t="shared" si="6"/>
        <v>22026.465794806711</v>
      </c>
    </row>
    <row r="92" spans="2:11" x14ac:dyDescent="0.25">
      <c r="B92">
        <v>90</v>
      </c>
      <c r="C92">
        <f t="shared" si="4"/>
        <v>1.4857159644817605E+138</v>
      </c>
      <c r="E92">
        <f t="shared" si="7"/>
        <v>90</v>
      </c>
      <c r="F92">
        <f>POWER('Headcount Forecast'!$C$12,Sayfa2!E92)</f>
        <v>9.9999999999999997E+89</v>
      </c>
      <c r="H92" s="1">
        <f t="shared" si="5"/>
        <v>6.7307616254148187E-49</v>
      </c>
      <c r="J92">
        <v>90</v>
      </c>
      <c r="K92" s="2">
        <f t="shared" si="6"/>
        <v>22026.465794806711</v>
      </c>
    </row>
    <row r="93" spans="2:11" x14ac:dyDescent="0.25">
      <c r="B93">
        <v>91</v>
      </c>
      <c r="C93">
        <f t="shared" si="4"/>
        <v>1.3520015276784033E+140</v>
      </c>
      <c r="E93">
        <f t="shared" si="7"/>
        <v>91</v>
      </c>
      <c r="F93">
        <f>POWER('Headcount Forecast'!$C$12,Sayfa2!E93)</f>
        <v>1.0000000000000001E+91</v>
      </c>
      <c r="H93" s="1">
        <f t="shared" si="5"/>
        <v>7.3964413466096847E-50</v>
      </c>
      <c r="J93">
        <v>91</v>
      </c>
      <c r="K93" s="2">
        <f t="shared" si="6"/>
        <v>22026.465794806711</v>
      </c>
    </row>
    <row r="94" spans="2:11" x14ac:dyDescent="0.25">
      <c r="B94">
        <v>92</v>
      </c>
      <c r="C94">
        <f t="shared" si="4"/>
        <v>1.2438414054641305E+142</v>
      </c>
      <c r="E94">
        <f t="shared" si="7"/>
        <v>92</v>
      </c>
      <c r="F94">
        <f>POWER('Headcount Forecast'!$C$12,Sayfa2!E94)</f>
        <v>1E+92</v>
      </c>
      <c r="H94" s="1">
        <f t="shared" si="5"/>
        <v>8.0396101593583564E-51</v>
      </c>
      <c r="J94">
        <v>92</v>
      </c>
      <c r="K94" s="2">
        <f t="shared" si="6"/>
        <v>22026.465794806711</v>
      </c>
    </row>
    <row r="95" spans="2:11" x14ac:dyDescent="0.25">
      <c r="B95">
        <v>93</v>
      </c>
      <c r="C95">
        <f t="shared" si="4"/>
        <v>1.156772507081641E+144</v>
      </c>
      <c r="E95">
        <f t="shared" si="7"/>
        <v>93</v>
      </c>
      <c r="F95">
        <f>POWER('Headcount Forecast'!$C$12,Sayfa2!E95)</f>
        <v>1E+93</v>
      </c>
      <c r="H95" s="1">
        <f t="shared" si="5"/>
        <v>8.6447421068369444E-52</v>
      </c>
      <c r="J95">
        <v>93</v>
      </c>
      <c r="K95" s="2">
        <f t="shared" si="6"/>
        <v>22026.465794806711</v>
      </c>
    </row>
    <row r="96" spans="2:11" x14ac:dyDescent="0.25">
      <c r="B96">
        <v>94</v>
      </c>
      <c r="C96">
        <f t="shared" si="4"/>
        <v>1.0873661566567426E+146</v>
      </c>
      <c r="E96">
        <f t="shared" si="7"/>
        <v>94</v>
      </c>
      <c r="F96">
        <f>POWER('Headcount Forecast'!$C$12,Sayfa2!E96)</f>
        <v>1E+94</v>
      </c>
      <c r="H96" s="1">
        <f t="shared" si="5"/>
        <v>9.1965341562095155E-53</v>
      </c>
      <c r="J96">
        <v>94</v>
      </c>
      <c r="K96" s="2">
        <f t="shared" si="6"/>
        <v>22026.465794806711</v>
      </c>
    </row>
    <row r="97" spans="2:11" x14ac:dyDescent="0.25">
      <c r="B97">
        <v>95</v>
      </c>
      <c r="C97">
        <f t="shared" si="4"/>
        <v>1.0329978488239061E+148</v>
      </c>
      <c r="E97">
        <f t="shared" si="7"/>
        <v>95</v>
      </c>
      <c r="F97">
        <f>POWER('Headcount Forecast'!$C$12,Sayfa2!E97)</f>
        <v>1E+95</v>
      </c>
      <c r="H97" s="1">
        <f t="shared" si="5"/>
        <v>9.6805622696942207E-54</v>
      </c>
      <c r="J97">
        <v>95</v>
      </c>
      <c r="K97" s="2">
        <f t="shared" si="6"/>
        <v>22026.465794806711</v>
      </c>
    </row>
    <row r="98" spans="2:11" x14ac:dyDescent="0.25">
      <c r="B98">
        <v>96</v>
      </c>
      <c r="C98">
        <f t="shared" si="4"/>
        <v>9.916779348709491E+149</v>
      </c>
      <c r="E98">
        <f t="shared" si="7"/>
        <v>96</v>
      </c>
      <c r="F98">
        <f>POWER('Headcount Forecast'!$C$12,Sayfa2!E98)</f>
        <v>1E+96</v>
      </c>
      <c r="H98" s="1">
        <f t="shared" si="5"/>
        <v>1.0083919030931488E-54</v>
      </c>
      <c r="J98">
        <v>96</v>
      </c>
      <c r="K98" s="2">
        <f t="shared" si="6"/>
        <v>22026.465794806711</v>
      </c>
    </row>
    <row r="99" spans="2:11" x14ac:dyDescent="0.25">
      <c r="B99">
        <v>97</v>
      </c>
      <c r="C99">
        <f t="shared" si="4"/>
        <v>9.6192759682482155E+151</v>
      </c>
      <c r="E99">
        <f t="shared" si="7"/>
        <v>97</v>
      </c>
      <c r="F99">
        <f>POWER('Headcount Forecast'!$C$12,Sayfa2!E99)</f>
        <v>1.0000000000000001E+97</v>
      </c>
      <c r="H99" s="1">
        <f t="shared" si="5"/>
        <v>1.0395792815393277E-55</v>
      </c>
      <c r="J99">
        <v>97</v>
      </c>
      <c r="K99" s="2">
        <f t="shared" si="6"/>
        <v>22026.465794806711</v>
      </c>
    </row>
    <row r="100" spans="2:11" x14ac:dyDescent="0.25">
      <c r="B100">
        <v>98</v>
      </c>
      <c r="C100">
        <f t="shared" si="4"/>
        <v>9.426890448883248E+153</v>
      </c>
      <c r="E100">
        <f t="shared" si="7"/>
        <v>98</v>
      </c>
      <c r="F100">
        <f>POWER('Headcount Forecast'!$C$12,Sayfa2!E100)</f>
        <v>1E+98</v>
      </c>
      <c r="H100" s="1">
        <f t="shared" si="5"/>
        <v>1.0607951852442122E-56</v>
      </c>
      <c r="J100">
        <v>98</v>
      </c>
      <c r="K100" s="2">
        <f t="shared" si="6"/>
        <v>22026.465794806711</v>
      </c>
    </row>
    <row r="101" spans="2:11" x14ac:dyDescent="0.25">
      <c r="B101">
        <v>99</v>
      </c>
      <c r="C101">
        <f t="shared" si="4"/>
        <v>9.3326215443944153E+155</v>
      </c>
      <c r="E101">
        <f t="shared" si="7"/>
        <v>99</v>
      </c>
      <c r="F101">
        <f>POWER('Headcount Forecast'!$C$12,Sayfa2!E101)</f>
        <v>9.9999999999999997E+98</v>
      </c>
      <c r="H101" s="1">
        <f t="shared" si="5"/>
        <v>1.0715102881254669E-57</v>
      </c>
      <c r="J101">
        <v>99</v>
      </c>
      <c r="K101" s="2">
        <f t="shared" si="6"/>
        <v>22026.465794806711</v>
      </c>
    </row>
    <row r="102" spans="2:11" x14ac:dyDescent="0.25">
      <c r="B102">
        <v>100</v>
      </c>
      <c r="C102">
        <f t="shared" si="4"/>
        <v>9.3326215443944175E+157</v>
      </c>
      <c r="E102">
        <f t="shared" si="7"/>
        <v>100</v>
      </c>
      <c r="F102">
        <f>POWER('Headcount Forecast'!$C$12,Sayfa2!E102)</f>
        <v>1E+100</v>
      </c>
      <c r="H102" s="1">
        <f t="shared" si="5"/>
        <v>1.0715102881254666E-58</v>
      </c>
      <c r="J102">
        <v>100</v>
      </c>
      <c r="K102" s="2">
        <f t="shared" si="6"/>
        <v>22026.465794806711</v>
      </c>
    </row>
    <row r="103" spans="2:11" x14ac:dyDescent="0.25">
      <c r="B103">
        <v>101</v>
      </c>
      <c r="C103">
        <f t="shared" si="4"/>
        <v>9.4259477598383599E+159</v>
      </c>
      <c r="E103">
        <v>101</v>
      </c>
      <c r="F103">
        <f>POWER('Headcount Forecast'!$C$12,Sayfa2!E103)</f>
        <v>9.9999999999999998E+100</v>
      </c>
      <c r="H103" s="1">
        <f t="shared" si="5"/>
        <v>1.0609012753717494E-59</v>
      </c>
      <c r="J103">
        <v>101</v>
      </c>
      <c r="K103" s="2">
        <f t="shared" si="6"/>
        <v>22026.465794806711</v>
      </c>
    </row>
    <row r="104" spans="2:11" x14ac:dyDescent="0.25">
      <c r="B104">
        <v>102</v>
      </c>
      <c r="C104">
        <f t="shared" si="4"/>
        <v>9.6144667150351251E+161</v>
      </c>
      <c r="E104">
        <v>102</v>
      </c>
      <c r="F104">
        <f>POWER('Headcount Forecast'!$C$12,Sayfa2!E104)</f>
        <v>9.9999999999999998E+101</v>
      </c>
      <c r="H104" s="1">
        <f t="shared" si="5"/>
        <v>1.0400992895801467E-60</v>
      </c>
      <c r="J104">
        <v>102</v>
      </c>
      <c r="K104" s="2">
        <f t="shared" si="6"/>
        <v>22026.465794806711</v>
      </c>
    </row>
    <row r="105" spans="2:11" x14ac:dyDescent="0.25">
      <c r="B105">
        <v>103</v>
      </c>
      <c r="C105">
        <f t="shared" si="4"/>
        <v>9.9029007164861779E+163</v>
      </c>
      <c r="E105">
        <v>103</v>
      </c>
      <c r="F105">
        <f>POWER('Headcount Forecast'!$C$12,Sayfa2!E105)</f>
        <v>1E+103</v>
      </c>
      <c r="H105" s="1">
        <f t="shared" si="5"/>
        <v>1.0098051355147056E-61</v>
      </c>
      <c r="J105">
        <v>103</v>
      </c>
      <c r="K105" s="2">
        <f t="shared" si="6"/>
        <v>22026.465794806711</v>
      </c>
    </row>
    <row r="106" spans="2:11" x14ac:dyDescent="0.25">
      <c r="B106">
        <v>104</v>
      </c>
      <c r="C106">
        <f t="shared" si="4"/>
        <v>1.0299016745145631E+166</v>
      </c>
      <c r="E106">
        <v>104</v>
      </c>
      <c r="F106">
        <f>POWER('Headcount Forecast'!$C$12,Sayfa2!E106)</f>
        <v>1E+104</v>
      </c>
      <c r="H106" s="1">
        <f t="shared" si="5"/>
        <v>9.7096647645644712E-63</v>
      </c>
      <c r="J106">
        <v>104</v>
      </c>
      <c r="K106" s="2">
        <f t="shared" si="6"/>
        <v>22026.465794806711</v>
      </c>
    </row>
    <row r="107" spans="2:11" x14ac:dyDescent="0.25">
      <c r="B107">
        <v>105</v>
      </c>
      <c r="C107">
        <f t="shared" si="4"/>
        <v>1.0813967582402912E+168</v>
      </c>
      <c r="E107">
        <v>105</v>
      </c>
      <c r="F107">
        <f>POWER('Headcount Forecast'!$C$12,Sayfa2!E107)</f>
        <v>9.9999999999999994E+104</v>
      </c>
      <c r="H107" s="1">
        <f t="shared" si="5"/>
        <v>9.2472997757756866E-64</v>
      </c>
      <c r="J107">
        <v>105</v>
      </c>
      <c r="K107" s="2">
        <f t="shared" si="6"/>
        <v>22026.465794806711</v>
      </c>
    </row>
    <row r="108" spans="2:11" x14ac:dyDescent="0.25">
      <c r="B108">
        <v>106</v>
      </c>
      <c r="C108">
        <f t="shared" si="4"/>
        <v>1.1462805637347086E+170</v>
      </c>
      <c r="E108">
        <v>106</v>
      </c>
      <c r="F108">
        <f>POWER('Headcount Forecast'!$C$12,Sayfa2!E108)</f>
        <v>1.0000000000000001E+106</v>
      </c>
      <c r="H108" s="1">
        <f t="shared" si="5"/>
        <v>8.7238677129959328E-65</v>
      </c>
      <c r="J108">
        <v>106</v>
      </c>
      <c r="K108" s="2">
        <f t="shared" si="6"/>
        <v>22026.465794806711</v>
      </c>
    </row>
    <row r="109" spans="2:11" x14ac:dyDescent="0.25">
      <c r="B109">
        <v>107</v>
      </c>
      <c r="C109">
        <f t="shared" si="4"/>
        <v>1.2265202031961373E+172</v>
      </c>
      <c r="E109">
        <v>107</v>
      </c>
      <c r="F109">
        <f>POWER('Headcount Forecast'!$C$12,Sayfa2!E109)</f>
        <v>9.9999999999999997E+106</v>
      </c>
      <c r="H109" s="1">
        <f t="shared" si="5"/>
        <v>8.1531473953233067E-66</v>
      </c>
      <c r="J109">
        <v>107</v>
      </c>
      <c r="K109" s="2">
        <f t="shared" si="6"/>
        <v>22026.465794806711</v>
      </c>
    </row>
    <row r="110" spans="2:11" x14ac:dyDescent="0.25">
      <c r="B110">
        <v>108</v>
      </c>
      <c r="C110">
        <f t="shared" si="4"/>
        <v>1.324641819451829E+174</v>
      </c>
      <c r="E110">
        <v>108</v>
      </c>
      <c r="F110">
        <f>POWER('Headcount Forecast'!$C$12,Sayfa2!E110)</f>
        <v>1E+108</v>
      </c>
      <c r="H110" s="1">
        <f t="shared" si="5"/>
        <v>7.5492105512252802E-67</v>
      </c>
      <c r="J110">
        <v>108</v>
      </c>
      <c r="K110" s="2">
        <f t="shared" si="6"/>
        <v>22026.465794806711</v>
      </c>
    </row>
    <row r="111" spans="2:11" x14ac:dyDescent="0.25">
      <c r="B111">
        <v>109</v>
      </c>
      <c r="C111">
        <f t="shared" si="4"/>
        <v>1.4438595832024942E+176</v>
      </c>
      <c r="E111">
        <v>109</v>
      </c>
      <c r="F111">
        <f>POWER('Headcount Forecast'!$C$12,Sayfa2!E111)</f>
        <v>9.9999999999999998E+108</v>
      </c>
      <c r="H111" s="1">
        <f t="shared" si="5"/>
        <v>6.9258812396562171E-68</v>
      </c>
      <c r="J111">
        <v>109</v>
      </c>
      <c r="K111" s="2">
        <f t="shared" si="6"/>
        <v>22026.465794806711</v>
      </c>
    </row>
    <row r="112" spans="2:11" x14ac:dyDescent="0.25">
      <c r="B112">
        <v>110</v>
      </c>
      <c r="C112">
        <f t="shared" si="4"/>
        <v>1.5882455415227423E+178</v>
      </c>
      <c r="E112">
        <v>110</v>
      </c>
      <c r="F112">
        <f>POWER('Headcount Forecast'!$C$12,Sayfa2!E112)</f>
        <v>1E+110</v>
      </c>
      <c r="H112" s="1">
        <f t="shared" si="5"/>
        <v>6.2962556724147483E-69</v>
      </c>
      <c r="J112">
        <v>110</v>
      </c>
      <c r="K112" s="2">
        <f t="shared" si="6"/>
        <v>22026.465794806711</v>
      </c>
    </row>
    <row r="113" spans="2:11" x14ac:dyDescent="0.25">
      <c r="B113">
        <v>111</v>
      </c>
      <c r="C113">
        <f t="shared" si="4"/>
        <v>1.7629525510902457E+180</v>
      </c>
      <c r="E113">
        <v>111</v>
      </c>
      <c r="F113">
        <f>POWER('Headcount Forecast'!$C$12,Sayfa2!E113)</f>
        <v>9.9999999999999996E+110</v>
      </c>
      <c r="H113" s="1">
        <f t="shared" si="5"/>
        <v>5.6723024075808483E-70</v>
      </c>
      <c r="J113">
        <v>111</v>
      </c>
      <c r="K113" s="2">
        <f t="shared" si="6"/>
        <v>22026.465794806711</v>
      </c>
    </row>
    <row r="114" spans="2:11" x14ac:dyDescent="0.25">
      <c r="B114">
        <v>112</v>
      </c>
      <c r="C114">
        <f t="shared" si="4"/>
        <v>1.9745068572210749E+182</v>
      </c>
      <c r="E114">
        <v>112</v>
      </c>
      <c r="F114">
        <f>POWER('Headcount Forecast'!$C$12,Sayfa2!E114)</f>
        <v>9.9999999999999993E+111</v>
      </c>
      <c r="H114" s="1">
        <f t="shared" si="5"/>
        <v>5.06455572105433E-71</v>
      </c>
      <c r="J114">
        <v>112</v>
      </c>
      <c r="K114" s="2">
        <f t="shared" si="6"/>
        <v>22026.465794806711</v>
      </c>
    </row>
    <row r="115" spans="2:11" x14ac:dyDescent="0.25">
      <c r="B115">
        <v>113</v>
      </c>
      <c r="C115">
        <f t="shared" si="4"/>
        <v>2.2311927486598138E+184</v>
      </c>
      <c r="E115">
        <v>113</v>
      </c>
      <c r="F115">
        <f>POWER('Headcount Forecast'!$C$12,Sayfa2!E115)</f>
        <v>1E+113</v>
      </c>
      <c r="H115" s="1">
        <f t="shared" si="5"/>
        <v>4.4819077177471964E-72</v>
      </c>
      <c r="J115">
        <v>113</v>
      </c>
      <c r="K115" s="2">
        <f t="shared" si="6"/>
        <v>22026.465794806711</v>
      </c>
    </row>
    <row r="116" spans="2:11" x14ac:dyDescent="0.25">
      <c r="B116">
        <v>114</v>
      </c>
      <c r="C116">
        <f t="shared" si="4"/>
        <v>2.5435597334721862E+186</v>
      </c>
      <c r="E116">
        <v>114</v>
      </c>
      <c r="F116">
        <f>POWER('Headcount Forecast'!$C$12,Sayfa2!E116)</f>
        <v>1E+114</v>
      </c>
      <c r="H116" s="1">
        <f t="shared" si="5"/>
        <v>3.9314979980238589E-73</v>
      </c>
      <c r="J116">
        <v>114</v>
      </c>
      <c r="K116" s="2">
        <f t="shared" si="6"/>
        <v>22026.465794806711</v>
      </c>
    </row>
    <row r="117" spans="2:11" x14ac:dyDescent="0.25">
      <c r="B117">
        <v>115</v>
      </c>
      <c r="C117">
        <f t="shared" si="4"/>
        <v>2.9250936934930141E+188</v>
      </c>
      <c r="E117">
        <v>115</v>
      </c>
      <c r="F117">
        <f>POWER('Headcount Forecast'!$C$12,Sayfa2!E117)</f>
        <v>1E+115</v>
      </c>
      <c r="H117" s="1">
        <f t="shared" si="5"/>
        <v>3.4186939113250949E-74</v>
      </c>
      <c r="J117">
        <v>115</v>
      </c>
      <c r="K117" s="2">
        <f t="shared" si="6"/>
        <v>22026.465794806711</v>
      </c>
    </row>
    <row r="118" spans="2:11" x14ac:dyDescent="0.25">
      <c r="B118">
        <v>116</v>
      </c>
      <c r="C118">
        <f t="shared" si="4"/>
        <v>3.3931086844518989E+190</v>
      </c>
      <c r="E118">
        <v>116</v>
      </c>
      <c r="F118">
        <f>POWER('Headcount Forecast'!$C$12,Sayfa2!E118)</f>
        <v>1E+116</v>
      </c>
      <c r="H118" s="1">
        <f t="shared" si="5"/>
        <v>2.9471499235561141E-75</v>
      </c>
      <c r="J118">
        <v>116</v>
      </c>
      <c r="K118" s="2">
        <f t="shared" si="6"/>
        <v>22026.465794806711</v>
      </c>
    </row>
    <row r="119" spans="2:11" x14ac:dyDescent="0.25">
      <c r="B119">
        <v>117</v>
      </c>
      <c r="C119">
        <f t="shared" si="4"/>
        <v>3.96993716080872E+192</v>
      </c>
      <c r="E119">
        <v>117</v>
      </c>
      <c r="F119">
        <f>POWER('Headcount Forecast'!$C$12,Sayfa2!E119)</f>
        <v>1.0000000000000001E+117</v>
      </c>
      <c r="H119" s="1">
        <f t="shared" si="5"/>
        <v>2.5189315585949704E-76</v>
      </c>
      <c r="J119">
        <v>117</v>
      </c>
      <c r="K119" s="2">
        <f t="shared" si="6"/>
        <v>22026.465794806711</v>
      </c>
    </row>
    <row r="120" spans="2:11" x14ac:dyDescent="0.25">
      <c r="B120">
        <v>118</v>
      </c>
      <c r="C120">
        <f t="shared" si="4"/>
        <v>4.6845258497542896E+194</v>
      </c>
      <c r="E120">
        <v>118</v>
      </c>
      <c r="F120">
        <f>POWER('Headcount Forecast'!$C$12,Sayfa2!E120)</f>
        <v>9.9999999999999997E+117</v>
      </c>
      <c r="H120" s="1">
        <f t="shared" si="5"/>
        <v>2.134687761521161E-77</v>
      </c>
      <c r="J120">
        <v>118</v>
      </c>
      <c r="K120" s="2">
        <f t="shared" si="6"/>
        <v>22026.465794806711</v>
      </c>
    </row>
    <row r="121" spans="2:11" x14ac:dyDescent="0.25">
      <c r="B121">
        <v>119</v>
      </c>
      <c r="C121">
        <f t="shared" si="4"/>
        <v>5.5745857612076058E+196</v>
      </c>
      <c r="E121">
        <v>119</v>
      </c>
      <c r="F121">
        <f>POWER('Headcount Forecast'!$C$12,Sayfa2!E121)</f>
        <v>9.9999999999999994E+118</v>
      </c>
      <c r="H121" s="1">
        <f t="shared" si="5"/>
        <v>1.7938552617824878E-78</v>
      </c>
      <c r="J121">
        <v>119</v>
      </c>
      <c r="K121" s="2">
        <f t="shared" si="6"/>
        <v>22026.465794806711</v>
      </c>
    </row>
    <row r="122" spans="2:11" x14ac:dyDescent="0.25">
      <c r="B122">
        <v>120</v>
      </c>
      <c r="C122">
        <f t="shared" si="4"/>
        <v>6.6895029134491346E+198</v>
      </c>
      <c r="E122">
        <v>120</v>
      </c>
      <c r="F122">
        <f>POWER('Headcount Forecast'!$C$12,Sayfa2!E122)</f>
        <v>9.9999999999999998E+119</v>
      </c>
      <c r="H122" s="1">
        <f t="shared" si="5"/>
        <v>1.4948793848187383E-79</v>
      </c>
      <c r="J122">
        <v>120</v>
      </c>
      <c r="K122" s="2">
        <f t="shared" si="6"/>
        <v>22026.465794806711</v>
      </c>
    </row>
    <row r="123" spans="2:11" x14ac:dyDescent="0.25">
      <c r="B123">
        <v>121</v>
      </c>
      <c r="C123">
        <f t="shared" si="4"/>
        <v>8.0942985252734441E+200</v>
      </c>
      <c r="E123">
        <v>121</v>
      </c>
      <c r="F123">
        <f>POWER('Headcount Forecast'!$C$12,Sayfa2!E123)</f>
        <v>1E+121</v>
      </c>
      <c r="H123" s="1">
        <f t="shared" si="5"/>
        <v>1.2354375081146612E-80</v>
      </c>
      <c r="J123">
        <v>121</v>
      </c>
      <c r="K123" s="2">
        <f t="shared" si="6"/>
        <v>22026.465794806711</v>
      </c>
    </row>
    <row r="124" spans="2:11" x14ac:dyDescent="0.25">
      <c r="B124">
        <v>122</v>
      </c>
      <c r="C124">
        <f t="shared" si="4"/>
        <v>9.8750442008336011E+202</v>
      </c>
      <c r="E124">
        <v>122</v>
      </c>
      <c r="F124">
        <f>POWER('Headcount Forecast'!$C$12,Sayfa2!E124)</f>
        <v>1E+122</v>
      </c>
      <c r="H124" s="1">
        <f t="shared" si="5"/>
        <v>1.0126536951759518E-81</v>
      </c>
      <c r="J124">
        <v>122</v>
      </c>
      <c r="K124" s="2">
        <f t="shared" si="6"/>
        <v>22026.465794806711</v>
      </c>
    </row>
    <row r="125" spans="2:11" x14ac:dyDescent="0.25">
      <c r="B125">
        <v>123</v>
      </c>
      <c r="C125">
        <f t="shared" si="4"/>
        <v>1.2146304367025332E+205</v>
      </c>
      <c r="E125">
        <v>123</v>
      </c>
      <c r="F125">
        <f>POWER('Headcount Forecast'!$C$12,Sayfa2!E125)</f>
        <v>9.9999999999999998E+122</v>
      </c>
      <c r="H125" s="1">
        <f t="shared" si="5"/>
        <v>8.2329568713491993E-83</v>
      </c>
      <c r="J125">
        <v>123</v>
      </c>
      <c r="K125" s="2">
        <f t="shared" si="6"/>
        <v>22026.465794806711</v>
      </c>
    </row>
    <row r="126" spans="2:11" x14ac:dyDescent="0.25">
      <c r="B126">
        <v>124</v>
      </c>
      <c r="C126">
        <f t="shared" si="4"/>
        <v>1.5061417415111409E+207</v>
      </c>
      <c r="E126">
        <v>124</v>
      </c>
      <c r="F126">
        <f>POWER('Headcount Forecast'!$C$12,Sayfa2!E126)</f>
        <v>9.9999999999999995E+123</v>
      </c>
      <c r="H126" s="1">
        <f t="shared" si="5"/>
        <v>6.6394813478622586E-84</v>
      </c>
      <c r="J126">
        <v>124</v>
      </c>
      <c r="K126" s="2">
        <f t="shared" si="6"/>
        <v>22026.465794806711</v>
      </c>
    </row>
    <row r="127" spans="2:11" x14ac:dyDescent="0.25">
      <c r="B127">
        <v>125</v>
      </c>
      <c r="C127">
        <f t="shared" si="4"/>
        <v>1.8826771768889261E+209</v>
      </c>
      <c r="E127">
        <v>125</v>
      </c>
      <c r="F127">
        <f>POWER('Headcount Forecast'!$C$12,Sayfa2!E127)</f>
        <v>9.9999999999999992E+124</v>
      </c>
      <c r="H127" s="1">
        <f t="shared" si="5"/>
        <v>5.3115850782898075E-85</v>
      </c>
      <c r="J127">
        <v>125</v>
      </c>
      <c r="K127" s="2">
        <f t="shared" si="6"/>
        <v>22026.465794806711</v>
      </c>
    </row>
    <row r="128" spans="2:11" x14ac:dyDescent="0.25">
      <c r="B128">
        <v>126</v>
      </c>
      <c r="C128">
        <f t="shared" si="4"/>
        <v>2.3721732428800483E+211</v>
      </c>
      <c r="E128">
        <v>126</v>
      </c>
      <c r="F128">
        <f>POWER('Headcount Forecast'!$C$12,Sayfa2!E128)</f>
        <v>1.0000000000000001E+126</v>
      </c>
      <c r="H128" s="1">
        <f t="shared" si="5"/>
        <v>4.2155437129284166E-86</v>
      </c>
      <c r="J128">
        <v>126</v>
      </c>
      <c r="K128" s="2">
        <f t="shared" si="6"/>
        <v>22026.465794806711</v>
      </c>
    </row>
    <row r="129" spans="2:11" x14ac:dyDescent="0.25">
      <c r="B129">
        <v>127</v>
      </c>
      <c r="C129">
        <f t="shared" si="4"/>
        <v>3.0126600184576624E+213</v>
      </c>
      <c r="E129">
        <v>127</v>
      </c>
      <c r="F129">
        <f>POWER('Headcount Forecast'!$C$12,Sayfa2!E129)</f>
        <v>9.9999999999999995E+126</v>
      </c>
      <c r="H129" s="1">
        <f t="shared" si="5"/>
        <v>3.3193257582113497E-87</v>
      </c>
      <c r="J129">
        <v>127</v>
      </c>
      <c r="K129" s="2">
        <f t="shared" si="6"/>
        <v>22026.465794806711</v>
      </c>
    </row>
    <row r="130" spans="2:11" x14ac:dyDescent="0.25">
      <c r="B130">
        <v>128</v>
      </c>
      <c r="C130">
        <f t="shared" si="4"/>
        <v>3.8562048236258079E+215</v>
      </c>
      <c r="E130">
        <v>128</v>
      </c>
      <c r="F130">
        <f>POWER('Headcount Forecast'!$C$12,Sayfa2!E130)</f>
        <v>1.0000000000000001E+128</v>
      </c>
      <c r="H130" s="1">
        <f t="shared" si="5"/>
        <v>2.5932232486026175E-88</v>
      </c>
      <c r="J130">
        <v>128</v>
      </c>
      <c r="K130" s="2">
        <f t="shared" si="6"/>
        <v>22026.465794806711</v>
      </c>
    </row>
    <row r="131" spans="2:11" x14ac:dyDescent="0.25">
      <c r="B131">
        <v>129</v>
      </c>
      <c r="C131">
        <f t="shared" ref="C131:C172" si="8">FACT(B131)</f>
        <v>4.9745042224772875E+217</v>
      </c>
      <c r="E131">
        <v>129</v>
      </c>
      <c r="F131">
        <f>POWER('Headcount Forecast'!$C$12,Sayfa2!E131)</f>
        <v>1E+129</v>
      </c>
      <c r="H131" s="1">
        <f t="shared" ref="H131:H172" si="9">F131/C131</f>
        <v>2.0102505803121083E-89</v>
      </c>
      <c r="J131">
        <v>129</v>
      </c>
      <c r="K131" s="2">
        <f t="shared" si="6"/>
        <v>22026.465794806711</v>
      </c>
    </row>
    <row r="132" spans="2:11" x14ac:dyDescent="0.25">
      <c r="B132">
        <v>130</v>
      </c>
      <c r="C132">
        <f t="shared" si="8"/>
        <v>6.4668554892204729E+219</v>
      </c>
      <c r="E132">
        <v>130</v>
      </c>
      <c r="F132">
        <f>POWER('Headcount Forecast'!$C$12,Sayfa2!E132)</f>
        <v>1.0000000000000001E+130</v>
      </c>
      <c r="H132" s="1">
        <f t="shared" si="9"/>
        <v>1.5463466002400835E-90</v>
      </c>
      <c r="J132">
        <v>130</v>
      </c>
      <c r="K132" s="2">
        <f t="shared" ref="K132:K172" si="10">K131+H132</f>
        <v>22026.465794806711</v>
      </c>
    </row>
    <row r="133" spans="2:11" x14ac:dyDescent="0.25">
      <c r="B133">
        <v>131</v>
      </c>
      <c r="C133">
        <f t="shared" si="8"/>
        <v>8.4715806908788126E+221</v>
      </c>
      <c r="E133">
        <v>131</v>
      </c>
      <c r="F133">
        <f>POWER('Headcount Forecast'!$C$12,Sayfa2!E133)</f>
        <v>9.9999999999999991E+130</v>
      </c>
      <c r="H133" s="1">
        <f t="shared" si="9"/>
        <v>1.1804172520916677E-91</v>
      </c>
      <c r="J133">
        <v>131</v>
      </c>
      <c r="K133" s="2">
        <f t="shared" si="10"/>
        <v>22026.465794806711</v>
      </c>
    </row>
    <row r="134" spans="2:11" x14ac:dyDescent="0.25">
      <c r="B134">
        <v>132</v>
      </c>
      <c r="C134">
        <f t="shared" si="8"/>
        <v>1.1182486511960037E+224</v>
      </c>
      <c r="E134">
        <v>132</v>
      </c>
      <c r="F134">
        <f>POWER('Headcount Forecast'!$C$12,Sayfa2!E134)</f>
        <v>9.9999999999999999E+131</v>
      </c>
      <c r="H134" s="1">
        <f t="shared" si="9"/>
        <v>8.9425549400883879E-93</v>
      </c>
      <c r="J134">
        <v>132</v>
      </c>
      <c r="K134" s="2">
        <f t="shared" si="10"/>
        <v>22026.465794806711</v>
      </c>
    </row>
    <row r="135" spans="2:11" x14ac:dyDescent="0.25">
      <c r="B135">
        <v>133</v>
      </c>
      <c r="C135">
        <f t="shared" si="8"/>
        <v>1.4872707060906847E+226</v>
      </c>
      <c r="E135">
        <v>133</v>
      </c>
      <c r="F135">
        <f>POWER('Headcount Forecast'!$C$12,Sayfa2!E135)</f>
        <v>1E+133</v>
      </c>
      <c r="H135" s="1">
        <f t="shared" si="9"/>
        <v>6.7237255188634516E-94</v>
      </c>
      <c r="J135">
        <v>133</v>
      </c>
      <c r="K135" s="2">
        <f t="shared" si="10"/>
        <v>22026.465794806711</v>
      </c>
    </row>
    <row r="136" spans="2:11" x14ac:dyDescent="0.25">
      <c r="B136">
        <v>134</v>
      </c>
      <c r="C136">
        <f t="shared" si="8"/>
        <v>1.9929427461615201E+228</v>
      </c>
      <c r="E136">
        <v>134</v>
      </c>
      <c r="F136">
        <f>POWER('Headcount Forecast'!$C$12,Sayfa2!E136)</f>
        <v>9.9999999999999992E+133</v>
      </c>
      <c r="H136" s="1">
        <f t="shared" si="9"/>
        <v>5.0177056110921205E-95</v>
      </c>
      <c r="J136">
        <v>134</v>
      </c>
      <c r="K136" s="2">
        <f t="shared" si="10"/>
        <v>22026.465794806711</v>
      </c>
    </row>
    <row r="137" spans="2:11" x14ac:dyDescent="0.25">
      <c r="B137">
        <v>135</v>
      </c>
      <c r="C137">
        <f t="shared" si="8"/>
        <v>2.6904727073180491E+230</v>
      </c>
      <c r="E137">
        <v>135</v>
      </c>
      <c r="F137">
        <f>POWER('Headcount Forecast'!$C$12,Sayfa2!E137)</f>
        <v>9.9999999999999996E+134</v>
      </c>
      <c r="H137" s="1">
        <f t="shared" si="9"/>
        <v>3.7168189711793528E-96</v>
      </c>
      <c r="J137">
        <v>135</v>
      </c>
      <c r="K137" s="2">
        <f t="shared" si="10"/>
        <v>22026.465794806711</v>
      </c>
    </row>
    <row r="138" spans="2:11" x14ac:dyDescent="0.25">
      <c r="B138">
        <v>136</v>
      </c>
      <c r="C138">
        <f t="shared" si="8"/>
        <v>3.6590428819525483E+232</v>
      </c>
      <c r="E138">
        <v>136</v>
      </c>
      <c r="F138">
        <f>POWER('Headcount Forecast'!$C$12,Sayfa2!E138)</f>
        <v>1.0000000000000001E+136</v>
      </c>
      <c r="H138" s="1">
        <f t="shared" si="9"/>
        <v>2.7329551258671705E-97</v>
      </c>
      <c r="J138">
        <v>136</v>
      </c>
      <c r="K138" s="2">
        <f t="shared" si="10"/>
        <v>22026.465794806711</v>
      </c>
    </row>
    <row r="139" spans="2:11" x14ac:dyDescent="0.25">
      <c r="B139">
        <v>137</v>
      </c>
      <c r="C139">
        <f t="shared" si="8"/>
        <v>5.0128887482749884E+234</v>
      </c>
      <c r="E139">
        <v>137</v>
      </c>
      <c r="F139">
        <f>POWER('Headcount Forecast'!$C$12,Sayfa2!E139)</f>
        <v>1E+137</v>
      </c>
      <c r="H139" s="1">
        <f t="shared" si="9"/>
        <v>1.9948577561074247E-98</v>
      </c>
      <c r="J139">
        <v>137</v>
      </c>
      <c r="K139" s="2">
        <f t="shared" si="10"/>
        <v>22026.465794806711</v>
      </c>
    </row>
    <row r="140" spans="2:11" x14ac:dyDescent="0.25">
      <c r="B140">
        <v>138</v>
      </c>
      <c r="C140">
        <f t="shared" si="8"/>
        <v>6.9177864726194823E+236</v>
      </c>
      <c r="E140">
        <v>138</v>
      </c>
      <c r="F140">
        <f>POWER('Headcount Forecast'!$C$12,Sayfa2!E140)</f>
        <v>1E+138</v>
      </c>
      <c r="H140" s="1">
        <f t="shared" si="9"/>
        <v>1.445549098628569E-99</v>
      </c>
      <c r="J140">
        <v>138</v>
      </c>
      <c r="K140" s="2">
        <f t="shared" si="10"/>
        <v>22026.465794806711</v>
      </c>
    </row>
    <row r="141" spans="2:11" x14ac:dyDescent="0.25">
      <c r="B141">
        <v>139</v>
      </c>
      <c r="C141">
        <f t="shared" si="8"/>
        <v>9.6157231969410894E+238</v>
      </c>
      <c r="E141">
        <v>139</v>
      </c>
      <c r="F141">
        <f>POWER('Headcount Forecast'!$C$12,Sayfa2!E141)</f>
        <v>1E+139</v>
      </c>
      <c r="H141" s="1">
        <f t="shared" si="9"/>
        <v>1.0399633803083221E-100</v>
      </c>
      <c r="J141">
        <v>139</v>
      </c>
      <c r="K141" s="2">
        <f t="shared" si="10"/>
        <v>22026.465794806711</v>
      </c>
    </row>
    <row r="142" spans="2:11" x14ac:dyDescent="0.25">
      <c r="B142">
        <v>140</v>
      </c>
      <c r="C142">
        <f t="shared" si="8"/>
        <v>1.3462012475717523E+241</v>
      </c>
      <c r="E142">
        <v>140</v>
      </c>
      <c r="F142">
        <f>POWER('Headcount Forecast'!$C$12,Sayfa2!E142)</f>
        <v>1.0000000000000001E+140</v>
      </c>
      <c r="H142" s="1">
        <f t="shared" si="9"/>
        <v>7.4283098593451582E-102</v>
      </c>
      <c r="J142">
        <v>140</v>
      </c>
      <c r="K142" s="2">
        <f t="shared" si="10"/>
        <v>22026.465794806711</v>
      </c>
    </row>
    <row r="143" spans="2:11" x14ac:dyDescent="0.25">
      <c r="B143">
        <v>141</v>
      </c>
      <c r="C143">
        <f t="shared" si="8"/>
        <v>1.8981437590761713E+243</v>
      </c>
      <c r="E143">
        <v>141</v>
      </c>
      <c r="F143">
        <f>POWER('Headcount Forecast'!$C$12,Sayfa2!E143)</f>
        <v>1E+141</v>
      </c>
      <c r="H143" s="1">
        <f t="shared" si="9"/>
        <v>5.2683048647837985E-103</v>
      </c>
      <c r="J143">
        <v>141</v>
      </c>
      <c r="K143" s="2">
        <f t="shared" si="10"/>
        <v>22026.465794806711</v>
      </c>
    </row>
    <row r="144" spans="2:11" x14ac:dyDescent="0.25">
      <c r="B144">
        <v>142</v>
      </c>
      <c r="C144">
        <f t="shared" si="8"/>
        <v>2.6953641378881633E+245</v>
      </c>
      <c r="E144">
        <v>142</v>
      </c>
      <c r="F144">
        <f>POWER('Headcount Forecast'!$C$12,Sayfa2!E144)</f>
        <v>1.0000000000000001E+142</v>
      </c>
      <c r="H144" s="1">
        <f t="shared" si="9"/>
        <v>3.7100738484392948E-104</v>
      </c>
      <c r="J144">
        <v>142</v>
      </c>
      <c r="K144" s="2">
        <f t="shared" si="10"/>
        <v>22026.465794806711</v>
      </c>
    </row>
    <row r="145" spans="2:11" x14ac:dyDescent="0.25">
      <c r="B145">
        <v>143</v>
      </c>
      <c r="C145">
        <f t="shared" si="8"/>
        <v>3.8543707171800694E+247</v>
      </c>
      <c r="E145">
        <v>143</v>
      </c>
      <c r="F145">
        <f>POWER('Headcount Forecast'!$C$12,Sayfa2!E145)</f>
        <v>1E+143</v>
      </c>
      <c r="H145" s="1">
        <f t="shared" si="9"/>
        <v>2.5944572366708383E-105</v>
      </c>
      <c r="J145">
        <v>143</v>
      </c>
      <c r="K145" s="2">
        <f t="shared" si="10"/>
        <v>22026.465794806711</v>
      </c>
    </row>
    <row r="146" spans="2:11" x14ac:dyDescent="0.25">
      <c r="B146">
        <v>144</v>
      </c>
      <c r="C146">
        <f t="shared" si="8"/>
        <v>5.5502938327393076E+249</v>
      </c>
      <c r="E146">
        <v>144</v>
      </c>
      <c r="F146">
        <f>POWER('Headcount Forecast'!$C$12,Sayfa2!E146)</f>
        <v>1E+144</v>
      </c>
      <c r="H146" s="1">
        <f t="shared" si="9"/>
        <v>1.8017064143547464E-106</v>
      </c>
      <c r="J146">
        <v>144</v>
      </c>
      <c r="K146" s="2">
        <f t="shared" si="10"/>
        <v>22026.465794806711</v>
      </c>
    </row>
    <row r="147" spans="2:11" x14ac:dyDescent="0.25">
      <c r="B147">
        <v>145</v>
      </c>
      <c r="C147">
        <f t="shared" si="8"/>
        <v>8.0479260574719887E+251</v>
      </c>
      <c r="E147">
        <v>145</v>
      </c>
      <c r="F147">
        <f>POWER('Headcount Forecast'!$C$12,Sayfa2!E147)</f>
        <v>9.9999999999999999E+144</v>
      </c>
      <c r="H147" s="1">
        <f t="shared" si="9"/>
        <v>1.2425561478308606E-107</v>
      </c>
      <c r="J147">
        <v>145</v>
      </c>
      <c r="K147" s="2">
        <f t="shared" si="10"/>
        <v>22026.465794806711</v>
      </c>
    </row>
    <row r="148" spans="2:11" x14ac:dyDescent="0.25">
      <c r="B148">
        <v>146</v>
      </c>
      <c r="C148">
        <f t="shared" si="8"/>
        <v>1.1749972043909107E+254</v>
      </c>
      <c r="E148">
        <v>146</v>
      </c>
      <c r="F148">
        <f>POWER('Headcount Forecast'!$C$12,Sayfa2!E148)</f>
        <v>9.9999999999999993E+145</v>
      </c>
      <c r="H148" s="1">
        <f t="shared" si="9"/>
        <v>8.5106585467867132E-109</v>
      </c>
      <c r="J148">
        <v>146</v>
      </c>
      <c r="K148" s="2">
        <f t="shared" si="10"/>
        <v>22026.465794806711</v>
      </c>
    </row>
    <row r="149" spans="2:11" x14ac:dyDescent="0.25">
      <c r="B149">
        <v>147</v>
      </c>
      <c r="C149">
        <f t="shared" si="8"/>
        <v>1.7272458904546399E+256</v>
      </c>
      <c r="E149">
        <v>147</v>
      </c>
      <c r="F149">
        <f>POWER('Headcount Forecast'!$C$12,Sayfa2!E149)</f>
        <v>9.9999999999999998E+146</v>
      </c>
      <c r="H149" s="1">
        <f t="shared" si="9"/>
        <v>5.7895636372698693E-110</v>
      </c>
      <c r="J149">
        <v>147</v>
      </c>
      <c r="K149" s="2">
        <f t="shared" si="10"/>
        <v>22026.465794806711</v>
      </c>
    </row>
    <row r="150" spans="2:11" x14ac:dyDescent="0.25">
      <c r="B150">
        <v>148</v>
      </c>
      <c r="C150">
        <f t="shared" si="8"/>
        <v>2.5563239178728637E+258</v>
      </c>
      <c r="E150">
        <v>148</v>
      </c>
      <c r="F150">
        <f>POWER('Headcount Forecast'!$C$12,Sayfa2!E150)</f>
        <v>1E+148</v>
      </c>
      <c r="H150" s="1">
        <f t="shared" si="9"/>
        <v>3.9118673224796468E-111</v>
      </c>
      <c r="J150">
        <v>148</v>
      </c>
      <c r="K150" s="2">
        <f t="shared" si="10"/>
        <v>22026.465794806711</v>
      </c>
    </row>
    <row r="151" spans="2:11" x14ac:dyDescent="0.25">
      <c r="B151">
        <v>149</v>
      </c>
      <c r="C151">
        <f t="shared" si="8"/>
        <v>3.8089226376305687E+260</v>
      </c>
      <c r="E151">
        <v>149</v>
      </c>
      <c r="F151">
        <f>POWER('Headcount Forecast'!$C$12,Sayfa2!E151)</f>
        <v>1E+149</v>
      </c>
      <c r="H151" s="1">
        <f t="shared" si="9"/>
        <v>2.6254143103890237E-112</v>
      </c>
      <c r="J151">
        <v>149</v>
      </c>
      <c r="K151" s="2">
        <f t="shared" si="10"/>
        <v>22026.465794806711</v>
      </c>
    </row>
    <row r="152" spans="2:11" x14ac:dyDescent="0.25">
      <c r="B152">
        <v>150</v>
      </c>
      <c r="C152">
        <f t="shared" si="8"/>
        <v>5.7133839564458575E+262</v>
      </c>
      <c r="E152">
        <v>150</v>
      </c>
      <c r="F152">
        <f>POWER('Headcount Forecast'!$C$12,Sayfa2!E152)</f>
        <v>9.9999999999999998E+149</v>
      </c>
      <c r="H152" s="1">
        <f t="shared" si="9"/>
        <v>1.7502762069260143E-113</v>
      </c>
      <c r="J152">
        <v>150</v>
      </c>
      <c r="K152" s="2">
        <f t="shared" si="10"/>
        <v>22026.465794806711</v>
      </c>
    </row>
    <row r="153" spans="2:11" x14ac:dyDescent="0.25">
      <c r="B153">
        <v>151</v>
      </c>
      <c r="C153">
        <f t="shared" si="8"/>
        <v>8.6272097742332436E+264</v>
      </c>
      <c r="E153">
        <v>151</v>
      </c>
      <c r="F153">
        <f>POWER('Headcount Forecast'!$C$12,Sayfa2!E153)</f>
        <v>1E+151</v>
      </c>
      <c r="H153" s="1">
        <f t="shared" si="9"/>
        <v>1.1591233158450428E-114</v>
      </c>
      <c r="J153">
        <v>151</v>
      </c>
      <c r="K153" s="2">
        <f t="shared" si="10"/>
        <v>22026.465794806711</v>
      </c>
    </row>
    <row r="154" spans="2:11" x14ac:dyDescent="0.25">
      <c r="B154">
        <v>152</v>
      </c>
      <c r="C154">
        <f t="shared" si="8"/>
        <v>1.3113358856834527E+267</v>
      </c>
      <c r="E154">
        <v>152</v>
      </c>
      <c r="F154">
        <f>POWER('Headcount Forecast'!$C$12,Sayfa2!E154)</f>
        <v>1E+152</v>
      </c>
      <c r="H154" s="1">
        <f t="shared" si="9"/>
        <v>7.6258112884542311E-116</v>
      </c>
      <c r="J154">
        <v>152</v>
      </c>
      <c r="K154" s="2">
        <f t="shared" si="10"/>
        <v>22026.465794806711</v>
      </c>
    </row>
    <row r="155" spans="2:11" x14ac:dyDescent="0.25">
      <c r="B155">
        <v>153</v>
      </c>
      <c r="C155">
        <f t="shared" si="8"/>
        <v>2.0063439050956838E+269</v>
      </c>
      <c r="E155">
        <v>153</v>
      </c>
      <c r="F155">
        <f>POWER('Headcount Forecast'!$C$12,Sayfa2!E155)</f>
        <v>1E+153</v>
      </c>
      <c r="H155" s="1">
        <f t="shared" si="9"/>
        <v>4.9841903846106052E-117</v>
      </c>
      <c r="J155">
        <v>153</v>
      </c>
      <c r="K155" s="2">
        <f t="shared" si="10"/>
        <v>22026.465794806711</v>
      </c>
    </row>
    <row r="156" spans="2:11" x14ac:dyDescent="0.25">
      <c r="B156">
        <v>154</v>
      </c>
      <c r="C156">
        <f t="shared" si="8"/>
        <v>3.0897696138473515E+271</v>
      </c>
      <c r="E156">
        <v>154</v>
      </c>
      <c r="F156">
        <f>POWER('Headcount Forecast'!$C$12,Sayfa2!E156)</f>
        <v>1E+154</v>
      </c>
      <c r="H156" s="1">
        <f t="shared" si="9"/>
        <v>3.2364872627341612E-118</v>
      </c>
      <c r="J156">
        <v>154</v>
      </c>
      <c r="K156" s="2">
        <f t="shared" si="10"/>
        <v>22026.465794806711</v>
      </c>
    </row>
    <row r="157" spans="2:11" x14ac:dyDescent="0.25">
      <c r="B157">
        <v>155</v>
      </c>
      <c r="C157">
        <f t="shared" si="8"/>
        <v>4.7891429014633931E+273</v>
      </c>
      <c r="E157">
        <v>155</v>
      </c>
      <c r="F157">
        <f>POWER('Headcount Forecast'!$C$12,Sayfa2!E157)</f>
        <v>1E+155</v>
      </c>
      <c r="H157" s="1">
        <f t="shared" si="9"/>
        <v>2.0880562985381692E-119</v>
      </c>
      <c r="J157">
        <v>155</v>
      </c>
      <c r="K157" s="2">
        <f t="shared" si="10"/>
        <v>22026.465794806711</v>
      </c>
    </row>
    <row r="158" spans="2:11" x14ac:dyDescent="0.25">
      <c r="B158">
        <v>156</v>
      </c>
      <c r="C158">
        <f t="shared" si="8"/>
        <v>7.4710629262828918E+275</v>
      </c>
      <c r="E158">
        <v>156</v>
      </c>
      <c r="F158">
        <f>POWER('Headcount Forecast'!$C$12,Sayfa2!E158)</f>
        <v>9.9999999999999998E+155</v>
      </c>
      <c r="H158" s="1">
        <f t="shared" si="9"/>
        <v>1.3384976272680573E-120</v>
      </c>
      <c r="J158">
        <v>156</v>
      </c>
      <c r="K158" s="2">
        <f t="shared" si="10"/>
        <v>22026.465794806711</v>
      </c>
    </row>
    <row r="159" spans="2:11" x14ac:dyDescent="0.25">
      <c r="B159">
        <v>157</v>
      </c>
      <c r="C159">
        <f t="shared" si="8"/>
        <v>1.1729568794264134E+278</v>
      </c>
      <c r="E159">
        <v>157</v>
      </c>
      <c r="F159">
        <f>POWER('Headcount Forecast'!$C$12,Sayfa2!E159)</f>
        <v>9.9999999999999998E+156</v>
      </c>
      <c r="H159" s="1">
        <f t="shared" si="9"/>
        <v>8.5254625940640641E-122</v>
      </c>
      <c r="J159">
        <v>157</v>
      </c>
      <c r="K159" s="2">
        <f t="shared" si="10"/>
        <v>22026.465794806711</v>
      </c>
    </row>
    <row r="160" spans="2:11" x14ac:dyDescent="0.25">
      <c r="B160">
        <v>158</v>
      </c>
      <c r="C160">
        <f t="shared" si="8"/>
        <v>1.8532718694937346E+280</v>
      </c>
      <c r="E160">
        <v>158</v>
      </c>
      <c r="F160">
        <f>POWER('Headcount Forecast'!$C$12,Sayfa2!E160)</f>
        <v>9.9999999999999995E+157</v>
      </c>
      <c r="H160" s="1">
        <f t="shared" si="9"/>
        <v>5.3958624013063651E-123</v>
      </c>
      <c r="J160">
        <v>158</v>
      </c>
      <c r="K160" s="2">
        <f t="shared" si="10"/>
        <v>22026.465794806711</v>
      </c>
    </row>
    <row r="161" spans="2:11" x14ac:dyDescent="0.25">
      <c r="B161">
        <v>159</v>
      </c>
      <c r="C161">
        <f t="shared" si="8"/>
        <v>2.9467022724950358E+282</v>
      </c>
      <c r="E161">
        <v>159</v>
      </c>
      <c r="F161">
        <f>POWER('Headcount Forecast'!$C$12,Sayfa2!E161)</f>
        <v>9.9999999999999993E+158</v>
      </c>
      <c r="H161" s="1">
        <f t="shared" si="9"/>
        <v>3.3936241517650122E-124</v>
      </c>
      <c r="J161">
        <v>159</v>
      </c>
      <c r="K161" s="2">
        <f t="shared" si="10"/>
        <v>22026.465794806711</v>
      </c>
    </row>
    <row r="162" spans="2:11" x14ac:dyDescent="0.25">
      <c r="B162">
        <v>160</v>
      </c>
      <c r="C162">
        <f t="shared" si="8"/>
        <v>4.7147236359920609E+284</v>
      </c>
      <c r="E162">
        <v>160</v>
      </c>
      <c r="F162">
        <f>POWER('Headcount Forecast'!$C$12,Sayfa2!E162)</f>
        <v>1E+160</v>
      </c>
      <c r="H162" s="1">
        <f t="shared" si="9"/>
        <v>2.1210150948531311E-125</v>
      </c>
      <c r="J162">
        <v>160</v>
      </c>
      <c r="K162" s="2">
        <f t="shared" si="10"/>
        <v>22026.465794806711</v>
      </c>
    </row>
    <row r="163" spans="2:11" x14ac:dyDescent="0.25">
      <c r="B163">
        <v>161</v>
      </c>
      <c r="C163">
        <f t="shared" si="8"/>
        <v>7.5907050539472232E+286</v>
      </c>
      <c r="E163">
        <v>161</v>
      </c>
      <c r="F163">
        <f>POWER('Headcount Forecast'!$C$12,Sayfa2!E163)</f>
        <v>1E+161</v>
      </c>
      <c r="H163" s="1">
        <f t="shared" si="9"/>
        <v>1.3174006800329999E-126</v>
      </c>
      <c r="J163">
        <v>161</v>
      </c>
      <c r="K163" s="2">
        <f t="shared" si="10"/>
        <v>22026.465794806711</v>
      </c>
    </row>
    <row r="164" spans="2:11" x14ac:dyDescent="0.25">
      <c r="B164">
        <v>162</v>
      </c>
      <c r="C164">
        <f t="shared" si="8"/>
        <v>1.2296942187394494E+289</v>
      </c>
      <c r="E164">
        <v>162</v>
      </c>
      <c r="F164">
        <f>POWER('Headcount Forecast'!$C$12,Sayfa2!E164)</f>
        <v>9.9999999999999994E+161</v>
      </c>
      <c r="H164" s="1">
        <f t="shared" si="9"/>
        <v>8.1321029631666697E-128</v>
      </c>
      <c r="J164">
        <v>162</v>
      </c>
      <c r="K164" s="2">
        <f t="shared" si="10"/>
        <v>22026.465794806711</v>
      </c>
    </row>
    <row r="165" spans="2:11" x14ac:dyDescent="0.25">
      <c r="B165">
        <v>163</v>
      </c>
      <c r="C165">
        <f t="shared" si="8"/>
        <v>2.0044015765453032E+291</v>
      </c>
      <c r="E165">
        <v>163</v>
      </c>
      <c r="F165">
        <f>POWER('Headcount Forecast'!$C$12,Sayfa2!E165)</f>
        <v>9.9999999999999994E+162</v>
      </c>
      <c r="H165" s="1">
        <f t="shared" si="9"/>
        <v>4.9890202228016361E-129</v>
      </c>
      <c r="J165">
        <v>163</v>
      </c>
      <c r="K165" s="2">
        <f t="shared" si="10"/>
        <v>22026.465794806711</v>
      </c>
    </row>
    <row r="166" spans="2:11" x14ac:dyDescent="0.25">
      <c r="B166">
        <v>164</v>
      </c>
      <c r="C166">
        <f t="shared" si="8"/>
        <v>3.2872185855342987E+293</v>
      </c>
      <c r="E166">
        <v>164</v>
      </c>
      <c r="F166">
        <f>POWER('Headcount Forecast'!$C$12,Sayfa2!E166)</f>
        <v>1E+164</v>
      </c>
      <c r="H166" s="1">
        <f t="shared" si="9"/>
        <v>3.0420855017083137E-130</v>
      </c>
      <c r="J166">
        <v>164</v>
      </c>
      <c r="K166" s="2">
        <f t="shared" si="10"/>
        <v>22026.465794806711</v>
      </c>
    </row>
    <row r="167" spans="2:11" x14ac:dyDescent="0.25">
      <c r="B167">
        <v>165</v>
      </c>
      <c r="C167">
        <f t="shared" si="8"/>
        <v>5.4239106661315832E+295</v>
      </c>
      <c r="E167">
        <v>165</v>
      </c>
      <c r="F167">
        <f>POWER('Headcount Forecast'!$C$12,Sayfa2!E167)</f>
        <v>9.999999999999999E+164</v>
      </c>
      <c r="H167" s="1">
        <f t="shared" si="9"/>
        <v>1.8436881828535266E-131</v>
      </c>
      <c r="J167">
        <v>165</v>
      </c>
      <c r="K167" s="2">
        <f t="shared" si="10"/>
        <v>22026.465794806711</v>
      </c>
    </row>
    <row r="168" spans="2:11" x14ac:dyDescent="0.25">
      <c r="B168">
        <v>166</v>
      </c>
      <c r="C168">
        <f t="shared" si="8"/>
        <v>9.0036917057784341E+297</v>
      </c>
      <c r="E168">
        <v>166</v>
      </c>
      <c r="F168">
        <f>POWER('Headcount Forecast'!$C$12,Sayfa2!E168)</f>
        <v>9.9999999999999994E+165</v>
      </c>
      <c r="H168" s="1">
        <f t="shared" si="9"/>
        <v>1.1106555318394731E-132</v>
      </c>
      <c r="J168">
        <v>166</v>
      </c>
      <c r="K168" s="2">
        <f t="shared" si="10"/>
        <v>22026.465794806711</v>
      </c>
    </row>
    <row r="169" spans="2:11" x14ac:dyDescent="0.25">
      <c r="B169">
        <v>167</v>
      </c>
      <c r="C169">
        <f t="shared" si="8"/>
        <v>1.5036165148649983E+300</v>
      </c>
      <c r="E169">
        <v>167</v>
      </c>
      <c r="F169">
        <f>POWER('Headcount Forecast'!$C$12,Sayfa2!E169)</f>
        <v>1E+167</v>
      </c>
      <c r="H169" s="1">
        <f t="shared" si="9"/>
        <v>6.6506319271824749E-134</v>
      </c>
      <c r="J169">
        <v>167</v>
      </c>
      <c r="K169" s="2">
        <f t="shared" si="10"/>
        <v>22026.465794806711</v>
      </c>
    </row>
    <row r="170" spans="2:11" x14ac:dyDescent="0.25">
      <c r="B170">
        <v>168</v>
      </c>
      <c r="C170">
        <f t="shared" si="8"/>
        <v>2.5260757449731988E+302</v>
      </c>
      <c r="E170">
        <v>168</v>
      </c>
      <c r="F170">
        <f>POWER('Headcount Forecast'!$C$12,Sayfa2!E170)</f>
        <v>9.9999999999999993E+167</v>
      </c>
      <c r="H170" s="1">
        <f t="shared" si="9"/>
        <v>3.9587094804657557E-135</v>
      </c>
      <c r="J170">
        <v>168</v>
      </c>
      <c r="K170" s="2">
        <f t="shared" si="10"/>
        <v>22026.465794806711</v>
      </c>
    </row>
    <row r="171" spans="2:11" x14ac:dyDescent="0.25">
      <c r="B171">
        <v>169</v>
      </c>
      <c r="C171">
        <f t="shared" si="8"/>
        <v>4.2690680090047056E+304</v>
      </c>
      <c r="E171">
        <v>169</v>
      </c>
      <c r="F171">
        <f>POWER('Headcount Forecast'!$C$12,Sayfa2!E171)</f>
        <v>9.9999999999999993E+168</v>
      </c>
      <c r="H171" s="1">
        <f t="shared" si="9"/>
        <v>2.3424316452460096E-136</v>
      </c>
      <c r="J171">
        <v>169</v>
      </c>
      <c r="K171" s="2">
        <f t="shared" si="10"/>
        <v>22026.465794806711</v>
      </c>
    </row>
    <row r="172" spans="2:11" x14ac:dyDescent="0.25">
      <c r="B172">
        <v>170</v>
      </c>
      <c r="C172">
        <f t="shared" si="8"/>
        <v>7.257415615308004E+306</v>
      </c>
      <c r="E172">
        <v>170</v>
      </c>
      <c r="F172">
        <f>POWER('Headcount Forecast'!$C$12,Sayfa2!E172)</f>
        <v>1E+170</v>
      </c>
      <c r="H172" s="1">
        <f t="shared" si="9"/>
        <v>1.3779009677917696E-137</v>
      </c>
      <c r="J172">
        <v>170</v>
      </c>
      <c r="K172" s="2">
        <f t="shared" si="10"/>
        <v>22026.465794806711</v>
      </c>
    </row>
  </sheetData>
  <mergeCells count="3">
    <mergeCell ref="B1:C1"/>
    <mergeCell ref="E1:F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Terminoloji</vt:lpstr>
      <vt:lpstr>Çağrı Karşılama Formülleri</vt:lpstr>
      <vt:lpstr>Diğer Formüller</vt:lpstr>
      <vt:lpstr>Headcount Forecast</vt:lpstr>
      <vt:lpstr>Vardiya Planı</vt:lpstr>
      <vt:lpstr>Çizelge</vt:lpstr>
      <vt:lpstr>Sayfa2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ADS</dc:creator>
  <cp:lastModifiedBy>frank</cp:lastModifiedBy>
  <dcterms:created xsi:type="dcterms:W3CDTF">2015-06-05T18:19:34Z</dcterms:created>
  <dcterms:modified xsi:type="dcterms:W3CDTF">2023-05-21T18:27:11Z</dcterms:modified>
</cp:coreProperties>
</file>