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C60485FE-CA05-4D56-BB88-B6B2C0C209F0}" xr6:coauthVersionLast="47" xr6:coauthVersionMax="47" xr10:uidLastSave="{00000000-0000-0000-0000-000000000000}"/>
  <bookViews>
    <workbookView xWindow="-110" yWindow="-110" windowWidth="19420" windowHeight="10420" tabRatio="950" firstSheet="1" activeTab="17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1" i="18" l="1"/>
  <c r="G11" i="18"/>
  <c r="F11" i="18"/>
  <c r="K12" i="13" l="1"/>
  <c r="K11" i="13" l="1"/>
  <c r="J11" i="13"/>
  <c r="I11" i="13"/>
  <c r="AF10" i="14" l="1"/>
  <c r="AF10" i="13"/>
  <c r="AF10" i="12"/>
  <c r="H11" i="11"/>
  <c r="G11" i="11"/>
  <c r="F11" i="11"/>
  <c r="AA20" i="9"/>
  <c r="K11" i="8" l="1"/>
  <c r="J11" i="8"/>
  <c r="I11" i="8"/>
  <c r="F11" i="8"/>
  <c r="N17" i="9"/>
  <c r="D17" i="7"/>
  <c r="E17" i="7"/>
  <c r="F17" i="7"/>
  <c r="G17" i="7"/>
  <c r="H17" i="7"/>
  <c r="I17" i="7"/>
  <c r="J17" i="7"/>
  <c r="K17" i="7"/>
  <c r="C17" i="7"/>
  <c r="D17" i="9"/>
  <c r="E17" i="9"/>
  <c r="A2" i="33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X15" i="4" s="1"/>
  <c r="W15" i="4"/>
  <c r="L14" i="6"/>
  <c r="M14" i="6"/>
  <c r="N14" i="6"/>
  <c r="Q14" i="6"/>
  <c r="T14" i="6" s="1"/>
  <c r="R14" i="6"/>
  <c r="S14" i="6"/>
  <c r="U14" i="6"/>
  <c r="X14" i="6" s="1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X15" i="12" s="1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X15" i="13" s="1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X15" i="14" s="1"/>
  <c r="V15" i="14"/>
  <c r="W15" i="14"/>
  <c r="L14" i="15"/>
  <c r="M14" i="15"/>
  <c r="N14" i="15"/>
  <c r="Q14" i="15"/>
  <c r="T14" i="15" s="1"/>
  <c r="R14" i="15"/>
  <c r="S14" i="15"/>
  <c r="U14" i="15"/>
  <c r="X14" i="15" s="1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W15" i="16"/>
  <c r="X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X15" i="17" s="1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X15" i="20" s="1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X15" i="21" s="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X15" i="22" s="1"/>
  <c r="V15" i="22"/>
  <c r="W15" i="22"/>
  <c r="L14" i="23"/>
  <c r="M14" i="23"/>
  <c r="N14" i="23"/>
  <c r="Q14" i="23"/>
  <c r="T14" i="23" s="1"/>
  <c r="R14" i="23"/>
  <c r="S14" i="23"/>
  <c r="U14" i="23"/>
  <c r="X14" i="23" s="1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X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X15" i="26" s="1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X15" i="28" s="1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X15" i="29" s="1"/>
  <c r="W15" i="29"/>
  <c r="L14" i="30"/>
  <c r="M14" i="30"/>
  <c r="N14" i="30"/>
  <c r="Q14" i="30"/>
  <c r="T14" i="30" s="1"/>
  <c r="R14" i="30"/>
  <c r="S14" i="30"/>
  <c r="U14" i="30"/>
  <c r="X14" i="30" s="1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X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X15" i="5" s="1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5" i="18" l="1"/>
  <c r="X14" i="22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K17" i="9" s="1"/>
  <c r="J16" i="9"/>
  <c r="J17" i="9" s="1"/>
  <c r="I16" i="9"/>
  <c r="I17" i="9" s="1"/>
  <c r="H16" i="9"/>
  <c r="H17" i="9" s="1"/>
  <c r="G16" i="9"/>
  <c r="G17" i="9" s="1"/>
  <c r="F16" i="9"/>
  <c r="F17" i="9" s="1"/>
  <c r="E16" i="9"/>
  <c r="D16" i="9"/>
  <c r="C16" i="9"/>
  <c r="C17" i="9" s="1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16" i="14" s="1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X16" i="8" s="1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J17" i="33" s="1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D17" i="33" s="1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E17" i="33" s="1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F17" i="33" s="1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G17" i="33" s="1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H17" i="33" s="1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I17" i="33" s="1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C17" i="33" s="1"/>
  <c r="K16" i="33"/>
  <c r="K17" i="33" s="1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6" i="27" s="1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J16" i="18" l="1"/>
  <c r="AK16" i="22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<sst xmlns="http://schemas.openxmlformats.org/spreadsheetml/2006/main" count="2196" uniqueCount="105">
  <si>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</si>
  <si>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</si>
  <si>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</si>
  <si>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</si>
  <si>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</si>
  <si>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</si>
  <si>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</si>
  <si>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</si>
  <si>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</si>
  <si>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</si>
  <si>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</si>
  <si>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</si>
  <si>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</si>
  <si>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</si>
  <si>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</si>
  <si>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</si>
  <si>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</si>
  <si>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</si>
  <si>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</si>
  <si>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</si>
  <si>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</si>
  <si>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</si>
  <si>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</si>
  <si>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</si>
  <si>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</si>
  <si>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</si>
  <si>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</si>
  <si>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</si>
  <si>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</si>
  <si>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</si>
  <si>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</si>
  <si>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</si>
  <si>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</si>
  <si>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</si>
  <si>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</si>
  <si>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</si>
  <si>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</si>
  <si>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</si>
  <si>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</si>
  <si>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</si>
  <si>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</si>
  <si>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</si>
  <si>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</si>
  <si>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</si>
  <si>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</si>
  <si>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</si>
  <si>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</si>
  <si>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</si>
  <si>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</si>
  <si>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</si>
  <si>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</si>
  <si>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</si>
  <si>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</si>
  <si>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</si>
  <si>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</si>
  <si>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</si>
  <si>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</si>
  <si>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</si>
  <si>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</si>
  <si>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</si>
  <si>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</si>
  <si>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</si>
  <si>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</si>
  <si>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</si>
  <si>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</si>
  <si>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</si>
  <si>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</si>
  <si>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</si>
  <si>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</si>
  <si>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</si>
  <si>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</si>
  <si>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</si>
  <si>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</si>
  <si>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</si>
  <si>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</si>
  <si>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</si>
  <si>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</si>
  <si>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</si>
  <si>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</si>
  <si>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</si>
  <si>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</si>
  <si>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</si>
  <si>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</si>
  <si>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</si>
  <si>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</si>
  <si>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</si>
  <si>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</si>
  <si>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</si>
  <si>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</si>
  <si>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</si>
  <si>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</si>
  <si>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</si>
  <si>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</si>
  <si>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</si>
  <si>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</si>
  <si>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</si>
  <si>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</si>
  <si>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</si>
  <si>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</si>
  <si>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 xml:space="preserve">Addition </t>
  </si>
  <si>
    <t xml:space="preserve">Zeshan </t>
  </si>
  <si>
    <t>Jabbar</t>
  </si>
  <si>
    <t>Zeshan</t>
  </si>
  <si>
    <t>Jabran Iqbal</t>
  </si>
  <si>
    <t>Furqan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</si>
</sst>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33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13" fillId="7" borderId="7" xfId="0" applyFont="1" applyFill="1" applyBorder="1"/>
    <xf numFmtId="0" fontId="13" fillId="7" borderId="5" xfId="0" applyFont="1" applyFill="1" applyBorder="1"/>
    <xf numFmtId="0" fontId="13" fillId="7" borderId="29" xfId="0" applyFont="1" applyFill="1" applyBorder="1" applyAlignment="1">
      <alignment horizontal="center"/>
    </xf>
    <xf numFmtId="0" fontId="13" fillId="7" borderId="29" xfId="0" applyFont="1" applyFill="1" applyBorder="1"/>
    <xf numFmtId="0" fontId="13" fillId="7" borderId="22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167" fontId="9" fillId="6" borderId="48" xfId="0" applyNumberFormat="1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44"/>
      <c r="B3" s="244"/>
      <c r="C3" s="244"/>
      <c r="D3" s="244"/>
      <c r="E3" s="244"/>
      <c r="F3" s="245"/>
      <c r="G3" s="245"/>
      <c r="H3" s="245"/>
      <c r="I3" s="245"/>
      <c r="J3" s="245"/>
      <c r="K3" s="245"/>
      <c r="L3" s="245"/>
      <c r="M3" s="245"/>
      <c r="N3" s="245"/>
      <c r="O3" s="245"/>
      <c r="P3" s="245"/>
      <c r="Q3" s="245"/>
      <c r="R3" s="245"/>
      <c r="S3" s="245"/>
      <c r="T3" s="245"/>
      <c r="U3" s="245"/>
      <c r="V3" s="245"/>
      <c r="W3" s="245"/>
      <c r="X3" s="245"/>
      <c r="Y3" s="245"/>
    </row>
    <row r="4" spans="1:29" ht="14.5" customHeight="1" x14ac:dyDescent="0.35">
      <c r="A4" s="246" t="s">
        <v>0</v>
      </c>
      <c r="B4" s="4" t="s">
        <v>1</v>
      </c>
      <c r="C4" s="4"/>
      <c r="D4" s="248" t="s">
        <v>2</v>
      </c>
      <c r="E4" s="250" t="s">
        <v>3</v>
      </c>
      <c r="F4" s="252" t="s">
        <v>4</v>
      </c>
      <c r="G4" s="252"/>
      <c r="H4" s="253" t="s">
        <v>5</v>
      </c>
      <c r="I4" s="253"/>
      <c r="J4" s="254" t="s">
        <v>6</v>
      </c>
      <c r="K4" s="255"/>
      <c r="L4" s="254" t="s">
        <v>7</v>
      </c>
      <c r="M4" s="255"/>
      <c r="N4" s="256" t="s">
        <v>8</v>
      </c>
      <c r="O4" s="256"/>
      <c r="P4" s="254" t="s">
        <v>9</v>
      </c>
      <c r="Q4" s="255"/>
      <c r="R4" s="254" t="s">
        <v>10</v>
      </c>
      <c r="S4" s="255"/>
      <c r="T4" s="257" t="s">
        <v>11</v>
      </c>
      <c r="U4" s="257"/>
      <c r="V4" s="258" t="s">
        <v>12</v>
      </c>
      <c r="W4" s="259"/>
      <c r="X4" s="258" t="s">
        <v>13</v>
      </c>
      <c r="Y4" s="259"/>
    </row>
    <row r="5" spans="1:29" ht="26.25" customHeight="1" thickBot="1" x14ac:dyDescent="0.4">
      <c r="A5" s="247"/>
      <c r="B5" s="6" t="s">
        <v>14</v>
      </c>
      <c r="C5" s="6" t="s">
        <v>2</v>
      </c>
      <c r="D5" s="249"/>
      <c r="E5" s="251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B15" sqref="B15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79">
        <v>46174</v>
      </c>
      <c r="B2" s="279"/>
      <c r="C2" s="173" t="s">
        <v>65</v>
      </c>
      <c r="D2" s="280" t="s">
        <v>66</v>
      </c>
      <c r="E2" s="280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81" t="s">
        <v>84</v>
      </c>
      <c r="B3" s="282"/>
      <c r="C3" s="282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73" t="s">
        <v>70</v>
      </c>
      <c r="B4" s="273" t="s">
        <v>49</v>
      </c>
      <c r="C4" s="275" t="s">
        <v>85</v>
      </c>
      <c r="D4" s="277" t="s">
        <v>4</v>
      </c>
      <c r="E4" s="278"/>
      <c r="F4" s="156" t="s">
        <v>71</v>
      </c>
      <c r="G4" s="263" t="s">
        <v>72</v>
      </c>
      <c r="H4" s="264"/>
      <c r="I4" s="264"/>
      <c r="J4" s="264"/>
      <c r="K4" s="265"/>
      <c r="L4" s="266"/>
    </row>
    <row r="5" spans="1:12" ht="15" customHeight="1" thickBot="1" x14ac:dyDescent="0.35">
      <c r="A5" s="274"/>
      <c r="B5" s="274"/>
      <c r="C5" s="276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163.6</v>
      </c>
      <c r="I8" s="195">
        <f t="shared" si="0"/>
        <v>0.32719999999999999</v>
      </c>
      <c r="J8" s="188">
        <f t="shared" si="1"/>
        <v>336.4</v>
      </c>
      <c r="K8" s="189">
        <f t="shared" si="2"/>
        <v>163.6</v>
      </c>
      <c r="L8" s="196">
        <f t="shared" si="3"/>
        <v>13.456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113.25</v>
      </c>
      <c r="I9" s="195">
        <f t="shared" si="0"/>
        <v>0.22650000000000001</v>
      </c>
      <c r="J9" s="188">
        <f t="shared" si="1"/>
        <v>386.75</v>
      </c>
      <c r="K9" s="189">
        <f t="shared" si="2"/>
        <v>113.25</v>
      </c>
      <c r="L9" s="196">
        <f t="shared" si="3"/>
        <v>15.47</v>
      </c>
    </row>
    <row r="10" spans="1:12" ht="14.5" x14ac:dyDescent="0.3">
      <c r="A10" s="40">
        <v>5</v>
      </c>
      <c r="B10" s="5"/>
      <c r="C10" s="181" t="str">
        <f>Ttl!B10</f>
        <v>Jabran Iqbal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144.75</v>
      </c>
      <c r="I10" s="195">
        <f t="shared" si="0"/>
        <v>0.28949999999999998</v>
      </c>
      <c r="J10" s="188">
        <f t="shared" si="1"/>
        <v>355.25</v>
      </c>
      <c r="K10" s="189">
        <f t="shared" si="2"/>
        <v>144.75</v>
      </c>
      <c r="L10" s="196">
        <f t="shared" si="3"/>
        <v>14.21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37.85</v>
      </c>
      <c r="I11" s="195">
        <f t="shared" si="0"/>
        <v>7.5700000000000003E-2</v>
      </c>
      <c r="J11" s="188">
        <f t="shared" si="1"/>
        <v>462.15</v>
      </c>
      <c r="K11" s="189">
        <f t="shared" si="2"/>
        <v>37.85</v>
      </c>
      <c r="L11" s="196">
        <f t="shared" si="3"/>
        <v>18.486000000000001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772.17499999999995</v>
      </c>
      <c r="I12" s="195">
        <f t="shared" si="0"/>
        <v>0.12869583333333331</v>
      </c>
      <c r="J12" s="188">
        <f t="shared" si="1"/>
        <v>5227.8249999999998</v>
      </c>
      <c r="K12" s="189">
        <f t="shared" si="2"/>
        <v>772.17499999999995</v>
      </c>
      <c r="L12" s="196">
        <f t="shared" si="3"/>
        <v>209.113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500</v>
      </c>
      <c r="I13" s="195">
        <f t="shared" si="0"/>
        <v>1</v>
      </c>
      <c r="J13" s="188">
        <f t="shared" si="1"/>
        <v>0</v>
      </c>
      <c r="K13" s="189">
        <f t="shared" si="2"/>
        <v>500</v>
      </c>
      <c r="L13" s="196">
        <f t="shared" si="3"/>
        <v>0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Furqan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0.97499999999999998</v>
      </c>
      <c r="I18" s="200" t="e">
        <f t="shared" si="0"/>
        <v>#DIV/0!</v>
      </c>
      <c r="J18" s="201">
        <f t="shared" si="1"/>
        <v>-0.97499999999999998</v>
      </c>
      <c r="K18" s="202">
        <f t="shared" si="2"/>
        <v>0.97499999999999998</v>
      </c>
      <c r="L18" s="203">
        <f t="shared" si="3"/>
        <v>-3.9E-2</v>
      </c>
    </row>
    <row r="19" spans="1:12" ht="15" thickBot="1" x14ac:dyDescent="0.35">
      <c r="A19" s="267" t="s">
        <v>48</v>
      </c>
      <c r="B19" s="268"/>
      <c r="C19" s="269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73" t="s">
        <v>70</v>
      </c>
      <c r="B22" s="273" t="s">
        <v>49</v>
      </c>
      <c r="C22" s="275" t="s">
        <v>85</v>
      </c>
      <c r="D22" s="277" t="s">
        <v>79</v>
      </c>
      <c r="E22" s="278"/>
      <c r="F22" s="156" t="s">
        <v>71</v>
      </c>
      <c r="G22" s="260" t="s">
        <v>80</v>
      </c>
      <c r="H22" s="261"/>
      <c r="I22" s="261"/>
      <c r="J22" s="261"/>
      <c r="K22" s="262"/>
      <c r="L22" s="262"/>
    </row>
    <row r="23" spans="1:12" ht="13.5" customHeight="1" thickBot="1" x14ac:dyDescent="0.35">
      <c r="A23" s="274"/>
      <c r="B23" s="274"/>
      <c r="C23" s="276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67" t="s">
        <v>48</v>
      </c>
      <c r="B34" s="268"/>
      <c r="C34" s="269"/>
      <c r="D34" s="270"/>
      <c r="E34" s="271"/>
      <c r="F34" s="272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A2:B2"/>
    <mergeCell ref="D2:E2"/>
    <mergeCell ref="A3:C3"/>
    <mergeCell ref="A4:A5"/>
    <mergeCell ref="B4:B5"/>
    <mergeCell ref="C4:C5"/>
    <mergeCell ref="D4:E4"/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opLeftCell="B1" workbookViewId="0">
      <selection activeCell="L11" sqref="L11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301">
        <f ca="1">TODAY()-2</f>
        <v>46250</v>
      </c>
      <c r="B2" s="301"/>
      <c r="C2" s="301"/>
      <c r="D2" s="301"/>
      <c r="E2" s="301"/>
      <c r="F2" s="28" t="s">
        <v>98</v>
      </c>
      <c r="U2" s="81"/>
    </row>
    <row r="3" spans="1:38" ht="13.5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07" t="s">
        <v>48</v>
      </c>
      <c r="M3" s="308"/>
      <c r="N3" s="309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83</v>
      </c>
      <c r="Z3" s="288" t="s">
        <v>58</v>
      </c>
      <c r="AA3" s="289"/>
      <c r="AB3" s="289"/>
      <c r="AC3" s="289"/>
      <c r="AD3" s="290"/>
    </row>
    <row r="4" spans="1:38" ht="13.5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0"/>
      <c r="M4" s="311"/>
      <c r="N4" s="312"/>
      <c r="O4" s="315"/>
      <c r="P4" s="31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3.5" thickBot="1" x14ac:dyDescent="0.35">
      <c r="A5" s="303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102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1446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629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614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0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1236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1160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1459</v>
      </c>
      <c r="L6" s="36">
        <f t="shared" ref="L6:L16" si="0">SUM(C6:K6)/40</f>
        <v>163.6</v>
      </c>
      <c r="M6" s="86">
        <f t="shared" ref="M6:M15" si="1">SUMPRODUCT($C$4:$K$4,$C6:$K6)</f>
        <v>401964.66749999998</v>
      </c>
      <c r="N6" s="57">
        <f t="shared" ref="N6:N15" si="2">SUMPRODUCT($C$3:$K$3,$C6:$K6)/1000</f>
        <v>636.37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50.610000000000007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50.610000000000007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36.15</v>
      </c>
      <c r="AG6" s="94">
        <f t="shared" ref="AG6:AG16" si="11">SUM(F6:H6)/40</f>
        <v>31.074999999999999</v>
      </c>
      <c r="AH6" s="97">
        <f t="shared" ref="AH6:AH16" si="12">SUM(E6:G6)/40</f>
        <v>31.074999999999999</v>
      </c>
      <c r="AJ6" s="154">
        <f t="shared" ref="AJ6:AJ15" si="13">AF6/SUM(AF6:AH6)</f>
        <v>0.36775178026449645</v>
      </c>
      <c r="AK6" s="154">
        <f t="shared" ref="AK6:AK16" si="14">AG6/SUM(AF6:AH6)</f>
        <v>0.3161241098677518</v>
      </c>
      <c r="AL6" s="154">
        <f t="shared" ref="AL6:AL16" si="15">AH6/SUM(AF6:AH6)</f>
        <v>0.3161241098677518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696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446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329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225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939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850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1045</v>
      </c>
      <c r="L7" s="36">
        <f t="shared" si="0"/>
        <v>113.25</v>
      </c>
      <c r="M7" s="86">
        <f t="shared" si="1"/>
        <v>285628.33999999997</v>
      </c>
      <c r="N7" s="57">
        <f t="shared" si="2"/>
        <v>451.84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24.360000000000003</v>
      </c>
      <c r="V7" s="70">
        <f t="shared" si="5"/>
        <v>0</v>
      </c>
      <c r="W7" s="70">
        <f t="shared" si="6"/>
        <v>0</v>
      </c>
      <c r="X7" s="71">
        <f t="shared" si="7"/>
        <v>24.360000000000003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17.399999999999999</v>
      </c>
      <c r="AG7" s="94">
        <f t="shared" si="11"/>
        <v>25</v>
      </c>
      <c r="AH7" s="97">
        <f t="shared" si="12"/>
        <v>19.375</v>
      </c>
      <c r="AJ7" s="154">
        <f t="shared" si="13"/>
        <v>0.28166734115742614</v>
      </c>
      <c r="AK7" s="154">
        <f t="shared" si="14"/>
        <v>0.40469445568595713</v>
      </c>
      <c r="AL7" s="154">
        <f t="shared" si="15"/>
        <v>0.31363820315661678</v>
      </c>
    </row>
    <row r="8" spans="1:38" x14ac:dyDescent="0.3">
      <c r="A8" s="30">
        <v>5</v>
      </c>
      <c r="B8" s="111" t="s">
        <v>95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1468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434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364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0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1288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910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1326</v>
      </c>
      <c r="L8" s="36">
        <f t="shared" si="0"/>
        <v>144.75</v>
      </c>
      <c r="M8" s="86">
        <f t="shared" si="1"/>
        <v>355438.07500000001</v>
      </c>
      <c r="N8" s="57">
        <f t="shared" si="2"/>
        <v>566.82000000000005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51.38</v>
      </c>
      <c r="V8" s="70">
        <f t="shared" si="5"/>
        <v>0</v>
      </c>
      <c r="W8" s="70">
        <f t="shared" si="6"/>
        <v>0</v>
      </c>
      <c r="X8" s="71">
        <f t="shared" si="7"/>
        <v>51.38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36.700000000000003</v>
      </c>
      <c r="AG8" s="94">
        <f t="shared" si="11"/>
        <v>19.95</v>
      </c>
      <c r="AH8" s="97">
        <f t="shared" si="12"/>
        <v>19.95</v>
      </c>
      <c r="AJ8" s="154">
        <f t="shared" si="13"/>
        <v>0.47911227154046998</v>
      </c>
      <c r="AK8" s="154">
        <f t="shared" si="14"/>
        <v>0.26044386422976495</v>
      </c>
      <c r="AL8" s="154">
        <f t="shared" si="15"/>
        <v>0.26044386422976495</v>
      </c>
    </row>
    <row r="9" spans="1:38" x14ac:dyDescent="0.3">
      <c r="A9" s="30">
        <v>6</v>
      </c>
      <c r="B9" s="111" t="s">
        <v>101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612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198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209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199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107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89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100</v>
      </c>
      <c r="L9" s="36">
        <f t="shared" si="0"/>
        <v>37.85</v>
      </c>
      <c r="M9" s="86">
        <f t="shared" si="1"/>
        <v>77302.475000000006</v>
      </c>
      <c r="N9" s="57">
        <f t="shared" si="2"/>
        <v>114.66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21.42</v>
      </c>
      <c r="V9" s="70">
        <f t="shared" si="5"/>
        <v>0</v>
      </c>
      <c r="W9" s="70">
        <f t="shared" si="6"/>
        <v>0</v>
      </c>
      <c r="X9" s="71">
        <f t="shared" si="7"/>
        <v>21.42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15.3</v>
      </c>
      <c r="AG9" s="94">
        <f t="shared" si="11"/>
        <v>15.15</v>
      </c>
      <c r="AH9" s="97">
        <f t="shared" si="12"/>
        <v>10.175000000000001</v>
      </c>
      <c r="AJ9" s="154">
        <f t="shared" si="13"/>
        <v>0.37661538461538463</v>
      </c>
      <c r="AK9" s="154">
        <f t="shared" si="14"/>
        <v>0.37292307692307691</v>
      </c>
      <c r="AL9" s="154">
        <f t="shared" si="15"/>
        <v>0.25046153846153846</v>
      </c>
    </row>
    <row r="10" spans="1:38" x14ac:dyDescent="0.3">
      <c r="A10" s="30">
        <v>7</v>
      </c>
      <c r="B10" s="111" t="s">
        <v>103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124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16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16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4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99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84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109</v>
      </c>
      <c r="L10" s="36">
        <f t="shared" ref="L10" si="16">SUM(C10:K10)/40</f>
        <v>11.3</v>
      </c>
      <c r="M10" s="86">
        <f t="shared" si="1"/>
        <v>27964.050000000003</v>
      </c>
      <c r="N10" s="57">
        <f t="shared" si="2"/>
        <v>45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4.3400000000000007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4.3400000000000007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90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643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3170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3441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6502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4749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4830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7552</v>
      </c>
      <c r="L11" s="36">
        <f t="shared" si="0"/>
        <v>772.17499999999995</v>
      </c>
      <c r="M11" s="86">
        <f t="shared" si="1"/>
        <v>1957561.4925000002</v>
      </c>
      <c r="N11" s="57">
        <f t="shared" si="2"/>
        <v>3012.21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22.505000000000003</v>
      </c>
      <c r="V11" s="70">
        <f t="shared" si="5"/>
        <v>0</v>
      </c>
      <c r="W11" s="70">
        <f t="shared" si="6"/>
        <v>0</v>
      </c>
      <c r="X11" s="71">
        <f t="shared" si="7"/>
        <v>22.505000000000003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16.074999999999999</v>
      </c>
      <c r="AG11" s="94">
        <f t="shared" si="11"/>
        <v>327.82499999999999</v>
      </c>
      <c r="AH11" s="97">
        <f t="shared" si="12"/>
        <v>165.27500000000001</v>
      </c>
      <c r="AJ11" s="154">
        <f t="shared" si="13"/>
        <v>3.1570678057642264E-2</v>
      </c>
      <c r="AK11" s="154">
        <f t="shared" si="14"/>
        <v>0.64383561643835618</v>
      </c>
      <c r="AL11" s="154">
        <f t="shared" si="15"/>
        <v>0.32459370550400163</v>
      </c>
    </row>
    <row r="12" spans="1:38" x14ac:dyDescent="0.3">
      <c r="A12" s="30">
        <v>10</v>
      </c>
      <c r="B12" s="111" t="s">
        <v>91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4000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1600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1600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800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4000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3200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4800</v>
      </c>
      <c r="L12" s="36">
        <f t="shared" si="0"/>
        <v>500</v>
      </c>
      <c r="M12" s="86">
        <f t="shared" si="1"/>
        <v>1238450</v>
      </c>
      <c r="N12" s="57">
        <f t="shared" si="2"/>
        <v>1960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140</v>
      </c>
      <c r="V12" s="70">
        <f t="shared" si="5"/>
        <v>0</v>
      </c>
      <c r="W12" s="70">
        <f t="shared" si="6"/>
        <v>0</v>
      </c>
      <c r="X12" s="71">
        <f t="shared" si="7"/>
        <v>140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100</v>
      </c>
      <c r="AG12" s="94">
        <f t="shared" si="11"/>
        <v>100</v>
      </c>
      <c r="AH12" s="97">
        <f t="shared" si="12"/>
        <v>80</v>
      </c>
      <c r="AJ12" s="154">
        <f t="shared" si="13"/>
        <v>0.35714285714285715</v>
      </c>
      <c r="AK12" s="154">
        <f t="shared" si="14"/>
        <v>0.35714285714285715</v>
      </c>
      <c r="AL12" s="154">
        <f t="shared" si="15"/>
        <v>0.2857142857142857</v>
      </c>
    </row>
    <row r="13" spans="1:38" x14ac:dyDescent="0.3">
      <c r="A13" s="30">
        <v>11</v>
      </c>
      <c r="B13" s="111" t="s">
        <v>92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93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1600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600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800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1000</v>
      </c>
      <c r="L14" s="36">
        <f t="shared" ref="L14" si="24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56.000000000000007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56.000000000000007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40</v>
      </c>
      <c r="AG14" s="94">
        <f t="shared" ref="AG14" si="33">SUM(F14:H14)/40</f>
        <v>0</v>
      </c>
      <c r="AH14" s="97">
        <f t="shared" ref="AH14" si="34">SUM(E14:G14)/40</f>
        <v>0</v>
      </c>
      <c r="AJ14" s="154">
        <f t="shared" ref="AJ14" si="35">AF14/SUM(AF14:AH14)</f>
        <v>1</v>
      </c>
      <c r="AK14" s="154">
        <f t="shared" ref="AK14" si="36">AG14/SUM(AF14:AH14)</f>
        <v>0</v>
      </c>
      <c r="AL14" s="154">
        <f t="shared" ref="AL14" si="37">AH14/SUM(AF14:AH14)</f>
        <v>0</v>
      </c>
    </row>
    <row r="15" spans="1:38" ht="13.5" thickBot="1" x14ac:dyDescent="0.35">
      <c r="A15" s="30">
        <v>13</v>
      </c>
      <c r="B15" s="112" t="s">
        <v>104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12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12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15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0.97499999999999998</v>
      </c>
      <c r="M15" s="87">
        <f t="shared" si="1"/>
        <v>2189.91</v>
      </c>
      <c r="N15" s="58">
        <f t="shared" si="2"/>
        <v>3.36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0.42000000000000004</v>
      </c>
      <c r="V15" s="73">
        <f t="shared" si="5"/>
        <v>0</v>
      </c>
      <c r="W15" s="73">
        <f t="shared" si="6"/>
        <v>0</v>
      </c>
      <c r="X15" s="74">
        <f t="shared" si="7"/>
        <v>0.42000000000000004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0.3</v>
      </c>
      <c r="AG15" s="99">
        <f t="shared" si="11"/>
        <v>0.3</v>
      </c>
      <c r="AH15" s="100">
        <f t="shared" si="12"/>
        <v>0.3</v>
      </c>
      <c r="AJ15" s="154">
        <f t="shared" si="13"/>
        <v>0.33333333333333337</v>
      </c>
      <c r="AK15" s="154">
        <f t="shared" si="14"/>
        <v>0.33333333333333337</v>
      </c>
      <c r="AL15" s="154">
        <f t="shared" si="15"/>
        <v>0.33333333333333337</v>
      </c>
    </row>
    <row r="16" spans="1:38" ht="13.5" thickBot="1" x14ac:dyDescent="0.35">
      <c r="A16" s="283" t="s">
        <v>48</v>
      </c>
      <c r="B16" s="284"/>
      <c r="C16" s="50">
        <f t="shared" ref="C16:K16" si="38">SUM(C6:C15)</f>
        <v>10601</v>
      </c>
      <c r="D16" s="51">
        <f t="shared" si="38"/>
        <v>0</v>
      </c>
      <c r="E16" s="53">
        <f t="shared" si="38"/>
        <v>0</v>
      </c>
      <c r="F16" s="113">
        <f t="shared" si="38"/>
        <v>6493</v>
      </c>
      <c r="G16" s="51">
        <f t="shared" si="38"/>
        <v>6585</v>
      </c>
      <c r="H16" s="53">
        <f t="shared" si="38"/>
        <v>7730</v>
      </c>
      <c r="I16" s="113">
        <f t="shared" si="38"/>
        <v>13033</v>
      </c>
      <c r="J16" s="51">
        <f t="shared" si="38"/>
        <v>11923</v>
      </c>
      <c r="K16" s="53">
        <f t="shared" si="38"/>
        <v>17391</v>
      </c>
      <c r="L16" s="50">
        <f t="shared" si="0"/>
        <v>1843.9</v>
      </c>
      <c r="M16" s="88">
        <f t="shared" ref="M16:AA16" si="39">SUM(M6:M15)</f>
        <v>4583603.0100000007</v>
      </c>
      <c r="N16" s="53">
        <f t="shared" si="39"/>
        <v>7174.26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371.03500000000003</v>
      </c>
      <c r="V16" s="67">
        <f t="shared" si="39"/>
        <v>0</v>
      </c>
      <c r="W16" s="67">
        <f t="shared" si="39"/>
        <v>0</v>
      </c>
      <c r="X16" s="68">
        <f t="shared" si="39"/>
        <v>371.03500000000003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265.02499999999998</v>
      </c>
      <c r="AG16" s="103">
        <f t="shared" si="11"/>
        <v>520.20000000000005</v>
      </c>
      <c r="AH16" s="104">
        <f t="shared" si="12"/>
        <v>326.95</v>
      </c>
      <c r="AJ16" s="155">
        <f t="shared" ref="AJ16" si="40">AF16/SUM(AF16:AH16)</f>
        <v>0.23829433317598397</v>
      </c>
      <c r="AK16" s="155">
        <f t="shared" si="14"/>
        <v>0.46773214646975525</v>
      </c>
      <c r="AL16" s="155">
        <f t="shared" si="15"/>
        <v>0.29397352035426078</v>
      </c>
    </row>
    <row r="17" spans="1:28" x14ac:dyDescent="0.3">
      <c r="A17" s="55"/>
      <c r="B17" s="55"/>
      <c r="C17" s="55">
        <f>C16/40</f>
        <v>265.02499999999998</v>
      </c>
      <c r="D17" s="55">
        <f t="shared" ref="D17:K17" si="41">D16/40</f>
        <v>0</v>
      </c>
      <c r="E17" s="55">
        <f t="shared" si="41"/>
        <v>0</v>
      </c>
      <c r="F17" s="55">
        <f t="shared" si="41"/>
        <v>162.32499999999999</v>
      </c>
      <c r="G17" s="55">
        <f t="shared" si="41"/>
        <v>164.625</v>
      </c>
      <c r="H17" s="55">
        <f t="shared" si="41"/>
        <v>193.25</v>
      </c>
      <c r="I17" s="55">
        <f t="shared" si="41"/>
        <v>325.82499999999999</v>
      </c>
      <c r="J17" s="55">
        <f t="shared" si="41"/>
        <v>298.07499999999999</v>
      </c>
      <c r="K17" s="55">
        <f t="shared" si="41"/>
        <v>434.77499999999998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8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Z3:AD3"/>
    <mergeCell ref="Q4:T4"/>
    <mergeCell ref="U4:X4"/>
    <mergeCell ref="Z4:AB4"/>
    <mergeCell ref="A2:E2"/>
    <mergeCell ref="A3:A5"/>
    <mergeCell ref="Y3:Y5"/>
    <mergeCell ref="L3:N4"/>
    <mergeCell ref="O3:P4"/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9" activePane="bottomRight" state="frozen"/>
      <selection activeCell="B15" sqref="B15"/>
      <selection pane="topRight" activeCell="B15" sqref="B15"/>
      <selection pane="bottomLeft" activeCell="B15" sqref="B15"/>
      <selection pane="bottomRight"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17">
        <v>46235</v>
      </c>
      <c r="B2" s="317"/>
      <c r="C2" s="317"/>
      <c r="D2" s="317"/>
      <c r="E2" s="317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40</v>
      </c>
      <c r="D6" s="29"/>
      <c r="E6" s="35"/>
      <c r="F6" s="33"/>
      <c r="G6" s="29"/>
      <c r="H6" s="57"/>
      <c r="I6" s="33">
        <v>40</v>
      </c>
      <c r="J6" s="29">
        <v>80</v>
      </c>
      <c r="K6" s="35">
        <v>40</v>
      </c>
      <c r="L6" s="36">
        <f t="shared" ref="L6:L16" si="0">SUM(C6:K6)/40</f>
        <v>5</v>
      </c>
      <c r="M6" s="86">
        <f t="shared" ref="M6:M15" si="1">SUMPRODUCT($C$4:$K$4,$C6:$K6)</f>
        <v>13191.6</v>
      </c>
      <c r="N6" s="57">
        <f t="shared" ref="N6:N15" si="2">SUMPRODUCT($C$3:$K$3,$C6:$K6)/1000</f>
        <v>21.6</v>
      </c>
      <c r="O6" s="218">
        <f t="shared" ref="O6:O12" si="3">SUM(F6:H6)/20</f>
        <v>0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64">
        <f t="shared" ref="AJ6:AJ15" si="15">AF6/SUM(AF6:AH6)</f>
        <v>1</v>
      </c>
      <c r="AK6" s="154">
        <f t="shared" ref="AK6:AK16" si="16">AG6/SUM(AF6:AH6)</f>
        <v>0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>
        <v>132</v>
      </c>
      <c r="D7" s="29"/>
      <c r="E7" s="35"/>
      <c r="F7" s="33">
        <v>35</v>
      </c>
      <c r="G7" s="29">
        <v>20</v>
      </c>
      <c r="H7" s="57">
        <v>0</v>
      </c>
      <c r="I7" s="33">
        <v>64</v>
      </c>
      <c r="J7" s="29">
        <v>53</v>
      </c>
      <c r="K7" s="35">
        <v>55</v>
      </c>
      <c r="L7" s="36">
        <f t="shared" si="0"/>
        <v>8.9749999999999996</v>
      </c>
      <c r="M7" s="86">
        <f t="shared" si="1"/>
        <v>20557.877499999999</v>
      </c>
      <c r="N7" s="57">
        <f t="shared" si="2"/>
        <v>32.409999999999997</v>
      </c>
      <c r="O7" s="218">
        <f t="shared" si="3"/>
        <v>2.75</v>
      </c>
      <c r="P7" s="41">
        <f t="shared" si="4"/>
        <v>8.6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4.62</v>
      </c>
      <c r="V7" s="70">
        <f t="shared" si="7"/>
        <v>0</v>
      </c>
      <c r="W7" s="70">
        <f t="shared" si="8"/>
        <v>0</v>
      </c>
      <c r="X7" s="71">
        <f t="shared" si="9"/>
        <v>4.62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3.3</v>
      </c>
      <c r="AG7" s="94">
        <f t="shared" si="13"/>
        <v>1.375</v>
      </c>
      <c r="AH7" s="97">
        <f t="shared" si="14"/>
        <v>1.375</v>
      </c>
      <c r="AJ7" s="164">
        <f t="shared" si="15"/>
        <v>0.54545454545454541</v>
      </c>
      <c r="AK7" s="154">
        <f t="shared" si="16"/>
        <v>0.22727272727272729</v>
      </c>
      <c r="AL7" s="165">
        <f t="shared" si="17"/>
        <v>0.22727272727272729</v>
      </c>
    </row>
    <row r="8" spans="1:38" x14ac:dyDescent="0.3">
      <c r="A8" s="30">
        <v>3</v>
      </c>
      <c r="B8" s="111" t="s">
        <v>95</v>
      </c>
      <c r="C8" s="107">
        <v>80</v>
      </c>
      <c r="D8" s="29"/>
      <c r="E8" s="35"/>
      <c r="F8" s="33">
        <v>40</v>
      </c>
      <c r="G8" s="29">
        <v>20</v>
      </c>
      <c r="H8" s="57">
        <v>0</v>
      </c>
      <c r="I8" s="33">
        <v>124</v>
      </c>
      <c r="J8" s="29">
        <v>124</v>
      </c>
      <c r="K8" s="35">
        <v>92</v>
      </c>
      <c r="L8" s="36">
        <f t="shared" si="0"/>
        <v>12</v>
      </c>
      <c r="M8" s="86">
        <f t="shared" si="1"/>
        <v>30983.750000000004</v>
      </c>
      <c r="N8" s="57">
        <f t="shared" si="2"/>
        <v>49.8</v>
      </c>
      <c r="O8" s="218">
        <f t="shared" si="3"/>
        <v>3</v>
      </c>
      <c r="P8" s="41">
        <f t="shared" si="4"/>
        <v>17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1.5</v>
      </c>
      <c r="AH8" s="97">
        <f t="shared" si="14"/>
        <v>1.5</v>
      </c>
      <c r="AJ8" s="164">
        <f t="shared" si="15"/>
        <v>0.4</v>
      </c>
      <c r="AK8" s="154">
        <f t="shared" si="16"/>
        <v>0.3</v>
      </c>
      <c r="AL8" s="165">
        <f t="shared" si="17"/>
        <v>0.3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218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218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90</v>
      </c>
      <c r="C11" s="107">
        <v>40</v>
      </c>
      <c r="D11" s="29"/>
      <c r="E11" s="35"/>
      <c r="F11" s="33">
        <v>40</v>
      </c>
      <c r="G11" s="29">
        <v>40</v>
      </c>
      <c r="H11" s="57">
        <v>40</v>
      </c>
      <c r="I11" s="33">
        <v>40</v>
      </c>
      <c r="J11" s="29">
        <v>40</v>
      </c>
      <c r="K11" s="35">
        <v>40</v>
      </c>
      <c r="L11" s="36">
        <f t="shared" si="0"/>
        <v>7</v>
      </c>
      <c r="M11" s="86">
        <f t="shared" si="1"/>
        <v>16581.5</v>
      </c>
      <c r="N11" s="57">
        <f t="shared" si="2"/>
        <v>25.2</v>
      </c>
      <c r="O11" s="218">
        <f t="shared" si="3"/>
        <v>6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1.4000000000000001</v>
      </c>
      <c r="V11" s="70">
        <f t="shared" si="7"/>
        <v>0</v>
      </c>
      <c r="W11" s="70">
        <f t="shared" si="8"/>
        <v>0</v>
      </c>
      <c r="X11" s="71">
        <f t="shared" si="9"/>
        <v>1.4000000000000001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</v>
      </c>
      <c r="AG11" s="94">
        <f t="shared" si="13"/>
        <v>3</v>
      </c>
      <c r="AH11" s="97">
        <f t="shared" si="14"/>
        <v>2</v>
      </c>
      <c r="AJ11" s="164">
        <f t="shared" si="15"/>
        <v>0.16666666666666666</v>
      </c>
      <c r="AK11" s="154">
        <f t="shared" si="16"/>
        <v>0.5</v>
      </c>
      <c r="AL11" s="165">
        <f t="shared" si="17"/>
        <v>0.33333333333333331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292</v>
      </c>
      <c r="D16" s="51">
        <f t="shared" si="34"/>
        <v>0</v>
      </c>
      <c r="E16" s="53">
        <f t="shared" si="34"/>
        <v>0</v>
      </c>
      <c r="F16" s="113">
        <f t="shared" si="34"/>
        <v>115</v>
      </c>
      <c r="G16" s="51">
        <f t="shared" si="34"/>
        <v>80</v>
      </c>
      <c r="H16" s="53">
        <f t="shared" si="34"/>
        <v>40</v>
      </c>
      <c r="I16" s="113">
        <f t="shared" si="34"/>
        <v>268</v>
      </c>
      <c r="J16" s="51">
        <f t="shared" si="34"/>
        <v>297</v>
      </c>
      <c r="K16" s="53">
        <f t="shared" si="34"/>
        <v>227</v>
      </c>
      <c r="L16" s="50">
        <f t="shared" si="0"/>
        <v>32.975000000000001</v>
      </c>
      <c r="M16" s="88">
        <f t="shared" ref="M16:AA16" si="35">SUM(M6:M15)</f>
        <v>81314.727500000008</v>
      </c>
      <c r="N16" s="53">
        <f t="shared" si="35"/>
        <v>129.01</v>
      </c>
      <c r="O16" s="113">
        <f t="shared" si="35"/>
        <v>11.75</v>
      </c>
      <c r="P16" s="52">
        <f t="shared" si="35"/>
        <v>39.6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10.220000000000001</v>
      </c>
      <c r="V16" s="67">
        <f t="shared" si="35"/>
        <v>0</v>
      </c>
      <c r="W16" s="67">
        <f t="shared" si="35"/>
        <v>0</v>
      </c>
      <c r="X16" s="68">
        <f t="shared" si="35"/>
        <v>10.220000000000001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7.3</v>
      </c>
      <c r="AG16" s="103">
        <f t="shared" si="13"/>
        <v>5.875</v>
      </c>
      <c r="AH16" s="104">
        <f t="shared" si="14"/>
        <v>4.875</v>
      </c>
      <c r="AJ16" s="161">
        <f t="shared" ref="AJ16" si="37">AF16/SUM(AF16:AH16)</f>
        <v>0.40443213296398889</v>
      </c>
      <c r="AK16" s="162">
        <f t="shared" si="16"/>
        <v>0.32548476454293629</v>
      </c>
      <c r="AL16" s="163">
        <f t="shared" si="17"/>
        <v>0.27008310249307477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60" t="s">
        <v>49</v>
      </c>
      <c r="B19" s="262" t="s">
        <v>43</v>
      </c>
      <c r="C19" s="329" t="s">
        <v>40</v>
      </c>
      <c r="D19" s="324"/>
      <c r="E19" s="324"/>
      <c r="F19" s="324" t="s">
        <v>41</v>
      </c>
      <c r="G19" s="324"/>
      <c r="H19" s="324"/>
      <c r="I19" s="324" t="s">
        <v>42</v>
      </c>
      <c r="J19" s="324"/>
      <c r="K19" s="324"/>
      <c r="L19" s="330" t="s">
        <v>48</v>
      </c>
      <c r="M19" s="330"/>
      <c r="N19" s="331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27"/>
      <c r="B20" s="328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I19:K19"/>
    <mergeCell ref="A3:A5"/>
    <mergeCell ref="O3:P3"/>
    <mergeCell ref="A16:B16"/>
    <mergeCell ref="A19:A20"/>
    <mergeCell ref="B19:B20"/>
    <mergeCell ref="C19:E19"/>
    <mergeCell ref="F19:H19"/>
    <mergeCell ref="L19:N19"/>
    <mergeCell ref="Q19:T19"/>
    <mergeCell ref="U19:X19"/>
    <mergeCell ref="L3:N3"/>
    <mergeCell ref="L4:N4"/>
    <mergeCell ref="U4:X4"/>
    <mergeCell ref="Q4:T4"/>
    <mergeCell ref="A2:E2"/>
    <mergeCell ref="AF4:AH4"/>
    <mergeCell ref="AC4:AC5"/>
    <mergeCell ref="AD4:AD5"/>
    <mergeCell ref="AJ4:AL4"/>
    <mergeCell ref="Y3:Y5"/>
    <mergeCell ref="Z4:AB4"/>
    <mergeCell ref="Z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01">
        <v>46236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  <c r="Y19" s="28">
        <v>865</v>
      </c>
      <c r="Z19" s="28">
        <v>1740</v>
      </c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topLeftCell="A2" workbookViewId="0">
      <selection activeCell="B15" sqref="B15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301">
        <v>46237</v>
      </c>
      <c r="B2" s="301"/>
      <c r="C2" s="301"/>
      <c r="D2" s="301"/>
      <c r="E2" s="301"/>
      <c r="U2" s="81"/>
    </row>
    <row r="3" spans="1:38" ht="13.5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3.5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3.5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120</v>
      </c>
      <c r="D6" s="29"/>
      <c r="E6" s="35"/>
      <c r="F6" s="33">
        <v>80</v>
      </c>
      <c r="G6" s="29">
        <v>73</v>
      </c>
      <c r="H6" s="57">
        <v>0</v>
      </c>
      <c r="I6" s="33">
        <v>110</v>
      </c>
      <c r="J6" s="29">
        <v>110</v>
      </c>
      <c r="K6" s="35">
        <v>160</v>
      </c>
      <c r="L6" s="36">
        <f t="shared" ref="L6:L16" si="0">SUM(C6:K6)/40</f>
        <v>16.324999999999999</v>
      </c>
      <c r="M6" s="86">
        <f t="shared" ref="M6:M15" si="1">SUMPRODUCT($C$4:$K$4,$C6:$K6)</f>
        <v>40337.5625</v>
      </c>
      <c r="N6" s="57">
        <f t="shared" ref="N6:N15" si="2">SUMPRODUCT($C$3:$K$3,$C6:$K6)/1000</f>
        <v>63.51</v>
      </c>
      <c r="O6" s="42">
        <f t="shared" ref="O6:O12" si="3">SUM(F6:H6)/20</f>
        <v>7.65</v>
      </c>
      <c r="P6" s="41">
        <f t="shared" ref="P6:P12" si="4">SUM(I6:K6)/20</f>
        <v>19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4.2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4481.9513888888887</v>
      </c>
      <c r="AD6" s="35"/>
      <c r="AF6" s="96">
        <f t="shared" ref="AF6:AF16" si="12">SUM(C6:E6)/40</f>
        <v>3</v>
      </c>
      <c r="AG6" s="94">
        <f t="shared" ref="AG6:AG16" si="13">SUM(F6:H6)/40</f>
        <v>3.8250000000000002</v>
      </c>
      <c r="AH6" s="97">
        <f t="shared" ref="AH6:AH16" si="14">SUM(E6:G6)/40</f>
        <v>3.8250000000000002</v>
      </c>
      <c r="AJ6" s="154">
        <f t="shared" ref="AJ6:AJ15" si="15">AF6/SUM(AF6:AH6)</f>
        <v>0.28169014084507044</v>
      </c>
      <c r="AK6" s="154">
        <f t="shared" ref="AK6:AK16" si="16">AG6/SUM(AF6:AH6)</f>
        <v>0.35915492957746481</v>
      </c>
      <c r="AL6" s="154">
        <f t="shared" ref="AL6:AL16" si="17">AH6/SUM(AF6:AH6)</f>
        <v>0.35915492957746481</v>
      </c>
    </row>
    <row r="7" spans="1:38" x14ac:dyDescent="0.3">
      <c r="A7" s="30">
        <v>2</v>
      </c>
      <c r="B7" s="111" t="s">
        <v>88</v>
      </c>
      <c r="C7" s="107">
        <v>135</v>
      </c>
      <c r="D7" s="29"/>
      <c r="E7" s="35"/>
      <c r="F7" s="33">
        <v>64</v>
      </c>
      <c r="G7" s="29">
        <v>40</v>
      </c>
      <c r="H7" s="57">
        <v>0</v>
      </c>
      <c r="I7" s="33">
        <v>80</v>
      </c>
      <c r="J7" s="29">
        <v>65</v>
      </c>
      <c r="K7" s="35">
        <v>75</v>
      </c>
      <c r="L7" s="36">
        <f t="shared" si="0"/>
        <v>11.475</v>
      </c>
      <c r="M7" s="86">
        <f t="shared" si="1"/>
        <v>26732.949999999997</v>
      </c>
      <c r="N7" s="57">
        <f t="shared" si="2"/>
        <v>41.78</v>
      </c>
      <c r="O7" s="42">
        <f t="shared" si="3"/>
        <v>5.2</v>
      </c>
      <c r="P7" s="41">
        <f t="shared" si="4"/>
        <v>11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4.7250000000000005</v>
      </c>
      <c r="V7" s="70">
        <f t="shared" si="7"/>
        <v>0</v>
      </c>
      <c r="W7" s="70">
        <f t="shared" si="8"/>
        <v>0</v>
      </c>
      <c r="X7" s="71">
        <f t="shared" si="9"/>
        <v>4.7250000000000005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3.375</v>
      </c>
      <c r="AG7" s="94">
        <f t="shared" si="13"/>
        <v>2.6</v>
      </c>
      <c r="AH7" s="97">
        <f t="shared" si="14"/>
        <v>2.6</v>
      </c>
      <c r="AJ7" s="154">
        <f t="shared" si="15"/>
        <v>0.39358600583090381</v>
      </c>
      <c r="AK7" s="154">
        <f t="shared" si="16"/>
        <v>0.30320699708454812</v>
      </c>
      <c r="AL7" s="154">
        <f t="shared" si="17"/>
        <v>0.30320699708454812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255</v>
      </c>
      <c r="D16" s="51">
        <f t="shared" si="34"/>
        <v>0</v>
      </c>
      <c r="E16" s="53">
        <f t="shared" si="34"/>
        <v>0</v>
      </c>
      <c r="F16" s="113">
        <f t="shared" si="34"/>
        <v>144</v>
      </c>
      <c r="G16" s="51">
        <f t="shared" si="34"/>
        <v>113</v>
      </c>
      <c r="H16" s="53">
        <f t="shared" si="34"/>
        <v>0</v>
      </c>
      <c r="I16" s="113">
        <f t="shared" si="34"/>
        <v>190</v>
      </c>
      <c r="J16" s="51">
        <f t="shared" si="34"/>
        <v>175</v>
      </c>
      <c r="K16" s="53">
        <f t="shared" si="34"/>
        <v>235</v>
      </c>
      <c r="L16" s="50">
        <f t="shared" si="0"/>
        <v>27.8</v>
      </c>
      <c r="M16" s="88">
        <f t="shared" ref="M16:AA16" si="35">SUM(M6:M15)</f>
        <v>67070.512499999997</v>
      </c>
      <c r="N16" s="53">
        <f t="shared" si="35"/>
        <v>105.28999999999999</v>
      </c>
      <c r="O16" s="113">
        <f t="shared" si="35"/>
        <v>12.850000000000001</v>
      </c>
      <c r="P16" s="52">
        <f t="shared" si="35"/>
        <v>30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8.9250000000000007</v>
      </c>
      <c r="V16" s="67">
        <f t="shared" si="35"/>
        <v>0</v>
      </c>
      <c r="W16" s="67">
        <f t="shared" si="35"/>
        <v>0</v>
      </c>
      <c r="X16" s="68">
        <f t="shared" si="35"/>
        <v>8.9250000000000007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7452.2791666666662</v>
      </c>
      <c r="AD16" s="43">
        <f>SUM(AD6:AD15)</f>
        <v>0</v>
      </c>
      <c r="AF16" s="102">
        <f t="shared" si="12"/>
        <v>6.375</v>
      </c>
      <c r="AG16" s="103">
        <f t="shared" si="13"/>
        <v>6.4249999999999998</v>
      </c>
      <c r="AH16" s="104">
        <f t="shared" si="14"/>
        <v>6.4249999999999998</v>
      </c>
      <c r="AJ16" s="155">
        <f t="shared" ref="AJ16" si="37">AF16/SUM(AF16:AH16)</f>
        <v>0.33159947984395316</v>
      </c>
      <c r="AK16" s="155">
        <f t="shared" si="16"/>
        <v>0.33420026007802339</v>
      </c>
      <c r="AL16" s="155">
        <f t="shared" si="17"/>
        <v>0.33420026007802339</v>
      </c>
    </row>
    <row r="17" spans="1:27" x14ac:dyDescent="0.3">
      <c r="A17" s="55"/>
      <c r="B17" s="55"/>
      <c r="C17" s="55">
        <f>C16/40</f>
        <v>6.375</v>
      </c>
      <c r="D17" s="55">
        <f t="shared" ref="D17:K17" si="38">D16/40</f>
        <v>0</v>
      </c>
      <c r="E17" s="55">
        <f t="shared" si="38"/>
        <v>0</v>
      </c>
      <c r="F17" s="55">
        <f t="shared" si="38"/>
        <v>3.6</v>
      </c>
      <c r="G17" s="55">
        <f t="shared" si="38"/>
        <v>2.8250000000000002</v>
      </c>
      <c r="H17" s="55">
        <f t="shared" si="38"/>
        <v>0</v>
      </c>
      <c r="I17" s="55">
        <f t="shared" si="38"/>
        <v>4.75</v>
      </c>
      <c r="J17" s="55">
        <f t="shared" si="38"/>
        <v>4.375</v>
      </c>
      <c r="K17" s="55">
        <f t="shared" si="38"/>
        <v>5.875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46238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212</v>
      </c>
      <c r="D6" s="29"/>
      <c r="E6" s="35"/>
      <c r="F6" s="33">
        <v>92</v>
      </c>
      <c r="G6" s="29">
        <v>92</v>
      </c>
      <c r="H6" s="57">
        <v>0</v>
      </c>
      <c r="I6" s="33">
        <v>180</v>
      </c>
      <c r="J6" s="29">
        <v>150</v>
      </c>
      <c r="K6" s="35">
        <v>180</v>
      </c>
      <c r="L6" s="36">
        <f t="shared" ref="L6:L16" si="0">SUM(C6:K6)/40</f>
        <v>22.65</v>
      </c>
      <c r="M6" s="86">
        <f t="shared" ref="M6:M15" si="1">SUMPRODUCT($C$4:$K$4,$C6:$K6)</f>
        <v>55016.259999999995</v>
      </c>
      <c r="N6" s="57">
        <f t="shared" ref="N6:N15" si="2">SUMPRODUCT($C$3:$K$3,$C6:$K6)/1000</f>
        <v>86.8</v>
      </c>
      <c r="O6" s="42">
        <f t="shared" ref="O6:O12" si="3">SUM(F6:H6)/20</f>
        <v>9.1999999999999993</v>
      </c>
      <c r="P6" s="41">
        <f t="shared" ref="P6:P12" si="4">SUM(I6:K6)/20</f>
        <v>25.5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7.4200000000000008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7.4200000000000008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5.3</v>
      </c>
      <c r="AG6" s="94">
        <f t="shared" ref="AG6:AG16" si="13">SUM(F6:H6)/40</f>
        <v>4.5999999999999996</v>
      </c>
      <c r="AH6" s="97">
        <f t="shared" ref="AH6:AH16" si="14">SUM(E6:G6)/40</f>
        <v>4.5999999999999996</v>
      </c>
      <c r="AJ6" s="154">
        <f t="shared" ref="AJ6:AJ15" si="15">AF6/SUM(AF6:AH6)</f>
        <v>0.36551724137931035</v>
      </c>
      <c r="AK6" s="154">
        <f t="shared" ref="AK6:AK16" si="16">AG6/SUM(AF6:AH6)</f>
        <v>0.31724137931034485</v>
      </c>
      <c r="AL6" s="154">
        <f t="shared" ref="AL6:AL16" si="17">AH6/SUM(AF6:AH6)</f>
        <v>0.31724137931034485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>
        <v>80</v>
      </c>
      <c r="D8" s="29"/>
      <c r="E8" s="35"/>
      <c r="F8" s="33">
        <v>0</v>
      </c>
      <c r="G8" s="29">
        <v>0</v>
      </c>
      <c r="H8" s="57">
        <v>0</v>
      </c>
      <c r="I8" s="33">
        <v>60</v>
      </c>
      <c r="J8" s="29">
        <v>20</v>
      </c>
      <c r="K8" s="35">
        <v>40</v>
      </c>
      <c r="L8" s="36">
        <f t="shared" si="0"/>
        <v>5</v>
      </c>
      <c r="M8" s="86">
        <f t="shared" si="1"/>
        <v>11855.2</v>
      </c>
      <c r="N8" s="57">
        <f t="shared" si="2"/>
        <v>19.2</v>
      </c>
      <c r="O8" s="42">
        <f t="shared" si="3"/>
        <v>0</v>
      </c>
      <c r="P8" s="41">
        <f t="shared" si="4"/>
        <v>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0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0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292</v>
      </c>
      <c r="D16" s="51">
        <f t="shared" si="34"/>
        <v>0</v>
      </c>
      <c r="E16" s="53">
        <f t="shared" si="34"/>
        <v>0</v>
      </c>
      <c r="F16" s="113">
        <f t="shared" si="34"/>
        <v>92</v>
      </c>
      <c r="G16" s="51">
        <f t="shared" si="34"/>
        <v>92</v>
      </c>
      <c r="H16" s="53">
        <f t="shared" si="34"/>
        <v>0</v>
      </c>
      <c r="I16" s="113">
        <f t="shared" si="34"/>
        <v>240</v>
      </c>
      <c r="J16" s="51">
        <f t="shared" si="34"/>
        <v>170</v>
      </c>
      <c r="K16" s="53">
        <f t="shared" si="34"/>
        <v>220</v>
      </c>
      <c r="L16" s="50">
        <f t="shared" si="0"/>
        <v>27.65</v>
      </c>
      <c r="M16" s="88">
        <f t="shared" ref="M16:AA16" si="35">SUM(M6:M15)</f>
        <v>66871.459999999992</v>
      </c>
      <c r="N16" s="53">
        <f t="shared" si="35"/>
        <v>106</v>
      </c>
      <c r="O16" s="113">
        <f t="shared" si="35"/>
        <v>9.1999999999999993</v>
      </c>
      <c r="P16" s="52">
        <f t="shared" si="35"/>
        <v>31.5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10.220000000000001</v>
      </c>
      <c r="V16" s="67">
        <f t="shared" si="35"/>
        <v>0</v>
      </c>
      <c r="W16" s="67">
        <f t="shared" si="35"/>
        <v>0</v>
      </c>
      <c r="X16" s="68">
        <f t="shared" si="35"/>
        <v>10.220000000000001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4776.5328571428563</v>
      </c>
      <c r="AD16" s="43">
        <f>SUM(AD6:AD15)</f>
        <v>0</v>
      </c>
      <c r="AF16" s="102">
        <f t="shared" si="12"/>
        <v>7.3</v>
      </c>
      <c r="AG16" s="103">
        <f t="shared" si="13"/>
        <v>4.5999999999999996</v>
      </c>
      <c r="AH16" s="104">
        <f t="shared" si="14"/>
        <v>4.5999999999999996</v>
      </c>
      <c r="AJ16" s="155">
        <f t="shared" ref="AJ16" si="37">AF16/SUM(AF16:AH16)</f>
        <v>0.44242424242424239</v>
      </c>
      <c r="AK16" s="155">
        <f t="shared" si="16"/>
        <v>0.27878787878787875</v>
      </c>
      <c r="AL16" s="155">
        <f t="shared" si="17"/>
        <v>0.27878787878787875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5.363281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46239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200</v>
      </c>
      <c r="D6" s="29"/>
      <c r="E6" s="35"/>
      <c r="F6" s="33">
        <v>70</v>
      </c>
      <c r="G6" s="29">
        <v>50</v>
      </c>
      <c r="H6" s="57">
        <v>0</v>
      </c>
      <c r="I6" s="33">
        <v>205</v>
      </c>
      <c r="J6" s="29">
        <v>210</v>
      </c>
      <c r="K6" s="35">
        <v>165</v>
      </c>
      <c r="L6" s="36">
        <f t="shared" ref="L6:L16" si="0">SUM(C6:K6)/40</f>
        <v>22.5</v>
      </c>
      <c r="M6" s="86">
        <f t="shared" ref="M6:M15" si="1">SUMPRODUCT($C$4:$K$4,$C6:$K6)</f>
        <v>56272.7</v>
      </c>
      <c r="N6" s="57">
        <f t="shared" ref="N6:N15" si="2">SUMPRODUCT($C$3:$K$3,$C6:$K6)/1000</f>
        <v>90</v>
      </c>
      <c r="O6" s="42">
        <f t="shared" ref="O6:O12" si="3">SUM(F6:H6)/20</f>
        <v>6</v>
      </c>
      <c r="P6" s="41">
        <f t="shared" ref="P6:P12" si="4">SUM(I6:K6)/20</f>
        <v>29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7.0000000000000009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7.0000000000000009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</v>
      </c>
      <c r="AG6" s="94">
        <f t="shared" ref="AG6:AG16" si="13">SUM(F6:H6)/40</f>
        <v>3</v>
      </c>
      <c r="AH6" s="97">
        <f t="shared" ref="AH6:AH16" si="14">SUM(E6:G6)/40</f>
        <v>3</v>
      </c>
      <c r="AJ6" s="154">
        <f t="shared" ref="AJ6:AJ15" si="15">AF6/SUM(AF6:AH6)</f>
        <v>0.45454545454545453</v>
      </c>
      <c r="AK6" s="154">
        <f t="shared" ref="AK6:AK16" si="16">AG6/SUM(AF6:AH6)</f>
        <v>0.27272727272727271</v>
      </c>
      <c r="AL6" s="154">
        <f t="shared" ref="AL6:AL16" si="17">AH6/SUM(AF6:AH6)</f>
        <v>0.27272727272727271</v>
      </c>
    </row>
    <row r="7" spans="1:38" x14ac:dyDescent="0.3">
      <c r="A7" s="30">
        <v>2</v>
      </c>
      <c r="B7" s="111" t="s">
        <v>88</v>
      </c>
      <c r="C7" s="107">
        <v>75</v>
      </c>
      <c r="D7" s="29"/>
      <c r="E7" s="35"/>
      <c r="F7" s="33">
        <v>50</v>
      </c>
      <c r="G7" s="29">
        <v>50</v>
      </c>
      <c r="H7" s="57">
        <v>0</v>
      </c>
      <c r="I7" s="33">
        <v>170</v>
      </c>
      <c r="J7" s="29">
        <v>200</v>
      </c>
      <c r="K7" s="35">
        <v>250</v>
      </c>
      <c r="L7" s="36">
        <f t="shared" si="0"/>
        <v>19.875</v>
      </c>
      <c r="M7" s="86">
        <f t="shared" si="1"/>
        <v>53225.3</v>
      </c>
      <c r="N7" s="57">
        <f t="shared" si="2"/>
        <v>85.9</v>
      </c>
      <c r="O7" s="42">
        <f t="shared" si="3"/>
        <v>5</v>
      </c>
      <c r="P7" s="41">
        <f t="shared" si="4"/>
        <v>31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2.6250000000000004</v>
      </c>
      <c r="V7" s="70">
        <f t="shared" si="7"/>
        <v>0</v>
      </c>
      <c r="W7" s="70">
        <f t="shared" si="8"/>
        <v>0</v>
      </c>
      <c r="X7" s="71">
        <f t="shared" si="9"/>
        <v>2.6250000000000004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1.875</v>
      </c>
      <c r="AG7" s="94">
        <f t="shared" si="13"/>
        <v>2.5</v>
      </c>
      <c r="AH7" s="97">
        <f t="shared" si="14"/>
        <v>2.5</v>
      </c>
      <c r="AJ7" s="154">
        <f t="shared" si="15"/>
        <v>0.27272727272727271</v>
      </c>
      <c r="AK7" s="154">
        <f t="shared" si="16"/>
        <v>0.36363636363636365</v>
      </c>
      <c r="AL7" s="154">
        <f t="shared" si="17"/>
        <v>0.36363636363636365</v>
      </c>
    </row>
    <row r="8" spans="1:38" x14ac:dyDescent="0.3">
      <c r="A8" s="30">
        <v>3</v>
      </c>
      <c r="B8" s="111" t="s">
        <v>95</v>
      </c>
      <c r="C8" s="107">
        <v>172</v>
      </c>
      <c r="D8" s="29"/>
      <c r="E8" s="35"/>
      <c r="F8" s="33">
        <v>20</v>
      </c>
      <c r="G8" s="29">
        <v>20</v>
      </c>
      <c r="H8" s="57">
        <v>0</v>
      </c>
      <c r="I8" s="33">
        <v>92</v>
      </c>
      <c r="J8" s="29">
        <v>80</v>
      </c>
      <c r="K8" s="35">
        <v>98</v>
      </c>
      <c r="L8" s="36">
        <f t="shared" si="0"/>
        <v>12.05</v>
      </c>
      <c r="M8" s="86">
        <f t="shared" si="1"/>
        <v>28458.860000000004</v>
      </c>
      <c r="N8" s="57">
        <f t="shared" si="2"/>
        <v>45.52</v>
      </c>
      <c r="O8" s="42">
        <f t="shared" si="3"/>
        <v>2</v>
      </c>
      <c r="P8" s="41">
        <f t="shared" si="4"/>
        <v>13.5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6.0200000000000005</v>
      </c>
      <c r="V8" s="70">
        <f t="shared" si="7"/>
        <v>0</v>
      </c>
      <c r="W8" s="70">
        <f t="shared" si="8"/>
        <v>0</v>
      </c>
      <c r="X8" s="71">
        <f t="shared" si="9"/>
        <v>6.0200000000000005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3557.3575000000005</v>
      </c>
      <c r="AD8" s="35"/>
      <c r="AF8" s="96">
        <f t="shared" si="12"/>
        <v>4.3</v>
      </c>
      <c r="AG8" s="94">
        <f t="shared" si="13"/>
        <v>1</v>
      </c>
      <c r="AH8" s="97">
        <f t="shared" si="14"/>
        <v>1</v>
      </c>
      <c r="AJ8" s="154">
        <f t="shared" si="15"/>
        <v>0.68253968253968256</v>
      </c>
      <c r="AK8" s="154">
        <f t="shared" si="16"/>
        <v>0.15873015873015872</v>
      </c>
      <c r="AL8" s="154">
        <f t="shared" si="17"/>
        <v>0.15873015873015872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120</v>
      </c>
      <c r="G11" s="29">
        <v>120</v>
      </c>
      <c r="H11" s="57">
        <v>240</v>
      </c>
      <c r="I11" s="33">
        <v>200</v>
      </c>
      <c r="J11" s="29">
        <v>240</v>
      </c>
      <c r="K11" s="35">
        <v>240</v>
      </c>
      <c r="L11" s="36">
        <f t="shared" si="0"/>
        <v>29</v>
      </c>
      <c r="M11" s="86">
        <f t="shared" si="1"/>
        <v>74577.2</v>
      </c>
      <c r="N11" s="57">
        <f t="shared" si="2"/>
        <v>115.2</v>
      </c>
      <c r="O11" s="42">
        <f t="shared" si="3"/>
        <v>24</v>
      </c>
      <c r="P11" s="41">
        <f t="shared" si="4"/>
        <v>34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12</v>
      </c>
      <c r="AH11" s="97">
        <f t="shared" si="14"/>
        <v>6</v>
      </c>
      <c r="AJ11" s="154">
        <f t="shared" si="15"/>
        <v>0</v>
      </c>
      <c r="AK11" s="154">
        <f t="shared" si="16"/>
        <v>0.66666666666666663</v>
      </c>
      <c r="AL11" s="154">
        <f t="shared" si="17"/>
        <v>0.33333333333333331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447</v>
      </c>
      <c r="D16" s="51">
        <f t="shared" si="34"/>
        <v>0</v>
      </c>
      <c r="E16" s="53">
        <f t="shared" si="34"/>
        <v>0</v>
      </c>
      <c r="F16" s="113">
        <f t="shared" si="34"/>
        <v>260</v>
      </c>
      <c r="G16" s="51">
        <f t="shared" si="34"/>
        <v>240</v>
      </c>
      <c r="H16" s="53">
        <f t="shared" si="34"/>
        <v>240</v>
      </c>
      <c r="I16" s="113">
        <f t="shared" si="34"/>
        <v>667</v>
      </c>
      <c r="J16" s="51">
        <f t="shared" si="34"/>
        <v>730</v>
      </c>
      <c r="K16" s="53">
        <f t="shared" si="34"/>
        <v>753</v>
      </c>
      <c r="L16" s="50">
        <f t="shared" si="0"/>
        <v>83.424999999999997</v>
      </c>
      <c r="M16" s="88">
        <f t="shared" ref="M16:AA16" si="35">SUM(M6:M15)</f>
        <v>212534.06</v>
      </c>
      <c r="N16" s="53">
        <f t="shared" si="35"/>
        <v>336.62</v>
      </c>
      <c r="O16" s="113">
        <f t="shared" si="35"/>
        <v>37</v>
      </c>
      <c r="P16" s="52">
        <f t="shared" si="35"/>
        <v>107.5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15.645000000000003</v>
      </c>
      <c r="V16" s="67">
        <f t="shared" si="35"/>
        <v>0</v>
      </c>
      <c r="W16" s="67">
        <f t="shared" si="35"/>
        <v>0</v>
      </c>
      <c r="X16" s="68">
        <f t="shared" si="35"/>
        <v>15.645000000000003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26566.7575</v>
      </c>
      <c r="AD16" s="43">
        <f>SUM(AD6:AD15)</f>
        <v>0</v>
      </c>
      <c r="AF16" s="102">
        <f t="shared" si="12"/>
        <v>11.175000000000001</v>
      </c>
      <c r="AG16" s="103">
        <f t="shared" si="13"/>
        <v>18.5</v>
      </c>
      <c r="AH16" s="104">
        <f t="shared" si="14"/>
        <v>12.5</v>
      </c>
      <c r="AJ16" s="155">
        <f t="shared" ref="AJ16" si="37">AF16/SUM(AF16:AH16)</f>
        <v>0.26496739774748079</v>
      </c>
      <c r="AK16" s="155">
        <f t="shared" si="16"/>
        <v>0.43864848844101961</v>
      </c>
      <c r="AL16" s="155">
        <f t="shared" si="17"/>
        <v>0.29638411381149971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46240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96</v>
      </c>
      <c r="D6" s="29"/>
      <c r="E6" s="35"/>
      <c r="F6" s="33">
        <v>26</v>
      </c>
      <c r="G6" s="29">
        <v>26</v>
      </c>
      <c r="H6" s="57">
        <v>0</v>
      </c>
      <c r="I6" s="33">
        <v>41</v>
      </c>
      <c r="J6" s="29">
        <v>26</v>
      </c>
      <c r="K6" s="35">
        <v>81</v>
      </c>
      <c r="L6" s="36">
        <f t="shared" ref="L6:L16" si="0">SUM(C6:K6)/40</f>
        <v>7.4</v>
      </c>
      <c r="M6" s="86">
        <f t="shared" ref="M6:M15" si="1">SUMPRODUCT($C$4:$K$4,$C6:$K6)</f>
        <v>17244.849999999999</v>
      </c>
      <c r="N6" s="57">
        <f t="shared" ref="N6:N15" si="2">SUMPRODUCT($C$3:$K$3,$C6:$K6)/1000</f>
        <v>27.16</v>
      </c>
      <c r="O6" s="42">
        <f t="shared" ref="O6:O12" si="3">SUM(F6:H6)/20</f>
        <v>2.6</v>
      </c>
      <c r="P6" s="41">
        <f t="shared" ref="P6:P12" si="4">SUM(I6:K6)/20</f>
        <v>7.4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3.3600000000000003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3.3600000000000003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1437.0708333333332</v>
      </c>
      <c r="AD6" s="35"/>
      <c r="AF6" s="96">
        <f t="shared" ref="AF6:AF16" si="12">SUM(C6:E6)/40</f>
        <v>2.4</v>
      </c>
      <c r="AG6" s="94">
        <f t="shared" ref="AG6:AG16" si="13">SUM(F6:H6)/40</f>
        <v>1.3</v>
      </c>
      <c r="AH6" s="97">
        <f t="shared" ref="AH6:AH16" si="14">SUM(E6:G6)/40</f>
        <v>1.3</v>
      </c>
      <c r="AJ6" s="154">
        <f t="shared" ref="AJ6:AJ15" si="15">AF6/SUM(AF6:AH6)</f>
        <v>0.48</v>
      </c>
      <c r="AK6" s="154">
        <f t="shared" ref="AK6:AK16" si="16">AG6/SUM(AF6:AH6)</f>
        <v>0.26</v>
      </c>
      <c r="AL6" s="154">
        <f t="shared" ref="AL6:AL16" si="17">AH6/SUM(AF6:AH6)</f>
        <v>0.26</v>
      </c>
    </row>
    <row r="7" spans="1:38" x14ac:dyDescent="0.3">
      <c r="A7" s="30">
        <v>2</v>
      </c>
      <c r="B7" s="111" t="s">
        <v>88</v>
      </c>
      <c r="C7" s="107">
        <v>126</v>
      </c>
      <c r="D7" s="29"/>
      <c r="E7" s="35"/>
      <c r="F7" s="33">
        <v>96</v>
      </c>
      <c r="G7" s="29">
        <v>76</v>
      </c>
      <c r="H7" s="57">
        <v>0</v>
      </c>
      <c r="I7" s="33">
        <v>78</v>
      </c>
      <c r="J7" s="29">
        <v>73</v>
      </c>
      <c r="K7" s="35">
        <v>78</v>
      </c>
      <c r="L7" s="36">
        <f t="shared" si="0"/>
        <v>13.175000000000001</v>
      </c>
      <c r="M7" s="86">
        <f t="shared" si="1"/>
        <v>30601.090000000004</v>
      </c>
      <c r="N7" s="57">
        <f t="shared" si="2"/>
        <v>47.08</v>
      </c>
      <c r="O7" s="42">
        <f t="shared" si="3"/>
        <v>8.6</v>
      </c>
      <c r="P7" s="41">
        <f t="shared" si="4"/>
        <v>11.45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4.41</v>
      </c>
      <c r="V7" s="70">
        <f t="shared" si="7"/>
        <v>0</v>
      </c>
      <c r="W7" s="70">
        <f t="shared" si="8"/>
        <v>0</v>
      </c>
      <c r="X7" s="71">
        <f t="shared" si="9"/>
        <v>4.41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3.15</v>
      </c>
      <c r="AG7" s="94">
        <f t="shared" si="13"/>
        <v>4.3</v>
      </c>
      <c r="AH7" s="97">
        <f t="shared" si="14"/>
        <v>4.3</v>
      </c>
      <c r="AJ7" s="154">
        <f t="shared" si="15"/>
        <v>0.26808510638297872</v>
      </c>
      <c r="AK7" s="154">
        <f t="shared" si="16"/>
        <v>0.36595744680851061</v>
      </c>
      <c r="AL7" s="154">
        <f t="shared" si="17"/>
        <v>0.36595744680851061</v>
      </c>
    </row>
    <row r="8" spans="1:38" x14ac:dyDescent="0.3">
      <c r="A8" s="30">
        <v>3</v>
      </c>
      <c r="B8" s="111" t="s">
        <v>95</v>
      </c>
      <c r="C8" s="107">
        <v>120</v>
      </c>
      <c r="D8" s="29"/>
      <c r="E8" s="35"/>
      <c r="F8" s="33">
        <v>10</v>
      </c>
      <c r="G8" s="29">
        <v>0</v>
      </c>
      <c r="H8" s="57">
        <v>0</v>
      </c>
      <c r="I8" s="33">
        <v>98</v>
      </c>
      <c r="J8" s="29">
        <v>33</v>
      </c>
      <c r="K8" s="35">
        <v>78</v>
      </c>
      <c r="L8" s="36">
        <f t="shared" si="0"/>
        <v>8.4749999999999996</v>
      </c>
      <c r="M8" s="86">
        <f t="shared" si="1"/>
        <v>20413.985000000001</v>
      </c>
      <c r="N8" s="57">
        <f t="shared" si="2"/>
        <v>32.979999999999997</v>
      </c>
      <c r="O8" s="42">
        <f t="shared" si="3"/>
        <v>0.5</v>
      </c>
      <c r="P8" s="41">
        <f t="shared" si="4"/>
        <v>10.45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4.2</v>
      </c>
      <c r="V8" s="70">
        <f t="shared" si="7"/>
        <v>0</v>
      </c>
      <c r="W8" s="70">
        <f t="shared" si="8"/>
        <v>0</v>
      </c>
      <c r="X8" s="71">
        <f t="shared" si="9"/>
        <v>4.2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</v>
      </c>
      <c r="AG8" s="94">
        <f t="shared" si="13"/>
        <v>0.25</v>
      </c>
      <c r="AH8" s="97">
        <f t="shared" si="14"/>
        <v>0.25</v>
      </c>
      <c r="AJ8" s="154">
        <f t="shared" si="15"/>
        <v>0.8571428571428571</v>
      </c>
      <c r="AK8" s="154">
        <f t="shared" si="16"/>
        <v>7.1428571428571425E-2</v>
      </c>
      <c r="AL8" s="154">
        <f t="shared" si="17"/>
        <v>7.1428571428571425E-2</v>
      </c>
    </row>
    <row r="9" spans="1:38" x14ac:dyDescent="0.3">
      <c r="A9" s="30">
        <v>4</v>
      </c>
      <c r="B9" s="111" t="s">
        <v>101</v>
      </c>
      <c r="C9" s="107">
        <v>12</v>
      </c>
      <c r="D9" s="29"/>
      <c r="E9" s="35"/>
      <c r="F9" s="33"/>
      <c r="G9" s="29"/>
      <c r="H9" s="57"/>
      <c r="I9" s="33"/>
      <c r="J9" s="29"/>
      <c r="K9" s="35"/>
      <c r="L9" s="36">
        <f t="shared" si="0"/>
        <v>0.3</v>
      </c>
      <c r="M9" s="86">
        <f t="shared" si="1"/>
        <v>470.76000000000005</v>
      </c>
      <c r="N9" s="57">
        <f t="shared" si="2"/>
        <v>0.72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0.42000000000000004</v>
      </c>
      <c r="V9" s="70">
        <f t="shared" si="7"/>
        <v>0</v>
      </c>
      <c r="W9" s="70">
        <f t="shared" si="8"/>
        <v>0</v>
      </c>
      <c r="X9" s="71">
        <f t="shared" si="9"/>
        <v>0.42000000000000004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0.3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280</v>
      </c>
      <c r="D11" s="29"/>
      <c r="E11" s="35"/>
      <c r="F11" s="33">
        <v>638</v>
      </c>
      <c r="G11" s="29">
        <v>480</v>
      </c>
      <c r="H11" s="57">
        <v>679</v>
      </c>
      <c r="I11" s="33">
        <v>760</v>
      </c>
      <c r="J11" s="29">
        <v>640</v>
      </c>
      <c r="K11" s="35">
        <v>1078</v>
      </c>
      <c r="L11" s="36">
        <f t="shared" si="0"/>
        <v>113.875</v>
      </c>
      <c r="M11" s="86">
        <f t="shared" si="1"/>
        <v>285261.4325</v>
      </c>
      <c r="N11" s="57">
        <f t="shared" si="2"/>
        <v>439.95</v>
      </c>
      <c r="O11" s="42">
        <f t="shared" si="3"/>
        <v>89.85</v>
      </c>
      <c r="P11" s="41">
        <f t="shared" si="4"/>
        <v>123.9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9.8000000000000007</v>
      </c>
      <c r="V11" s="70">
        <f t="shared" si="7"/>
        <v>0</v>
      </c>
      <c r="W11" s="70">
        <f t="shared" si="8"/>
        <v>0</v>
      </c>
      <c r="X11" s="71">
        <f t="shared" si="9"/>
        <v>9.8000000000000007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</v>
      </c>
      <c r="AG11" s="94">
        <f t="shared" si="13"/>
        <v>44.924999999999997</v>
      </c>
      <c r="AH11" s="97">
        <f t="shared" si="14"/>
        <v>27.95</v>
      </c>
      <c r="AJ11" s="154">
        <f t="shared" si="15"/>
        <v>8.7636932707355245E-2</v>
      </c>
      <c r="AK11" s="154">
        <f t="shared" si="16"/>
        <v>0.5624413145539906</v>
      </c>
      <c r="AL11" s="154">
        <f t="shared" si="17"/>
        <v>0.34992175273865411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>
        <v>1600</v>
      </c>
      <c r="D14" s="29"/>
      <c r="E14" s="35"/>
      <c r="F14" s="33"/>
      <c r="G14" s="29"/>
      <c r="H14" s="57"/>
      <c r="I14" s="33">
        <v>600</v>
      </c>
      <c r="J14" s="29">
        <v>800</v>
      </c>
      <c r="K14" s="35">
        <v>1000</v>
      </c>
      <c r="L14" s="36">
        <f t="shared" ref="L14:L15" si="28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56.000000000000007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56.000000000000007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2234</v>
      </c>
      <c r="D16" s="51">
        <f t="shared" si="34"/>
        <v>0</v>
      </c>
      <c r="E16" s="53">
        <f t="shared" si="34"/>
        <v>0</v>
      </c>
      <c r="F16" s="113">
        <f t="shared" si="34"/>
        <v>770</v>
      </c>
      <c r="G16" s="51">
        <f t="shared" si="34"/>
        <v>582</v>
      </c>
      <c r="H16" s="53">
        <f t="shared" si="34"/>
        <v>679</v>
      </c>
      <c r="I16" s="113">
        <f t="shared" si="34"/>
        <v>1577</v>
      </c>
      <c r="J16" s="51">
        <f t="shared" si="34"/>
        <v>1572</v>
      </c>
      <c r="K16" s="53">
        <f t="shared" si="34"/>
        <v>2315</v>
      </c>
      <c r="L16" s="50">
        <f t="shared" si="0"/>
        <v>243.22499999999999</v>
      </c>
      <c r="M16" s="88">
        <f t="shared" ref="M16:AA16" si="35">SUM(M6:M15)</f>
        <v>591096.11749999993</v>
      </c>
      <c r="N16" s="53">
        <f t="shared" si="35"/>
        <v>931.89</v>
      </c>
      <c r="O16" s="113">
        <f t="shared" si="35"/>
        <v>101.55</v>
      </c>
      <c r="P16" s="52">
        <f t="shared" si="35"/>
        <v>153.20000000000002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78.190000000000012</v>
      </c>
      <c r="V16" s="67">
        <f t="shared" si="35"/>
        <v>0</v>
      </c>
      <c r="W16" s="67">
        <f t="shared" si="35"/>
        <v>0</v>
      </c>
      <c r="X16" s="68">
        <f t="shared" si="35"/>
        <v>78.190000000000012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49258.009791666664</v>
      </c>
      <c r="AD16" s="43">
        <f>SUM(AD6:AD15)</f>
        <v>0</v>
      </c>
      <c r="AF16" s="102">
        <f t="shared" si="12"/>
        <v>55.85</v>
      </c>
      <c r="AG16" s="103">
        <f t="shared" si="13"/>
        <v>50.774999999999999</v>
      </c>
      <c r="AH16" s="104">
        <f t="shared" si="14"/>
        <v>33.799999999999997</v>
      </c>
      <c r="AJ16" s="155">
        <f t="shared" ref="AJ16" si="37">AF16/SUM(AF16:AH16)</f>
        <v>0.39772120348940715</v>
      </c>
      <c r="AK16" s="155">
        <f t="shared" si="16"/>
        <v>0.36158091507922374</v>
      </c>
      <c r="AL16" s="155">
        <f t="shared" si="17"/>
        <v>0.24069788143136903</v>
      </c>
    </row>
    <row r="17" spans="1:27" x14ac:dyDescent="0.3">
      <c r="A17" s="55"/>
      <c r="B17" s="55"/>
      <c r="C17" s="55">
        <f>C16/40</f>
        <v>55.85</v>
      </c>
      <c r="D17" s="55">
        <f t="shared" ref="D17:K17" si="38">D16/40</f>
        <v>0</v>
      </c>
      <c r="E17" s="55">
        <f t="shared" si="38"/>
        <v>0</v>
      </c>
      <c r="F17" s="55">
        <f t="shared" si="38"/>
        <v>19.25</v>
      </c>
      <c r="G17" s="55">
        <f t="shared" si="38"/>
        <v>14.55</v>
      </c>
      <c r="H17" s="55">
        <f t="shared" si="38"/>
        <v>16.975000000000001</v>
      </c>
      <c r="I17" s="55">
        <f t="shared" si="38"/>
        <v>39.424999999999997</v>
      </c>
      <c r="J17" s="55">
        <f t="shared" si="38"/>
        <v>39.299999999999997</v>
      </c>
      <c r="K17" s="55">
        <f t="shared" si="38"/>
        <v>57.875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46241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100</v>
      </c>
      <c r="C6" s="233">
        <v>142</v>
      </c>
      <c r="D6" s="233"/>
      <c r="E6" s="233"/>
      <c r="F6" s="233">
        <v>20</v>
      </c>
      <c r="G6" s="233">
        <v>60</v>
      </c>
      <c r="H6" s="233">
        <v>0</v>
      </c>
      <c r="I6" s="233">
        <v>117</v>
      </c>
      <c r="J6" s="233">
        <v>106</v>
      </c>
      <c r="K6" s="233">
        <v>297</v>
      </c>
      <c r="L6" s="115">
        <f t="shared" ref="L6:L16" si="0">SUM(C6:K6)/40</f>
        <v>18.55</v>
      </c>
      <c r="M6" s="86">
        <f t="shared" ref="M6:M15" si="1">SUMPRODUCT($C$4:$K$4,$C6:$K6)</f>
        <v>47540.460000000006</v>
      </c>
      <c r="N6" s="57">
        <f t="shared" ref="N6:N15" si="2">SUMPRODUCT($C$3:$K$3,$C6:$K6)/1000</f>
        <v>76.52</v>
      </c>
      <c r="O6" s="42">
        <f t="shared" ref="O6:O12" si="3">SUM(F6:H6)/20</f>
        <v>4</v>
      </c>
      <c r="P6" s="41">
        <f t="shared" ref="P6:P12" si="4">SUM(I6:K6)/20</f>
        <v>26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4.9700000000000006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4.9700000000000006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3.55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0.47019867549668876</v>
      </c>
      <c r="AK6" s="154">
        <f t="shared" ref="AK6:AK16" si="16">AG6/SUM(AF6:AH6)</f>
        <v>0.26490066225165565</v>
      </c>
      <c r="AL6" s="154">
        <f t="shared" ref="AL6:AL16" si="17">AH6/SUM(AF6:AH6)</f>
        <v>0.26490066225165565</v>
      </c>
    </row>
    <row r="7" spans="1:38" ht="14.5" x14ac:dyDescent="0.3">
      <c r="A7" s="32">
        <v>2</v>
      </c>
      <c r="B7" s="232" t="s">
        <v>88</v>
      </c>
      <c r="C7" s="233"/>
      <c r="D7" s="233"/>
      <c r="E7" s="233"/>
      <c r="F7" s="233"/>
      <c r="G7" s="233"/>
      <c r="H7" s="233"/>
      <c r="I7" s="233"/>
      <c r="J7" s="233"/>
      <c r="K7" s="233"/>
      <c r="L7" s="115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ht="14.5" x14ac:dyDescent="0.3">
      <c r="A8" s="32">
        <v>3</v>
      </c>
      <c r="B8" s="232" t="s">
        <v>95</v>
      </c>
      <c r="C8" s="233">
        <v>20</v>
      </c>
      <c r="D8" s="233"/>
      <c r="E8" s="233"/>
      <c r="F8" s="233">
        <v>0</v>
      </c>
      <c r="G8" s="233">
        <v>0</v>
      </c>
      <c r="H8" s="233">
        <v>0</v>
      </c>
      <c r="I8" s="233">
        <v>35</v>
      </c>
      <c r="J8" s="233">
        <v>15</v>
      </c>
      <c r="K8" s="233">
        <v>90</v>
      </c>
      <c r="L8" s="115">
        <f t="shared" si="0"/>
        <v>4</v>
      </c>
      <c r="M8" s="86">
        <f t="shared" si="1"/>
        <v>10954.2</v>
      </c>
      <c r="N8" s="57">
        <f t="shared" si="2"/>
        <v>18</v>
      </c>
      <c r="O8" s="42">
        <f t="shared" si="3"/>
        <v>0</v>
      </c>
      <c r="P8" s="41">
        <f t="shared" si="4"/>
        <v>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0.70000000000000007</v>
      </c>
      <c r="V8" s="70">
        <f t="shared" si="7"/>
        <v>0</v>
      </c>
      <c r="W8" s="70">
        <f t="shared" si="8"/>
        <v>0</v>
      </c>
      <c r="X8" s="71">
        <f t="shared" si="9"/>
        <v>0.70000000000000007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0.5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2">
        <v>4</v>
      </c>
      <c r="B9" s="232" t="s">
        <v>101</v>
      </c>
      <c r="C9" s="29">
        <v>98</v>
      </c>
      <c r="D9" s="29"/>
      <c r="E9" s="29"/>
      <c r="F9" s="29">
        <v>18</v>
      </c>
      <c r="G9" s="29">
        <v>18</v>
      </c>
      <c r="H9" s="34">
        <v>18</v>
      </c>
      <c r="I9" s="29">
        <v>24</v>
      </c>
      <c r="J9" s="29">
        <v>16</v>
      </c>
      <c r="K9" s="29">
        <v>18</v>
      </c>
      <c r="L9" s="115">
        <f t="shared" si="0"/>
        <v>5.25</v>
      </c>
      <c r="M9" s="86">
        <f t="shared" si="1"/>
        <v>10890.635</v>
      </c>
      <c r="N9" s="57">
        <f t="shared" si="2"/>
        <v>16.62</v>
      </c>
      <c r="O9" s="42">
        <f t="shared" si="3"/>
        <v>2.7</v>
      </c>
      <c r="P9" s="41">
        <f t="shared" si="4"/>
        <v>2.9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3.43</v>
      </c>
      <c r="V9" s="70">
        <f t="shared" si="7"/>
        <v>0</v>
      </c>
      <c r="W9" s="70">
        <f t="shared" si="8"/>
        <v>0</v>
      </c>
      <c r="X9" s="71">
        <f t="shared" si="9"/>
        <v>3.43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2.4500000000000002</v>
      </c>
      <c r="AG9" s="94">
        <f t="shared" si="13"/>
        <v>1.35</v>
      </c>
      <c r="AH9" s="97">
        <f t="shared" si="14"/>
        <v>0.9</v>
      </c>
      <c r="AJ9" s="154">
        <f t="shared" si="15"/>
        <v>0.52127659574468088</v>
      </c>
      <c r="AK9" s="154">
        <f t="shared" si="16"/>
        <v>0.28723404255319152</v>
      </c>
      <c r="AL9" s="154">
        <f t="shared" si="17"/>
        <v>0.19148936170212766</v>
      </c>
    </row>
    <row r="10" spans="1:38" x14ac:dyDescent="0.3">
      <c r="A10" s="32">
        <v>5</v>
      </c>
      <c r="B10" s="232" t="s">
        <v>103</v>
      </c>
      <c r="C10" s="29"/>
      <c r="D10" s="29"/>
      <c r="E10" s="29"/>
      <c r="F10" s="29"/>
      <c r="G10" s="29"/>
      <c r="H10" s="34"/>
      <c r="I10" s="29"/>
      <c r="J10" s="29"/>
      <c r="K10" s="29"/>
      <c r="L10" s="115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2">
        <v>6</v>
      </c>
      <c r="B11" s="232" t="s">
        <v>90</v>
      </c>
      <c r="C11" s="29">
        <v>3</v>
      </c>
      <c r="D11" s="29"/>
      <c r="E11" s="29"/>
      <c r="F11" s="29">
        <f>281-40</f>
        <v>241</v>
      </c>
      <c r="G11" s="29">
        <v>403</v>
      </c>
      <c r="H11" s="34">
        <v>161</v>
      </c>
      <c r="I11" s="29">
        <f>383-20</f>
        <v>363</v>
      </c>
      <c r="J11" s="29">
        <f>281-20</f>
        <v>261</v>
      </c>
      <c r="K11" s="29">
        <f>561-20</f>
        <v>541</v>
      </c>
      <c r="L11" s="115">
        <f t="shared" si="0"/>
        <v>49.325000000000003</v>
      </c>
      <c r="M11" s="86">
        <f t="shared" si="1"/>
        <v>126975.60250000001</v>
      </c>
      <c r="N11" s="57">
        <f t="shared" si="2"/>
        <v>196.33</v>
      </c>
      <c r="O11" s="42">
        <f t="shared" si="3"/>
        <v>40.25</v>
      </c>
      <c r="P11" s="41">
        <f t="shared" si="4"/>
        <v>58.25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0.10500000000000001</v>
      </c>
      <c r="V11" s="70">
        <f t="shared" si="7"/>
        <v>0</v>
      </c>
      <c r="W11" s="70">
        <f t="shared" si="8"/>
        <v>0</v>
      </c>
      <c r="X11" s="71">
        <f t="shared" si="9"/>
        <v>0.10500000000000001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7.4999999999999997E-2</v>
      </c>
      <c r="AG11" s="94">
        <f t="shared" si="13"/>
        <v>20.125</v>
      </c>
      <c r="AH11" s="97">
        <f t="shared" si="14"/>
        <v>16.100000000000001</v>
      </c>
      <c r="AJ11" s="154">
        <f t="shared" si="15"/>
        <v>2.0661157024793389E-3</v>
      </c>
      <c r="AK11" s="154">
        <f t="shared" si="16"/>
        <v>0.55440771349862261</v>
      </c>
      <c r="AL11" s="154">
        <f t="shared" si="17"/>
        <v>0.44352617079889817</v>
      </c>
    </row>
    <row r="12" spans="1:38" x14ac:dyDescent="0.3">
      <c r="A12" s="32">
        <v>7</v>
      </c>
      <c r="B12" s="232" t="s">
        <v>91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94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93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104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332"/>
      <c r="C16" s="228">
        <f t="shared" ref="C16:K16" si="34">SUM(C6:C15)</f>
        <v>263</v>
      </c>
      <c r="D16" s="229">
        <f t="shared" si="34"/>
        <v>0</v>
      </c>
      <c r="E16" s="230">
        <f t="shared" si="34"/>
        <v>0</v>
      </c>
      <c r="F16" s="231">
        <f t="shared" si="34"/>
        <v>279</v>
      </c>
      <c r="G16" s="229">
        <f t="shared" si="34"/>
        <v>481</v>
      </c>
      <c r="H16" s="230">
        <f t="shared" si="34"/>
        <v>179</v>
      </c>
      <c r="I16" s="231">
        <f t="shared" si="34"/>
        <v>539</v>
      </c>
      <c r="J16" s="229">
        <f t="shared" si="34"/>
        <v>398</v>
      </c>
      <c r="K16" s="230">
        <f t="shared" si="34"/>
        <v>946</v>
      </c>
      <c r="L16" s="50">
        <f t="shared" si="0"/>
        <v>77.125</v>
      </c>
      <c r="M16" s="88">
        <f t="shared" ref="M16:AA16" si="35">SUM(M6:M15)</f>
        <v>196360.89750000002</v>
      </c>
      <c r="N16" s="53">
        <f t="shared" si="35"/>
        <v>307.47000000000003</v>
      </c>
      <c r="O16" s="113">
        <f t="shared" si="35"/>
        <v>46.95</v>
      </c>
      <c r="P16" s="52">
        <f t="shared" si="35"/>
        <v>94.15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9.2050000000000018</v>
      </c>
      <c r="V16" s="67">
        <f t="shared" si="35"/>
        <v>0</v>
      </c>
      <c r="W16" s="67">
        <f t="shared" si="35"/>
        <v>0</v>
      </c>
      <c r="X16" s="68">
        <f t="shared" si="35"/>
        <v>9.2050000000000018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6.5750000000000002</v>
      </c>
      <c r="AG16" s="103">
        <f t="shared" si="13"/>
        <v>23.475000000000001</v>
      </c>
      <c r="AH16" s="104">
        <f t="shared" si="14"/>
        <v>19</v>
      </c>
      <c r="AJ16" s="155">
        <f t="shared" ref="AJ16" si="37">AF16/SUM(AF16:AH16)</f>
        <v>0.1340468909276249</v>
      </c>
      <c r="AK16" s="155">
        <f t="shared" si="16"/>
        <v>0.47859327217125386</v>
      </c>
      <c r="AL16" s="155">
        <f t="shared" si="17"/>
        <v>0.3873598369011213</v>
      </c>
    </row>
    <row r="17" spans="1:27" x14ac:dyDescent="0.3">
      <c r="A17" s="55"/>
      <c r="B17" s="55"/>
      <c r="C17" s="55">
        <f>C16/40</f>
        <v>6.5750000000000002</v>
      </c>
      <c r="D17" s="55">
        <f t="shared" ref="D17:K17" si="38">D16/40</f>
        <v>0</v>
      </c>
      <c r="E17" s="55">
        <f t="shared" si="38"/>
        <v>0</v>
      </c>
      <c r="F17" s="55">
        <f t="shared" si="38"/>
        <v>6.9749999999999996</v>
      </c>
      <c r="G17" s="55">
        <f t="shared" si="38"/>
        <v>12.025</v>
      </c>
      <c r="H17" s="55">
        <f t="shared" si="38"/>
        <v>4.4749999999999996</v>
      </c>
      <c r="I17" s="55">
        <f t="shared" si="38"/>
        <v>13.475</v>
      </c>
      <c r="J17" s="55">
        <f t="shared" si="38"/>
        <v>9.9499999999999993</v>
      </c>
      <c r="K17" s="55">
        <f t="shared" si="38"/>
        <v>23.65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topLeftCell="A3" workbookViewId="0">
      <selection activeCell="B15" sqref="B15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46211</v>
      </c>
      <c r="B2" s="301"/>
      <c r="C2" s="301"/>
      <c r="D2" s="301"/>
      <c r="E2" s="301"/>
      <c r="U2" s="81"/>
    </row>
    <row r="3" spans="1:38" ht="13.5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3.5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3.5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>
        <v>12</v>
      </c>
      <c r="D7" s="29"/>
      <c r="E7" s="35"/>
      <c r="F7" s="33">
        <v>54</v>
      </c>
      <c r="G7" s="29">
        <v>16</v>
      </c>
      <c r="H7" s="57">
        <v>136</v>
      </c>
      <c r="I7" s="33">
        <v>91</v>
      </c>
      <c r="J7" s="29">
        <v>116</v>
      </c>
      <c r="K7" s="35">
        <v>59</v>
      </c>
      <c r="L7" s="36">
        <f t="shared" si="0"/>
        <v>12.1</v>
      </c>
      <c r="M7" s="86">
        <f t="shared" si="1"/>
        <v>30600.275000000001</v>
      </c>
      <c r="N7" s="57">
        <f t="shared" si="2"/>
        <v>47.06</v>
      </c>
      <c r="O7" s="42">
        <f t="shared" si="3"/>
        <v>10.3</v>
      </c>
      <c r="P7" s="41">
        <f t="shared" si="4"/>
        <v>13.3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0.42000000000000004</v>
      </c>
      <c r="V7" s="70">
        <f t="shared" si="7"/>
        <v>0</v>
      </c>
      <c r="W7" s="70">
        <f t="shared" si="8"/>
        <v>0</v>
      </c>
      <c r="X7" s="71">
        <f t="shared" si="9"/>
        <v>0.42000000000000004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2781.8431818181821</v>
      </c>
      <c r="AD7" s="35"/>
      <c r="AF7" s="96">
        <f t="shared" si="12"/>
        <v>0.3</v>
      </c>
      <c r="AG7" s="94">
        <f t="shared" si="13"/>
        <v>5.15</v>
      </c>
      <c r="AH7" s="97">
        <f t="shared" si="14"/>
        <v>1.75</v>
      </c>
      <c r="AJ7" s="154">
        <f t="shared" si="15"/>
        <v>4.1666666666666664E-2</v>
      </c>
      <c r="AK7" s="154">
        <f t="shared" si="16"/>
        <v>0.71527777777777779</v>
      </c>
      <c r="AL7" s="154">
        <f t="shared" si="17"/>
        <v>0.24305555555555555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>
        <v>16</v>
      </c>
      <c r="D9" s="29"/>
      <c r="E9" s="35"/>
      <c r="F9" s="33">
        <v>21</v>
      </c>
      <c r="G9" s="29">
        <v>21</v>
      </c>
      <c r="H9" s="57">
        <v>22</v>
      </c>
      <c r="I9" s="33">
        <v>15</v>
      </c>
      <c r="J9" s="29">
        <v>10</v>
      </c>
      <c r="K9" s="35">
        <v>15</v>
      </c>
      <c r="L9" s="36">
        <f t="shared" si="0"/>
        <v>3</v>
      </c>
      <c r="M9" s="86">
        <f t="shared" si="1"/>
        <v>6890.8799999999992</v>
      </c>
      <c r="N9" s="57">
        <f t="shared" si="2"/>
        <v>10.24</v>
      </c>
      <c r="O9" s="42">
        <f t="shared" si="3"/>
        <v>3.2</v>
      </c>
      <c r="P9" s="41">
        <f t="shared" si="4"/>
        <v>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0.56000000000000005</v>
      </c>
      <c r="V9" s="70">
        <f t="shared" si="7"/>
        <v>0</v>
      </c>
      <c r="W9" s="70">
        <f t="shared" si="8"/>
        <v>0</v>
      </c>
      <c r="X9" s="71">
        <f t="shared" si="9"/>
        <v>0.56000000000000005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0.4</v>
      </c>
      <c r="AG9" s="94">
        <f t="shared" si="13"/>
        <v>1.6</v>
      </c>
      <c r="AH9" s="97">
        <f t="shared" si="14"/>
        <v>1.05</v>
      </c>
      <c r="AJ9" s="154">
        <f t="shared" si="15"/>
        <v>0.13114754098360656</v>
      </c>
      <c r="AK9" s="154">
        <f t="shared" si="16"/>
        <v>0.52459016393442626</v>
      </c>
      <c r="AL9" s="154">
        <f t="shared" si="17"/>
        <v>0.34426229508196726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120</v>
      </c>
      <c r="D11" s="29"/>
      <c r="E11" s="35"/>
      <c r="F11" s="33">
        <v>864</v>
      </c>
      <c r="G11" s="29">
        <v>1004</v>
      </c>
      <c r="H11" s="57">
        <v>3399</v>
      </c>
      <c r="I11" s="33">
        <v>1158</v>
      </c>
      <c r="J11" s="29">
        <v>1436</v>
      </c>
      <c r="K11" s="35">
        <v>2720</v>
      </c>
      <c r="L11" s="36">
        <f t="shared" si="0"/>
        <v>267.52499999999998</v>
      </c>
      <c r="M11" s="86">
        <f t="shared" si="1"/>
        <v>667036.54749999999</v>
      </c>
      <c r="N11" s="57">
        <f t="shared" si="2"/>
        <v>1013.57</v>
      </c>
      <c r="O11" s="42">
        <f t="shared" si="3"/>
        <v>263.35000000000002</v>
      </c>
      <c r="P11" s="41">
        <f t="shared" si="4"/>
        <v>265.7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4.2</v>
      </c>
      <c r="V11" s="70">
        <f t="shared" si="7"/>
        <v>0</v>
      </c>
      <c r="W11" s="70">
        <f t="shared" si="8"/>
        <v>0</v>
      </c>
      <c r="X11" s="71">
        <f t="shared" si="9"/>
        <v>4.2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3</v>
      </c>
      <c r="AG11" s="94">
        <f t="shared" si="13"/>
        <v>131.67500000000001</v>
      </c>
      <c r="AH11" s="97">
        <f t="shared" si="14"/>
        <v>46.7</v>
      </c>
      <c r="AJ11" s="154">
        <f t="shared" si="15"/>
        <v>1.6540317022742935E-2</v>
      </c>
      <c r="AK11" s="154">
        <f t="shared" si="16"/>
        <v>0.72598208132322539</v>
      </c>
      <c r="AL11" s="154">
        <f t="shared" si="17"/>
        <v>0.25747760165403172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148</v>
      </c>
      <c r="D16" s="51">
        <f t="shared" si="34"/>
        <v>0</v>
      </c>
      <c r="E16" s="53">
        <f t="shared" si="34"/>
        <v>0</v>
      </c>
      <c r="F16" s="113">
        <f t="shared" si="34"/>
        <v>939</v>
      </c>
      <c r="G16" s="51">
        <f t="shared" si="34"/>
        <v>1041</v>
      </c>
      <c r="H16" s="53">
        <f t="shared" si="34"/>
        <v>3557</v>
      </c>
      <c r="I16" s="113">
        <f t="shared" si="34"/>
        <v>1264</v>
      </c>
      <c r="J16" s="51">
        <f t="shared" si="34"/>
        <v>1562</v>
      </c>
      <c r="K16" s="53">
        <f t="shared" si="34"/>
        <v>2794</v>
      </c>
      <c r="L16" s="50">
        <f t="shared" si="0"/>
        <v>282.625</v>
      </c>
      <c r="M16" s="88">
        <f t="shared" ref="M16:AA16" si="35">SUM(M6:M15)</f>
        <v>704527.70250000001</v>
      </c>
      <c r="N16" s="53">
        <f t="shared" si="35"/>
        <v>1070.8700000000001</v>
      </c>
      <c r="O16" s="113">
        <f t="shared" si="35"/>
        <v>276.85000000000002</v>
      </c>
      <c r="P16" s="52">
        <f t="shared" si="35"/>
        <v>281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5.1800000000000006</v>
      </c>
      <c r="V16" s="67">
        <f t="shared" si="35"/>
        <v>0</v>
      </c>
      <c r="W16" s="67">
        <f t="shared" si="35"/>
        <v>0</v>
      </c>
      <c r="X16" s="68">
        <f t="shared" si="35"/>
        <v>5.1800000000000006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32023.986477272727</v>
      </c>
      <c r="AD16" s="43">
        <f>SUM(AD6:AD15)</f>
        <v>0</v>
      </c>
      <c r="AF16" s="102">
        <f t="shared" si="12"/>
        <v>3.7</v>
      </c>
      <c r="AG16" s="103">
        <f t="shared" si="13"/>
        <v>138.42500000000001</v>
      </c>
      <c r="AH16" s="104">
        <f t="shared" si="14"/>
        <v>49.5</v>
      </c>
      <c r="AJ16" s="155">
        <f t="shared" ref="AJ16" si="37">AF16/SUM(AF16:AH16)</f>
        <v>1.9308545335942597E-2</v>
      </c>
      <c r="AK16" s="155">
        <f t="shared" si="16"/>
        <v>0.7223744292237444</v>
      </c>
      <c r="AL16" s="155">
        <f t="shared" si="17"/>
        <v>0.2583170254403131</v>
      </c>
    </row>
    <row r="17" spans="1:27" x14ac:dyDescent="0.3">
      <c r="A17" s="55"/>
      <c r="B17" s="55"/>
      <c r="C17" s="55">
        <f>C16/40</f>
        <v>3.7</v>
      </c>
      <c r="D17" s="55">
        <f t="shared" ref="D17:K17" si="38">D16/40</f>
        <v>0</v>
      </c>
      <c r="E17" s="55">
        <f t="shared" si="38"/>
        <v>0</v>
      </c>
      <c r="F17" s="55">
        <f t="shared" si="38"/>
        <v>23.475000000000001</v>
      </c>
      <c r="G17" s="55">
        <f t="shared" si="38"/>
        <v>26.024999999999999</v>
      </c>
      <c r="H17" s="55">
        <f t="shared" si="38"/>
        <v>88.924999999999997</v>
      </c>
      <c r="I17" s="55">
        <f t="shared" si="38"/>
        <v>31.6</v>
      </c>
      <c r="J17" s="55">
        <f t="shared" si="38"/>
        <v>39.049999999999997</v>
      </c>
      <c r="K17" s="55">
        <f t="shared" si="38"/>
        <v>69.849999999999994</v>
      </c>
      <c r="L17" s="55"/>
      <c r="M17" s="55"/>
      <c r="N17" s="55">
        <f>80+275</f>
        <v>355</v>
      </c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  <c r="AA19" s="28">
        <v>11305</v>
      </c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AA20" s="28">
        <f>AA19/40</f>
        <v>282.625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46212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topLeftCell="A7" zoomScale="130" zoomScaleNormal="130" workbookViewId="0">
      <selection activeCell="A17" sqref="A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46244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110</v>
      </c>
      <c r="D6" s="29"/>
      <c r="E6" s="35"/>
      <c r="F6" s="33">
        <v>80</v>
      </c>
      <c r="G6" s="29">
        <v>80</v>
      </c>
      <c r="H6" s="57">
        <v>0</v>
      </c>
      <c r="I6" s="33">
        <v>220</v>
      </c>
      <c r="J6" s="29">
        <v>220</v>
      </c>
      <c r="K6" s="35">
        <v>240</v>
      </c>
      <c r="L6" s="36">
        <f t="shared" ref="L6:L16" si="0">SUM(C6:K6)/40</f>
        <v>23.75</v>
      </c>
      <c r="M6" s="86">
        <f t="shared" ref="M6:M15" si="1">SUMPRODUCT($C$4:$K$4,$C6:$K6)</f>
        <v>62104.499999999993</v>
      </c>
      <c r="N6" s="57">
        <f t="shared" ref="N6:N15" si="2">SUMPRODUCT($C$3:$K$3,$C6:$K6)/1000</f>
        <v>99.4</v>
      </c>
      <c r="O6" s="42">
        <f t="shared" ref="O6:O12" si="3">SUM(F6:H6)/20</f>
        <v>8</v>
      </c>
      <c r="P6" s="41">
        <f t="shared" ref="P6:P12" si="4">SUM(I6:K6)/20</f>
        <v>34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3.8500000000000005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3.8500000000000005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2.75</v>
      </c>
      <c r="AG6" s="94">
        <f t="shared" ref="AG6:AG16" si="13">SUM(F6:H6)/40</f>
        <v>4</v>
      </c>
      <c r="AH6" s="97">
        <f t="shared" ref="AH6:AH16" si="14">SUM(E6:G6)/40</f>
        <v>4</v>
      </c>
      <c r="AJ6" s="154">
        <f t="shared" ref="AJ6:AJ15" si="15">AF6/SUM(AF6:AH6)</f>
        <v>0.2558139534883721</v>
      </c>
      <c r="AK6" s="154">
        <f t="shared" ref="AK6:AK16" si="16">AG6/SUM(AF6:AH6)</f>
        <v>0.37209302325581395</v>
      </c>
      <c r="AL6" s="154">
        <f t="shared" ref="AL6:AL16" si="17">AH6/SUM(AF6:AH6)</f>
        <v>0.37209302325581395</v>
      </c>
    </row>
    <row r="7" spans="1:38" x14ac:dyDescent="0.3">
      <c r="A7" s="30">
        <v>2</v>
      </c>
      <c r="B7" s="111" t="s">
        <v>88</v>
      </c>
      <c r="C7" s="107">
        <v>90</v>
      </c>
      <c r="D7" s="29"/>
      <c r="E7" s="35"/>
      <c r="F7" s="33">
        <v>60</v>
      </c>
      <c r="G7" s="29">
        <v>20</v>
      </c>
      <c r="H7" s="57">
        <v>0</v>
      </c>
      <c r="I7" s="33">
        <v>55</v>
      </c>
      <c r="J7" s="29">
        <v>55</v>
      </c>
      <c r="K7" s="35">
        <v>50</v>
      </c>
      <c r="L7" s="36">
        <f t="shared" si="0"/>
        <v>8.25</v>
      </c>
      <c r="M7" s="86">
        <f t="shared" si="1"/>
        <v>19350.100000000002</v>
      </c>
      <c r="N7" s="57">
        <f t="shared" si="2"/>
        <v>30.2</v>
      </c>
      <c r="O7" s="42">
        <f t="shared" si="3"/>
        <v>4</v>
      </c>
      <c r="P7" s="41">
        <f t="shared" si="4"/>
        <v>8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3.1500000000000004</v>
      </c>
      <c r="V7" s="70">
        <f t="shared" si="7"/>
        <v>0</v>
      </c>
      <c r="W7" s="70">
        <f t="shared" si="8"/>
        <v>0</v>
      </c>
      <c r="X7" s="71">
        <f t="shared" si="9"/>
        <v>3.1500000000000004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2.25</v>
      </c>
      <c r="AG7" s="94">
        <f t="shared" si="13"/>
        <v>2</v>
      </c>
      <c r="AH7" s="97">
        <f t="shared" si="14"/>
        <v>2</v>
      </c>
      <c r="AJ7" s="154">
        <f t="shared" si="15"/>
        <v>0.36</v>
      </c>
      <c r="AK7" s="154">
        <f t="shared" si="16"/>
        <v>0.32</v>
      </c>
      <c r="AL7" s="154">
        <f t="shared" si="17"/>
        <v>0.32</v>
      </c>
    </row>
    <row r="8" spans="1:38" x14ac:dyDescent="0.3">
      <c r="A8" s="30">
        <v>3</v>
      </c>
      <c r="B8" s="111" t="s">
        <v>95</v>
      </c>
      <c r="C8" s="107">
        <v>452</v>
      </c>
      <c r="D8" s="29"/>
      <c r="E8" s="35"/>
      <c r="F8" s="33">
        <v>292</v>
      </c>
      <c r="G8" s="29">
        <v>252</v>
      </c>
      <c r="H8" s="57">
        <v>0</v>
      </c>
      <c r="I8" s="33">
        <v>272</v>
      </c>
      <c r="J8" s="29">
        <v>264</v>
      </c>
      <c r="K8" s="35">
        <v>312</v>
      </c>
      <c r="L8" s="36">
        <f t="shared" si="0"/>
        <v>46.1</v>
      </c>
      <c r="M8" s="86">
        <f t="shared" si="1"/>
        <v>107870.28</v>
      </c>
      <c r="N8" s="57">
        <f t="shared" si="2"/>
        <v>166.96</v>
      </c>
      <c r="O8" s="42">
        <f t="shared" si="3"/>
        <v>27.2</v>
      </c>
      <c r="P8" s="41">
        <f t="shared" si="4"/>
        <v>42.4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15.820000000000002</v>
      </c>
      <c r="V8" s="70">
        <f t="shared" si="7"/>
        <v>0</v>
      </c>
      <c r="W8" s="70">
        <f t="shared" si="8"/>
        <v>0</v>
      </c>
      <c r="X8" s="71">
        <f t="shared" si="9"/>
        <v>15.820000000000002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11.3</v>
      </c>
      <c r="AG8" s="94">
        <f t="shared" si="13"/>
        <v>13.6</v>
      </c>
      <c r="AH8" s="97">
        <f t="shared" si="14"/>
        <v>13.6</v>
      </c>
      <c r="AJ8" s="154">
        <f t="shared" si="15"/>
        <v>0.29350649350649355</v>
      </c>
      <c r="AK8" s="154">
        <f t="shared" si="16"/>
        <v>0.35324675324675325</v>
      </c>
      <c r="AL8" s="154">
        <f t="shared" si="17"/>
        <v>0.35324675324675325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f>200+10</f>
        <v>210</v>
      </c>
      <c r="G11" s="29">
        <f>440+20</f>
        <v>460</v>
      </c>
      <c r="H11" s="57">
        <f>760+10</f>
        <v>770</v>
      </c>
      <c r="I11" s="33">
        <v>400</v>
      </c>
      <c r="J11" s="29">
        <v>520</v>
      </c>
      <c r="K11" s="35">
        <v>800</v>
      </c>
      <c r="L11" s="36">
        <f t="shared" si="0"/>
        <v>79</v>
      </c>
      <c r="M11" s="86">
        <f t="shared" si="1"/>
        <v>200486.8</v>
      </c>
      <c r="N11" s="57">
        <f t="shared" si="2"/>
        <v>307.2</v>
      </c>
      <c r="O11" s="42">
        <f t="shared" si="3"/>
        <v>72</v>
      </c>
      <c r="P11" s="41">
        <f t="shared" si="4"/>
        <v>86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36</v>
      </c>
      <c r="AH11" s="97">
        <f t="shared" si="14"/>
        <v>16.75</v>
      </c>
      <c r="AJ11" s="154">
        <f t="shared" si="15"/>
        <v>0</v>
      </c>
      <c r="AK11" s="154">
        <f t="shared" si="16"/>
        <v>0.68246445497630337</v>
      </c>
      <c r="AL11" s="154">
        <f t="shared" si="17"/>
        <v>0.31753554502369669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652</v>
      </c>
      <c r="D16" s="51">
        <f t="shared" si="34"/>
        <v>0</v>
      </c>
      <c r="E16" s="53">
        <f t="shared" si="34"/>
        <v>0</v>
      </c>
      <c r="F16" s="113">
        <f t="shared" si="34"/>
        <v>642</v>
      </c>
      <c r="G16" s="51">
        <f t="shared" si="34"/>
        <v>812</v>
      </c>
      <c r="H16" s="53">
        <f t="shared" si="34"/>
        <v>770</v>
      </c>
      <c r="I16" s="113">
        <f t="shared" si="34"/>
        <v>947</v>
      </c>
      <c r="J16" s="51">
        <f t="shared" si="34"/>
        <v>1059</v>
      </c>
      <c r="K16" s="53">
        <f t="shared" si="34"/>
        <v>1402</v>
      </c>
      <c r="L16" s="50">
        <f t="shared" si="0"/>
        <v>157.1</v>
      </c>
      <c r="M16" s="88">
        <f t="shared" ref="M16:AA16" si="35">SUM(M6:M15)</f>
        <v>389811.68</v>
      </c>
      <c r="N16" s="53">
        <f t="shared" si="35"/>
        <v>603.76</v>
      </c>
      <c r="O16" s="113">
        <f t="shared" si="35"/>
        <v>111.2</v>
      </c>
      <c r="P16" s="52">
        <f t="shared" si="35"/>
        <v>170.4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22.820000000000004</v>
      </c>
      <c r="V16" s="67">
        <f t="shared" si="35"/>
        <v>0</v>
      </c>
      <c r="W16" s="67">
        <f t="shared" si="35"/>
        <v>0</v>
      </c>
      <c r="X16" s="68">
        <f t="shared" si="35"/>
        <v>22.820000000000004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16.3</v>
      </c>
      <c r="AG16" s="103">
        <f t="shared" si="13"/>
        <v>55.6</v>
      </c>
      <c r="AH16" s="104">
        <f t="shared" si="14"/>
        <v>36.35</v>
      </c>
      <c r="AJ16" s="155">
        <f t="shared" ref="AJ16" si="37">AF16/SUM(AF16:AH16)</f>
        <v>0.15057736720554274</v>
      </c>
      <c r="AK16" s="155">
        <f t="shared" si="16"/>
        <v>0.51362586605080829</v>
      </c>
      <c r="AL16" s="155">
        <f t="shared" si="17"/>
        <v>0.335796766743649</v>
      </c>
    </row>
    <row r="17" spans="1:27" x14ac:dyDescent="0.3">
      <c r="A17" s="55"/>
      <c r="B17" s="55"/>
      <c r="C17" s="55">
        <f>C16/40</f>
        <v>16.3</v>
      </c>
      <c r="D17" s="55">
        <f t="shared" ref="D17:K17" si="38">D16/40</f>
        <v>0</v>
      </c>
      <c r="E17" s="55">
        <f t="shared" si="38"/>
        <v>0</v>
      </c>
      <c r="F17" s="55">
        <f t="shared" si="38"/>
        <v>16.05</v>
      </c>
      <c r="G17" s="55">
        <f t="shared" si="38"/>
        <v>20.3</v>
      </c>
      <c r="H17" s="55">
        <f t="shared" si="38"/>
        <v>19.25</v>
      </c>
      <c r="I17" s="55">
        <f t="shared" si="38"/>
        <v>23.675000000000001</v>
      </c>
      <c r="J17" s="55">
        <f t="shared" si="38"/>
        <v>26.475000000000001</v>
      </c>
      <c r="K17" s="55">
        <f t="shared" si="38"/>
        <v>35.049999999999997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B1" sqref="B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46214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196</v>
      </c>
      <c r="D6" s="29"/>
      <c r="E6" s="35"/>
      <c r="F6" s="33">
        <v>56</v>
      </c>
      <c r="G6" s="29">
        <v>53</v>
      </c>
      <c r="H6" s="57"/>
      <c r="I6" s="33">
        <v>58</v>
      </c>
      <c r="J6" s="29">
        <v>53</v>
      </c>
      <c r="K6" s="35">
        <v>56</v>
      </c>
      <c r="L6" s="36">
        <f t="shared" ref="L6:L16" si="0">SUM(C6:K6)/40</f>
        <v>11.8</v>
      </c>
      <c r="M6" s="86">
        <f t="shared" ref="M6:M15" si="1">SUMPRODUCT($C$4:$K$4,$C6:$K6)</f>
        <v>25538.372500000001</v>
      </c>
      <c r="N6" s="57">
        <f t="shared" ref="N6:N15" si="2">SUMPRODUCT($C$3:$K$3,$C6:$K6)/1000</f>
        <v>39.43</v>
      </c>
      <c r="O6" s="42">
        <f t="shared" ref="O6:O12" si="3">SUM(F6:H6)/20</f>
        <v>5.45</v>
      </c>
      <c r="P6" s="41">
        <f t="shared" ref="P6:P12" si="4">SUM(I6:K6)/20</f>
        <v>8.35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6.86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6.86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4.9000000000000004</v>
      </c>
      <c r="AG6" s="94">
        <f t="shared" ref="AG6:AG16" si="13">SUM(F6:H6)/40</f>
        <v>2.7250000000000001</v>
      </c>
      <c r="AH6" s="97">
        <f t="shared" ref="AH6:AH16" si="14">SUM(E6:G6)/40</f>
        <v>2.7250000000000001</v>
      </c>
      <c r="AJ6" s="154">
        <f t="shared" ref="AJ6:AJ15" si="15">AF6/SUM(AF6:AH6)</f>
        <v>0.4734299516908213</v>
      </c>
      <c r="AK6" s="154">
        <f t="shared" ref="AK6:AK16" si="16">AG6/SUM(AF6:AH6)</f>
        <v>0.26328502415458938</v>
      </c>
      <c r="AL6" s="154">
        <f t="shared" ref="AL6:AL16" si="17">AH6/SUM(AF6:AH6)</f>
        <v>0.26328502415458938</v>
      </c>
    </row>
    <row r="7" spans="1:38" x14ac:dyDescent="0.3">
      <c r="A7" s="30">
        <v>2</v>
      </c>
      <c r="B7" s="111" t="s">
        <v>88</v>
      </c>
      <c r="C7" s="107">
        <v>12</v>
      </c>
      <c r="D7" s="29"/>
      <c r="E7" s="35"/>
      <c r="F7" s="33">
        <v>19</v>
      </c>
      <c r="G7" s="29">
        <v>18</v>
      </c>
      <c r="H7" s="57">
        <v>21</v>
      </c>
      <c r="I7" s="33">
        <v>146</v>
      </c>
      <c r="J7" s="29">
        <v>86</v>
      </c>
      <c r="K7" s="35">
        <v>186</v>
      </c>
      <c r="L7" s="36">
        <f t="shared" si="0"/>
        <v>12.2</v>
      </c>
      <c r="M7" s="86">
        <f t="shared" si="1"/>
        <v>33877.105000000003</v>
      </c>
      <c r="N7" s="57">
        <f t="shared" si="2"/>
        <v>54.94</v>
      </c>
      <c r="O7" s="42">
        <f t="shared" si="3"/>
        <v>2.9</v>
      </c>
      <c r="P7" s="41">
        <f t="shared" si="4"/>
        <v>20.9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0.42000000000000004</v>
      </c>
      <c r="V7" s="70">
        <f t="shared" si="7"/>
        <v>0</v>
      </c>
      <c r="W7" s="70">
        <f t="shared" si="8"/>
        <v>0</v>
      </c>
      <c r="X7" s="71">
        <f t="shared" si="9"/>
        <v>0.42000000000000004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0.3</v>
      </c>
      <c r="AG7" s="94">
        <f t="shared" si="13"/>
        <v>1.45</v>
      </c>
      <c r="AH7" s="97">
        <f t="shared" si="14"/>
        <v>0.92500000000000004</v>
      </c>
      <c r="AJ7" s="154">
        <f t="shared" si="15"/>
        <v>0.11214953271028037</v>
      </c>
      <c r="AK7" s="154">
        <f t="shared" si="16"/>
        <v>0.5420560747663552</v>
      </c>
      <c r="AL7" s="154">
        <f t="shared" si="17"/>
        <v>0.34579439252336452</v>
      </c>
    </row>
    <row r="8" spans="1:38" x14ac:dyDescent="0.3">
      <c r="A8" s="30">
        <v>3</v>
      </c>
      <c r="B8" s="111" t="s">
        <v>95</v>
      </c>
      <c r="C8" s="107">
        <v>160</v>
      </c>
      <c r="D8" s="29"/>
      <c r="E8" s="35"/>
      <c r="F8" s="33">
        <v>72</v>
      </c>
      <c r="G8" s="29">
        <v>72</v>
      </c>
      <c r="H8" s="57">
        <v>0</v>
      </c>
      <c r="I8" s="33">
        <v>200</v>
      </c>
      <c r="J8" s="29">
        <v>40</v>
      </c>
      <c r="K8" s="35">
        <v>180</v>
      </c>
      <c r="L8" s="36">
        <f t="shared" si="0"/>
        <v>18.100000000000001</v>
      </c>
      <c r="M8" s="86">
        <f t="shared" si="1"/>
        <v>44340.2</v>
      </c>
      <c r="N8" s="57">
        <f t="shared" si="2"/>
        <v>70.08</v>
      </c>
      <c r="O8" s="42">
        <f t="shared" si="3"/>
        <v>7.2</v>
      </c>
      <c r="P8" s="41">
        <f t="shared" si="4"/>
        <v>21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5.6000000000000005</v>
      </c>
      <c r="V8" s="70">
        <f t="shared" si="7"/>
        <v>0</v>
      </c>
      <c r="W8" s="70">
        <f t="shared" si="8"/>
        <v>0</v>
      </c>
      <c r="X8" s="71">
        <f t="shared" si="9"/>
        <v>5.6000000000000005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</v>
      </c>
      <c r="AG8" s="94">
        <f t="shared" si="13"/>
        <v>3.6</v>
      </c>
      <c r="AH8" s="97">
        <f t="shared" si="14"/>
        <v>3.6</v>
      </c>
      <c r="AJ8" s="154">
        <f t="shared" si="15"/>
        <v>0.35714285714285715</v>
      </c>
      <c r="AK8" s="154">
        <f t="shared" si="16"/>
        <v>0.32142857142857145</v>
      </c>
      <c r="AL8" s="154">
        <f t="shared" si="17"/>
        <v>0.32142857142857145</v>
      </c>
    </row>
    <row r="9" spans="1:38" x14ac:dyDescent="0.3">
      <c r="A9" s="30">
        <v>4</v>
      </c>
      <c r="B9" s="111" t="s">
        <v>101</v>
      </c>
      <c r="C9" s="107">
        <v>84</v>
      </c>
      <c r="D9" s="29"/>
      <c r="E9" s="35"/>
      <c r="F9" s="33">
        <v>74</v>
      </c>
      <c r="G9" s="29">
        <v>74</v>
      </c>
      <c r="H9" s="57">
        <v>74</v>
      </c>
      <c r="I9" s="33"/>
      <c r="J9" s="29"/>
      <c r="K9" s="35"/>
      <c r="L9" s="36">
        <f t="shared" si="0"/>
        <v>7.65</v>
      </c>
      <c r="M9" s="86">
        <f t="shared" si="1"/>
        <v>14941.995000000001</v>
      </c>
      <c r="N9" s="57">
        <f t="shared" si="2"/>
        <v>20.58</v>
      </c>
      <c r="O9" s="42">
        <f t="shared" si="3"/>
        <v>11.1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2.9400000000000004</v>
      </c>
      <c r="V9" s="70">
        <f t="shared" si="7"/>
        <v>0</v>
      </c>
      <c r="W9" s="70">
        <f t="shared" si="8"/>
        <v>0</v>
      </c>
      <c r="X9" s="71">
        <f t="shared" si="9"/>
        <v>2.9400000000000004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2.1</v>
      </c>
      <c r="AG9" s="94">
        <f t="shared" si="13"/>
        <v>5.55</v>
      </c>
      <c r="AH9" s="97">
        <f t="shared" si="14"/>
        <v>3.7</v>
      </c>
      <c r="AJ9" s="154">
        <f t="shared" si="15"/>
        <v>0.18502202643171806</v>
      </c>
      <c r="AK9" s="154">
        <f t="shared" si="16"/>
        <v>0.48898678414096908</v>
      </c>
      <c r="AL9" s="154">
        <f t="shared" si="17"/>
        <v>0.32599118942731276</v>
      </c>
    </row>
    <row r="10" spans="1:38" x14ac:dyDescent="0.3">
      <c r="A10" s="30">
        <v>5</v>
      </c>
      <c r="B10" s="111" t="s">
        <v>103</v>
      </c>
      <c r="C10" s="107">
        <v>20</v>
      </c>
      <c r="D10" s="29"/>
      <c r="E10" s="35"/>
      <c r="F10" s="33">
        <v>0</v>
      </c>
      <c r="G10" s="29">
        <v>0</v>
      </c>
      <c r="H10" s="57"/>
      <c r="I10" s="33">
        <v>10</v>
      </c>
      <c r="J10" s="29">
        <v>10</v>
      </c>
      <c r="K10" s="35">
        <v>20</v>
      </c>
      <c r="L10" s="36">
        <f t="shared" ref="L10" si="18">SUM(C10:K10)/40</f>
        <v>1.5</v>
      </c>
      <c r="M10" s="86">
        <f t="shared" si="1"/>
        <v>3690.2</v>
      </c>
      <c r="N10" s="57">
        <f t="shared" si="2"/>
        <v>6</v>
      </c>
      <c r="O10" s="42">
        <f t="shared" ref="O10" si="19">SUM(F10:H10)/20</f>
        <v>0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0.70000000000000007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0.70000000000000007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0.5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79</v>
      </c>
      <c r="G11" s="29">
        <v>120</v>
      </c>
      <c r="H11" s="57">
        <v>120</v>
      </c>
      <c r="I11" s="33">
        <v>160</v>
      </c>
      <c r="J11" s="29">
        <v>200</v>
      </c>
      <c r="K11" s="35">
        <v>160</v>
      </c>
      <c r="L11" s="36">
        <f t="shared" si="0"/>
        <v>20.975000000000001</v>
      </c>
      <c r="M11" s="86">
        <f t="shared" si="1"/>
        <v>54508.337500000001</v>
      </c>
      <c r="N11" s="57">
        <f t="shared" si="2"/>
        <v>84.73</v>
      </c>
      <c r="O11" s="42">
        <f t="shared" si="3"/>
        <v>15.95</v>
      </c>
      <c r="P11" s="41">
        <f t="shared" si="4"/>
        <v>26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7.9749999999999996</v>
      </c>
      <c r="AH11" s="97">
        <f t="shared" si="14"/>
        <v>4.9749999999999996</v>
      </c>
      <c r="AJ11" s="154">
        <f t="shared" si="15"/>
        <v>0</v>
      </c>
      <c r="AK11" s="154">
        <f t="shared" si="16"/>
        <v>0.61583011583011582</v>
      </c>
      <c r="AL11" s="154">
        <f t="shared" si="17"/>
        <v>0.38416988416988418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472</v>
      </c>
      <c r="D16" s="51">
        <f t="shared" si="34"/>
        <v>0</v>
      </c>
      <c r="E16" s="53">
        <f t="shared" si="34"/>
        <v>0</v>
      </c>
      <c r="F16" s="113">
        <f t="shared" si="34"/>
        <v>300</v>
      </c>
      <c r="G16" s="51">
        <f t="shared" si="34"/>
        <v>337</v>
      </c>
      <c r="H16" s="53">
        <f t="shared" si="34"/>
        <v>215</v>
      </c>
      <c r="I16" s="113">
        <f t="shared" si="34"/>
        <v>574</v>
      </c>
      <c r="J16" s="51">
        <f t="shared" si="34"/>
        <v>389</v>
      </c>
      <c r="K16" s="53">
        <f t="shared" si="34"/>
        <v>602</v>
      </c>
      <c r="L16" s="50">
        <f t="shared" si="0"/>
        <v>72.224999999999994</v>
      </c>
      <c r="M16" s="88">
        <f t="shared" ref="M16:AA16" si="35">SUM(M6:M15)</f>
        <v>176896.21</v>
      </c>
      <c r="N16" s="53">
        <f t="shared" si="35"/>
        <v>275.76</v>
      </c>
      <c r="O16" s="113">
        <f t="shared" si="35"/>
        <v>42.599999999999994</v>
      </c>
      <c r="P16" s="52">
        <f t="shared" si="35"/>
        <v>78.25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16.52</v>
      </c>
      <c r="V16" s="67">
        <f t="shared" si="35"/>
        <v>0</v>
      </c>
      <c r="W16" s="67">
        <f t="shared" si="35"/>
        <v>0</v>
      </c>
      <c r="X16" s="68">
        <f t="shared" si="35"/>
        <v>16.52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11.8</v>
      </c>
      <c r="AG16" s="103">
        <f t="shared" si="13"/>
        <v>21.3</v>
      </c>
      <c r="AH16" s="104">
        <f t="shared" si="14"/>
        <v>15.925000000000001</v>
      </c>
      <c r="AJ16" s="155">
        <f t="shared" ref="AJ16" si="37">AF16/SUM(AF16:AH16)</f>
        <v>0.24069352371239161</v>
      </c>
      <c r="AK16" s="155">
        <f t="shared" si="16"/>
        <v>0.43447220805711367</v>
      </c>
      <c r="AL16" s="155">
        <f t="shared" si="17"/>
        <v>0.3248342682304946</v>
      </c>
    </row>
    <row r="17" spans="1:27" x14ac:dyDescent="0.3">
      <c r="A17" s="55"/>
      <c r="B17" s="55"/>
      <c r="C17" s="55">
        <f>C16/40</f>
        <v>11.8</v>
      </c>
      <c r="D17" s="55">
        <f t="shared" ref="D17:K17" si="38">D16/40</f>
        <v>0</v>
      </c>
      <c r="E17" s="55">
        <f t="shared" si="38"/>
        <v>0</v>
      </c>
      <c r="F17" s="55">
        <f t="shared" si="38"/>
        <v>7.5</v>
      </c>
      <c r="G17" s="55">
        <f t="shared" si="38"/>
        <v>8.4250000000000007</v>
      </c>
      <c r="H17" s="55">
        <f t="shared" si="38"/>
        <v>5.375</v>
      </c>
      <c r="I17" s="55">
        <f t="shared" si="38"/>
        <v>14.35</v>
      </c>
      <c r="J17" s="55">
        <f t="shared" si="38"/>
        <v>9.7249999999999996</v>
      </c>
      <c r="K17" s="55">
        <f t="shared" si="38"/>
        <v>15.05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topLeftCell="A3"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46246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120</v>
      </c>
      <c r="D6" s="29"/>
      <c r="E6" s="35"/>
      <c r="F6" s="33">
        <v>40</v>
      </c>
      <c r="G6" s="29">
        <v>40</v>
      </c>
      <c r="H6" s="57">
        <v>0</v>
      </c>
      <c r="I6" s="33">
        <v>55</v>
      </c>
      <c r="J6" s="29">
        <v>60</v>
      </c>
      <c r="K6" s="35">
        <v>65</v>
      </c>
      <c r="L6" s="36">
        <f t="shared" ref="L6:L16" si="0">SUM(C6:K6)/40</f>
        <v>9.5</v>
      </c>
      <c r="M6" s="86">
        <f t="shared" ref="M6:M15" si="1">SUMPRODUCT($C$4:$K$4,$C6:$K6)</f>
        <v>21979.799999999996</v>
      </c>
      <c r="N6" s="57">
        <f t="shared" ref="N6:N15" si="2">SUMPRODUCT($C$3:$K$3,$C6:$K6)/1000</f>
        <v>34.4</v>
      </c>
      <c r="O6" s="42">
        <f t="shared" ref="O6:O12" si="3">SUM(F6:H6)/20</f>
        <v>4</v>
      </c>
      <c r="P6" s="41">
        <f t="shared" ref="P6:P12" si="4">SUM(I6:K6)/20</f>
        <v>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0.42857142857142855</v>
      </c>
      <c r="AK6" s="154">
        <f t="shared" ref="AK6:AK16" si="16">AG6/SUM(AF6:AH6)</f>
        <v>0.2857142857142857</v>
      </c>
      <c r="AL6" s="154">
        <f t="shared" ref="AL6:AL16" si="17">AH6/SUM(AF6:AH6)</f>
        <v>0.2857142857142857</v>
      </c>
    </row>
    <row r="7" spans="1:38" x14ac:dyDescent="0.3">
      <c r="A7" s="30">
        <v>2</v>
      </c>
      <c r="B7" s="111" t="s">
        <v>88</v>
      </c>
      <c r="C7" s="107">
        <v>22</v>
      </c>
      <c r="D7" s="29"/>
      <c r="E7" s="35"/>
      <c r="F7" s="33">
        <v>6</v>
      </c>
      <c r="G7" s="29">
        <v>6</v>
      </c>
      <c r="H7" s="57">
        <v>0</v>
      </c>
      <c r="I7" s="33">
        <v>56</v>
      </c>
      <c r="J7" s="29">
        <v>50</v>
      </c>
      <c r="K7" s="35">
        <v>60</v>
      </c>
      <c r="L7" s="36">
        <f t="shared" si="0"/>
        <v>5</v>
      </c>
      <c r="M7" s="86">
        <f t="shared" si="1"/>
        <v>13550.85</v>
      </c>
      <c r="N7" s="57">
        <f t="shared" si="2"/>
        <v>22.08</v>
      </c>
      <c r="O7" s="42">
        <f t="shared" si="3"/>
        <v>0.6</v>
      </c>
      <c r="P7" s="41">
        <f t="shared" si="4"/>
        <v>8.3000000000000007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0.77</v>
      </c>
      <c r="V7" s="70">
        <f t="shared" si="7"/>
        <v>0</v>
      </c>
      <c r="W7" s="70">
        <f t="shared" si="8"/>
        <v>0</v>
      </c>
      <c r="X7" s="71">
        <f t="shared" si="9"/>
        <v>0.77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0.55000000000000004</v>
      </c>
      <c r="AG7" s="94">
        <f t="shared" si="13"/>
        <v>0.3</v>
      </c>
      <c r="AH7" s="97">
        <f t="shared" si="14"/>
        <v>0.3</v>
      </c>
      <c r="AJ7" s="154">
        <f t="shared" si="15"/>
        <v>0.47826086956521735</v>
      </c>
      <c r="AK7" s="154">
        <f t="shared" si="16"/>
        <v>0.26086956521739124</v>
      </c>
      <c r="AL7" s="154">
        <f t="shared" si="17"/>
        <v>0.26086956521739124</v>
      </c>
    </row>
    <row r="8" spans="1:38" x14ac:dyDescent="0.3">
      <c r="A8" s="30">
        <v>3</v>
      </c>
      <c r="B8" s="111" t="s">
        <v>95</v>
      </c>
      <c r="C8" s="107">
        <v>120</v>
      </c>
      <c r="D8" s="29"/>
      <c r="E8" s="35"/>
      <c r="F8" s="33">
        <v>0</v>
      </c>
      <c r="G8" s="29">
        <v>0</v>
      </c>
      <c r="H8" s="57">
        <v>0</v>
      </c>
      <c r="I8" s="33">
        <v>125</v>
      </c>
      <c r="J8" s="29">
        <v>44</v>
      </c>
      <c r="K8" s="35">
        <v>134</v>
      </c>
      <c r="L8" s="36">
        <f t="shared" si="0"/>
        <v>10.574999999999999</v>
      </c>
      <c r="M8" s="86">
        <f t="shared" si="1"/>
        <v>26717.520000000004</v>
      </c>
      <c r="N8" s="57">
        <f t="shared" si="2"/>
        <v>43.56</v>
      </c>
      <c r="O8" s="42">
        <f t="shared" si="3"/>
        <v>0</v>
      </c>
      <c r="P8" s="41">
        <f t="shared" si="4"/>
        <v>15.15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4.2</v>
      </c>
      <c r="V8" s="70">
        <f t="shared" si="7"/>
        <v>0</v>
      </c>
      <c r="W8" s="70">
        <f t="shared" si="8"/>
        <v>0</v>
      </c>
      <c r="X8" s="71">
        <f t="shared" si="9"/>
        <v>4.2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40</v>
      </c>
      <c r="D9" s="29"/>
      <c r="E9" s="35"/>
      <c r="F9" s="33">
        <v>6</v>
      </c>
      <c r="G9" s="29">
        <v>6</v>
      </c>
      <c r="H9" s="57">
        <v>6</v>
      </c>
      <c r="I9" s="33">
        <v>6</v>
      </c>
      <c r="J9" s="29">
        <v>6</v>
      </c>
      <c r="K9" s="35">
        <v>6</v>
      </c>
      <c r="L9" s="36">
        <f t="shared" si="0"/>
        <v>1.9</v>
      </c>
      <c r="M9" s="86">
        <f t="shared" si="1"/>
        <v>3821.045000000001</v>
      </c>
      <c r="N9" s="57">
        <f t="shared" si="2"/>
        <v>5.82</v>
      </c>
      <c r="O9" s="42">
        <f t="shared" si="3"/>
        <v>0.9</v>
      </c>
      <c r="P9" s="41">
        <f t="shared" si="4"/>
        <v>0.9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1.4000000000000001</v>
      </c>
      <c r="V9" s="70">
        <f t="shared" si="7"/>
        <v>0</v>
      </c>
      <c r="W9" s="70">
        <f t="shared" si="8"/>
        <v>0</v>
      </c>
      <c r="X9" s="71">
        <f t="shared" si="9"/>
        <v>1.4000000000000001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</v>
      </c>
      <c r="AG9" s="94">
        <f t="shared" si="13"/>
        <v>0.45</v>
      </c>
      <c r="AH9" s="97">
        <f t="shared" si="14"/>
        <v>0.3</v>
      </c>
      <c r="AJ9" s="154">
        <f t="shared" si="15"/>
        <v>0.5714285714285714</v>
      </c>
      <c r="AK9" s="154">
        <f t="shared" si="16"/>
        <v>0.25714285714285717</v>
      </c>
      <c r="AL9" s="154">
        <f t="shared" si="17"/>
        <v>0.17142857142857143</v>
      </c>
    </row>
    <row r="10" spans="1:38" x14ac:dyDescent="0.3">
      <c r="A10" s="30">
        <v>5</v>
      </c>
      <c r="B10" s="111" t="s">
        <v>103</v>
      </c>
      <c r="C10" s="107">
        <v>24</v>
      </c>
      <c r="D10" s="29"/>
      <c r="E10" s="35"/>
      <c r="F10" s="33">
        <v>16</v>
      </c>
      <c r="G10" s="29">
        <v>16</v>
      </c>
      <c r="H10" s="57">
        <v>4</v>
      </c>
      <c r="I10" s="33">
        <v>4</v>
      </c>
      <c r="J10" s="29">
        <v>4</v>
      </c>
      <c r="K10" s="35">
        <v>4</v>
      </c>
      <c r="L10" s="36">
        <f t="shared" ref="L10" si="18">SUM(C10:K10)/40</f>
        <v>1.8</v>
      </c>
      <c r="M10" s="86">
        <f t="shared" si="1"/>
        <v>3701.85</v>
      </c>
      <c r="N10" s="57">
        <f t="shared" si="2"/>
        <v>5.4</v>
      </c>
      <c r="O10" s="42">
        <f t="shared" ref="O10" si="19">SUM(F10:H10)/20</f>
        <v>1.8</v>
      </c>
      <c r="P10" s="41">
        <f t="shared" ref="P10" si="20">SUM(I10:K10)/20</f>
        <v>0.6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0.84000000000000008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0.84000000000000008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0.6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40</v>
      </c>
      <c r="D11" s="29"/>
      <c r="E11" s="35"/>
      <c r="F11" s="33">
        <v>600</v>
      </c>
      <c r="G11" s="29">
        <v>360</v>
      </c>
      <c r="H11" s="57">
        <v>480</v>
      </c>
      <c r="I11" s="33">
        <f>520+880</f>
        <v>1400</v>
      </c>
      <c r="J11" s="29">
        <f>380+640</f>
        <v>1020</v>
      </c>
      <c r="K11" s="35">
        <f>600+880</f>
        <v>1480</v>
      </c>
      <c r="L11" s="36">
        <f t="shared" si="0"/>
        <v>134.5</v>
      </c>
      <c r="M11" s="86">
        <f t="shared" si="1"/>
        <v>360411.2</v>
      </c>
      <c r="N11" s="57">
        <f t="shared" si="2"/>
        <v>571.20000000000005</v>
      </c>
      <c r="O11" s="42">
        <f t="shared" si="3"/>
        <v>72</v>
      </c>
      <c r="P11" s="41">
        <f t="shared" si="4"/>
        <v>195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1.4000000000000001</v>
      </c>
      <c r="V11" s="70">
        <f t="shared" si="7"/>
        <v>0</v>
      </c>
      <c r="W11" s="70">
        <f t="shared" si="8"/>
        <v>0</v>
      </c>
      <c r="X11" s="71">
        <f t="shared" si="9"/>
        <v>1.4000000000000001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</v>
      </c>
      <c r="AG11" s="94">
        <f t="shared" si="13"/>
        <v>36</v>
      </c>
      <c r="AH11" s="97">
        <f t="shared" si="14"/>
        <v>24</v>
      </c>
      <c r="AJ11" s="154">
        <f t="shared" si="15"/>
        <v>1.6393442622950821E-2</v>
      </c>
      <c r="AK11" s="154">
        <f t="shared" si="16"/>
        <v>0.5901639344262295</v>
      </c>
      <c r="AL11" s="154">
        <f t="shared" si="17"/>
        <v>0.39344262295081966</v>
      </c>
    </row>
    <row r="12" spans="1:38" x14ac:dyDescent="0.3">
      <c r="A12" s="30">
        <v>7</v>
      </c>
      <c r="B12" s="111" t="s">
        <v>91</v>
      </c>
      <c r="C12" s="107">
        <v>4000</v>
      </c>
      <c r="D12" s="29"/>
      <c r="E12" s="35"/>
      <c r="F12" s="33">
        <v>1600</v>
      </c>
      <c r="G12" s="29">
        <v>1600</v>
      </c>
      <c r="H12" s="57">
        <v>800</v>
      </c>
      <c r="I12" s="33">
        <v>4000</v>
      </c>
      <c r="J12" s="29">
        <v>3200</v>
      </c>
      <c r="K12" s="35">
        <f>2800+2000</f>
        <v>4800</v>
      </c>
      <c r="L12" s="36">
        <f t="shared" si="0"/>
        <v>500</v>
      </c>
      <c r="M12" s="86">
        <f t="shared" si="1"/>
        <v>1238450</v>
      </c>
      <c r="N12" s="57">
        <f t="shared" si="2"/>
        <v>1960</v>
      </c>
      <c r="O12" s="42">
        <f t="shared" si="3"/>
        <v>200</v>
      </c>
      <c r="P12" s="41">
        <f t="shared" si="4"/>
        <v>600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140</v>
      </c>
      <c r="V12" s="70">
        <f t="shared" si="7"/>
        <v>0</v>
      </c>
      <c r="W12" s="70">
        <f t="shared" si="8"/>
        <v>0</v>
      </c>
      <c r="X12" s="71">
        <f t="shared" si="9"/>
        <v>140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100</v>
      </c>
      <c r="AG12" s="94">
        <f t="shared" si="13"/>
        <v>100</v>
      </c>
      <c r="AH12" s="97">
        <f t="shared" si="14"/>
        <v>80</v>
      </c>
      <c r="AJ12" s="154">
        <f t="shared" si="15"/>
        <v>0.35714285714285715</v>
      </c>
      <c r="AK12" s="154">
        <f t="shared" si="16"/>
        <v>0.35714285714285715</v>
      </c>
      <c r="AL12" s="154">
        <f t="shared" si="17"/>
        <v>0.2857142857142857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4366</v>
      </c>
      <c r="D16" s="51">
        <f t="shared" si="34"/>
        <v>0</v>
      </c>
      <c r="E16" s="53">
        <f t="shared" si="34"/>
        <v>0</v>
      </c>
      <c r="F16" s="113">
        <f t="shared" si="34"/>
        <v>2268</v>
      </c>
      <c r="G16" s="51">
        <f t="shared" si="34"/>
        <v>2028</v>
      </c>
      <c r="H16" s="53">
        <f t="shared" si="34"/>
        <v>1290</v>
      </c>
      <c r="I16" s="113">
        <f t="shared" si="34"/>
        <v>5646</v>
      </c>
      <c r="J16" s="51">
        <f t="shared" si="34"/>
        <v>4384</v>
      </c>
      <c r="K16" s="53">
        <f t="shared" si="34"/>
        <v>6549</v>
      </c>
      <c r="L16" s="50">
        <f t="shared" si="0"/>
        <v>663.27499999999998</v>
      </c>
      <c r="M16" s="88">
        <f t="shared" ref="M16:AA16" si="35">SUM(M6:M15)</f>
        <v>1668632.2650000001</v>
      </c>
      <c r="N16" s="53">
        <f t="shared" si="35"/>
        <v>2642.46</v>
      </c>
      <c r="O16" s="113">
        <f t="shared" si="35"/>
        <v>279.3</v>
      </c>
      <c r="P16" s="52">
        <f t="shared" si="35"/>
        <v>828.95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152.81</v>
      </c>
      <c r="V16" s="67">
        <f t="shared" si="35"/>
        <v>0</v>
      </c>
      <c r="W16" s="67">
        <f t="shared" si="35"/>
        <v>0</v>
      </c>
      <c r="X16" s="68">
        <f t="shared" si="35"/>
        <v>152.81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109.15</v>
      </c>
      <c r="AG16" s="103">
        <f t="shared" si="13"/>
        <v>139.65</v>
      </c>
      <c r="AH16" s="104">
        <f t="shared" si="14"/>
        <v>107.4</v>
      </c>
      <c r="AJ16" s="155">
        <f t="shared" ref="AJ16" si="37">AF16/SUM(AF16:AH16)</f>
        <v>0.30642897248736661</v>
      </c>
      <c r="AK16" s="155">
        <f t="shared" si="16"/>
        <v>0.39205502526670405</v>
      </c>
      <c r="AL16" s="155">
        <f t="shared" si="17"/>
        <v>0.30151600224592923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46247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10</v>
      </c>
      <c r="D6" s="29"/>
      <c r="E6" s="35"/>
      <c r="F6" s="33">
        <v>45</v>
      </c>
      <c r="G6" s="29">
        <v>20</v>
      </c>
      <c r="H6" s="57">
        <v>0</v>
      </c>
      <c r="I6" s="33">
        <v>40</v>
      </c>
      <c r="J6" s="29">
        <v>25</v>
      </c>
      <c r="K6" s="35">
        <v>15</v>
      </c>
      <c r="L6" s="36">
        <f t="shared" ref="L6:L16" si="0">SUM(C6:K6)/40</f>
        <v>3.875</v>
      </c>
      <c r="M6" s="86">
        <f t="shared" ref="M6:M15" si="1">SUMPRODUCT($C$4:$K$4,$C6:$K6)</f>
        <v>9613.5625</v>
      </c>
      <c r="N6" s="57">
        <f t="shared" ref="N6:N15" si="2">SUMPRODUCT($C$3:$K$3,$C6:$K6)/1000</f>
        <v>14.75</v>
      </c>
      <c r="O6" s="42">
        <f t="shared" ref="O6:O12" si="3">SUM(F6:H6)/20</f>
        <v>3.25</v>
      </c>
      <c r="P6" s="41">
        <f t="shared" ref="P6:P12" si="4">SUM(I6:K6)/20</f>
        <v>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0.35000000000000003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0.35000000000000003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0.25</v>
      </c>
      <c r="AG6" s="94">
        <f t="shared" ref="AG6:AG16" si="13">SUM(F6:H6)/40</f>
        <v>1.625</v>
      </c>
      <c r="AH6" s="97">
        <f t="shared" ref="AH6:AH16" si="14">SUM(E6:G6)/40</f>
        <v>1.625</v>
      </c>
      <c r="AJ6" s="154">
        <f t="shared" ref="AJ6:AJ15" si="15">AF6/SUM(AF6:AH6)</f>
        <v>7.1428571428571425E-2</v>
      </c>
      <c r="AK6" s="154">
        <f t="shared" ref="AK6:AK16" si="16">AG6/SUM(AF6:AH6)</f>
        <v>0.4642857142857143</v>
      </c>
      <c r="AL6" s="154">
        <f t="shared" ref="AL6:AL16" si="17">AH6/SUM(AF6:AH6)</f>
        <v>0.4642857142857143</v>
      </c>
    </row>
    <row r="7" spans="1:38" x14ac:dyDescent="0.3">
      <c r="A7" s="30">
        <v>2</v>
      </c>
      <c r="B7" s="111" t="s">
        <v>88</v>
      </c>
      <c r="C7" s="107">
        <v>20</v>
      </c>
      <c r="D7" s="29"/>
      <c r="E7" s="35"/>
      <c r="F7" s="33">
        <v>20</v>
      </c>
      <c r="G7" s="29">
        <v>20</v>
      </c>
      <c r="H7" s="57">
        <v>20</v>
      </c>
      <c r="I7" s="33">
        <v>82</v>
      </c>
      <c r="J7" s="29">
        <v>40</v>
      </c>
      <c r="K7" s="35">
        <v>40</v>
      </c>
      <c r="L7" s="36">
        <f t="shared" si="0"/>
        <v>6.05</v>
      </c>
      <c r="M7" s="86">
        <f t="shared" si="1"/>
        <v>15700.030000000002</v>
      </c>
      <c r="N7" s="57">
        <f t="shared" si="2"/>
        <v>24.84</v>
      </c>
      <c r="O7" s="42">
        <f t="shared" si="3"/>
        <v>3</v>
      </c>
      <c r="P7" s="41">
        <f t="shared" si="4"/>
        <v>8.1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0.70000000000000007</v>
      </c>
      <c r="V7" s="70">
        <f t="shared" si="7"/>
        <v>0</v>
      </c>
      <c r="W7" s="70">
        <f t="shared" si="8"/>
        <v>0</v>
      </c>
      <c r="X7" s="71">
        <f t="shared" si="9"/>
        <v>0.70000000000000007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0.5</v>
      </c>
      <c r="AG7" s="94">
        <f t="shared" si="13"/>
        <v>1.5</v>
      </c>
      <c r="AH7" s="97">
        <f t="shared" si="14"/>
        <v>1</v>
      </c>
      <c r="AJ7" s="154">
        <f t="shared" si="15"/>
        <v>0.16666666666666666</v>
      </c>
      <c r="AK7" s="154">
        <f t="shared" si="16"/>
        <v>0.5</v>
      </c>
      <c r="AL7" s="154">
        <f t="shared" si="17"/>
        <v>0.33333333333333331</v>
      </c>
    </row>
    <row r="8" spans="1:38" x14ac:dyDescent="0.3">
      <c r="A8" s="30">
        <v>3</v>
      </c>
      <c r="B8" s="111" t="s">
        <v>95</v>
      </c>
      <c r="C8" s="107">
        <v>92</v>
      </c>
      <c r="D8" s="29"/>
      <c r="E8" s="35"/>
      <c r="F8" s="33">
        <v>0</v>
      </c>
      <c r="G8" s="29">
        <v>0</v>
      </c>
      <c r="H8" s="57">
        <v>0</v>
      </c>
      <c r="I8" s="33">
        <v>110</v>
      </c>
      <c r="J8" s="29">
        <v>60</v>
      </c>
      <c r="K8" s="35">
        <v>60</v>
      </c>
      <c r="L8" s="36">
        <f t="shared" si="0"/>
        <v>8.0500000000000007</v>
      </c>
      <c r="M8" s="86">
        <f t="shared" si="1"/>
        <v>20316.36</v>
      </c>
      <c r="N8" s="57">
        <f t="shared" si="2"/>
        <v>33.119999999999997</v>
      </c>
      <c r="O8" s="42">
        <f t="shared" si="3"/>
        <v>0</v>
      </c>
      <c r="P8" s="41">
        <f t="shared" si="4"/>
        <v>11.5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3.22</v>
      </c>
      <c r="V8" s="70">
        <f t="shared" si="7"/>
        <v>0</v>
      </c>
      <c r="W8" s="70">
        <f t="shared" si="8"/>
        <v>0</v>
      </c>
      <c r="X8" s="71">
        <f t="shared" si="9"/>
        <v>3.22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2.2999999999999998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130</v>
      </c>
      <c r="D9" s="29"/>
      <c r="E9" s="35"/>
      <c r="F9" s="33">
        <v>39</v>
      </c>
      <c r="G9" s="29">
        <v>38</v>
      </c>
      <c r="H9" s="57">
        <v>39</v>
      </c>
      <c r="I9" s="33"/>
      <c r="J9" s="29"/>
      <c r="K9" s="35"/>
      <c r="L9" s="36">
        <f t="shared" si="0"/>
        <v>6.15</v>
      </c>
      <c r="M9" s="86">
        <f t="shared" si="1"/>
        <v>11185.550000000001</v>
      </c>
      <c r="N9" s="57">
        <f t="shared" si="2"/>
        <v>15.92</v>
      </c>
      <c r="O9" s="42">
        <f t="shared" si="3"/>
        <v>5.8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4.5500000000000007</v>
      </c>
      <c r="V9" s="70">
        <f t="shared" si="7"/>
        <v>0</v>
      </c>
      <c r="W9" s="70">
        <f t="shared" si="8"/>
        <v>0</v>
      </c>
      <c r="X9" s="71">
        <f t="shared" si="9"/>
        <v>4.5500000000000007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3.25</v>
      </c>
      <c r="AG9" s="94">
        <f t="shared" si="13"/>
        <v>2.9</v>
      </c>
      <c r="AH9" s="97">
        <f t="shared" si="14"/>
        <v>1.925</v>
      </c>
      <c r="AJ9" s="154">
        <f t="shared" si="15"/>
        <v>0.40247678018575844</v>
      </c>
      <c r="AK9" s="154">
        <f t="shared" si="16"/>
        <v>0.35913312693498445</v>
      </c>
      <c r="AL9" s="154">
        <f t="shared" si="17"/>
        <v>0.23839009287925694</v>
      </c>
    </row>
    <row r="10" spans="1:38" x14ac:dyDescent="0.3">
      <c r="A10" s="30">
        <v>5</v>
      </c>
      <c r="B10" s="111" t="s">
        <v>103</v>
      </c>
      <c r="C10" s="107">
        <v>40</v>
      </c>
      <c r="D10" s="29"/>
      <c r="E10" s="35"/>
      <c r="F10" s="33">
        <v>0</v>
      </c>
      <c r="G10" s="29">
        <v>0</v>
      </c>
      <c r="H10" s="57">
        <v>0</v>
      </c>
      <c r="I10" s="33">
        <v>15</v>
      </c>
      <c r="J10" s="29">
        <v>10</v>
      </c>
      <c r="K10" s="35">
        <v>15</v>
      </c>
      <c r="L10" s="36">
        <f t="shared" si="0"/>
        <v>2</v>
      </c>
      <c r="M10" s="86">
        <f t="shared" si="1"/>
        <v>4474.8</v>
      </c>
      <c r="N10" s="57">
        <f t="shared" si="2"/>
        <v>7.2</v>
      </c>
      <c r="O10" s="42">
        <f t="shared" ref="O10" si="18">SUM(F10:H10)/20</f>
        <v>0</v>
      </c>
      <c r="P10" s="41">
        <f t="shared" ref="P10" si="19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1.4000000000000001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1.4000000000000001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>
        <f t="shared" si="12"/>
        <v>1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40</v>
      </c>
      <c r="D11" s="29"/>
      <c r="E11" s="35"/>
      <c r="F11" s="33">
        <v>80</v>
      </c>
      <c r="G11" s="29">
        <v>80</v>
      </c>
      <c r="H11" s="57">
        <v>280</v>
      </c>
      <c r="I11" s="33">
        <v>120</v>
      </c>
      <c r="J11" s="29">
        <v>120</v>
      </c>
      <c r="K11" s="35">
        <v>200</v>
      </c>
      <c r="L11" s="36">
        <f t="shared" si="0"/>
        <v>23</v>
      </c>
      <c r="M11" s="86">
        <f t="shared" si="1"/>
        <v>56614.3</v>
      </c>
      <c r="N11" s="57">
        <f t="shared" si="2"/>
        <v>86</v>
      </c>
      <c r="O11" s="42">
        <f t="shared" si="3"/>
        <v>22</v>
      </c>
      <c r="P11" s="41">
        <f t="shared" si="4"/>
        <v>22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1.4000000000000001</v>
      </c>
      <c r="V11" s="70">
        <f t="shared" si="7"/>
        <v>0</v>
      </c>
      <c r="W11" s="70">
        <f t="shared" si="8"/>
        <v>0</v>
      </c>
      <c r="X11" s="71">
        <f t="shared" si="9"/>
        <v>1.4000000000000001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</v>
      </c>
      <c r="AG11" s="94">
        <f t="shared" si="13"/>
        <v>11</v>
      </c>
      <c r="AH11" s="97">
        <f t="shared" si="14"/>
        <v>4</v>
      </c>
      <c r="AJ11" s="154">
        <f t="shared" si="15"/>
        <v>6.25E-2</v>
      </c>
      <c r="AK11" s="154">
        <f t="shared" si="16"/>
        <v>0.6875</v>
      </c>
      <c r="AL11" s="154">
        <f t="shared" si="17"/>
        <v>0.25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3">SUM(C6:C15)</f>
        <v>332</v>
      </c>
      <c r="D16" s="51">
        <f t="shared" si="33"/>
        <v>0</v>
      </c>
      <c r="E16" s="53">
        <f t="shared" si="33"/>
        <v>0</v>
      </c>
      <c r="F16" s="113">
        <f t="shared" si="33"/>
        <v>184</v>
      </c>
      <c r="G16" s="51">
        <f t="shared" si="33"/>
        <v>158</v>
      </c>
      <c r="H16" s="53">
        <f t="shared" si="33"/>
        <v>339</v>
      </c>
      <c r="I16" s="113">
        <f t="shared" si="33"/>
        <v>367</v>
      </c>
      <c r="J16" s="51">
        <f t="shared" si="33"/>
        <v>255</v>
      </c>
      <c r="K16" s="53">
        <f t="shared" si="33"/>
        <v>330</v>
      </c>
      <c r="L16" s="50">
        <f t="shared" si="0"/>
        <v>49.125</v>
      </c>
      <c r="M16" s="88">
        <f t="shared" ref="M16:AA16" si="34">SUM(M6:M15)</f>
        <v>117904.60250000001</v>
      </c>
      <c r="N16" s="53">
        <f t="shared" si="34"/>
        <v>181.83</v>
      </c>
      <c r="O16" s="113">
        <f t="shared" si="34"/>
        <v>34.049999999999997</v>
      </c>
      <c r="P16" s="52">
        <f t="shared" si="34"/>
        <v>47.6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11.620000000000001</v>
      </c>
      <c r="V16" s="67">
        <f t="shared" si="34"/>
        <v>0</v>
      </c>
      <c r="W16" s="67">
        <f t="shared" si="34"/>
        <v>0</v>
      </c>
      <c r="X16" s="68">
        <f t="shared" si="34"/>
        <v>11.620000000000001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8.3000000000000007</v>
      </c>
      <c r="AG16" s="103">
        <f t="shared" si="13"/>
        <v>17.024999999999999</v>
      </c>
      <c r="AH16" s="104">
        <f t="shared" si="14"/>
        <v>8.5500000000000007</v>
      </c>
      <c r="AJ16" s="155">
        <f t="shared" ref="AJ16" si="36">AF16/SUM(AF16:AH16)</f>
        <v>0.24501845018450186</v>
      </c>
      <c r="AK16" s="155">
        <f t="shared" si="16"/>
        <v>0.50258302583025827</v>
      </c>
      <c r="AL16" s="155">
        <f t="shared" si="17"/>
        <v>0.25239852398523988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46217</v>
      </c>
      <c r="B2" s="301"/>
      <c r="C2" s="301"/>
      <c r="D2" s="301"/>
      <c r="E2" s="301"/>
      <c r="K2" s="28" t="s">
        <v>99</v>
      </c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27"/>
      <c r="D6" s="227"/>
      <c r="E6" s="227"/>
      <c r="F6" s="227"/>
      <c r="G6" s="227"/>
      <c r="H6" s="227"/>
      <c r="I6" s="227"/>
      <c r="J6" s="227"/>
      <c r="K6" s="227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27"/>
      <c r="D10" s="227"/>
      <c r="E10" s="227"/>
      <c r="F10" s="227"/>
      <c r="G10" s="227"/>
      <c r="H10" s="227"/>
      <c r="I10" s="227"/>
      <c r="J10" s="227"/>
      <c r="K10" s="227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tabSelected="1" workbookViewId="0">
      <selection activeCell="AA20" sqref="AA2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46218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40</v>
      </c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1</v>
      </c>
      <c r="M6" s="86">
        <f t="shared" ref="M6:M15" si="1">SUMPRODUCT($C$4:$K$4,$C6:$K6)</f>
        <v>1569.2000000000003</v>
      </c>
      <c r="N6" s="57">
        <f t="shared" ref="N6:N15" si="2">SUMPRODUCT($C$3:$K$3,$C6:$K6)/1000</f>
        <v>2.4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54">
        <f t="shared" ref="AJ6:AJ15" si="15">AF6/SUM(AF6:AH6)</f>
        <v>1</v>
      </c>
      <c r="AK6" s="154">
        <f t="shared" ref="AK6:AK16" si="16">AG6/SUM(AF6:AH6)</f>
        <v>0</v>
      </c>
      <c r="AL6" s="154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>
        <v>40</v>
      </c>
      <c r="D7" s="29"/>
      <c r="E7" s="35"/>
      <c r="F7" s="33">
        <v>7</v>
      </c>
      <c r="G7" s="29">
        <v>27</v>
      </c>
      <c r="H7" s="57">
        <v>27</v>
      </c>
      <c r="I7" s="33">
        <v>87</v>
      </c>
      <c r="J7" s="29">
        <v>87</v>
      </c>
      <c r="K7" s="35">
        <v>167</v>
      </c>
      <c r="L7" s="36">
        <f t="shared" si="0"/>
        <v>11.05</v>
      </c>
      <c r="M7" s="86">
        <f t="shared" si="1"/>
        <v>29539.652499999997</v>
      </c>
      <c r="N7" s="57">
        <f t="shared" si="2"/>
        <v>47.59</v>
      </c>
      <c r="O7" s="42">
        <f t="shared" si="3"/>
        <v>3.05</v>
      </c>
      <c r="P7" s="41">
        <f t="shared" si="4"/>
        <v>17.05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1.5249999999999999</v>
      </c>
      <c r="AH7" s="97">
        <f t="shared" si="14"/>
        <v>0.85</v>
      </c>
      <c r="AJ7" s="154">
        <f t="shared" si="15"/>
        <v>0.29629629629629628</v>
      </c>
      <c r="AK7" s="154">
        <f t="shared" si="16"/>
        <v>0.45185185185185184</v>
      </c>
      <c r="AL7" s="154">
        <f t="shared" si="17"/>
        <v>0.25185185185185183</v>
      </c>
    </row>
    <row r="8" spans="1:38" x14ac:dyDescent="0.3">
      <c r="A8" s="30">
        <v>3</v>
      </c>
      <c r="B8" s="111" t="s">
        <v>95</v>
      </c>
      <c r="C8" s="107">
        <v>132</v>
      </c>
      <c r="D8" s="29"/>
      <c r="E8" s="35"/>
      <c r="F8" s="33">
        <v>0</v>
      </c>
      <c r="G8" s="29">
        <v>0</v>
      </c>
      <c r="H8" s="57">
        <v>0</v>
      </c>
      <c r="I8" s="33">
        <v>117</v>
      </c>
      <c r="J8" s="29">
        <v>135</v>
      </c>
      <c r="K8" s="35">
        <v>152</v>
      </c>
      <c r="L8" s="36">
        <f t="shared" si="0"/>
        <v>13.4</v>
      </c>
      <c r="M8" s="86">
        <f t="shared" si="1"/>
        <v>34524.92</v>
      </c>
      <c r="N8" s="57">
        <f t="shared" si="2"/>
        <v>56.4</v>
      </c>
      <c r="O8" s="42">
        <f t="shared" si="3"/>
        <v>0</v>
      </c>
      <c r="P8" s="41">
        <f t="shared" si="4"/>
        <v>20.2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4.62</v>
      </c>
      <c r="V8" s="70">
        <f t="shared" si="7"/>
        <v>0</v>
      </c>
      <c r="W8" s="70">
        <f t="shared" si="8"/>
        <v>0</v>
      </c>
      <c r="X8" s="71">
        <f t="shared" si="9"/>
        <v>4.62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3.3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112</v>
      </c>
      <c r="D9" s="29"/>
      <c r="E9" s="35"/>
      <c r="F9" s="33">
        <v>0</v>
      </c>
      <c r="G9" s="29">
        <v>12</v>
      </c>
      <c r="H9" s="57">
        <v>0</v>
      </c>
      <c r="I9" s="33">
        <v>7</v>
      </c>
      <c r="J9" s="29">
        <v>7</v>
      </c>
      <c r="K9" s="35">
        <v>6</v>
      </c>
      <c r="L9" s="36">
        <f t="shared" si="0"/>
        <v>3.6</v>
      </c>
      <c r="M9" s="86">
        <f t="shared" si="1"/>
        <v>6476.1100000000006</v>
      </c>
      <c r="N9" s="57">
        <f t="shared" si="2"/>
        <v>9.9600000000000009</v>
      </c>
      <c r="O9" s="42">
        <f t="shared" si="3"/>
        <v>0.6</v>
      </c>
      <c r="P9" s="41">
        <f t="shared" si="4"/>
        <v>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3.9200000000000004</v>
      </c>
      <c r="V9" s="70">
        <f t="shared" si="7"/>
        <v>0</v>
      </c>
      <c r="W9" s="70">
        <f t="shared" si="8"/>
        <v>0</v>
      </c>
      <c r="X9" s="71">
        <f t="shared" si="9"/>
        <v>3.9200000000000004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2.8</v>
      </c>
      <c r="AG9" s="94">
        <f t="shared" si="13"/>
        <v>0.3</v>
      </c>
      <c r="AH9" s="97">
        <f t="shared" si="14"/>
        <v>0.3</v>
      </c>
      <c r="AJ9" s="154">
        <f t="shared" si="15"/>
        <v>0.82352941176470595</v>
      </c>
      <c r="AK9" s="154">
        <f t="shared" si="16"/>
        <v>8.8235294117647065E-2</v>
      </c>
      <c r="AL9" s="154">
        <f t="shared" si="17"/>
        <v>8.8235294117647065E-2</v>
      </c>
    </row>
    <row r="10" spans="1:38" x14ac:dyDescent="0.3">
      <c r="A10" s="30">
        <v>5</v>
      </c>
      <c r="B10" s="111" t="s">
        <v>103</v>
      </c>
      <c r="C10" s="107">
        <v>40</v>
      </c>
      <c r="D10" s="29"/>
      <c r="E10" s="35"/>
      <c r="F10" s="33">
        <v>0</v>
      </c>
      <c r="G10" s="29">
        <v>0</v>
      </c>
      <c r="H10" s="57">
        <v>0</v>
      </c>
      <c r="I10" s="33">
        <v>70</v>
      </c>
      <c r="J10" s="29">
        <v>60</v>
      </c>
      <c r="K10" s="35">
        <v>70</v>
      </c>
      <c r="L10" s="36">
        <f t="shared" ref="L10" si="18">SUM(C10:K10)/40</f>
        <v>6</v>
      </c>
      <c r="M10" s="86">
        <f t="shared" si="1"/>
        <v>16097.2</v>
      </c>
      <c r="N10" s="57">
        <f t="shared" si="2"/>
        <v>26.4</v>
      </c>
      <c r="O10" s="42">
        <f t="shared" ref="O10" si="19">SUM(F10:H10)/20</f>
        <v>0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1.4000000000000001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1.4000000000000001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120</v>
      </c>
      <c r="D11" s="29"/>
      <c r="E11" s="35"/>
      <c r="F11" s="33">
        <v>243</v>
      </c>
      <c r="G11" s="29">
        <v>324</v>
      </c>
      <c r="H11" s="57">
        <v>278</v>
      </c>
      <c r="I11" s="33">
        <v>108</v>
      </c>
      <c r="J11" s="29">
        <v>313</v>
      </c>
      <c r="K11" s="35">
        <v>253</v>
      </c>
      <c r="L11" s="36">
        <f t="shared" si="0"/>
        <v>40.975000000000001</v>
      </c>
      <c r="M11" s="86">
        <f t="shared" si="1"/>
        <v>97997.772499999992</v>
      </c>
      <c r="N11" s="57">
        <f t="shared" si="2"/>
        <v>147.22999999999999</v>
      </c>
      <c r="O11" s="42">
        <f t="shared" si="3"/>
        <v>42.25</v>
      </c>
      <c r="P11" s="41">
        <f t="shared" si="4"/>
        <v>33.700000000000003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4.2</v>
      </c>
      <c r="V11" s="70">
        <f t="shared" si="7"/>
        <v>0</v>
      </c>
      <c r="W11" s="70">
        <f t="shared" si="8"/>
        <v>0</v>
      </c>
      <c r="X11" s="71">
        <f t="shared" si="9"/>
        <v>4.2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3</v>
      </c>
      <c r="AG11" s="94">
        <f t="shared" si="13"/>
        <v>21.125</v>
      </c>
      <c r="AH11" s="97">
        <f t="shared" si="14"/>
        <v>14.175000000000001</v>
      </c>
      <c r="AJ11" s="154">
        <f t="shared" si="15"/>
        <v>7.8328981723237601E-2</v>
      </c>
      <c r="AK11" s="154">
        <f t="shared" si="16"/>
        <v>0.55156657963446476</v>
      </c>
      <c r="AL11" s="154">
        <f t="shared" si="17"/>
        <v>0.3701044386422977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484</v>
      </c>
      <c r="D16" s="51">
        <f t="shared" si="34"/>
        <v>0</v>
      </c>
      <c r="E16" s="53">
        <f t="shared" si="34"/>
        <v>0</v>
      </c>
      <c r="F16" s="113">
        <f t="shared" si="34"/>
        <v>250</v>
      </c>
      <c r="G16" s="51">
        <f t="shared" si="34"/>
        <v>363</v>
      </c>
      <c r="H16" s="53">
        <f t="shared" si="34"/>
        <v>305</v>
      </c>
      <c r="I16" s="113">
        <f t="shared" si="34"/>
        <v>389</v>
      </c>
      <c r="J16" s="51">
        <f t="shared" si="34"/>
        <v>602</v>
      </c>
      <c r="K16" s="53">
        <f t="shared" si="34"/>
        <v>648</v>
      </c>
      <c r="L16" s="50">
        <f t="shared" si="0"/>
        <v>76.025000000000006</v>
      </c>
      <c r="M16" s="88">
        <f t="shared" ref="M16:AA16" si="35">SUM(M6:M15)</f>
        <v>186204.85499999998</v>
      </c>
      <c r="N16" s="53">
        <f t="shared" si="35"/>
        <v>289.98</v>
      </c>
      <c r="O16" s="113">
        <f t="shared" si="35"/>
        <v>45.9</v>
      </c>
      <c r="P16" s="52">
        <f t="shared" si="35"/>
        <v>81.95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16.940000000000001</v>
      </c>
      <c r="V16" s="67">
        <f t="shared" si="35"/>
        <v>0</v>
      </c>
      <c r="W16" s="67">
        <f t="shared" si="35"/>
        <v>0</v>
      </c>
      <c r="X16" s="68">
        <f t="shared" si="35"/>
        <v>16.940000000000001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12.1</v>
      </c>
      <c r="AG16" s="103">
        <f t="shared" si="13"/>
        <v>22.95</v>
      </c>
      <c r="AH16" s="104">
        <f t="shared" si="14"/>
        <v>15.324999999999999</v>
      </c>
      <c r="AJ16" s="155">
        <f t="shared" ref="AJ16" si="37">AF16/SUM(AF16:AH16)</f>
        <v>0.2401985111662531</v>
      </c>
      <c r="AK16" s="155">
        <f t="shared" si="16"/>
        <v>0.45558312655086847</v>
      </c>
      <c r="AL16" s="155">
        <f t="shared" si="17"/>
        <v>0.30421836228287841</v>
      </c>
    </row>
    <row r="17" spans="1:27" x14ac:dyDescent="0.3">
      <c r="A17" s="55"/>
      <c r="B17" s="55"/>
      <c r="C17" s="55">
        <f>C16/40</f>
        <v>12.1</v>
      </c>
      <c r="D17" s="55">
        <f t="shared" ref="D17:K17" si="38">D16/40</f>
        <v>0</v>
      </c>
      <c r="E17" s="55">
        <f t="shared" si="38"/>
        <v>0</v>
      </c>
      <c r="F17" s="55">
        <f t="shared" si="38"/>
        <v>6.25</v>
      </c>
      <c r="G17" s="55">
        <f t="shared" si="38"/>
        <v>9.0749999999999993</v>
      </c>
      <c r="H17" s="55">
        <f t="shared" si="38"/>
        <v>7.625</v>
      </c>
      <c r="I17" s="55">
        <f t="shared" si="38"/>
        <v>9.7249999999999996</v>
      </c>
      <c r="J17" s="55">
        <f t="shared" si="38"/>
        <v>15.05</v>
      </c>
      <c r="K17" s="55">
        <f t="shared" si="38"/>
        <v>16.2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46166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43"/>
      <c r="D6" s="240"/>
      <c r="E6" s="242"/>
      <c r="F6" s="239"/>
      <c r="G6" s="240"/>
      <c r="H6" s="241"/>
      <c r="I6" s="239"/>
      <c r="J6" s="240"/>
      <c r="K6" s="24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43"/>
      <c r="D7" s="240"/>
      <c r="E7" s="242"/>
      <c r="F7" s="239"/>
      <c r="G7" s="240"/>
      <c r="H7" s="241"/>
      <c r="I7" s="239"/>
      <c r="J7" s="240"/>
      <c r="K7" s="24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43"/>
      <c r="D8" s="240"/>
      <c r="E8" s="242"/>
      <c r="F8" s="239"/>
      <c r="G8" s="240"/>
      <c r="H8" s="241"/>
      <c r="I8" s="239"/>
      <c r="J8" s="240"/>
      <c r="K8" s="24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43"/>
      <c r="D9" s="240"/>
      <c r="E9" s="242"/>
      <c r="F9" s="239"/>
      <c r="G9" s="240"/>
      <c r="H9" s="241"/>
      <c r="I9" s="239"/>
      <c r="J9" s="240"/>
      <c r="K9" s="24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43"/>
      <c r="D10" s="240"/>
      <c r="E10" s="242"/>
      <c r="F10" s="239"/>
      <c r="G10" s="240"/>
      <c r="H10" s="241"/>
      <c r="I10" s="239"/>
      <c r="J10" s="240"/>
      <c r="K10" s="24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43"/>
      <c r="D11" s="240"/>
      <c r="E11" s="242"/>
      <c r="F11" s="239"/>
      <c r="G11" s="240"/>
      <c r="H11" s="241"/>
      <c r="I11" s="239"/>
      <c r="J11" s="240"/>
      <c r="K11" s="24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43"/>
      <c r="D12" s="240"/>
      <c r="E12" s="242"/>
      <c r="F12" s="239"/>
      <c r="G12" s="240"/>
      <c r="H12" s="241"/>
      <c r="I12" s="239"/>
      <c r="J12" s="240"/>
      <c r="K12" s="24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43"/>
      <c r="D13" s="240"/>
      <c r="E13" s="242"/>
      <c r="F13" s="239"/>
      <c r="G13" s="240"/>
      <c r="H13" s="241"/>
      <c r="I13" s="239"/>
      <c r="J13" s="240"/>
      <c r="K13" s="24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43"/>
      <c r="D14" s="240"/>
      <c r="E14" s="242"/>
      <c r="F14" s="239"/>
      <c r="G14" s="240"/>
      <c r="H14" s="241"/>
      <c r="I14" s="239"/>
      <c r="J14" s="240"/>
      <c r="K14" s="24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43"/>
      <c r="D15" s="240"/>
      <c r="E15" s="242"/>
      <c r="F15" s="239"/>
      <c r="G15" s="240"/>
      <c r="H15" s="241"/>
      <c r="I15" s="239"/>
      <c r="J15" s="240"/>
      <c r="K15" s="24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zoomScale="130" zoomScaleNormal="130" workbookViewId="0">
      <selection activeCell="M18" sqref="M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46190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160</v>
      </c>
      <c r="D6" s="29"/>
      <c r="E6" s="35"/>
      <c r="F6" s="33">
        <v>120</v>
      </c>
      <c r="G6" s="29">
        <v>120</v>
      </c>
      <c r="H6" s="57">
        <v>0</v>
      </c>
      <c r="I6" s="33">
        <v>170</v>
      </c>
      <c r="J6" s="29">
        <v>120</v>
      </c>
      <c r="K6" s="35">
        <v>160</v>
      </c>
      <c r="L6" s="36">
        <f t="shared" ref="L6:L16" si="0">SUM(C6:K6)/40</f>
        <v>21.25</v>
      </c>
      <c r="M6" s="86">
        <f t="shared" ref="M6:M15" si="1">SUMPRODUCT($C$4:$K$4,$C6:$K6)</f>
        <v>51555.8</v>
      </c>
      <c r="N6" s="57">
        <f t="shared" ref="N6:N15" si="2">SUMPRODUCT($C$3:$K$3,$C6:$K6)/1000</f>
        <v>80.400000000000006</v>
      </c>
      <c r="O6" s="42">
        <f t="shared" ref="O6:O12" si="3">SUM(F6:H6)/20</f>
        <v>12</v>
      </c>
      <c r="P6" s="41">
        <f t="shared" ref="P6:P12" si="4">SUM(I6:K6)/20</f>
        <v>22.5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5.6000000000000005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5.6000000000000005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</v>
      </c>
      <c r="AG6" s="94">
        <f t="shared" ref="AG6:AG16" si="13">SUM(F6:H6)/40</f>
        <v>6</v>
      </c>
      <c r="AH6" s="97">
        <f t="shared" ref="AH6:AH16" si="14">SUM(E6:G6)/40</f>
        <v>6</v>
      </c>
      <c r="AJ6" s="154">
        <f t="shared" ref="AJ6:AJ15" si="15">AF6/SUM(AF6:AH6)</f>
        <v>0.25</v>
      </c>
      <c r="AK6" s="154">
        <f t="shared" ref="AK6:AK16" si="16">AG6/SUM(AF6:AH6)</f>
        <v>0.375</v>
      </c>
      <c r="AL6" s="154">
        <f t="shared" ref="AL6:AL16" si="17">AH6/SUM(AF6:AH6)</f>
        <v>0.375</v>
      </c>
    </row>
    <row r="7" spans="1:38" x14ac:dyDescent="0.3">
      <c r="A7" s="30">
        <v>2</v>
      </c>
      <c r="B7" s="111" t="s">
        <v>88</v>
      </c>
      <c r="C7" s="107">
        <v>32</v>
      </c>
      <c r="D7" s="29"/>
      <c r="E7" s="35"/>
      <c r="F7" s="33">
        <v>35</v>
      </c>
      <c r="G7" s="29">
        <v>36</v>
      </c>
      <c r="H7" s="57">
        <v>21</v>
      </c>
      <c r="I7" s="33">
        <v>30</v>
      </c>
      <c r="J7" s="29">
        <v>25</v>
      </c>
      <c r="K7" s="35">
        <v>25</v>
      </c>
      <c r="L7" s="36">
        <f t="shared" si="0"/>
        <v>5.0999999999999996</v>
      </c>
      <c r="M7" s="86">
        <f t="shared" si="1"/>
        <v>11893.11</v>
      </c>
      <c r="N7" s="57">
        <f t="shared" si="2"/>
        <v>17.96</v>
      </c>
      <c r="O7" s="42">
        <f t="shared" si="3"/>
        <v>4.5999999999999996</v>
      </c>
      <c r="P7" s="41">
        <f t="shared" si="4"/>
        <v>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1.1200000000000001</v>
      </c>
      <c r="V7" s="70">
        <f t="shared" si="7"/>
        <v>0</v>
      </c>
      <c r="W7" s="70">
        <f t="shared" si="8"/>
        <v>0</v>
      </c>
      <c r="X7" s="71">
        <f t="shared" si="9"/>
        <v>1.1200000000000001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0.8</v>
      </c>
      <c r="AG7" s="94">
        <f t="shared" si="13"/>
        <v>2.2999999999999998</v>
      </c>
      <c r="AH7" s="97">
        <f t="shared" si="14"/>
        <v>1.7749999999999999</v>
      </c>
      <c r="AJ7" s="154">
        <f t="shared" si="15"/>
        <v>0.1641025641025641</v>
      </c>
      <c r="AK7" s="154">
        <f t="shared" si="16"/>
        <v>0.47179487179487178</v>
      </c>
      <c r="AL7" s="154">
        <f t="shared" si="17"/>
        <v>0.36410256410256409</v>
      </c>
    </row>
    <row r="8" spans="1:38" x14ac:dyDescent="0.3">
      <c r="A8" s="30">
        <v>3</v>
      </c>
      <c r="B8" s="111" t="s">
        <v>95</v>
      </c>
      <c r="C8" s="107">
        <v>40</v>
      </c>
      <c r="D8" s="29"/>
      <c r="E8" s="35"/>
      <c r="F8" s="33">
        <v>0</v>
      </c>
      <c r="G8" s="29">
        <v>0</v>
      </c>
      <c r="H8" s="57">
        <v>0</v>
      </c>
      <c r="I8" s="33">
        <v>55</v>
      </c>
      <c r="J8" s="29">
        <v>95</v>
      </c>
      <c r="K8" s="35">
        <v>90</v>
      </c>
      <c r="L8" s="36">
        <f t="shared" si="0"/>
        <v>7</v>
      </c>
      <c r="M8" s="86">
        <f t="shared" si="1"/>
        <v>19002.800000000003</v>
      </c>
      <c r="N8" s="57">
        <f t="shared" si="2"/>
        <v>31.2</v>
      </c>
      <c r="O8" s="42">
        <f t="shared" si="3"/>
        <v>0</v>
      </c>
      <c r="P8" s="41">
        <f t="shared" si="4"/>
        <v>12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1.4000000000000001</v>
      </c>
      <c r="V8" s="70">
        <f t="shared" si="7"/>
        <v>0</v>
      </c>
      <c r="W8" s="70">
        <f t="shared" si="8"/>
        <v>0</v>
      </c>
      <c r="X8" s="71">
        <f t="shared" si="9"/>
        <v>1.4000000000000001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120</v>
      </c>
      <c r="D9" s="29"/>
      <c r="E9" s="35"/>
      <c r="F9" s="33">
        <v>40</v>
      </c>
      <c r="G9" s="29">
        <v>40</v>
      </c>
      <c r="H9" s="57">
        <v>40</v>
      </c>
      <c r="I9" s="33">
        <v>55</v>
      </c>
      <c r="J9" s="29">
        <v>50</v>
      </c>
      <c r="K9" s="35">
        <v>55</v>
      </c>
      <c r="L9" s="36">
        <f t="shared" si="0"/>
        <v>10</v>
      </c>
      <c r="M9" s="86">
        <f t="shared" si="1"/>
        <v>22625.5</v>
      </c>
      <c r="N9" s="57">
        <f t="shared" si="2"/>
        <v>34.799999999999997</v>
      </c>
      <c r="O9" s="42">
        <f t="shared" si="3"/>
        <v>6</v>
      </c>
      <c r="P9" s="41">
        <f t="shared" si="4"/>
        <v>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4.2</v>
      </c>
      <c r="V9" s="70">
        <f t="shared" si="7"/>
        <v>0</v>
      </c>
      <c r="W9" s="70">
        <f t="shared" si="8"/>
        <v>0</v>
      </c>
      <c r="X9" s="71">
        <f t="shared" si="9"/>
        <v>4.2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</v>
      </c>
      <c r="AG9" s="94">
        <f t="shared" si="13"/>
        <v>3</v>
      </c>
      <c r="AH9" s="97">
        <f t="shared" si="14"/>
        <v>2</v>
      </c>
      <c r="AJ9" s="154">
        <f t="shared" si="15"/>
        <v>0.375</v>
      </c>
      <c r="AK9" s="154">
        <f t="shared" si="16"/>
        <v>0.375</v>
      </c>
      <c r="AL9" s="154">
        <f t="shared" si="17"/>
        <v>0.25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f>40+15</f>
        <v>55</v>
      </c>
      <c r="G11" s="29">
        <f>40+10</f>
        <v>50</v>
      </c>
      <c r="H11" s="57">
        <f>40+15</f>
        <v>55</v>
      </c>
      <c r="I11" s="33">
        <v>40</v>
      </c>
      <c r="J11" s="29">
        <v>40</v>
      </c>
      <c r="K11" s="35">
        <v>40</v>
      </c>
      <c r="L11" s="36">
        <f t="shared" si="0"/>
        <v>7</v>
      </c>
      <c r="M11" s="86">
        <f t="shared" si="1"/>
        <v>17110.8</v>
      </c>
      <c r="N11" s="57">
        <f t="shared" si="2"/>
        <v>25.6</v>
      </c>
      <c r="O11" s="42">
        <f t="shared" si="3"/>
        <v>8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2.625</v>
      </c>
      <c r="AJ11" s="154">
        <f t="shared" si="15"/>
        <v>0</v>
      </c>
      <c r="AK11" s="154">
        <f t="shared" si="16"/>
        <v>0.60377358490566035</v>
      </c>
      <c r="AL11" s="154">
        <f t="shared" si="17"/>
        <v>0.39622641509433965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>
        <v>12</v>
      </c>
      <c r="D15" s="29"/>
      <c r="E15" s="35"/>
      <c r="F15" s="33">
        <v>0</v>
      </c>
      <c r="G15" s="29">
        <v>12</v>
      </c>
      <c r="H15" s="57">
        <v>0</v>
      </c>
      <c r="I15" s="33">
        <v>15</v>
      </c>
      <c r="J15" s="29">
        <v>0</v>
      </c>
      <c r="K15" s="35">
        <v>0</v>
      </c>
      <c r="L15" s="36">
        <f t="shared" si="28"/>
        <v>0.97499999999999998</v>
      </c>
      <c r="M15" s="86">
        <f t="shared" si="1"/>
        <v>2189.91</v>
      </c>
      <c r="N15" s="57">
        <f t="shared" si="2"/>
        <v>3.36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0.42000000000000004</v>
      </c>
      <c r="V15" s="70">
        <f t="shared" si="31"/>
        <v>0</v>
      </c>
      <c r="W15" s="70">
        <f t="shared" si="32"/>
        <v>0</v>
      </c>
      <c r="X15" s="71">
        <f t="shared" si="33"/>
        <v>0.42000000000000004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0.3</v>
      </c>
      <c r="AG15" s="99">
        <f t="shared" si="13"/>
        <v>0.3</v>
      </c>
      <c r="AH15" s="100">
        <f t="shared" si="14"/>
        <v>0.3</v>
      </c>
      <c r="AJ15" s="154">
        <f t="shared" si="15"/>
        <v>0.33333333333333337</v>
      </c>
      <c r="AK15" s="154">
        <f t="shared" si="16"/>
        <v>0.33333333333333337</v>
      </c>
      <c r="AL15" s="154">
        <f t="shared" si="17"/>
        <v>0.33333333333333337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364</v>
      </c>
      <c r="D16" s="51">
        <f t="shared" si="34"/>
        <v>0</v>
      </c>
      <c r="E16" s="53">
        <f t="shared" si="34"/>
        <v>0</v>
      </c>
      <c r="F16" s="113">
        <f t="shared" si="34"/>
        <v>250</v>
      </c>
      <c r="G16" s="51">
        <f t="shared" si="34"/>
        <v>258</v>
      </c>
      <c r="H16" s="53">
        <f t="shared" si="34"/>
        <v>116</v>
      </c>
      <c r="I16" s="113">
        <f t="shared" si="34"/>
        <v>365</v>
      </c>
      <c r="J16" s="51">
        <f t="shared" si="34"/>
        <v>330</v>
      </c>
      <c r="K16" s="53">
        <f t="shared" si="34"/>
        <v>370</v>
      </c>
      <c r="L16" s="50">
        <f t="shared" si="0"/>
        <v>51.325000000000003</v>
      </c>
      <c r="M16" s="88">
        <f t="shared" ref="M16:AA16" si="35">SUM(M6:M15)</f>
        <v>124377.92000000001</v>
      </c>
      <c r="N16" s="53">
        <f t="shared" si="35"/>
        <v>193.32000000000002</v>
      </c>
      <c r="O16" s="113">
        <f t="shared" si="35"/>
        <v>30.6</v>
      </c>
      <c r="P16" s="52">
        <f t="shared" si="35"/>
        <v>52.5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12.74</v>
      </c>
      <c r="V16" s="67">
        <f t="shared" si="35"/>
        <v>0</v>
      </c>
      <c r="W16" s="67">
        <f t="shared" si="35"/>
        <v>0</v>
      </c>
      <c r="X16" s="68">
        <f t="shared" si="35"/>
        <v>12.74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9.1</v>
      </c>
      <c r="AG16" s="103">
        <f t="shared" si="13"/>
        <v>15.6</v>
      </c>
      <c r="AH16" s="104">
        <f t="shared" si="14"/>
        <v>12.7</v>
      </c>
      <c r="AJ16" s="155">
        <f t="shared" ref="AJ16" si="37">AF16/SUM(AF16:AH16)</f>
        <v>0.24331550802139038</v>
      </c>
      <c r="AK16" s="155">
        <f t="shared" si="16"/>
        <v>0.41711229946524064</v>
      </c>
      <c r="AL16" s="155">
        <f t="shared" si="17"/>
        <v>0.33957219251336895</v>
      </c>
    </row>
    <row r="17" spans="1:27" x14ac:dyDescent="0.3">
      <c r="A17" s="55"/>
      <c r="B17" s="55"/>
      <c r="C17" s="55">
        <f>C16/40</f>
        <v>9.1</v>
      </c>
      <c r="D17" s="55">
        <f t="shared" ref="D17:L17" si="38">D16/40</f>
        <v>0</v>
      </c>
      <c r="E17" s="55">
        <f t="shared" si="38"/>
        <v>0</v>
      </c>
      <c r="F17" s="55">
        <f t="shared" si="38"/>
        <v>6.25</v>
      </c>
      <c r="G17" s="55">
        <f t="shared" si="38"/>
        <v>6.45</v>
      </c>
      <c r="H17" s="55">
        <f t="shared" si="38"/>
        <v>2.9</v>
      </c>
      <c r="I17" s="55">
        <f t="shared" si="38"/>
        <v>9.125</v>
      </c>
      <c r="J17" s="55">
        <f t="shared" si="38"/>
        <v>8.25</v>
      </c>
      <c r="K17" s="55">
        <f t="shared" si="38"/>
        <v>9.25</v>
      </c>
      <c r="L17" s="55">
        <f t="shared" si="38"/>
        <v>1.2831250000000001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topLeftCell="A2"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46221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46192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46223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46224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46225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46226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46227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46228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46166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46230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97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46231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46232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46233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46234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B15" sqref="B15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100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95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101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103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95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96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B15" t="s">
        <v>104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2026-08-18T09:37:47Z</dcterms:modified>
</cp:coreProperties>
</file>