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BF754062-39BA-4DC3-BA7F-EB0DA6B296F8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33" l="1"/>
  <c r="A2" i="3" l="1"/>
  <c r="A2" i="7"/>
  <c r="A2" i="11"/>
  <c r="A2" i="15"/>
  <c r="A2" i="19"/>
  <c r="A2" i="23"/>
  <c r="A2" i="27"/>
  <c r="A2" i="31"/>
  <c r="A2" i="8"/>
  <c r="A2" i="12"/>
  <c r="A2" i="16"/>
  <c r="A2" i="20"/>
  <c r="A2" i="24"/>
  <c r="A2" i="28"/>
  <c r="A2" i="32"/>
  <c r="A2" i="29"/>
  <c r="A2" i="2"/>
  <c r="A2" i="10"/>
  <c r="A2" i="18"/>
  <c r="A2" i="26"/>
  <c r="A2" i="4"/>
  <c r="A2" i="5"/>
  <c r="A2" i="9"/>
  <c r="A2" i="13"/>
  <c r="A2" i="17"/>
  <c r="A2" i="21"/>
  <c r="A2" i="25"/>
  <c r="A2" i="14"/>
  <c r="A2" i="22"/>
  <c r="A2" i="30"/>
  <c r="A2" i="6"/>
  <c r="AF10" i="14"/>
  <c r="AF10" i="13"/>
  <c r="AF10" i="12"/>
  <c r="AA20" i="9"/>
  <c r="N17" i="9" l="1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W15" i="4"/>
  <c r="L14" i="6"/>
  <c r="M14" i="6"/>
  <c r="N14" i="6"/>
  <c r="Q14" i="6"/>
  <c r="T14" i="6" s="1"/>
  <c r="R14" i="6"/>
  <c r="S14" i="6"/>
  <c r="U14" i="6"/>
  <c r="V14" i="6"/>
  <c r="W14" i="6"/>
  <c r="L15" i="6"/>
  <c r="M15" i="6"/>
  <c r="N15" i="6"/>
  <c r="Q15" i="6"/>
  <c r="T15" i="6" s="1"/>
  <c r="R15" i="6"/>
  <c r="S15" i="6"/>
  <c r="U15" i="6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V15" i="14"/>
  <c r="W15" i="14"/>
  <c r="L14" i="15"/>
  <c r="M14" i="15"/>
  <c r="N14" i="15"/>
  <c r="Q14" i="15"/>
  <c r="T14" i="15" s="1"/>
  <c r="R14" i="15"/>
  <c r="S14" i="15"/>
  <c r="U14" i="15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X15" i="16" s="1"/>
  <c r="W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V15" i="22"/>
  <c r="W15" i="22"/>
  <c r="L14" i="23"/>
  <c r="M14" i="23"/>
  <c r="N14" i="23"/>
  <c r="Q14" i="23"/>
  <c r="T14" i="23" s="1"/>
  <c r="R14" i="23"/>
  <c r="S14" i="23"/>
  <c r="U14" i="23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W15" i="29"/>
  <c r="L14" i="30"/>
  <c r="M14" i="30"/>
  <c r="N14" i="30"/>
  <c r="Q14" i="30"/>
  <c r="T14" i="30" s="1"/>
  <c r="R14" i="30"/>
  <c r="S14" i="30"/>
  <c r="U14" i="30"/>
  <c r="V14" i="30"/>
  <c r="W14" i="30"/>
  <c r="L15" i="30"/>
  <c r="M15" i="30"/>
  <c r="N15" i="30"/>
  <c r="Q15" i="30"/>
  <c r="T15" i="30" s="1"/>
  <c r="R15" i="30"/>
  <c r="S15" i="30"/>
  <c r="U15" i="30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5" i="10" l="1"/>
  <c r="X15" i="32"/>
  <c r="X15" i="25"/>
  <c r="X15" i="24"/>
  <c r="X15" i="30"/>
  <c r="X15" i="6"/>
  <c r="X15" i="8"/>
  <c r="X14" i="30"/>
  <c r="X15" i="29"/>
  <c r="X15" i="22"/>
  <c r="X15" i="20"/>
  <c r="X14" i="15"/>
  <c r="X15" i="5"/>
  <c r="X15" i="26"/>
  <c r="X15" i="14"/>
  <c r="X15" i="12"/>
  <c r="X15" i="13"/>
  <c r="X15" i="28"/>
  <c r="X15" i="17"/>
  <c r="X14" i="6"/>
  <c r="X15" i="4"/>
  <c r="X14" i="23"/>
  <c r="X15" i="2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K17" i="7" s="1"/>
  <c r="J16" i="7"/>
  <c r="J17" i="7" s="1"/>
  <c r="I16" i="7"/>
  <c r="I17" i="7" s="1"/>
  <c r="H16" i="7"/>
  <c r="H17" i="7" s="1"/>
  <c r="G16" i="7"/>
  <c r="G17" i="7" s="1"/>
  <c r="F16" i="7"/>
  <c r="F17" i="7" s="1"/>
  <c r="E16" i="7"/>
  <c r="E17" i="7" s="1"/>
  <c r="D16" i="7"/>
  <c r="D17" i="7" s="1"/>
  <c r="C16" i="7"/>
  <c r="C17" i="7" s="1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E17" i="9" s="1"/>
  <c r="D16" i="9"/>
  <c r="D17" i="9" s="1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27" l="1"/>
  <c r="X16" i="8"/>
  <c r="AJ16" i="18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<sst xmlns="http://schemas.openxmlformats.org/spreadsheetml/2006/main" count="2196" uniqueCount="105">
  <si>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</si>
  <si>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</si>
  <si>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</si>
  <si>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</si>
  <si>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</si>
  <si>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</si>
  <si>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</si>
  <si>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</si>
  <si>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</si>
  <si>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</si>
  <si>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</si>
  <si>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</si>
  <si>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</si>
  <si>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</si>
  <si>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</si>
  <si>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</si>
  <si>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</si>
  <si>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</si>
  <si>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</si>
  <si>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</si>
  <si>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</si>
  <si>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</si>
  <si>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</si>
  <si>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</si>
  <si>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</si>
  <si>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</si>
  <si>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</si>
  <si>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</si>
  <si>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</si>
  <si>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</si>
  <si>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</si>
  <si>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</si>
  <si>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</si>
  <si>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</si>
  <si>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</si>
  <si>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</si>
  <si>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</si>
  <si>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</si>
  <si>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</si>
  <si>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</si>
  <si>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</si>
  <si>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</si>
  <si>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</si>
  <si>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</si>
  <si>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</si>
  <si>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</si>
  <si>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</si>
  <si>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</si>
  <si>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</si>
  <si>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</si>
  <si>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</si>
  <si>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</si>
  <si>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</si>
  <si>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</si>
  <si>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</si>
  <si>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</si>
  <si>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</si>
  <si>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</si>
  <si>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</si>
  <si>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</si>
  <si>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</si>
  <si>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</si>
  <si>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</si>
  <si>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</si>
  <si>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</si>
  <si>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</si>
  <si>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</si>
  <si>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</si>
  <si>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</si>
  <si>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</si>
  <si>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</si>
  <si>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</si>
  <si>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</si>
  <si>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</si>
  <si>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</si>
  <si>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</si>
  <si>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</si>
  <si>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</si>
  <si>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</si>
  <si>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</si>
  <si>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</si>
  <si>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</si>
  <si>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</si>
  <si>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</si>
  <si>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</si>
  <si>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</si>
  <si>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</si>
  <si>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</si>
  <si>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</si>
  <si>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</si>
  <si>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 xml:space="preserve">Nabeel Traders </t>
  </si>
  <si>
    <t xml:space="preserve">Sohail Traders </t>
  </si>
  <si>
    <t>Umair Rehman</t>
  </si>
  <si>
    <t>Umer Nawaz</t>
  </si>
  <si>
    <t>W_w</t>
  </si>
  <si>
    <t>Till</t>
  </si>
  <si>
    <t xml:space="preserve">Zeshan </t>
  </si>
  <si>
    <t>Jabbar</t>
  </si>
  <si>
    <t>Zeshan</t>
  </si>
  <si>
    <t>Jabran Iqbal</t>
  </si>
  <si>
    <t>Furqan</t>
  </si>
  <si>
    <t xml:space="preserve">Addition </t>
  </si>
  <si>
    <t>Aqib</t>
  </si>
  <si>
    <t>Shakoor Husain</t>
  </si>
  <si>
    <t xml:space="preserve">Abdullah Traders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</si>
</sst>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3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7" fillId="3" borderId="22" xfId="0" applyFont="1" applyFill="1" applyBorder="1"/>
    <xf numFmtId="0" fontId="7" fillId="3" borderId="5" xfId="0" applyFont="1" applyFill="1" applyBorder="1"/>
    <xf numFmtId="0" fontId="7" fillId="3" borderId="29" xfId="0" applyFont="1" applyFill="1" applyBorder="1"/>
    <xf numFmtId="0" fontId="7" fillId="3" borderId="7" xfId="0" applyFont="1" applyFill="1" applyBorder="1"/>
    <xf numFmtId="0" fontId="13" fillId="0" borderId="22" xfId="0" applyFont="1" applyBorder="1"/>
    <xf numFmtId="0" fontId="13" fillId="0" borderId="5" xfId="0" applyFont="1" applyBorder="1"/>
    <xf numFmtId="0" fontId="13" fillId="0" borderId="29" xfId="0" applyFont="1" applyBorder="1"/>
    <xf numFmtId="0" fontId="13" fillId="0" borderId="7" xfId="0" applyFont="1" applyBorder="1"/>
    <xf numFmtId="0" fontId="13" fillId="0" borderId="29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8" xfId="0" applyNumberFormat="1" applyFont="1" applyFill="1" applyBorder="1" applyAlignment="1">
      <alignment horizontal="center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8"/>
      <c r="B3" s="248"/>
      <c r="C3" s="248"/>
      <c r="D3" s="248"/>
      <c r="E3" s="248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249"/>
      <c r="T3" s="249"/>
      <c r="U3" s="249"/>
      <c r="V3" s="249"/>
      <c r="W3" s="249"/>
      <c r="X3" s="249"/>
      <c r="Y3" s="249"/>
    </row>
    <row r="4" spans="1:29" ht="14.5" customHeight="1" x14ac:dyDescent="0.35">
      <c r="A4" s="250" t="s">
        <v>0</v>
      </c>
      <c r="B4" s="4" t="s">
        <v>1</v>
      </c>
      <c r="C4" s="4"/>
      <c r="D4" s="252" t="s">
        <v>2</v>
      </c>
      <c r="E4" s="254" t="s">
        <v>3</v>
      </c>
      <c r="F4" s="256" t="s">
        <v>4</v>
      </c>
      <c r="G4" s="256"/>
      <c r="H4" s="257" t="s">
        <v>5</v>
      </c>
      <c r="I4" s="257"/>
      <c r="J4" s="258" t="s">
        <v>6</v>
      </c>
      <c r="K4" s="259"/>
      <c r="L4" s="258" t="s">
        <v>7</v>
      </c>
      <c r="M4" s="259"/>
      <c r="N4" s="260" t="s">
        <v>8</v>
      </c>
      <c r="O4" s="260"/>
      <c r="P4" s="258" t="s">
        <v>9</v>
      </c>
      <c r="Q4" s="259"/>
      <c r="R4" s="258" t="s">
        <v>10</v>
      </c>
      <c r="S4" s="259"/>
      <c r="T4" s="261" t="s">
        <v>11</v>
      </c>
      <c r="U4" s="261"/>
      <c r="V4" s="262" t="s">
        <v>12</v>
      </c>
      <c r="W4" s="263"/>
      <c r="X4" s="262" t="s">
        <v>13</v>
      </c>
      <c r="Y4" s="263"/>
    </row>
    <row r="5" spans="1:29" ht="26.25" customHeight="1" thickBot="1" x14ac:dyDescent="0.4">
      <c r="A5" s="251"/>
      <c r="B5" s="6" t="s">
        <v>14</v>
      </c>
      <c r="C5" s="6" t="s">
        <v>2</v>
      </c>
      <c r="D5" s="253"/>
      <c r="E5" s="25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/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64">
        <v>46174</v>
      </c>
      <c r="B2" s="264"/>
      <c r="C2" s="173" t="s">
        <v>65</v>
      </c>
      <c r="D2" s="265" t="s">
        <v>66</v>
      </c>
      <c r="E2" s="265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66" t="s">
        <v>84</v>
      </c>
      <c r="B3" s="267"/>
      <c r="C3" s="267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68" t="s">
        <v>70</v>
      </c>
      <c r="B4" s="268" t="s">
        <v>49</v>
      </c>
      <c r="C4" s="270" t="s">
        <v>85</v>
      </c>
      <c r="D4" s="272" t="s">
        <v>4</v>
      </c>
      <c r="E4" s="273"/>
      <c r="F4" s="156" t="s">
        <v>71</v>
      </c>
      <c r="G4" s="277" t="s">
        <v>72</v>
      </c>
      <c r="H4" s="278"/>
      <c r="I4" s="278"/>
      <c r="J4" s="278"/>
      <c r="K4" s="279"/>
      <c r="L4" s="280"/>
    </row>
    <row r="5" spans="1:12" ht="15" customHeight="1" thickBot="1" x14ac:dyDescent="0.35">
      <c r="A5" s="269"/>
      <c r="B5" s="269"/>
      <c r="C5" s="271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27.5</v>
      </c>
      <c r="I8" s="195">
        <f t="shared" si="0"/>
        <v>5.5E-2</v>
      </c>
      <c r="J8" s="188">
        <f t="shared" si="1"/>
        <v>472.5</v>
      </c>
      <c r="K8" s="189">
        <f t="shared" si="2"/>
        <v>27.5</v>
      </c>
      <c r="L8" s="196">
        <f t="shared" si="3"/>
        <v>18.899999999999999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18.899999999999999</v>
      </c>
      <c r="I9" s="195">
        <f t="shared" si="0"/>
        <v>3.78E-2</v>
      </c>
      <c r="J9" s="188">
        <f t="shared" si="1"/>
        <v>481.1</v>
      </c>
      <c r="K9" s="189">
        <f t="shared" si="2"/>
        <v>18.899999999999999</v>
      </c>
      <c r="L9" s="196">
        <f t="shared" si="3"/>
        <v>19.244</v>
      </c>
    </row>
    <row r="10" spans="1:12" ht="14.5" x14ac:dyDescent="0.3">
      <c r="A10" s="40">
        <v>5</v>
      </c>
      <c r="B10" s="5"/>
      <c r="C10" s="181" t="str">
        <f>Ttl!B10</f>
        <v>Furqan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21.074999999999999</v>
      </c>
      <c r="I10" s="195">
        <f t="shared" si="0"/>
        <v>4.215E-2</v>
      </c>
      <c r="J10" s="188">
        <f t="shared" si="1"/>
        <v>478.92500000000001</v>
      </c>
      <c r="K10" s="189">
        <f t="shared" si="2"/>
        <v>21.074999999999999</v>
      </c>
      <c r="L10" s="196">
        <f t="shared" si="3"/>
        <v>19.157</v>
      </c>
    </row>
    <row r="11" spans="1:12" ht="14.5" x14ac:dyDescent="0.3">
      <c r="A11" s="30">
        <v>6</v>
      </c>
      <c r="B11" s="5"/>
      <c r="C11" s="181" t="str">
        <f>Ttl!B11</f>
        <v>Aqib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12.6</v>
      </c>
      <c r="I11" s="195">
        <f t="shared" si="0"/>
        <v>2.52E-2</v>
      </c>
      <c r="J11" s="188">
        <f t="shared" si="1"/>
        <v>487.4</v>
      </c>
      <c r="K11" s="189">
        <f t="shared" si="2"/>
        <v>12.6</v>
      </c>
      <c r="L11" s="196">
        <f t="shared" si="3"/>
        <v>19.495999999999999</v>
      </c>
    </row>
    <row r="12" spans="1:12" ht="14.5" x14ac:dyDescent="0.3">
      <c r="A12" s="30">
        <v>7</v>
      </c>
      <c r="B12" s="5"/>
      <c r="C12" s="181" t="str">
        <f>Ttl!B12</f>
        <v>Shakoor Husain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0</v>
      </c>
      <c r="I12" s="195">
        <f t="shared" si="0"/>
        <v>0</v>
      </c>
      <c r="J12" s="188">
        <f t="shared" si="1"/>
        <v>6000</v>
      </c>
      <c r="K12" s="189">
        <f t="shared" si="2"/>
        <v>0</v>
      </c>
      <c r="L12" s="196">
        <f t="shared" si="3"/>
        <v>240</v>
      </c>
    </row>
    <row r="13" spans="1:12" ht="14.5" x14ac:dyDescent="0.3">
      <c r="A13" s="30">
        <v>8</v>
      </c>
      <c r="B13" s="5"/>
      <c r="C13" s="181" t="str">
        <f>Ttl!B13</f>
        <v xml:space="preserve">Nabeel Traders 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140.125</v>
      </c>
      <c r="I13" s="195">
        <f t="shared" si="0"/>
        <v>0.28025</v>
      </c>
      <c r="J13" s="188">
        <f t="shared" si="1"/>
        <v>359.875</v>
      </c>
      <c r="K13" s="189">
        <f t="shared" si="2"/>
        <v>140.125</v>
      </c>
      <c r="L13" s="196">
        <f t="shared" si="3"/>
        <v>14.395</v>
      </c>
    </row>
    <row r="14" spans="1:12" ht="14.5" x14ac:dyDescent="0.3">
      <c r="A14" s="40">
        <v>9</v>
      </c>
      <c r="B14" s="5"/>
      <c r="C14" s="181" t="str">
        <f>Ttl!B14</f>
        <v xml:space="preserve">Abdullah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 xml:space="preserve">Sohail Traders 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81" t="s">
        <v>48</v>
      </c>
      <c r="B19" s="282"/>
      <c r="C19" s="28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68" t="s">
        <v>70</v>
      </c>
      <c r="B22" s="268" t="s">
        <v>49</v>
      </c>
      <c r="C22" s="270" t="s">
        <v>85</v>
      </c>
      <c r="D22" s="272" t="s">
        <v>79</v>
      </c>
      <c r="E22" s="273"/>
      <c r="F22" s="156" t="s">
        <v>71</v>
      </c>
      <c r="G22" s="274" t="s">
        <v>80</v>
      </c>
      <c r="H22" s="275"/>
      <c r="I22" s="275"/>
      <c r="J22" s="275"/>
      <c r="K22" s="276"/>
      <c r="L22" s="276"/>
    </row>
    <row r="23" spans="1:12" ht="13.5" customHeight="1" thickBot="1" x14ac:dyDescent="0.35">
      <c r="A23" s="269"/>
      <c r="B23" s="269"/>
      <c r="C23" s="271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81" t="s">
        <v>48</v>
      </c>
      <c r="B34" s="282"/>
      <c r="C34" s="283"/>
      <c r="D34" s="284"/>
      <c r="E34" s="285"/>
      <c r="F34" s="28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P18" sqref="P18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5.36328125" style="28" bestFit="1" customWidth="1"/>
    <col min="4" max="5" width="5.453125" style="28" hidden="1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96">
        <f ca="1">TODAY()-1</f>
        <v>46299</v>
      </c>
      <c r="B2" s="296"/>
      <c r="C2" s="296"/>
      <c r="D2" s="296"/>
      <c r="E2" s="296"/>
      <c r="F2" s="28" t="s">
        <v>95</v>
      </c>
      <c r="U2" s="81"/>
    </row>
    <row r="3" spans="1:38" ht="13.5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02" t="s">
        <v>48</v>
      </c>
      <c r="M3" s="303"/>
      <c r="N3" s="304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83</v>
      </c>
      <c r="Z3" s="287" t="s">
        <v>58</v>
      </c>
      <c r="AA3" s="288"/>
      <c r="AB3" s="288"/>
      <c r="AC3" s="288"/>
      <c r="AD3" s="289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5"/>
      <c r="M4" s="306"/>
      <c r="N4" s="307"/>
      <c r="O4" s="310"/>
      <c r="P4" s="311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3.5" thickBot="1" x14ac:dyDescent="0.35">
      <c r="A5" s="298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98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0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74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92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254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209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122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349</v>
      </c>
      <c r="L6" s="36">
        <f t="shared" ref="L6:L16" si="0">SUM(C6:K6)/40</f>
        <v>27.5</v>
      </c>
      <c r="M6" s="86">
        <f t="shared" ref="M6:M15" si="1">SUMPRODUCT($C$4:$K$4,$C6:$K6)</f>
        <v>71429.450000000012</v>
      </c>
      <c r="N6" s="57">
        <f t="shared" ref="N6:N15" si="2">SUMPRODUCT($C$3:$K$3,$C6:$K6)/1000</f>
        <v>111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0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0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0</v>
      </c>
      <c r="AG6" s="94">
        <f t="shared" ref="AG6:AG16" si="11">SUM(F6:H6)/40</f>
        <v>10.5</v>
      </c>
      <c r="AH6" s="97">
        <f t="shared" ref="AH6:AH16" si="12">SUM(E6:G6)/40</f>
        <v>4.1500000000000004</v>
      </c>
      <c r="AJ6" s="154">
        <f t="shared" ref="AJ6:AJ15" si="13">AF6/SUM(AF6:AH6)</f>
        <v>0</v>
      </c>
      <c r="AK6" s="154">
        <f t="shared" ref="AK6:AK16" si="14">AG6/SUM(AF6:AH6)</f>
        <v>0.71672354948805461</v>
      </c>
      <c r="AL6" s="154">
        <f t="shared" ref="AL6:AL16" si="15">AH6/SUM(AF6:AH6)</f>
        <v>0.28327645051194539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0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53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90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105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215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158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135</v>
      </c>
      <c r="L7" s="36">
        <f t="shared" si="0"/>
        <v>18.899999999999999</v>
      </c>
      <c r="M7" s="86">
        <f t="shared" si="1"/>
        <v>49911.820000000007</v>
      </c>
      <c r="N7" s="57">
        <f t="shared" si="2"/>
        <v>78.319999999999993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0</v>
      </c>
      <c r="V7" s="70">
        <f t="shared" si="5"/>
        <v>0</v>
      </c>
      <c r="W7" s="70">
        <f t="shared" si="6"/>
        <v>0</v>
      </c>
      <c r="X7" s="71">
        <f t="shared" si="7"/>
        <v>0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0</v>
      </c>
      <c r="AG7" s="94">
        <f t="shared" si="11"/>
        <v>6.2</v>
      </c>
      <c r="AH7" s="97">
        <f t="shared" si="12"/>
        <v>3.5750000000000002</v>
      </c>
      <c r="AJ7" s="154">
        <f t="shared" si="13"/>
        <v>0</v>
      </c>
      <c r="AK7" s="154">
        <f t="shared" si="14"/>
        <v>0.63427109974424556</v>
      </c>
      <c r="AL7" s="154">
        <f t="shared" si="15"/>
        <v>0.3657289002557545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89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60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43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255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178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218</v>
      </c>
      <c r="L8" s="36">
        <f t="shared" si="0"/>
        <v>21.074999999999999</v>
      </c>
      <c r="M8" s="86">
        <f t="shared" si="1"/>
        <v>57361.440000000002</v>
      </c>
      <c r="N8" s="57">
        <f t="shared" si="2"/>
        <v>91.56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0</v>
      </c>
      <c r="V8" s="70">
        <f t="shared" si="5"/>
        <v>0</v>
      </c>
      <c r="W8" s="70">
        <f t="shared" si="6"/>
        <v>0</v>
      </c>
      <c r="X8" s="71">
        <f t="shared" si="7"/>
        <v>0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0</v>
      </c>
      <c r="AG8" s="94">
        <f t="shared" si="11"/>
        <v>4.8</v>
      </c>
      <c r="AH8" s="97">
        <f t="shared" si="12"/>
        <v>3.7250000000000001</v>
      </c>
      <c r="AJ8" s="154">
        <f t="shared" si="13"/>
        <v>0</v>
      </c>
      <c r="AK8" s="154">
        <f t="shared" si="14"/>
        <v>0.56304985337243396</v>
      </c>
      <c r="AL8" s="154">
        <f t="shared" si="15"/>
        <v>0.43695014662756598</v>
      </c>
    </row>
    <row r="9" spans="1:38" x14ac:dyDescent="0.3">
      <c r="A9" s="30">
        <v>6</v>
      </c>
      <c r="B9" s="111" t="s">
        <v>97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0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72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27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69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66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116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154</v>
      </c>
      <c r="L9" s="36">
        <f t="shared" si="0"/>
        <v>12.6</v>
      </c>
      <c r="M9" s="86">
        <f t="shared" si="1"/>
        <v>33220.74</v>
      </c>
      <c r="N9" s="57">
        <f t="shared" si="2"/>
        <v>52.08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0</v>
      </c>
      <c r="V9" s="70">
        <f t="shared" si="5"/>
        <v>0</v>
      </c>
      <c r="W9" s="70">
        <f t="shared" si="6"/>
        <v>0</v>
      </c>
      <c r="X9" s="71">
        <f t="shared" si="7"/>
        <v>0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0</v>
      </c>
      <c r="AG9" s="94">
        <f t="shared" si="11"/>
        <v>4.2</v>
      </c>
      <c r="AH9" s="97">
        <f t="shared" si="12"/>
        <v>2.4750000000000001</v>
      </c>
      <c r="AJ9" s="154">
        <f t="shared" si="13"/>
        <v>0</v>
      </c>
      <c r="AK9" s="154">
        <f t="shared" si="14"/>
        <v>0.6292134831460674</v>
      </c>
      <c r="AL9" s="154">
        <f t="shared" si="15"/>
        <v>0.37078651685393255</v>
      </c>
    </row>
    <row r="10" spans="1:38" x14ac:dyDescent="0.3">
      <c r="A10" s="30">
        <v>7</v>
      </c>
      <c r="B10" s="111" t="s">
        <v>100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0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9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41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56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162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60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150</v>
      </c>
      <c r="L10" s="36">
        <f t="shared" ref="L10" si="16">SUM(C10:K10)/40</f>
        <v>11.95</v>
      </c>
      <c r="M10" s="86">
        <f t="shared" si="1"/>
        <v>32583.105000000003</v>
      </c>
      <c r="N10" s="57">
        <f t="shared" si="2"/>
        <v>52.06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0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0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102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0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0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0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0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0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0</v>
      </c>
      <c r="L11" s="36">
        <f t="shared" si="0"/>
        <v>0</v>
      </c>
      <c r="M11" s="86">
        <f t="shared" si="1"/>
        <v>0</v>
      </c>
      <c r="N11" s="57">
        <f t="shared" si="2"/>
        <v>0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0</v>
      </c>
      <c r="V11" s="70">
        <f t="shared" si="5"/>
        <v>0</v>
      </c>
      <c r="W11" s="70">
        <f t="shared" si="6"/>
        <v>0</v>
      </c>
      <c r="X11" s="71">
        <f t="shared" si="7"/>
        <v>0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0</v>
      </c>
      <c r="AG11" s="94">
        <f t="shared" si="11"/>
        <v>0</v>
      </c>
      <c r="AH11" s="97">
        <f t="shared" si="12"/>
        <v>0</v>
      </c>
      <c r="AJ11" s="154" t="e">
        <f t="shared" si="13"/>
        <v>#DIV/0!</v>
      </c>
      <c r="AK11" s="154" t="e">
        <f t="shared" si="14"/>
        <v>#DIV/0!</v>
      </c>
      <c r="AL11" s="154" t="e">
        <f t="shared" si="15"/>
        <v>#DIV/0!</v>
      </c>
    </row>
    <row r="12" spans="1:38" x14ac:dyDescent="0.3">
      <c r="A12" s="30">
        <v>10</v>
      </c>
      <c r="B12" s="111" t="s">
        <v>103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972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710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1251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775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777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1120</v>
      </c>
      <c r="L12" s="36">
        <f t="shared" si="0"/>
        <v>140.125</v>
      </c>
      <c r="M12" s="86">
        <f t="shared" si="1"/>
        <v>347966.59249999997</v>
      </c>
      <c r="N12" s="57">
        <f t="shared" si="2"/>
        <v>525.95000000000005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73.325000000000003</v>
      </c>
      <c r="AH12" s="97">
        <f t="shared" si="12"/>
        <v>42.05</v>
      </c>
      <c r="AJ12" s="154">
        <f t="shared" si="13"/>
        <v>0</v>
      </c>
      <c r="AK12" s="154">
        <f t="shared" si="14"/>
        <v>0.6355362946912243</v>
      </c>
      <c r="AL12" s="154">
        <f t="shared" si="15"/>
        <v>0.3644637053087757</v>
      </c>
    </row>
    <row r="13" spans="1:38" x14ac:dyDescent="0.3">
      <c r="A13" s="30">
        <v>11</v>
      </c>
      <c r="B13" s="111" t="s">
        <v>90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104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0</v>
      </c>
      <c r="L14" s="36">
        <f t="shared" ref="L14" si="24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0</v>
      </c>
      <c r="AH14" s="97">
        <f t="shared" ref="AH14" si="34">SUM(E14:G14)/40</f>
        <v>0</v>
      </c>
      <c r="AJ14" s="154" t="e">
        <f t="shared" ref="AJ14" si="35">AF14/SUM(AF14:AH14)</f>
        <v>#DIV/0!</v>
      </c>
      <c r="AK14" s="154" t="e">
        <f t="shared" ref="AK14" si="36">AG14/SUM(AF14:AH14)</f>
        <v>#DIV/0!</v>
      </c>
      <c r="AL14" s="154" t="e">
        <f t="shared" ref="AL14" si="37">AH14/SUM(AF14:AH14)</f>
        <v>#DIV/0!</v>
      </c>
    </row>
    <row r="15" spans="1:38" ht="13.5" thickBot="1" x14ac:dyDescent="0.35">
      <c r="A15" s="30">
        <v>13</v>
      </c>
      <c r="B15" s="112" t="s">
        <v>91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312" t="s">
        <v>48</v>
      </c>
      <c r="B16" s="313"/>
      <c r="C16" s="50">
        <f t="shared" ref="C16:K16" si="38">SUM(C6:C15)</f>
        <v>0</v>
      </c>
      <c r="D16" s="51">
        <f t="shared" si="38"/>
        <v>0</v>
      </c>
      <c r="E16" s="53">
        <f t="shared" si="38"/>
        <v>0</v>
      </c>
      <c r="F16" s="113">
        <f t="shared" si="38"/>
        <v>1269</v>
      </c>
      <c r="G16" s="51">
        <f t="shared" si="38"/>
        <v>1020</v>
      </c>
      <c r="H16" s="53">
        <f t="shared" si="38"/>
        <v>1778</v>
      </c>
      <c r="I16" s="113">
        <f t="shared" si="38"/>
        <v>1682</v>
      </c>
      <c r="J16" s="51">
        <f t="shared" si="38"/>
        <v>1411</v>
      </c>
      <c r="K16" s="53">
        <f t="shared" si="38"/>
        <v>2126</v>
      </c>
      <c r="L16" s="50">
        <f t="shared" si="0"/>
        <v>232.15</v>
      </c>
      <c r="M16" s="88">
        <f t="shared" ref="M16:AA16" si="39">SUM(M6:M15)</f>
        <v>592473.14749999996</v>
      </c>
      <c r="N16" s="53">
        <f t="shared" si="39"/>
        <v>910.97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0</v>
      </c>
      <c r="V16" s="67">
        <f t="shared" si="39"/>
        <v>0</v>
      </c>
      <c r="W16" s="67">
        <f t="shared" si="39"/>
        <v>0</v>
      </c>
      <c r="X16" s="68">
        <f t="shared" si="39"/>
        <v>0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0</v>
      </c>
      <c r="AG16" s="103">
        <f t="shared" si="11"/>
        <v>101.675</v>
      </c>
      <c r="AH16" s="104">
        <f t="shared" si="12"/>
        <v>57.225000000000001</v>
      </c>
      <c r="AJ16" s="155">
        <f t="shared" ref="AJ16" si="40">AF16/SUM(AF16:AH16)</f>
        <v>0</v>
      </c>
      <c r="AK16" s="155">
        <f t="shared" si="14"/>
        <v>0.63986784140969155</v>
      </c>
      <c r="AL16" s="155">
        <f t="shared" si="15"/>
        <v>0.36013215859030839</v>
      </c>
    </row>
    <row r="17" spans="1:28" x14ac:dyDescent="0.3">
      <c r="A17" s="55"/>
      <c r="B17" s="55"/>
      <c r="C17" s="55">
        <f>C16/40</f>
        <v>0</v>
      </c>
      <c r="D17" s="55">
        <f t="shared" ref="D17:K17" si="41">D16/40</f>
        <v>0</v>
      </c>
      <c r="E17" s="55">
        <f t="shared" si="41"/>
        <v>0</v>
      </c>
      <c r="F17" s="55">
        <f t="shared" si="41"/>
        <v>31.725000000000001</v>
      </c>
      <c r="G17" s="55">
        <f t="shared" si="41"/>
        <v>25.5</v>
      </c>
      <c r="H17" s="55">
        <f t="shared" si="41"/>
        <v>44.45</v>
      </c>
      <c r="I17" s="55">
        <f t="shared" si="41"/>
        <v>42.05</v>
      </c>
      <c r="J17" s="55">
        <f t="shared" si="41"/>
        <v>35.274999999999999</v>
      </c>
      <c r="K17" s="55">
        <f t="shared" si="41"/>
        <v>53.15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8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Normal="100" workbookViewId="0">
      <pane xSplit="2" ySplit="4" topLeftCell="C6" activePane="bottomRight" state="frozen"/>
      <selection activeCell="A16" sqref="A16:B16"/>
      <selection pane="topRight" activeCell="A16" sqref="A16:B16"/>
      <selection pane="bottomLeft" activeCell="A16" sqref="A16:B16"/>
      <selection pane="bottomRight"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35">
        <f ca="1">Ttl!A2</f>
        <v>46299</v>
      </c>
      <c r="B2" s="335"/>
      <c r="C2" s="335"/>
      <c r="D2" s="335"/>
      <c r="E2" s="335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0</v>
      </c>
      <c r="G6" s="29">
        <v>0</v>
      </c>
      <c r="H6" s="57">
        <v>80</v>
      </c>
      <c r="I6" s="33">
        <v>50</v>
      </c>
      <c r="J6" s="29">
        <v>0</v>
      </c>
      <c r="K6" s="35">
        <v>170</v>
      </c>
      <c r="L6" s="36">
        <f t="shared" ref="L6:L16" si="0">SUM(C6:K6)/40</f>
        <v>7.5</v>
      </c>
      <c r="M6" s="86">
        <f t="shared" ref="M6:M15" si="1">SUMPRODUCT($C$4:$K$4,$C6:$K6)</f>
        <v>20177.8</v>
      </c>
      <c r="N6" s="57">
        <f t="shared" ref="N6:N15" si="2">SUMPRODUCT($C$3:$K$3,$C6:$K6)/1000</f>
        <v>32</v>
      </c>
      <c r="O6" s="218">
        <f t="shared" ref="O6:O12" si="3">SUM(F6:H6)/20</f>
        <v>4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0</v>
      </c>
      <c r="AJ6" s="164">
        <f t="shared" ref="AJ6:AJ15" si="15">AF6/SUM(AF6:AH6)</f>
        <v>0</v>
      </c>
      <c r="AK6" s="154">
        <f t="shared" ref="AK6:AK16" si="16">AG6/SUM(AF6:AH6)</f>
        <v>1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95</v>
      </c>
      <c r="J7" s="29">
        <v>90</v>
      </c>
      <c r="K7" s="35">
        <v>55</v>
      </c>
      <c r="L7" s="36">
        <f t="shared" si="0"/>
        <v>6</v>
      </c>
      <c r="M7" s="86">
        <f t="shared" si="1"/>
        <v>17433.600000000002</v>
      </c>
      <c r="N7" s="57">
        <f t="shared" si="2"/>
        <v>28.8</v>
      </c>
      <c r="O7" s="218">
        <f t="shared" si="3"/>
        <v>0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64" t="e">
        <f t="shared" si="15"/>
        <v>#DIV/0!</v>
      </c>
      <c r="AK7" s="154" t="e">
        <f t="shared" si="16"/>
        <v>#DIV/0!</v>
      </c>
      <c r="AL7" s="165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19</v>
      </c>
      <c r="G8" s="29">
        <v>16</v>
      </c>
      <c r="H8" s="57">
        <v>17</v>
      </c>
      <c r="I8" s="33">
        <v>41</v>
      </c>
      <c r="J8" s="29">
        <v>34</v>
      </c>
      <c r="K8" s="35">
        <v>59</v>
      </c>
      <c r="L8" s="36">
        <f t="shared" si="0"/>
        <v>4.6500000000000004</v>
      </c>
      <c r="M8" s="86">
        <f t="shared" si="1"/>
        <v>12461.810000000001</v>
      </c>
      <c r="N8" s="57">
        <f t="shared" si="2"/>
        <v>19.72</v>
      </c>
      <c r="O8" s="218">
        <f t="shared" si="3"/>
        <v>2.6</v>
      </c>
      <c r="P8" s="41">
        <f t="shared" si="4"/>
        <v>6.7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1.3</v>
      </c>
      <c r="AH8" s="97">
        <f t="shared" si="14"/>
        <v>0.875</v>
      </c>
      <c r="AJ8" s="164">
        <f t="shared" si="15"/>
        <v>0</v>
      </c>
      <c r="AK8" s="154">
        <f t="shared" si="16"/>
        <v>0.5977011494252874</v>
      </c>
      <c r="AL8" s="165">
        <f t="shared" si="17"/>
        <v>0.40229885057471265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12</v>
      </c>
      <c r="J9" s="29">
        <v>92</v>
      </c>
      <c r="K9" s="35">
        <v>92</v>
      </c>
      <c r="L9" s="36">
        <f t="shared" si="0"/>
        <v>4.9000000000000004</v>
      </c>
      <c r="M9" s="86">
        <f t="shared" si="1"/>
        <v>14237.44</v>
      </c>
      <c r="N9" s="57">
        <f t="shared" si="2"/>
        <v>23.52</v>
      </c>
      <c r="O9" s="218">
        <f t="shared" si="3"/>
        <v>0</v>
      </c>
      <c r="P9" s="41">
        <f t="shared" si="4"/>
        <v>9.8000000000000007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9</v>
      </c>
      <c r="G10" s="29">
        <v>9</v>
      </c>
      <c r="H10" s="57">
        <v>9</v>
      </c>
      <c r="I10" s="33">
        <v>50</v>
      </c>
      <c r="J10" s="29">
        <v>0</v>
      </c>
      <c r="K10" s="35">
        <v>10</v>
      </c>
      <c r="L10" s="36">
        <f t="shared" ref="L10" si="18">SUM(C10:K10)/40</f>
        <v>2.1749999999999998</v>
      </c>
      <c r="M10" s="86">
        <f t="shared" si="1"/>
        <v>5774.8874999999998</v>
      </c>
      <c r="N10" s="57">
        <f t="shared" si="2"/>
        <v>9.09</v>
      </c>
      <c r="O10" s="218">
        <f t="shared" ref="O10" si="19">SUM(F10:H10)/20</f>
        <v>1.35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218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64" t="e">
        <f t="shared" si="15"/>
        <v>#DIV/0!</v>
      </c>
      <c r="AK11" s="154" t="e">
        <f t="shared" si="16"/>
        <v>#DIV/0!</v>
      </c>
      <c r="AL11" s="165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465</v>
      </c>
      <c r="G12" s="29">
        <v>395</v>
      </c>
      <c r="H12" s="57">
        <v>460</v>
      </c>
      <c r="I12" s="33">
        <v>295</v>
      </c>
      <c r="J12" s="29">
        <v>195</v>
      </c>
      <c r="K12" s="35">
        <v>220</v>
      </c>
      <c r="L12" s="36">
        <f t="shared" si="0"/>
        <v>50.75</v>
      </c>
      <c r="M12" s="86">
        <f t="shared" si="1"/>
        <v>120824.90000000001</v>
      </c>
      <c r="N12" s="57">
        <f t="shared" si="2"/>
        <v>177.6</v>
      </c>
      <c r="O12" s="218">
        <f t="shared" si="3"/>
        <v>66</v>
      </c>
      <c r="P12" s="41">
        <f t="shared" si="4"/>
        <v>35.5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33</v>
      </c>
      <c r="AH12" s="97">
        <f t="shared" si="14"/>
        <v>21.5</v>
      </c>
      <c r="AJ12" s="164">
        <f t="shared" si="15"/>
        <v>0</v>
      </c>
      <c r="AK12" s="154">
        <f t="shared" si="16"/>
        <v>0.60550458715596334</v>
      </c>
      <c r="AL12" s="165">
        <f t="shared" si="17"/>
        <v>0.39449541284403672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493</v>
      </c>
      <c r="G16" s="51">
        <f t="shared" si="34"/>
        <v>420</v>
      </c>
      <c r="H16" s="53">
        <f t="shared" si="34"/>
        <v>566</v>
      </c>
      <c r="I16" s="113">
        <f t="shared" si="34"/>
        <v>543</v>
      </c>
      <c r="J16" s="51">
        <f t="shared" si="34"/>
        <v>411</v>
      </c>
      <c r="K16" s="53">
        <f t="shared" si="34"/>
        <v>606</v>
      </c>
      <c r="L16" s="50">
        <f t="shared" si="0"/>
        <v>75.974999999999994</v>
      </c>
      <c r="M16" s="88">
        <f t="shared" ref="M16:AA16" si="35">SUM(M6:M15)</f>
        <v>190910.4375</v>
      </c>
      <c r="N16" s="53">
        <f t="shared" si="35"/>
        <v>290.73</v>
      </c>
      <c r="O16" s="113">
        <f t="shared" si="35"/>
        <v>73.95</v>
      </c>
      <c r="P16" s="52">
        <f t="shared" si="35"/>
        <v>78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0</v>
      </c>
      <c r="AG16" s="103">
        <f t="shared" si="13"/>
        <v>36.975000000000001</v>
      </c>
      <c r="AH16" s="104">
        <f t="shared" si="14"/>
        <v>22.824999999999999</v>
      </c>
      <c r="AJ16" s="161">
        <f t="shared" ref="AJ16" si="37">AF16/SUM(AF16:AH16)</f>
        <v>0</v>
      </c>
      <c r="AK16" s="162">
        <f t="shared" si="16"/>
        <v>0.61831103678929766</v>
      </c>
      <c r="AL16" s="163">
        <f t="shared" si="17"/>
        <v>0.38168896321070234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4" t="s">
        <v>49</v>
      </c>
      <c r="B19" s="276" t="s">
        <v>43</v>
      </c>
      <c r="C19" s="326" t="s">
        <v>40</v>
      </c>
      <c r="D19" s="321"/>
      <c r="E19" s="321"/>
      <c r="F19" s="321" t="s">
        <v>41</v>
      </c>
      <c r="G19" s="321"/>
      <c r="H19" s="321"/>
      <c r="I19" s="321" t="s">
        <v>42</v>
      </c>
      <c r="J19" s="321"/>
      <c r="K19" s="321"/>
      <c r="L19" s="327" t="s">
        <v>48</v>
      </c>
      <c r="M19" s="327"/>
      <c r="N19" s="328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24"/>
      <c r="B20" s="325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L17" sqref="L17"/>
    </sheetView>
  </sheetViews>
  <sheetFormatPr defaultColWidth="8.7265625" defaultRowHeight="13" x14ac:dyDescent="0.3"/>
  <cols>
    <col min="1" max="1" width="3" style="28" bestFit="1" customWidth="1"/>
    <col min="2" max="2" width="15.81640625" style="28" customWidth="1"/>
    <col min="3" max="3" width="6.90625" style="28" customWidth="1"/>
    <col min="4" max="5" width="0.26953125" style="28" hidden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96">
        <f ca="1">Ttl!A2</f>
        <v>46299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30</v>
      </c>
      <c r="G6" s="29">
        <v>30</v>
      </c>
      <c r="H6" s="57">
        <v>60</v>
      </c>
      <c r="I6" s="33">
        <v>80</v>
      </c>
      <c r="J6" s="29">
        <v>80</v>
      </c>
      <c r="K6" s="35">
        <v>80</v>
      </c>
      <c r="L6" s="36">
        <f t="shared" ref="L6:L16" si="0">SUM(C6:K6)/40</f>
        <v>9</v>
      </c>
      <c r="M6" s="86">
        <f t="shared" ref="M6:M15" si="1">SUMPRODUCT($C$4:$K$4,$C6:$K6)</f>
        <v>23729.100000000002</v>
      </c>
      <c r="N6" s="57">
        <f t="shared" ref="N6:N15" si="2">SUMPRODUCT($C$3:$K$3,$C6:$K6)/1000</f>
        <v>37.200000000000003</v>
      </c>
      <c r="O6" s="42">
        <f t="shared" ref="O6:O12" si="3">SUM(F6:H6)/20</f>
        <v>6</v>
      </c>
      <c r="P6" s="41">
        <f t="shared" ref="P6:P12" si="4">SUM(I6:K6)/20</f>
        <v>12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2966.1375000000003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1.5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53</v>
      </c>
      <c r="G7" s="29">
        <v>90</v>
      </c>
      <c r="H7" s="57">
        <v>95</v>
      </c>
      <c r="I7" s="33">
        <v>55</v>
      </c>
      <c r="J7" s="29">
        <v>48</v>
      </c>
      <c r="K7" s="35">
        <v>55</v>
      </c>
      <c r="L7" s="36">
        <f t="shared" si="0"/>
        <v>9.9</v>
      </c>
      <c r="M7" s="86">
        <f t="shared" si="1"/>
        <v>23963.195000000003</v>
      </c>
      <c r="N7" s="57">
        <f t="shared" si="2"/>
        <v>35.619999999999997</v>
      </c>
      <c r="O7" s="42">
        <f t="shared" si="3"/>
        <v>11.9</v>
      </c>
      <c r="P7" s="41">
        <f t="shared" si="4"/>
        <v>7.9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3423.3135714285718</v>
      </c>
      <c r="AD7" s="35"/>
      <c r="AF7" s="96">
        <f t="shared" si="12"/>
        <v>0</v>
      </c>
      <c r="AG7" s="94">
        <f t="shared" si="13"/>
        <v>5.95</v>
      </c>
      <c r="AH7" s="97">
        <f t="shared" si="14"/>
        <v>3.5750000000000002</v>
      </c>
      <c r="AJ7" s="154">
        <f t="shared" si="15"/>
        <v>0</v>
      </c>
      <c r="AK7" s="154">
        <f t="shared" si="16"/>
        <v>0.62467191601049865</v>
      </c>
      <c r="AL7" s="154">
        <f t="shared" si="17"/>
        <v>0.37532808398950129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140</v>
      </c>
      <c r="J8" s="29">
        <v>80</v>
      </c>
      <c r="K8" s="35">
        <v>40</v>
      </c>
      <c r="L8" s="36">
        <f t="shared" si="0"/>
        <v>6.5</v>
      </c>
      <c r="M8" s="86">
        <f t="shared" si="1"/>
        <v>18886.399999999998</v>
      </c>
      <c r="N8" s="57">
        <f t="shared" si="2"/>
        <v>31.2</v>
      </c>
      <c r="O8" s="42">
        <f t="shared" si="3"/>
        <v>0</v>
      </c>
      <c r="P8" s="41">
        <f t="shared" si="4"/>
        <v>13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55</v>
      </c>
      <c r="G9" s="29">
        <v>10</v>
      </c>
      <c r="H9" s="57">
        <v>55</v>
      </c>
      <c r="I9" s="33">
        <v>50</v>
      </c>
      <c r="J9" s="29">
        <v>20</v>
      </c>
      <c r="K9" s="35">
        <v>62</v>
      </c>
      <c r="L9" s="36">
        <f t="shared" si="0"/>
        <v>6.3</v>
      </c>
      <c r="M9" s="86">
        <f t="shared" si="1"/>
        <v>15883.98</v>
      </c>
      <c r="N9" s="57">
        <f t="shared" si="2"/>
        <v>24.24</v>
      </c>
      <c r="O9" s="42">
        <f t="shared" si="3"/>
        <v>6</v>
      </c>
      <c r="P9" s="41">
        <f t="shared" si="4"/>
        <v>6.6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3</v>
      </c>
      <c r="AH9" s="97">
        <f t="shared" si="14"/>
        <v>1.625</v>
      </c>
      <c r="AJ9" s="154">
        <f t="shared" si="15"/>
        <v>0</v>
      </c>
      <c r="AK9" s="154">
        <f t="shared" si="16"/>
        <v>0.64864864864864868</v>
      </c>
      <c r="AL9" s="154">
        <f t="shared" si="17"/>
        <v>0.35135135135135137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0</v>
      </c>
      <c r="G10" s="29">
        <v>32</v>
      </c>
      <c r="H10" s="57">
        <v>35</v>
      </c>
      <c r="I10" s="33">
        <v>47</v>
      </c>
      <c r="J10" s="29">
        <v>35</v>
      </c>
      <c r="K10" s="35">
        <v>70</v>
      </c>
      <c r="L10" s="36">
        <f t="shared" ref="L10" si="18">SUM(C10:K10)/40</f>
        <v>5.4749999999999996</v>
      </c>
      <c r="M10" s="86">
        <f t="shared" si="1"/>
        <v>14556.267500000002</v>
      </c>
      <c r="N10" s="57">
        <f t="shared" si="2"/>
        <v>22.93</v>
      </c>
      <c r="O10" s="42">
        <f t="shared" ref="O10" si="19">SUM(F10:H10)/20</f>
        <v>3.35</v>
      </c>
      <c r="P10" s="41">
        <f t="shared" ref="P10" si="20">SUM(I10:K10)/20</f>
        <v>7.6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317</v>
      </c>
      <c r="G12" s="29">
        <v>175</v>
      </c>
      <c r="H12" s="57">
        <v>611</v>
      </c>
      <c r="I12" s="33">
        <v>360</v>
      </c>
      <c r="J12" s="29">
        <v>442</v>
      </c>
      <c r="K12" s="35">
        <v>720</v>
      </c>
      <c r="L12" s="36">
        <f t="shared" si="0"/>
        <v>65.625</v>
      </c>
      <c r="M12" s="86">
        <f t="shared" si="1"/>
        <v>168424.21750000003</v>
      </c>
      <c r="N12" s="57">
        <f t="shared" si="2"/>
        <v>259.85000000000002</v>
      </c>
      <c r="O12" s="42">
        <f t="shared" si="3"/>
        <v>55.15</v>
      </c>
      <c r="P12" s="41">
        <f t="shared" si="4"/>
        <v>76.099999999999994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27.574999999999999</v>
      </c>
      <c r="AH12" s="97">
        <f t="shared" si="14"/>
        <v>12.3</v>
      </c>
      <c r="AJ12" s="154">
        <f t="shared" si="15"/>
        <v>0</v>
      </c>
      <c r="AK12" s="154">
        <f t="shared" si="16"/>
        <v>0.6915360501567398</v>
      </c>
      <c r="AL12" s="154">
        <f t="shared" si="17"/>
        <v>0.3084639498432602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455</v>
      </c>
      <c r="G16" s="51">
        <f t="shared" si="34"/>
        <v>337</v>
      </c>
      <c r="H16" s="53">
        <f t="shared" si="34"/>
        <v>856</v>
      </c>
      <c r="I16" s="113">
        <f t="shared" si="34"/>
        <v>732</v>
      </c>
      <c r="J16" s="51">
        <f t="shared" si="34"/>
        <v>705</v>
      </c>
      <c r="K16" s="53">
        <f t="shared" si="34"/>
        <v>1027</v>
      </c>
      <c r="L16" s="50">
        <f t="shared" si="0"/>
        <v>102.8</v>
      </c>
      <c r="M16" s="88">
        <f t="shared" ref="M16:AA16" si="35">SUM(M6:M15)</f>
        <v>265443.16000000003</v>
      </c>
      <c r="N16" s="53">
        <f t="shared" si="35"/>
        <v>411.04</v>
      </c>
      <c r="O16" s="113">
        <f t="shared" si="35"/>
        <v>82.4</v>
      </c>
      <c r="P16" s="52">
        <f t="shared" si="35"/>
        <v>123.19999999999999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17696.21066666667</v>
      </c>
      <c r="AD16" s="43">
        <f>SUM(AD6:AD15)</f>
        <v>0</v>
      </c>
      <c r="AF16" s="102">
        <f t="shared" si="12"/>
        <v>0</v>
      </c>
      <c r="AG16" s="103">
        <f t="shared" si="13"/>
        <v>41.2</v>
      </c>
      <c r="AH16" s="104">
        <f t="shared" si="14"/>
        <v>19.8</v>
      </c>
      <c r="AJ16" s="155">
        <f t="shared" ref="AJ16" si="37">AF16/SUM(AF16:AH16)</f>
        <v>0</v>
      </c>
      <c r="AK16" s="155">
        <f t="shared" si="16"/>
        <v>0.67540983606557381</v>
      </c>
      <c r="AL16" s="155">
        <f t="shared" si="17"/>
        <v>0.32459016393442625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  <c r="Y19" s="28">
        <v>865</v>
      </c>
      <c r="Z19" s="28">
        <v>1740</v>
      </c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G13" sqref="G13"/>
    </sheetView>
  </sheetViews>
  <sheetFormatPr defaultColWidth="8.7265625" defaultRowHeight="13" x14ac:dyDescent="0.3"/>
  <cols>
    <col min="1" max="1" width="3" style="28" bestFit="1" customWidth="1"/>
    <col min="2" max="2" width="13.453125" style="28" bestFit="1" customWidth="1"/>
    <col min="3" max="3" width="6.90625" style="28" customWidth="1"/>
    <col min="4" max="5" width="6" style="28" hidden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96">
        <f ca="1">Ttl!A2</f>
        <v>46299</v>
      </c>
      <c r="B2" s="296"/>
      <c r="C2" s="296"/>
      <c r="D2" s="296"/>
      <c r="E2" s="296"/>
      <c r="U2" s="81"/>
    </row>
    <row r="3" spans="1:38" ht="13.5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3.5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44</v>
      </c>
      <c r="G6" s="29">
        <v>62</v>
      </c>
      <c r="H6" s="57">
        <v>114</v>
      </c>
      <c r="I6" s="33">
        <v>79</v>
      </c>
      <c r="J6" s="29">
        <v>42</v>
      </c>
      <c r="K6" s="35">
        <v>99</v>
      </c>
      <c r="L6" s="36">
        <f t="shared" ref="L6:L16" si="0">SUM(C6:K6)/40</f>
        <v>11</v>
      </c>
      <c r="M6" s="86">
        <f t="shared" ref="M6:M15" si="1">SUMPRODUCT($C$4:$K$4,$C6:$K6)</f>
        <v>27522.550000000003</v>
      </c>
      <c r="N6" s="57">
        <f t="shared" ref="N6:N15" si="2">SUMPRODUCT($C$3:$K$3,$C6:$K6)/1000</f>
        <v>41.8</v>
      </c>
      <c r="O6" s="42">
        <f t="shared" ref="O6:O12" si="3">SUM(F6:H6)/20</f>
        <v>11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3058.0611111111116</v>
      </c>
      <c r="AD6" s="35"/>
      <c r="AF6" s="96">
        <f t="shared" ref="AF6:AF16" si="12">SUM(C6:E6)/40</f>
        <v>0</v>
      </c>
      <c r="AG6" s="94">
        <f t="shared" ref="AG6:AG16" si="13">SUM(F6:H6)/40</f>
        <v>5.5</v>
      </c>
      <c r="AH6" s="97">
        <f t="shared" ref="AH6:AH16" si="14">SUM(E6:G6)/40</f>
        <v>2.65</v>
      </c>
      <c r="AJ6" s="154">
        <f t="shared" ref="AJ6:AJ15" si="15">AF6/SUM(AF6:AH6)</f>
        <v>0</v>
      </c>
      <c r="AK6" s="154">
        <f t="shared" ref="AK6:AK16" si="16">AG6/SUM(AF6:AH6)</f>
        <v>0.67484662576687116</v>
      </c>
      <c r="AL6" s="154">
        <f t="shared" ref="AL6:AL16" si="17">AH6/SUM(AF6:AH6)</f>
        <v>0.32515337423312879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10</v>
      </c>
      <c r="I7" s="33">
        <v>65</v>
      </c>
      <c r="J7" s="29">
        <v>20</v>
      </c>
      <c r="K7" s="35">
        <v>25</v>
      </c>
      <c r="L7" s="36">
        <f t="shared" si="0"/>
        <v>3</v>
      </c>
      <c r="M7" s="86">
        <f t="shared" si="1"/>
        <v>8515.0250000000015</v>
      </c>
      <c r="N7" s="57">
        <f t="shared" si="2"/>
        <v>13.9</v>
      </c>
      <c r="O7" s="42">
        <f t="shared" si="3"/>
        <v>0.5</v>
      </c>
      <c r="P7" s="41">
        <f t="shared" si="4"/>
        <v>5.5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0.25</v>
      </c>
      <c r="AH7" s="97">
        <f t="shared" si="14"/>
        <v>0</v>
      </c>
      <c r="AJ7" s="154">
        <f t="shared" si="15"/>
        <v>0</v>
      </c>
      <c r="AK7" s="154">
        <f t="shared" si="16"/>
        <v>1</v>
      </c>
      <c r="AL7" s="154">
        <f t="shared" si="17"/>
        <v>0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70</v>
      </c>
      <c r="G8" s="29">
        <v>44</v>
      </c>
      <c r="H8" s="57">
        <v>26</v>
      </c>
      <c r="I8" s="33">
        <v>74</v>
      </c>
      <c r="J8" s="29">
        <v>64</v>
      </c>
      <c r="K8" s="35">
        <v>119</v>
      </c>
      <c r="L8" s="36">
        <f t="shared" si="0"/>
        <v>9.9250000000000007</v>
      </c>
      <c r="M8" s="86">
        <f t="shared" si="1"/>
        <v>26013.23</v>
      </c>
      <c r="N8" s="57">
        <f t="shared" si="2"/>
        <v>40.64</v>
      </c>
      <c r="O8" s="42">
        <f t="shared" si="3"/>
        <v>7</v>
      </c>
      <c r="P8" s="41">
        <f t="shared" si="4"/>
        <v>12.85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3.5</v>
      </c>
      <c r="AH8" s="97">
        <f t="shared" si="14"/>
        <v>2.85</v>
      </c>
      <c r="AJ8" s="154">
        <f t="shared" si="15"/>
        <v>0</v>
      </c>
      <c r="AK8" s="154">
        <f t="shared" si="16"/>
        <v>0.55118110236220474</v>
      </c>
      <c r="AL8" s="154">
        <f t="shared" si="17"/>
        <v>0.44881889763779531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17</v>
      </c>
      <c r="G9" s="29">
        <v>17</v>
      </c>
      <c r="H9" s="57">
        <v>14</v>
      </c>
      <c r="I9" s="33">
        <v>4</v>
      </c>
      <c r="J9" s="29">
        <v>4</v>
      </c>
      <c r="K9" s="35">
        <v>0</v>
      </c>
      <c r="L9" s="36">
        <f t="shared" si="0"/>
        <v>1.4</v>
      </c>
      <c r="M9" s="86">
        <f t="shared" si="1"/>
        <v>3099.3199999999997</v>
      </c>
      <c r="N9" s="57">
        <f t="shared" si="2"/>
        <v>4.32</v>
      </c>
      <c r="O9" s="42">
        <f t="shared" si="3"/>
        <v>2.4</v>
      </c>
      <c r="P9" s="41">
        <f t="shared" si="4"/>
        <v>0.4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1.2</v>
      </c>
      <c r="AH9" s="97">
        <f t="shared" si="14"/>
        <v>0.85</v>
      </c>
      <c r="AJ9" s="154">
        <f t="shared" si="15"/>
        <v>0</v>
      </c>
      <c r="AK9" s="154">
        <f t="shared" si="16"/>
        <v>0.58536585365853666</v>
      </c>
      <c r="AL9" s="154">
        <f t="shared" si="17"/>
        <v>0.41463414634146345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0</v>
      </c>
      <c r="G10" s="29">
        <v>0</v>
      </c>
      <c r="H10" s="57">
        <v>12</v>
      </c>
      <c r="I10" s="33">
        <v>65</v>
      </c>
      <c r="J10" s="29">
        <v>25</v>
      </c>
      <c r="K10" s="35">
        <v>70</v>
      </c>
      <c r="L10" s="36">
        <f t="shared" ref="L10" si="18">SUM(C10:K10)/40</f>
        <v>4.3</v>
      </c>
      <c r="M10" s="86">
        <f t="shared" si="1"/>
        <v>12251.95</v>
      </c>
      <c r="N10" s="57">
        <f t="shared" si="2"/>
        <v>20.04</v>
      </c>
      <c r="O10" s="42">
        <f t="shared" ref="O10" si="19">SUM(F10:H10)/20</f>
        <v>0.6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190</v>
      </c>
      <c r="G12" s="29">
        <v>140</v>
      </c>
      <c r="H12" s="57">
        <v>180</v>
      </c>
      <c r="I12" s="33">
        <v>120</v>
      </c>
      <c r="J12" s="29">
        <v>140</v>
      </c>
      <c r="K12" s="35">
        <v>180</v>
      </c>
      <c r="L12" s="36">
        <f t="shared" si="0"/>
        <v>23.75</v>
      </c>
      <c r="M12" s="86">
        <f t="shared" si="1"/>
        <v>58717.475000000006</v>
      </c>
      <c r="N12" s="57">
        <f t="shared" si="2"/>
        <v>88.5</v>
      </c>
      <c r="O12" s="42">
        <f t="shared" si="3"/>
        <v>25.5</v>
      </c>
      <c r="P12" s="41">
        <f t="shared" si="4"/>
        <v>22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12.75</v>
      </c>
      <c r="AH12" s="97">
        <f t="shared" si="14"/>
        <v>8.25</v>
      </c>
      <c r="AJ12" s="154">
        <f t="shared" si="15"/>
        <v>0</v>
      </c>
      <c r="AK12" s="154">
        <f t="shared" si="16"/>
        <v>0.6071428571428571</v>
      </c>
      <c r="AL12" s="154">
        <f t="shared" si="17"/>
        <v>0.39285714285714285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321</v>
      </c>
      <c r="G16" s="51">
        <f t="shared" si="34"/>
        <v>263</v>
      </c>
      <c r="H16" s="53">
        <f t="shared" si="34"/>
        <v>356</v>
      </c>
      <c r="I16" s="113">
        <f t="shared" si="34"/>
        <v>407</v>
      </c>
      <c r="J16" s="51">
        <f t="shared" si="34"/>
        <v>295</v>
      </c>
      <c r="K16" s="53">
        <f t="shared" si="34"/>
        <v>493</v>
      </c>
      <c r="L16" s="50">
        <f t="shared" si="0"/>
        <v>53.375</v>
      </c>
      <c r="M16" s="88">
        <f t="shared" ref="M16:AA16" si="35">SUM(M6:M15)</f>
        <v>136119.55000000002</v>
      </c>
      <c r="N16" s="53">
        <f t="shared" si="35"/>
        <v>209.2</v>
      </c>
      <c r="O16" s="113">
        <f t="shared" si="35"/>
        <v>47</v>
      </c>
      <c r="P16" s="52">
        <f t="shared" si="35"/>
        <v>59.75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15124.394444444446</v>
      </c>
      <c r="AD16" s="43">
        <f>SUM(AD6:AD15)</f>
        <v>0</v>
      </c>
      <c r="AF16" s="102">
        <f t="shared" si="12"/>
        <v>0</v>
      </c>
      <c r="AG16" s="103">
        <f t="shared" si="13"/>
        <v>23.5</v>
      </c>
      <c r="AH16" s="104">
        <f t="shared" si="14"/>
        <v>14.6</v>
      </c>
      <c r="AJ16" s="155">
        <f t="shared" ref="AJ16" si="37">AF16/SUM(AF16:AH16)</f>
        <v>0</v>
      </c>
      <c r="AK16" s="155">
        <f t="shared" si="16"/>
        <v>0.61679790026246717</v>
      </c>
      <c r="AL16" s="155">
        <f t="shared" si="17"/>
        <v>0.38320209973753278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8.0250000000000004</v>
      </c>
      <c r="G17" s="55">
        <f t="shared" si="38"/>
        <v>6.5750000000000002</v>
      </c>
      <c r="H17" s="55">
        <f t="shared" si="38"/>
        <v>8.9</v>
      </c>
      <c r="I17" s="55">
        <f t="shared" si="38"/>
        <v>10.175000000000001</v>
      </c>
      <c r="J17" s="55">
        <f t="shared" si="38"/>
        <v>7.375</v>
      </c>
      <c r="K17" s="55">
        <f t="shared" si="38"/>
        <v>12.324999999999999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46299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0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0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46299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0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46299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46299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96</v>
      </c>
      <c r="C6" s="233"/>
      <c r="D6" s="233"/>
      <c r="E6" s="233"/>
      <c r="F6" s="233"/>
      <c r="G6" s="233"/>
      <c r="H6" s="233"/>
      <c r="I6" s="233"/>
      <c r="J6" s="233"/>
      <c r="K6" s="233"/>
      <c r="L6" s="115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ht="14.5" x14ac:dyDescent="0.3">
      <c r="A7" s="32">
        <v>2</v>
      </c>
      <c r="B7" s="232" t="s">
        <v>88</v>
      </c>
      <c r="C7" s="233"/>
      <c r="D7" s="233"/>
      <c r="E7" s="233"/>
      <c r="F7" s="233"/>
      <c r="G7" s="233"/>
      <c r="H7" s="233"/>
      <c r="I7" s="233"/>
      <c r="J7" s="233"/>
      <c r="K7" s="233"/>
      <c r="L7" s="115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ht="14.5" x14ac:dyDescent="0.3">
      <c r="A8" s="32">
        <v>3</v>
      </c>
      <c r="B8" s="232" t="s">
        <v>92</v>
      </c>
      <c r="C8" s="233"/>
      <c r="D8" s="233"/>
      <c r="E8" s="233"/>
      <c r="F8" s="233"/>
      <c r="G8" s="233"/>
      <c r="H8" s="233"/>
      <c r="I8" s="233"/>
      <c r="J8" s="233"/>
      <c r="K8" s="233"/>
      <c r="L8" s="115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ht="14.5" x14ac:dyDescent="0.3">
      <c r="A9" s="32">
        <v>4</v>
      </c>
      <c r="B9" s="232" t="s">
        <v>97</v>
      </c>
      <c r="C9" s="233"/>
      <c r="D9" s="233"/>
      <c r="E9" s="233"/>
      <c r="F9" s="233"/>
      <c r="G9" s="233"/>
      <c r="H9" s="233"/>
      <c r="I9" s="233"/>
      <c r="J9" s="233"/>
      <c r="K9" s="233"/>
      <c r="L9" s="115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ht="14.5" x14ac:dyDescent="0.3">
      <c r="A10" s="32">
        <v>5</v>
      </c>
      <c r="B10" s="232" t="s">
        <v>100</v>
      </c>
      <c r="C10" s="233"/>
      <c r="D10" s="233"/>
      <c r="E10" s="233"/>
      <c r="F10" s="233"/>
      <c r="G10" s="233"/>
      <c r="H10" s="233"/>
      <c r="I10" s="233"/>
      <c r="J10" s="233"/>
      <c r="K10" s="233"/>
      <c r="L10" s="115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ht="14.5" x14ac:dyDescent="0.3">
      <c r="A11" s="32">
        <v>6</v>
      </c>
      <c r="B11" s="232" t="s">
        <v>102</v>
      </c>
      <c r="C11" s="233"/>
      <c r="D11" s="233"/>
      <c r="E11" s="233"/>
      <c r="F11" s="233"/>
      <c r="G11" s="233"/>
      <c r="H11" s="233"/>
      <c r="I11" s="233"/>
      <c r="J11" s="233"/>
      <c r="K11" s="233"/>
      <c r="L11" s="115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2">
        <v>7</v>
      </c>
      <c r="B12" s="232" t="s">
        <v>103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90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104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91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36"/>
      <c r="C16" s="228">
        <f t="shared" ref="C16:K16" si="34">SUM(C6:C15)</f>
        <v>0</v>
      </c>
      <c r="D16" s="229">
        <f t="shared" si="34"/>
        <v>0</v>
      </c>
      <c r="E16" s="230">
        <f t="shared" si="34"/>
        <v>0</v>
      </c>
      <c r="F16" s="231">
        <f t="shared" si="34"/>
        <v>0</v>
      </c>
      <c r="G16" s="229">
        <f t="shared" si="34"/>
        <v>0</v>
      </c>
      <c r="H16" s="230">
        <f t="shared" si="34"/>
        <v>0</v>
      </c>
      <c r="I16" s="231">
        <f t="shared" si="34"/>
        <v>0</v>
      </c>
      <c r="J16" s="229">
        <f t="shared" si="34"/>
        <v>0</v>
      </c>
      <c r="K16" s="230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2.54296875" style="28" bestFit="1" customWidth="1"/>
    <col min="2" max="2" width="13.453125" style="28" bestFit="1" customWidth="1"/>
    <col min="3" max="3" width="6.90625" style="28" customWidth="1"/>
    <col min="4" max="4" width="4.453125" style="28" hidden="1" customWidth="1"/>
    <col min="5" max="5" width="5.269531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46299</v>
      </c>
      <c r="B2" s="296"/>
      <c r="C2" s="296"/>
      <c r="D2" s="296"/>
      <c r="E2" s="296"/>
      <c r="U2" s="81"/>
    </row>
    <row r="3" spans="1:38" ht="13.5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3.5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  <c r="AA19" s="28">
        <v>11305</v>
      </c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5.6328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46299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zoomScaleNormal="100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5.453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46299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46299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46299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46299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9"/>
      <c r="D6" s="240"/>
      <c r="E6" s="241"/>
      <c r="F6" s="242"/>
      <c r="G6" s="240"/>
      <c r="H6" s="71"/>
      <c r="I6" s="242"/>
      <c r="J6" s="240"/>
      <c r="K6" s="241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9"/>
      <c r="D7" s="240"/>
      <c r="E7" s="241"/>
      <c r="F7" s="242"/>
      <c r="G7" s="240"/>
      <c r="H7" s="71"/>
      <c r="I7" s="242"/>
      <c r="J7" s="240"/>
      <c r="K7" s="241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9"/>
      <c r="D8" s="240"/>
      <c r="E8" s="241"/>
      <c r="F8" s="242"/>
      <c r="G8" s="240"/>
      <c r="H8" s="71"/>
      <c r="I8" s="242"/>
      <c r="J8" s="240"/>
      <c r="K8" s="241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9"/>
      <c r="D9" s="240"/>
      <c r="E9" s="241"/>
      <c r="F9" s="242"/>
      <c r="G9" s="240"/>
      <c r="H9" s="71"/>
      <c r="I9" s="242"/>
      <c r="J9" s="240"/>
      <c r="K9" s="241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9"/>
      <c r="D10" s="240"/>
      <c r="E10" s="241"/>
      <c r="F10" s="242"/>
      <c r="G10" s="240"/>
      <c r="H10" s="71"/>
      <c r="I10" s="242"/>
      <c r="J10" s="240"/>
      <c r="K10" s="241"/>
      <c r="L10" s="36">
        <f t="shared" si="0"/>
        <v>0</v>
      </c>
      <c r="M10" s="86">
        <f t="shared" si="1"/>
        <v>0</v>
      </c>
      <c r="N10" s="57">
        <f t="shared" si="2"/>
        <v>0</v>
      </c>
      <c r="O10" s="42">
        <f t="shared" ref="O10" si="18">SUM(F10:H10)/20</f>
        <v>0</v>
      </c>
      <c r="P10" s="41">
        <f t="shared" ref="P10" si="19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9"/>
      <c r="D11" s="240"/>
      <c r="E11" s="241"/>
      <c r="F11" s="242"/>
      <c r="G11" s="240"/>
      <c r="H11" s="71"/>
      <c r="I11" s="242"/>
      <c r="J11" s="240"/>
      <c r="K11" s="241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9"/>
      <c r="D12" s="240"/>
      <c r="E12" s="241"/>
      <c r="F12" s="242"/>
      <c r="G12" s="240"/>
      <c r="H12" s="71"/>
      <c r="I12" s="242"/>
      <c r="J12" s="240"/>
      <c r="K12" s="241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9"/>
      <c r="D13" s="240"/>
      <c r="E13" s="241"/>
      <c r="F13" s="242"/>
      <c r="G13" s="240"/>
      <c r="H13" s="71"/>
      <c r="I13" s="242"/>
      <c r="J13" s="240"/>
      <c r="K13" s="241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9"/>
      <c r="D14" s="240"/>
      <c r="E14" s="241"/>
      <c r="F14" s="242"/>
      <c r="G14" s="240"/>
      <c r="H14" s="71"/>
      <c r="I14" s="242"/>
      <c r="J14" s="240"/>
      <c r="K14" s="241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9"/>
      <c r="D15" s="240"/>
      <c r="E15" s="241"/>
      <c r="F15" s="242"/>
      <c r="G15" s="240"/>
      <c r="H15" s="71"/>
      <c r="I15" s="242"/>
      <c r="J15" s="240"/>
      <c r="K15" s="241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3">SUM(C6:C15)</f>
        <v>0</v>
      </c>
      <c r="D16" s="51">
        <f t="shared" si="33"/>
        <v>0</v>
      </c>
      <c r="E16" s="53">
        <f t="shared" si="33"/>
        <v>0</v>
      </c>
      <c r="F16" s="113">
        <f t="shared" si="33"/>
        <v>0</v>
      </c>
      <c r="G16" s="51">
        <f t="shared" si="33"/>
        <v>0</v>
      </c>
      <c r="H16" s="53">
        <f t="shared" si="33"/>
        <v>0</v>
      </c>
      <c r="I16" s="113">
        <f t="shared" si="33"/>
        <v>0</v>
      </c>
      <c r="J16" s="51">
        <f t="shared" si="33"/>
        <v>0</v>
      </c>
      <c r="K16" s="53">
        <f t="shared" si="33"/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46299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1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1" spans="1:38" x14ac:dyDescent="0.3">
      <c r="M1" s="28" t="s">
        <v>101</v>
      </c>
    </row>
    <row r="2" spans="1:38" ht="15" customHeight="1" thickBot="1" x14ac:dyDescent="0.35">
      <c r="A2" s="296">
        <f ca="1">Ttl!A2</f>
        <v>46299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9.26953125" style="28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46299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43"/>
      <c r="D13" s="244"/>
      <c r="E13" s="245"/>
      <c r="F13" s="246"/>
      <c r="G13" s="244"/>
      <c r="H13" s="247"/>
      <c r="I13" s="246"/>
      <c r="J13" s="244"/>
      <c r="K13" s="24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43"/>
      <c r="D14" s="244"/>
      <c r="E14" s="245"/>
      <c r="F14" s="246"/>
      <c r="G14" s="244"/>
      <c r="H14" s="247"/>
      <c r="I14" s="246"/>
      <c r="J14" s="244"/>
      <c r="K14" s="24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43"/>
      <c r="D15" s="244"/>
      <c r="E15" s="245"/>
      <c r="F15" s="246"/>
      <c r="G15" s="244"/>
      <c r="H15" s="247"/>
      <c r="I15" s="246"/>
      <c r="J15" s="244"/>
      <c r="K15" s="24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Normal="100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5.816406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46299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L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>
        <f t="shared" si="38"/>
        <v>0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46299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46299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46299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46299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46299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46299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topLeftCell="A2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46299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46299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46299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46299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94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46299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46299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46299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f ca="1">Ttl!A2</f>
        <v>46299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96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92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97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99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92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93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2026-10-05T05:00:07Z</dcterms:modified>
</cp:coreProperties>
</file>