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f60\Desktop\yji4u,4\1105_114桃園備標\"/>
    </mc:Choice>
  </mc:AlternateContent>
  <xr:revisionPtr revIDLastSave="0" documentId="13_ncr:1_{32EA8FDC-B290-4591-AA4E-3E2E24035393}" xr6:coauthVersionLast="47" xr6:coauthVersionMax="47" xr10:uidLastSave="{00000000-0000-0000-0000-000000000000}"/>
  <bookViews>
    <workbookView xWindow="-105" yWindow="0" windowWidth="14610" windowHeight="15585" xr2:uid="{6737E84C-FAB9-4DC7-B75D-82C5218291B6}"/>
  </bookViews>
  <sheets>
    <sheet name="工作表1" sheetId="1" r:id="rId1"/>
    <sheet name="工作表1 (2)" sheetId="2" r:id="rId2"/>
  </sheets>
  <definedNames>
    <definedName name="_xlnm._FilterDatabase" localSheetId="0" hidden="1">工作表1!$A$3:$O$370</definedName>
    <definedName name="_xlnm._FilterDatabase" localSheetId="1" hidden="1">'工作表1 (2)'!$A$2:$M$371</definedName>
    <definedName name="_xlnm.Print_Area" localSheetId="1">'工作表1 (2)'!$A$1:$M$283</definedName>
    <definedName name="_xlnm.Print_Titles" localSheetId="1">'工作表1 (2)'!$1:$2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5" i="2" l="1"/>
  <c r="Q46" i="2"/>
  <c r="Q44" i="2"/>
  <c r="Q25" i="2"/>
  <c r="Q24" i="2"/>
  <c r="Q23" i="2"/>
  <c r="Q18" i="2"/>
  <c r="Q17" i="2"/>
  <c r="Q16" i="2"/>
  <c r="Q15" i="2"/>
  <c r="Q14" i="2"/>
  <c r="Q13" i="2"/>
  <c r="Q12" i="2"/>
  <c r="R7" i="2"/>
  <c r="R6" i="2"/>
  <c r="R5" i="2"/>
  <c r="R4" i="2"/>
  <c r="E372" i="1"/>
  <c r="C78" i="1" l="1"/>
  <c r="E78" i="1" s="1"/>
  <c r="D78" i="1"/>
  <c r="C248" i="1"/>
  <c r="D248" i="1"/>
  <c r="C275" i="2"/>
  <c r="F275" i="2"/>
  <c r="H275" i="2"/>
  <c r="I275" i="2" a="1"/>
  <c r="I275" i="2" s="1"/>
  <c r="L275" i="2"/>
  <c r="E248" i="1" l="1"/>
  <c r="C365" i="1"/>
  <c r="D365" i="1"/>
  <c r="F365" i="1"/>
  <c r="C366" i="1"/>
  <c r="D366" i="1"/>
  <c r="F366" i="1"/>
  <c r="C367" i="1"/>
  <c r="D367" i="1"/>
  <c r="F367" i="1"/>
  <c r="C368" i="1"/>
  <c r="D368" i="1"/>
  <c r="F368" i="1"/>
  <c r="C369" i="1"/>
  <c r="D369" i="1"/>
  <c r="F369" i="1"/>
  <c r="L268" i="2"/>
  <c r="H268" i="2"/>
  <c r="I268" i="2" a="1"/>
  <c r="I268" i="2" s="1"/>
  <c r="L267" i="2"/>
  <c r="L260" i="2"/>
  <c r="H267" i="2"/>
  <c r="I267" i="2" a="1"/>
  <c r="I267" i="2" s="1"/>
  <c r="F267" i="2"/>
  <c r="C268" i="2"/>
  <c r="F268" i="2"/>
  <c r="L243" i="2"/>
  <c r="H243" i="2"/>
  <c r="I243" i="2" a="1"/>
  <c r="I243" i="2" s="1"/>
  <c r="F243" i="2"/>
  <c r="L218" i="2"/>
  <c r="H218" i="2"/>
  <c r="I218" i="2" a="1"/>
  <c r="I218" i="2" s="1"/>
  <c r="F218" i="2"/>
  <c r="L217" i="2"/>
  <c r="H217" i="2"/>
  <c r="I217" i="2" a="1"/>
  <c r="I217" i="2" s="1"/>
  <c r="F217" i="2"/>
  <c r="L51" i="2"/>
  <c r="I51" i="2" a="1"/>
  <c r="I51" i="2" s="1"/>
  <c r="H51" i="2"/>
  <c r="F51" i="2"/>
  <c r="C51" i="2"/>
  <c r="F78" i="1"/>
  <c r="F248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I260" i="2" a="1"/>
  <c r="I260" i="2" s="1"/>
  <c r="H260" i="2"/>
  <c r="F260" i="2"/>
  <c r="C260" i="2"/>
  <c r="E365" i="1" l="1"/>
  <c r="E366" i="1"/>
  <c r="L369" i="1"/>
  <c r="M369" i="1" s="1"/>
  <c r="E368" i="1"/>
  <c r="L367" i="1"/>
  <c r="M367" i="1" s="1"/>
  <c r="E367" i="1"/>
  <c r="L368" i="1"/>
  <c r="M368" i="1" s="1"/>
  <c r="L366" i="1"/>
  <c r="M366" i="1" s="1"/>
  <c r="L365" i="1"/>
  <c r="M365" i="1" s="1"/>
  <c r="E369" i="1"/>
  <c r="C5" i="1"/>
  <c r="C283" i="2"/>
  <c r="C284" i="2"/>
  <c r="C285" i="2"/>
  <c r="C286" i="2"/>
  <c r="C287" i="2"/>
  <c r="C288" i="2"/>
  <c r="C289" i="2"/>
  <c r="C290" i="2"/>
  <c r="C327" i="2"/>
  <c r="C328" i="2"/>
  <c r="C329" i="2"/>
  <c r="C330" i="2"/>
  <c r="C339" i="2"/>
  <c r="C354" i="2"/>
  <c r="C355" i="2"/>
  <c r="C356" i="2"/>
  <c r="C357" i="2"/>
  <c r="C358" i="2"/>
  <c r="C291" i="2"/>
  <c r="C292" i="2"/>
  <c r="C293" i="2"/>
  <c r="C294" i="2"/>
  <c r="C295" i="2"/>
  <c r="C296" i="2"/>
  <c r="C280" i="2"/>
  <c r="C281" i="2"/>
  <c r="C282" i="2"/>
  <c r="C340" i="2"/>
  <c r="C341" i="2"/>
  <c r="C342" i="2"/>
  <c r="C343" i="2"/>
  <c r="C344" i="2"/>
  <c r="C345" i="2"/>
  <c r="C346" i="2"/>
  <c r="C353" i="2"/>
  <c r="C347" i="2"/>
  <c r="C348" i="2"/>
  <c r="C349" i="2"/>
  <c r="C350" i="2"/>
  <c r="C351" i="2"/>
  <c r="C352" i="2"/>
  <c r="C359" i="2"/>
  <c r="C360" i="2"/>
  <c r="C361" i="2"/>
  <c r="C362" i="2"/>
  <c r="C363" i="2"/>
  <c r="C364" i="2"/>
  <c r="C365" i="2"/>
  <c r="C366" i="2"/>
  <c r="C367" i="2"/>
  <c r="C368" i="2"/>
  <c r="C313" i="2"/>
  <c r="C314" i="2"/>
  <c r="C315" i="2"/>
  <c r="C316" i="2"/>
  <c r="C317" i="2"/>
  <c r="C318" i="2"/>
  <c r="C319" i="2"/>
  <c r="C320" i="2"/>
  <c r="C321" i="2"/>
  <c r="C322" i="2"/>
  <c r="C323" i="2"/>
  <c r="C303" i="2"/>
  <c r="C304" i="2"/>
  <c r="C305" i="2"/>
  <c r="C306" i="2"/>
  <c r="C307" i="2"/>
  <c r="C308" i="2"/>
  <c r="C309" i="2"/>
  <c r="C310" i="2"/>
  <c r="C311" i="2"/>
  <c r="C312" i="2"/>
  <c r="C324" i="2"/>
  <c r="C325" i="2"/>
  <c r="C326" i="2"/>
  <c r="C331" i="2"/>
  <c r="C332" i="2"/>
  <c r="C333" i="2"/>
  <c r="C334" i="2"/>
  <c r="C335" i="2"/>
  <c r="C336" i="2"/>
  <c r="C337" i="2"/>
  <c r="C338" i="2"/>
  <c r="C297" i="2"/>
  <c r="C298" i="2"/>
  <c r="C299" i="2"/>
  <c r="C300" i="2"/>
  <c r="C301" i="2"/>
  <c r="C302" i="2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D4" i="1"/>
  <c r="C4" i="1"/>
  <c r="Q31" i="2"/>
  <c r="Q32" i="2"/>
  <c r="Q33" i="2"/>
  <c r="Q34" i="2"/>
  <c r="Q35" i="2"/>
  <c r="Q36" i="2"/>
  <c r="Q37" i="2"/>
  <c r="Q38" i="2"/>
  <c r="Q39" i="2"/>
  <c r="Q40" i="2"/>
  <c r="Q41" i="2"/>
  <c r="Q30" i="2"/>
  <c r="L302" i="2"/>
  <c r="L301" i="2"/>
  <c r="L300" i="2"/>
  <c r="L299" i="2"/>
  <c r="L298" i="2"/>
  <c r="L297" i="2"/>
  <c r="H298" i="2"/>
  <c r="H299" i="2"/>
  <c r="H300" i="2"/>
  <c r="H301" i="2"/>
  <c r="H302" i="2"/>
  <c r="H297" i="2"/>
  <c r="L338" i="2"/>
  <c r="L337" i="2"/>
  <c r="L336" i="2"/>
  <c r="L335" i="2"/>
  <c r="L334" i="2"/>
  <c r="L333" i="2"/>
  <c r="L332" i="2"/>
  <c r="L331" i="2"/>
  <c r="H332" i="2"/>
  <c r="H333" i="2"/>
  <c r="H334" i="2"/>
  <c r="H335" i="2"/>
  <c r="H336" i="2"/>
  <c r="H337" i="2"/>
  <c r="H338" i="2"/>
  <c r="H331" i="2"/>
  <c r="L284" i="1" l="1"/>
  <c r="M284" i="1" s="1"/>
  <c r="L290" i="1"/>
  <c r="M290" i="1" s="1"/>
  <c r="L338" i="1"/>
  <c r="M338" i="1" s="1"/>
  <c r="L344" i="1"/>
  <c r="M344" i="1" s="1"/>
  <c r="E278" i="1"/>
  <c r="L308" i="1"/>
  <c r="M308" i="1" s="1"/>
  <c r="E326" i="1"/>
  <c r="E274" i="1"/>
  <c r="L279" i="1"/>
  <c r="M279" i="1" s="1"/>
  <c r="L285" i="1"/>
  <c r="M285" i="1" s="1"/>
  <c r="L291" i="1"/>
  <c r="M291" i="1" s="1"/>
  <c r="L297" i="1"/>
  <c r="M297" i="1" s="1"/>
  <c r="L303" i="1"/>
  <c r="M303" i="1" s="1"/>
  <c r="L309" i="1"/>
  <c r="M309" i="1" s="1"/>
  <c r="E315" i="1"/>
  <c r="L321" i="1"/>
  <c r="M321" i="1" s="1"/>
  <c r="E327" i="1"/>
  <c r="E333" i="1"/>
  <c r="E345" i="1"/>
  <c r="L352" i="1"/>
  <c r="M352" i="1" s="1"/>
  <c r="E358" i="1"/>
  <c r="E364" i="1"/>
  <c r="L336" i="1"/>
  <c r="M336" i="1" s="1"/>
  <c r="L342" i="1"/>
  <c r="M342" i="1" s="1"/>
  <c r="E348" i="1"/>
  <c r="L354" i="1"/>
  <c r="M354" i="1" s="1"/>
  <c r="L360" i="1"/>
  <c r="M360" i="1" s="1"/>
  <c r="L326" i="1"/>
  <c r="M326" i="1" s="1"/>
  <c r="L4" i="1"/>
  <c r="E304" i="1"/>
  <c r="L334" i="1"/>
  <c r="M334" i="1" s="1"/>
  <c r="L340" i="1"/>
  <c r="M340" i="1" s="1"/>
  <c r="E346" i="1"/>
  <c r="E283" i="1"/>
  <c r="E289" i="1"/>
  <c r="E295" i="1"/>
  <c r="L301" i="1"/>
  <c r="M301" i="1" s="1"/>
  <c r="E307" i="1"/>
  <c r="E313" i="1"/>
  <c r="E319" i="1"/>
  <c r="E325" i="1"/>
  <c r="E331" i="1"/>
  <c r="E337" i="1"/>
  <c r="L343" i="1"/>
  <c r="M343" i="1" s="1"/>
  <c r="E349" i="1"/>
  <c r="E355" i="1"/>
  <c r="E361" i="1"/>
  <c r="E357" i="1"/>
  <c r="E363" i="1"/>
  <c r="L275" i="1"/>
  <c r="M275" i="1" s="1"/>
  <c r="L281" i="1"/>
  <c r="M281" i="1" s="1"/>
  <c r="L287" i="1"/>
  <c r="M287" i="1" s="1"/>
  <c r="E293" i="1"/>
  <c r="L299" i="1"/>
  <c r="M299" i="1" s="1"/>
  <c r="E305" i="1"/>
  <c r="E311" i="1"/>
  <c r="E317" i="1"/>
  <c r="E323" i="1"/>
  <c r="E329" i="1"/>
  <c r="L335" i="1"/>
  <c r="M335" i="1" s="1"/>
  <c r="L341" i="1"/>
  <c r="M341" i="1" s="1"/>
  <c r="L347" i="1"/>
  <c r="M347" i="1" s="1"/>
  <c r="L353" i="1"/>
  <c r="M353" i="1" s="1"/>
  <c r="E359" i="1"/>
  <c r="E344" i="1"/>
  <c r="L276" i="1"/>
  <c r="M276" i="1" s="1"/>
  <c r="E334" i="1"/>
  <c r="L296" i="1"/>
  <c r="M296" i="1" s="1"/>
  <c r="L302" i="1"/>
  <c r="M302" i="1" s="1"/>
  <c r="E308" i="1"/>
  <c r="E360" i="1"/>
  <c r="E352" i="1"/>
  <c r="L363" i="1"/>
  <c r="M363" i="1" s="1"/>
  <c r="L313" i="1"/>
  <c r="M313" i="1" s="1"/>
  <c r="E277" i="1"/>
  <c r="E285" i="1"/>
  <c r="L314" i="1"/>
  <c r="M314" i="1" s="1"/>
  <c r="L320" i="1"/>
  <c r="M320" i="1" s="1"/>
  <c r="L332" i="1"/>
  <c r="M332" i="1" s="1"/>
  <c r="E338" i="1"/>
  <c r="E350" i="1"/>
  <c r="L356" i="1"/>
  <c r="M356" i="1" s="1"/>
  <c r="E362" i="1"/>
  <c r="L278" i="1"/>
  <c r="M278" i="1" s="1"/>
  <c r="L293" i="1"/>
  <c r="M293" i="1" s="1"/>
  <c r="L319" i="1"/>
  <c r="M319" i="1" s="1"/>
  <c r="E291" i="1"/>
  <c r="E356" i="1"/>
  <c r="L317" i="1"/>
  <c r="M317" i="1" s="1"/>
  <c r="L294" i="1"/>
  <c r="M294" i="1" s="1"/>
  <c r="L274" i="1"/>
  <c r="M274" i="1" s="1"/>
  <c r="E302" i="1"/>
  <c r="E297" i="1"/>
  <c r="L307" i="1"/>
  <c r="M307" i="1" s="1"/>
  <c r="E341" i="1"/>
  <c r="L327" i="1"/>
  <c r="M327" i="1" s="1"/>
  <c r="E320" i="1"/>
  <c r="E314" i="1"/>
  <c r="E303" i="1"/>
  <c r="E279" i="1"/>
  <c r="L337" i="1"/>
  <c r="M337" i="1" s="1"/>
  <c r="E343" i="1"/>
  <c r="L331" i="1"/>
  <c r="M331" i="1" s="1"/>
  <c r="E321" i="1"/>
  <c r="E309" i="1"/>
  <c r="E275" i="1"/>
  <c r="E299" i="1"/>
  <c r="E284" i="1"/>
  <c r="L349" i="1"/>
  <c r="M349" i="1" s="1"/>
  <c r="L311" i="1"/>
  <c r="M311" i="1" s="1"/>
  <c r="E296" i="1"/>
  <c r="E301" i="1"/>
  <c r="E290" i="1"/>
  <c r="E332" i="1"/>
  <c r="L323" i="1"/>
  <c r="M323" i="1" s="1"/>
  <c r="L305" i="1"/>
  <c r="M305" i="1" s="1"/>
  <c r="E353" i="1"/>
  <c r="L315" i="1"/>
  <c r="M315" i="1" s="1"/>
  <c r="L289" i="1"/>
  <c r="M289" i="1" s="1"/>
  <c r="L348" i="1"/>
  <c r="M348" i="1" s="1"/>
  <c r="E298" i="1"/>
  <c r="L295" i="1"/>
  <c r="M295" i="1" s="1"/>
  <c r="L282" i="1"/>
  <c r="M282" i="1" s="1"/>
  <c r="E336" i="1"/>
  <c r="E322" i="1"/>
  <c r="L318" i="1"/>
  <c r="M318" i="1" s="1"/>
  <c r="E318" i="1"/>
  <c r="L324" i="1"/>
  <c r="M324" i="1" s="1"/>
  <c r="E324" i="1"/>
  <c r="L300" i="1"/>
  <c r="M300" i="1" s="1"/>
  <c r="E292" i="1"/>
  <c r="L330" i="1"/>
  <c r="M330" i="1" s="1"/>
  <c r="E330" i="1"/>
  <c r="L312" i="1"/>
  <c r="M312" i="1" s="1"/>
  <c r="E312" i="1"/>
  <c r="E286" i="1"/>
  <c r="L283" i="1"/>
  <c r="M283" i="1" s="1"/>
  <c r="L351" i="1"/>
  <c r="M351" i="1" s="1"/>
  <c r="E351" i="1"/>
  <c r="E328" i="1"/>
  <c r="L364" i="1"/>
  <c r="M364" i="1" s="1"/>
  <c r="L361" i="1"/>
  <c r="M361" i="1" s="1"/>
  <c r="L358" i="1"/>
  <c r="M358" i="1" s="1"/>
  <c r="L355" i="1"/>
  <c r="M355" i="1" s="1"/>
  <c r="L350" i="1"/>
  <c r="M350" i="1" s="1"/>
  <c r="L339" i="1"/>
  <c r="M339" i="1" s="1"/>
  <c r="E339" i="1"/>
  <c r="L325" i="1"/>
  <c r="M325" i="1" s="1"/>
  <c r="E354" i="1"/>
  <c r="E347" i="1"/>
  <c r="L329" i="1"/>
  <c r="M329" i="1" s="1"/>
  <c r="E280" i="1"/>
  <c r="L306" i="1"/>
  <c r="M306" i="1" s="1"/>
  <c r="E306" i="1"/>
  <c r="E310" i="1"/>
  <c r="L277" i="1"/>
  <c r="M277" i="1" s="1"/>
  <c r="L346" i="1"/>
  <c r="M346" i="1" s="1"/>
  <c r="L362" i="1"/>
  <c r="M362" i="1" s="1"/>
  <c r="L359" i="1"/>
  <c r="M359" i="1" s="1"/>
  <c r="E342" i="1"/>
  <c r="E340" i="1"/>
  <c r="E335" i="1"/>
  <c r="E316" i="1"/>
  <c r="L288" i="1"/>
  <c r="M288" i="1" s="1"/>
  <c r="E287" i="1"/>
  <c r="E281" i="1"/>
  <c r="L357" i="1"/>
  <c r="M357" i="1" s="1"/>
  <c r="L345" i="1"/>
  <c r="M345" i="1" s="1"/>
  <c r="L333" i="1"/>
  <c r="M333" i="1" s="1"/>
  <c r="E300" i="1"/>
  <c r="E294" i="1"/>
  <c r="E288" i="1"/>
  <c r="E282" i="1"/>
  <c r="E276" i="1"/>
  <c r="L328" i="1"/>
  <c r="M328" i="1" s="1"/>
  <c r="L322" i="1"/>
  <c r="M322" i="1" s="1"/>
  <c r="L316" i="1"/>
  <c r="M316" i="1" s="1"/>
  <c r="L310" i="1"/>
  <c r="M310" i="1" s="1"/>
  <c r="L304" i="1"/>
  <c r="M304" i="1" s="1"/>
  <c r="L298" i="1"/>
  <c r="M298" i="1" s="1"/>
  <c r="L292" i="1"/>
  <c r="M292" i="1" s="1"/>
  <c r="L286" i="1"/>
  <c r="M286" i="1" s="1"/>
  <c r="L280" i="1"/>
  <c r="M280" i="1" s="1"/>
  <c r="Q42" i="2"/>
  <c r="L306" i="2"/>
  <c r="L307" i="2"/>
  <c r="L308" i="2"/>
  <c r="L309" i="2"/>
  <c r="L310" i="2"/>
  <c r="L311" i="2"/>
  <c r="L312" i="2"/>
  <c r="L324" i="2"/>
  <c r="L325" i="2"/>
  <c r="L326" i="2"/>
  <c r="L305" i="2"/>
  <c r="L304" i="2"/>
  <c r="L303" i="2"/>
  <c r="H304" i="2"/>
  <c r="H305" i="2"/>
  <c r="H306" i="2"/>
  <c r="H307" i="2"/>
  <c r="H308" i="2"/>
  <c r="H309" i="2"/>
  <c r="H310" i="2"/>
  <c r="H311" i="2"/>
  <c r="H312" i="2"/>
  <c r="H324" i="2"/>
  <c r="H325" i="2"/>
  <c r="H326" i="2"/>
  <c r="H303" i="2"/>
  <c r="L323" i="2"/>
  <c r="L322" i="2"/>
  <c r="L321" i="2"/>
  <c r="L320" i="2"/>
  <c r="L317" i="2"/>
  <c r="L319" i="2"/>
  <c r="L318" i="2"/>
  <c r="L316" i="2"/>
  <c r="L315" i="2"/>
  <c r="L314" i="2"/>
  <c r="L313" i="2"/>
  <c r="H314" i="2"/>
  <c r="H315" i="2"/>
  <c r="H316" i="2"/>
  <c r="H317" i="2"/>
  <c r="H318" i="2"/>
  <c r="H319" i="2"/>
  <c r="H320" i="2"/>
  <c r="H321" i="2"/>
  <c r="H322" i="2"/>
  <c r="H323" i="2"/>
  <c r="H313" i="2"/>
  <c r="L368" i="2"/>
  <c r="L367" i="2"/>
  <c r="L366" i="2"/>
  <c r="L365" i="2"/>
  <c r="L364" i="2"/>
  <c r="L363" i="2"/>
  <c r="L362" i="2"/>
  <c r="L361" i="2"/>
  <c r="L360" i="2"/>
  <c r="L359" i="2"/>
  <c r="H360" i="2"/>
  <c r="H361" i="2"/>
  <c r="H362" i="2"/>
  <c r="H363" i="2"/>
  <c r="H364" i="2"/>
  <c r="H365" i="2"/>
  <c r="H366" i="2"/>
  <c r="H367" i="2"/>
  <c r="H368" i="2"/>
  <c r="H359" i="2"/>
  <c r="L352" i="2"/>
  <c r="L351" i="2"/>
  <c r="L350" i="2"/>
  <c r="L349" i="2"/>
  <c r="L348" i="2"/>
  <c r="L347" i="2"/>
  <c r="H348" i="2"/>
  <c r="H349" i="2"/>
  <c r="H350" i="2"/>
  <c r="H351" i="2"/>
  <c r="H352" i="2"/>
  <c r="H347" i="2"/>
  <c r="L353" i="2"/>
  <c r="L346" i="2"/>
  <c r="L345" i="2"/>
  <c r="L344" i="2"/>
  <c r="L343" i="2"/>
  <c r="L342" i="2"/>
  <c r="L341" i="2"/>
  <c r="L340" i="2"/>
  <c r="H341" i="2"/>
  <c r="H342" i="2"/>
  <c r="H343" i="2"/>
  <c r="H344" i="2"/>
  <c r="H345" i="2"/>
  <c r="H346" i="2"/>
  <c r="H353" i="2"/>
  <c r="H340" i="2"/>
  <c r="L282" i="2"/>
  <c r="L281" i="2"/>
  <c r="L280" i="2"/>
  <c r="H281" i="2"/>
  <c r="H282" i="2"/>
  <c r="H280" i="2"/>
  <c r="H292" i="2"/>
  <c r="H293" i="2"/>
  <c r="H294" i="2"/>
  <c r="H295" i="2"/>
  <c r="H296" i="2"/>
  <c r="L296" i="2"/>
  <c r="L295" i="2"/>
  <c r="L294" i="2"/>
  <c r="L293" i="2"/>
  <c r="L292" i="2"/>
  <c r="L291" i="2"/>
  <c r="H291" i="2"/>
  <c r="H355" i="2"/>
  <c r="H356" i="2"/>
  <c r="H357" i="2"/>
  <c r="H358" i="2"/>
  <c r="L358" i="2"/>
  <c r="L357" i="2"/>
  <c r="L356" i="2"/>
  <c r="L355" i="2"/>
  <c r="L354" i="2"/>
  <c r="H354" i="2"/>
  <c r="L339" i="2"/>
  <c r="L330" i="2"/>
  <c r="L329" i="2"/>
  <c r="L328" i="2"/>
  <c r="L327" i="2"/>
  <c r="H328" i="2"/>
  <c r="H329" i="2"/>
  <c r="H330" i="2"/>
  <c r="H339" i="2"/>
  <c r="H327" i="2"/>
  <c r="L286" i="2"/>
  <c r="L287" i="2"/>
  <c r="L288" i="2"/>
  <c r="L289" i="2"/>
  <c r="L290" i="2"/>
  <c r="L285" i="2"/>
  <c r="L284" i="2"/>
  <c r="L283" i="2"/>
  <c r="H284" i="2"/>
  <c r="H285" i="2"/>
  <c r="H286" i="2"/>
  <c r="H287" i="2"/>
  <c r="H288" i="2"/>
  <c r="H289" i="2"/>
  <c r="H290" i="2"/>
  <c r="H283" i="2"/>
  <c r="L3" i="2"/>
  <c r="L4" i="2"/>
  <c r="L5" i="2"/>
  <c r="L6" i="2"/>
  <c r="L7" i="2"/>
  <c r="L8" i="2"/>
  <c r="L9" i="2"/>
  <c r="L10" i="2"/>
  <c r="L11" i="2"/>
  <c r="L13" i="2"/>
  <c r="L14" i="2"/>
  <c r="L15" i="2"/>
  <c r="L17" i="2"/>
  <c r="L18" i="2"/>
  <c r="L19" i="2"/>
  <c r="L20" i="2"/>
  <c r="L21" i="2"/>
  <c r="L22" i="2"/>
  <c r="L23" i="2"/>
  <c r="L24" i="2"/>
  <c r="L25" i="2"/>
  <c r="L28" i="2"/>
  <c r="L31" i="2"/>
  <c r="L33" i="2"/>
  <c r="L34" i="2"/>
  <c r="L35" i="2"/>
  <c r="L36" i="2"/>
  <c r="L37" i="2"/>
  <c r="L38" i="2"/>
  <c r="L39" i="2"/>
  <c r="L40" i="2"/>
  <c r="L45" i="2"/>
  <c r="L46" i="2"/>
  <c r="L48" i="2"/>
  <c r="L49" i="2"/>
  <c r="L50" i="2"/>
  <c r="L52" i="2"/>
  <c r="L53" i="2"/>
  <c r="L54" i="2"/>
  <c r="L55" i="2"/>
  <c r="L56" i="2"/>
  <c r="L57" i="2"/>
  <c r="L58" i="2"/>
  <c r="L59" i="2"/>
  <c r="L60" i="2"/>
  <c r="L61" i="2"/>
  <c r="L64" i="2"/>
  <c r="L65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4" i="2"/>
  <c r="L95" i="2"/>
  <c r="L96" i="2"/>
  <c r="L97" i="2"/>
  <c r="L98" i="2"/>
  <c r="L99" i="2"/>
  <c r="L100" i="2"/>
  <c r="L101" i="2"/>
  <c r="L102" i="2"/>
  <c r="L103" i="2"/>
  <c r="L108" i="2"/>
  <c r="L118" i="2"/>
  <c r="L129" i="2"/>
  <c r="L147" i="2"/>
  <c r="L160" i="2"/>
  <c r="L241" i="2"/>
  <c r="L246" i="2"/>
  <c r="L247" i="2"/>
  <c r="L248" i="2"/>
  <c r="L253" i="2"/>
  <c r="L261" i="2"/>
  <c r="L262" i="2"/>
  <c r="L269" i="2"/>
  <c r="L270" i="2"/>
  <c r="L271" i="2"/>
  <c r="L104" i="2"/>
  <c r="L105" i="2"/>
  <c r="L106" i="2"/>
  <c r="L107" i="2"/>
  <c r="L109" i="2"/>
  <c r="L110" i="2"/>
  <c r="L111" i="2"/>
  <c r="L112" i="2"/>
  <c r="L113" i="2"/>
  <c r="L114" i="2"/>
  <c r="L115" i="2"/>
  <c r="L116" i="2"/>
  <c r="L117" i="2"/>
  <c r="L119" i="2"/>
  <c r="L120" i="2"/>
  <c r="L121" i="2"/>
  <c r="L122" i="2"/>
  <c r="L123" i="2"/>
  <c r="L124" i="2"/>
  <c r="L125" i="2"/>
  <c r="L126" i="2"/>
  <c r="L127" i="2"/>
  <c r="L128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72" i="2"/>
  <c r="L273" i="2"/>
  <c r="L276" i="2"/>
  <c r="L274" i="2"/>
  <c r="L277" i="2"/>
  <c r="L278" i="2"/>
  <c r="L279" i="2"/>
  <c r="L16" i="2"/>
  <c r="L26" i="2"/>
  <c r="L27" i="2"/>
  <c r="L29" i="2"/>
  <c r="L30" i="2"/>
  <c r="L32" i="2"/>
  <c r="L41" i="2"/>
  <c r="L42" i="2"/>
  <c r="L47" i="2"/>
  <c r="L214" i="2"/>
  <c r="L215" i="2"/>
  <c r="L216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5" i="2"/>
  <c r="L242" i="2"/>
  <c r="L244" i="2"/>
  <c r="L254" i="2"/>
  <c r="L255" i="2"/>
  <c r="L43" i="2"/>
  <c r="L44" i="2"/>
  <c r="L62" i="2"/>
  <c r="L63" i="2"/>
  <c r="L66" i="2"/>
  <c r="L250" i="2"/>
  <c r="L251" i="2"/>
  <c r="L252" i="2"/>
  <c r="L263" i="2"/>
  <c r="L264" i="2"/>
  <c r="L265" i="2"/>
  <c r="L266" i="2"/>
  <c r="L256" i="2"/>
  <c r="L257" i="2"/>
  <c r="L258" i="2"/>
  <c r="L12" i="2"/>
  <c r="L249" i="2"/>
  <c r="L259" i="2"/>
  <c r="L90" i="2"/>
  <c r="L91" i="2"/>
  <c r="L92" i="2"/>
  <c r="L93" i="2"/>
  <c r="H3" i="2"/>
  <c r="I3" i="2" a="1"/>
  <c r="I3" i="2" s="1"/>
  <c r="H4" i="2"/>
  <c r="I4" i="2" a="1"/>
  <c r="I4" i="2" s="1"/>
  <c r="H5" i="2"/>
  <c r="I5" i="2" a="1"/>
  <c r="I5" i="2" s="1"/>
  <c r="H6" i="2"/>
  <c r="I6" i="2" a="1"/>
  <c r="I6" i="2" s="1"/>
  <c r="H7" i="2"/>
  <c r="I7" i="2" a="1"/>
  <c r="I7" i="2" s="1"/>
  <c r="H8" i="2"/>
  <c r="I8" i="2" a="1"/>
  <c r="I8" i="2" s="1"/>
  <c r="H9" i="2"/>
  <c r="I9" i="2" a="1"/>
  <c r="I9" i="2" s="1"/>
  <c r="H10" i="2"/>
  <c r="I10" i="2" a="1"/>
  <c r="I10" i="2" s="1"/>
  <c r="H11" i="2"/>
  <c r="I11" i="2" a="1"/>
  <c r="I11" i="2" s="1"/>
  <c r="H13" i="2"/>
  <c r="I13" i="2" a="1"/>
  <c r="I13" i="2" s="1"/>
  <c r="H14" i="2"/>
  <c r="I14" i="2" a="1"/>
  <c r="I14" i="2" s="1"/>
  <c r="H15" i="2"/>
  <c r="I15" i="2" a="1"/>
  <c r="I15" i="2" s="1"/>
  <c r="H17" i="2"/>
  <c r="I17" i="2" a="1"/>
  <c r="I17" i="2" s="1"/>
  <c r="H18" i="2"/>
  <c r="I18" i="2" a="1"/>
  <c r="I18" i="2" s="1"/>
  <c r="H19" i="2"/>
  <c r="I19" i="2" a="1"/>
  <c r="I19" i="2" s="1"/>
  <c r="H20" i="2"/>
  <c r="I20" i="2" a="1"/>
  <c r="I20" i="2" s="1"/>
  <c r="H21" i="2"/>
  <c r="I21" i="2" a="1"/>
  <c r="I21" i="2" s="1"/>
  <c r="H22" i="2"/>
  <c r="I22" i="2" a="1"/>
  <c r="I22" i="2" s="1"/>
  <c r="H23" i="2"/>
  <c r="I23" i="2" a="1"/>
  <c r="I23" i="2" s="1"/>
  <c r="H24" i="2"/>
  <c r="I24" i="2" a="1"/>
  <c r="I24" i="2" s="1"/>
  <c r="H25" i="2"/>
  <c r="I25" i="2" a="1"/>
  <c r="I25" i="2" s="1"/>
  <c r="H28" i="2"/>
  <c r="I28" i="2" a="1"/>
  <c r="I28" i="2" s="1"/>
  <c r="H31" i="2"/>
  <c r="I31" i="2" a="1"/>
  <c r="I31" i="2" s="1"/>
  <c r="H33" i="2"/>
  <c r="I33" i="2" a="1"/>
  <c r="I33" i="2" s="1"/>
  <c r="H34" i="2"/>
  <c r="I34" i="2" a="1"/>
  <c r="I34" i="2" s="1"/>
  <c r="H35" i="2"/>
  <c r="I35" i="2" a="1"/>
  <c r="I35" i="2" s="1"/>
  <c r="H36" i="2"/>
  <c r="I36" i="2" a="1"/>
  <c r="I36" i="2" s="1"/>
  <c r="H37" i="2"/>
  <c r="I37" i="2" a="1"/>
  <c r="I37" i="2" s="1"/>
  <c r="H38" i="2"/>
  <c r="I38" i="2" a="1"/>
  <c r="I38" i="2" s="1"/>
  <c r="H39" i="2"/>
  <c r="I39" i="2" a="1"/>
  <c r="I39" i="2" s="1"/>
  <c r="H40" i="2"/>
  <c r="I40" i="2" a="1"/>
  <c r="I40" i="2" s="1"/>
  <c r="H45" i="2"/>
  <c r="I45" i="2" a="1"/>
  <c r="I45" i="2" s="1"/>
  <c r="H46" i="2"/>
  <c r="I46" i="2" a="1"/>
  <c r="I46" i="2" s="1"/>
  <c r="H48" i="2"/>
  <c r="I48" i="2" a="1"/>
  <c r="I48" i="2" s="1"/>
  <c r="H49" i="2"/>
  <c r="I49" i="2" a="1"/>
  <c r="I49" i="2" s="1"/>
  <c r="H50" i="2"/>
  <c r="I50" i="2" a="1"/>
  <c r="I50" i="2" s="1"/>
  <c r="H52" i="2"/>
  <c r="I52" i="2" a="1"/>
  <c r="I52" i="2" s="1"/>
  <c r="H53" i="2"/>
  <c r="I53" i="2" a="1"/>
  <c r="I53" i="2" s="1"/>
  <c r="H54" i="2"/>
  <c r="I54" i="2" a="1"/>
  <c r="I54" i="2" s="1"/>
  <c r="H55" i="2"/>
  <c r="I55" i="2" a="1"/>
  <c r="I55" i="2" s="1"/>
  <c r="H56" i="2"/>
  <c r="I56" i="2" a="1"/>
  <c r="I56" i="2" s="1"/>
  <c r="H57" i="2"/>
  <c r="I57" i="2" a="1"/>
  <c r="I57" i="2" s="1"/>
  <c r="H58" i="2"/>
  <c r="I58" i="2" a="1"/>
  <c r="I58" i="2" s="1"/>
  <c r="H59" i="2"/>
  <c r="I59" i="2" a="1"/>
  <c r="I59" i="2" s="1"/>
  <c r="H60" i="2"/>
  <c r="I60" i="2" a="1"/>
  <c r="I60" i="2" s="1"/>
  <c r="H61" i="2"/>
  <c r="I61" i="2" a="1"/>
  <c r="I61" i="2" s="1"/>
  <c r="H64" i="2"/>
  <c r="I64" i="2" a="1"/>
  <c r="I64" i="2" s="1"/>
  <c r="H65" i="2"/>
  <c r="I65" i="2" a="1"/>
  <c r="I65" i="2" s="1"/>
  <c r="H67" i="2"/>
  <c r="I67" i="2" a="1"/>
  <c r="I67" i="2" s="1"/>
  <c r="H68" i="2"/>
  <c r="I68" i="2" a="1"/>
  <c r="I68" i="2" s="1"/>
  <c r="H69" i="2"/>
  <c r="I69" i="2" a="1"/>
  <c r="I69" i="2" s="1"/>
  <c r="H70" i="2"/>
  <c r="I70" i="2" a="1"/>
  <c r="I70" i="2" s="1"/>
  <c r="H71" i="2"/>
  <c r="I71" i="2" a="1"/>
  <c r="I71" i="2" s="1"/>
  <c r="H72" i="2"/>
  <c r="I72" i="2" a="1"/>
  <c r="I72" i="2" s="1"/>
  <c r="H73" i="2"/>
  <c r="I73" i="2" a="1"/>
  <c r="I73" i="2" s="1"/>
  <c r="H74" i="2"/>
  <c r="I74" i="2" a="1"/>
  <c r="I74" i="2" s="1"/>
  <c r="H75" i="2"/>
  <c r="I75" i="2" a="1"/>
  <c r="I75" i="2" s="1"/>
  <c r="H76" i="2"/>
  <c r="I76" i="2" a="1"/>
  <c r="I76" i="2" s="1"/>
  <c r="H77" i="2"/>
  <c r="I77" i="2" a="1"/>
  <c r="I77" i="2" s="1"/>
  <c r="H78" i="2"/>
  <c r="I78" i="2" a="1"/>
  <c r="I78" i="2" s="1"/>
  <c r="H79" i="2"/>
  <c r="I79" i="2" a="1"/>
  <c r="I79" i="2" s="1"/>
  <c r="H80" i="2"/>
  <c r="I80" i="2" a="1"/>
  <c r="I80" i="2" s="1"/>
  <c r="H81" i="2"/>
  <c r="I81" i="2" a="1"/>
  <c r="I81" i="2" s="1"/>
  <c r="H82" i="2"/>
  <c r="I82" i="2" a="1"/>
  <c r="I82" i="2" s="1"/>
  <c r="H83" i="2"/>
  <c r="I83" i="2" a="1"/>
  <c r="I83" i="2" s="1"/>
  <c r="H84" i="2"/>
  <c r="I84" i="2" a="1"/>
  <c r="I84" i="2" s="1"/>
  <c r="H85" i="2"/>
  <c r="I85" i="2" a="1"/>
  <c r="I85" i="2" s="1"/>
  <c r="H86" i="2"/>
  <c r="I86" i="2" a="1"/>
  <c r="I86" i="2" s="1"/>
  <c r="H87" i="2"/>
  <c r="I87" i="2" a="1"/>
  <c r="I87" i="2" s="1"/>
  <c r="H88" i="2"/>
  <c r="I88" i="2" a="1"/>
  <c r="I88" i="2" s="1"/>
  <c r="H89" i="2"/>
  <c r="I89" i="2" a="1"/>
  <c r="I89" i="2" s="1"/>
  <c r="H94" i="2"/>
  <c r="I94" i="2" a="1"/>
  <c r="I94" i="2" s="1"/>
  <c r="H95" i="2"/>
  <c r="I95" i="2" a="1"/>
  <c r="I95" i="2" s="1"/>
  <c r="H96" i="2"/>
  <c r="I96" i="2" a="1"/>
  <c r="I96" i="2" s="1"/>
  <c r="H97" i="2"/>
  <c r="I97" i="2" a="1"/>
  <c r="I97" i="2" s="1"/>
  <c r="H98" i="2"/>
  <c r="I98" i="2" a="1"/>
  <c r="I98" i="2" s="1"/>
  <c r="H99" i="2"/>
  <c r="I99" i="2" a="1"/>
  <c r="I99" i="2" s="1"/>
  <c r="H100" i="2"/>
  <c r="I100" i="2" a="1"/>
  <c r="I100" i="2" s="1"/>
  <c r="H101" i="2"/>
  <c r="I101" i="2" a="1"/>
  <c r="I101" i="2" s="1"/>
  <c r="H102" i="2"/>
  <c r="I102" i="2" a="1"/>
  <c r="I102" i="2" s="1"/>
  <c r="H103" i="2"/>
  <c r="I103" i="2" a="1"/>
  <c r="I103" i="2" s="1"/>
  <c r="H108" i="2"/>
  <c r="I108" i="2" a="1"/>
  <c r="I108" i="2" s="1"/>
  <c r="H118" i="2"/>
  <c r="I118" i="2" a="1"/>
  <c r="I118" i="2" s="1"/>
  <c r="H129" i="2"/>
  <c r="I129" i="2" a="1"/>
  <c r="I129" i="2" s="1"/>
  <c r="H147" i="2"/>
  <c r="I147" i="2" a="1"/>
  <c r="I147" i="2" s="1"/>
  <c r="H160" i="2"/>
  <c r="I160" i="2" a="1"/>
  <c r="I160" i="2" s="1"/>
  <c r="H241" i="2"/>
  <c r="I241" i="2" a="1"/>
  <c r="I241" i="2" s="1"/>
  <c r="H246" i="2"/>
  <c r="I246" i="2" a="1"/>
  <c r="I246" i="2" s="1"/>
  <c r="H247" i="2"/>
  <c r="I247" i="2" a="1"/>
  <c r="I247" i="2" s="1"/>
  <c r="H248" i="2"/>
  <c r="I248" i="2" a="1"/>
  <c r="I248" i="2" s="1"/>
  <c r="H253" i="2"/>
  <c r="I253" i="2" a="1"/>
  <c r="I253" i="2" s="1"/>
  <c r="H261" i="2"/>
  <c r="I261" i="2" a="1"/>
  <c r="I261" i="2" s="1"/>
  <c r="H262" i="2"/>
  <c r="I262" i="2" a="1"/>
  <c r="I262" i="2" s="1"/>
  <c r="H269" i="2"/>
  <c r="H270" i="2"/>
  <c r="I270" i="2" a="1"/>
  <c r="I270" i="2" s="1"/>
  <c r="H271" i="2"/>
  <c r="I271" i="2" a="1"/>
  <c r="I271" i="2" s="1"/>
  <c r="H104" i="2"/>
  <c r="I104" i="2" a="1"/>
  <c r="I104" i="2" s="1"/>
  <c r="H105" i="2"/>
  <c r="I105" i="2" a="1"/>
  <c r="I105" i="2" s="1"/>
  <c r="H106" i="2"/>
  <c r="I106" i="2" a="1"/>
  <c r="I106" i="2" s="1"/>
  <c r="H107" i="2"/>
  <c r="I107" i="2" a="1"/>
  <c r="I107" i="2" s="1"/>
  <c r="H109" i="2"/>
  <c r="I109" i="2" a="1"/>
  <c r="I109" i="2" s="1"/>
  <c r="H110" i="2"/>
  <c r="I110" i="2" a="1"/>
  <c r="I110" i="2" s="1"/>
  <c r="H111" i="2"/>
  <c r="I111" i="2" a="1"/>
  <c r="I111" i="2" s="1"/>
  <c r="H112" i="2"/>
  <c r="I112" i="2" a="1"/>
  <c r="I112" i="2" s="1"/>
  <c r="H113" i="2"/>
  <c r="I113" i="2" a="1"/>
  <c r="I113" i="2" s="1"/>
  <c r="H114" i="2"/>
  <c r="I114" i="2" a="1"/>
  <c r="I114" i="2" s="1"/>
  <c r="H115" i="2"/>
  <c r="I115" i="2" a="1"/>
  <c r="I115" i="2" s="1"/>
  <c r="H116" i="2"/>
  <c r="I116" i="2" a="1"/>
  <c r="I116" i="2" s="1"/>
  <c r="H117" i="2"/>
  <c r="I117" i="2" a="1"/>
  <c r="I117" i="2" s="1"/>
  <c r="H119" i="2"/>
  <c r="I119" i="2" a="1"/>
  <c r="I119" i="2" s="1"/>
  <c r="H120" i="2"/>
  <c r="I120" i="2" a="1"/>
  <c r="I120" i="2" s="1"/>
  <c r="H121" i="2"/>
  <c r="I121" i="2" a="1"/>
  <c r="I121" i="2" s="1"/>
  <c r="H122" i="2"/>
  <c r="I122" i="2" a="1"/>
  <c r="I122" i="2" s="1"/>
  <c r="H123" i="2"/>
  <c r="I123" i="2" a="1"/>
  <c r="I123" i="2" s="1"/>
  <c r="H124" i="2"/>
  <c r="I124" i="2" a="1"/>
  <c r="I124" i="2" s="1"/>
  <c r="H125" i="2"/>
  <c r="I125" i="2" a="1"/>
  <c r="I125" i="2" s="1"/>
  <c r="H126" i="2"/>
  <c r="I126" i="2" a="1"/>
  <c r="I126" i="2" s="1"/>
  <c r="H127" i="2"/>
  <c r="I127" i="2" a="1"/>
  <c r="I127" i="2" s="1"/>
  <c r="H128" i="2"/>
  <c r="I128" i="2" a="1"/>
  <c r="I128" i="2" s="1"/>
  <c r="H130" i="2"/>
  <c r="I130" i="2" a="1"/>
  <c r="I130" i="2" s="1"/>
  <c r="H131" i="2"/>
  <c r="I131" i="2" a="1"/>
  <c r="I131" i="2" s="1"/>
  <c r="H132" i="2"/>
  <c r="I132" i="2" a="1"/>
  <c r="I132" i="2" s="1"/>
  <c r="H133" i="2"/>
  <c r="I133" i="2" a="1"/>
  <c r="I133" i="2" s="1"/>
  <c r="H134" i="2"/>
  <c r="I134" i="2" a="1"/>
  <c r="I134" i="2" s="1"/>
  <c r="H135" i="2"/>
  <c r="I135" i="2" a="1"/>
  <c r="I135" i="2" s="1"/>
  <c r="H136" i="2"/>
  <c r="I136" i="2" a="1"/>
  <c r="I136" i="2" s="1"/>
  <c r="H137" i="2"/>
  <c r="I137" i="2" a="1"/>
  <c r="I137" i="2" s="1"/>
  <c r="H138" i="2"/>
  <c r="I138" i="2" a="1"/>
  <c r="I138" i="2" s="1"/>
  <c r="H139" i="2"/>
  <c r="I139" i="2" a="1"/>
  <c r="I139" i="2" s="1"/>
  <c r="H140" i="2"/>
  <c r="I140" i="2" a="1"/>
  <c r="I140" i="2" s="1"/>
  <c r="H141" i="2"/>
  <c r="I141" i="2" a="1"/>
  <c r="I141" i="2" s="1"/>
  <c r="H142" i="2"/>
  <c r="I142" i="2" a="1"/>
  <c r="I142" i="2" s="1"/>
  <c r="H143" i="2"/>
  <c r="I143" i="2" a="1"/>
  <c r="I143" i="2" s="1"/>
  <c r="H144" i="2"/>
  <c r="I144" i="2" a="1"/>
  <c r="I144" i="2" s="1"/>
  <c r="H145" i="2"/>
  <c r="I145" i="2" a="1"/>
  <c r="I145" i="2" s="1"/>
  <c r="H146" i="2"/>
  <c r="I146" i="2" a="1"/>
  <c r="I146" i="2" s="1"/>
  <c r="H148" i="2"/>
  <c r="I148" i="2" a="1"/>
  <c r="I148" i="2" s="1"/>
  <c r="H149" i="2"/>
  <c r="I149" i="2" a="1"/>
  <c r="I149" i="2" s="1"/>
  <c r="H150" i="2"/>
  <c r="I150" i="2" a="1"/>
  <c r="I150" i="2" s="1"/>
  <c r="H151" i="2"/>
  <c r="I151" i="2" a="1"/>
  <c r="I151" i="2" s="1"/>
  <c r="H152" i="2"/>
  <c r="I152" i="2" a="1"/>
  <c r="I152" i="2" s="1"/>
  <c r="H153" i="2"/>
  <c r="I153" i="2" a="1"/>
  <c r="I153" i="2" s="1"/>
  <c r="H154" i="2"/>
  <c r="I154" i="2" a="1"/>
  <c r="I154" i="2" s="1"/>
  <c r="H155" i="2"/>
  <c r="I155" i="2" a="1"/>
  <c r="I155" i="2" s="1"/>
  <c r="H156" i="2"/>
  <c r="I156" i="2" a="1"/>
  <c r="I156" i="2" s="1"/>
  <c r="H157" i="2"/>
  <c r="I157" i="2" a="1"/>
  <c r="I157" i="2" s="1"/>
  <c r="H158" i="2"/>
  <c r="I158" i="2" a="1"/>
  <c r="I158" i="2" s="1"/>
  <c r="H159" i="2"/>
  <c r="I159" i="2" a="1"/>
  <c r="I159" i="2" s="1"/>
  <c r="H161" i="2"/>
  <c r="I161" i="2" a="1"/>
  <c r="I161" i="2" s="1"/>
  <c r="H162" i="2"/>
  <c r="I162" i="2" a="1"/>
  <c r="I162" i="2" s="1"/>
  <c r="H163" i="2"/>
  <c r="I163" i="2" a="1"/>
  <c r="I163" i="2" s="1"/>
  <c r="H164" i="2"/>
  <c r="I164" i="2" a="1"/>
  <c r="I164" i="2" s="1"/>
  <c r="H165" i="2"/>
  <c r="I165" i="2" a="1"/>
  <c r="I165" i="2" s="1"/>
  <c r="H166" i="2"/>
  <c r="I166" i="2" a="1"/>
  <c r="I166" i="2" s="1"/>
  <c r="H167" i="2"/>
  <c r="I167" i="2" a="1"/>
  <c r="I167" i="2" s="1"/>
  <c r="H168" i="2"/>
  <c r="I168" i="2" a="1"/>
  <c r="I168" i="2" s="1"/>
  <c r="H169" i="2"/>
  <c r="I169" i="2" a="1"/>
  <c r="I169" i="2" s="1"/>
  <c r="H170" i="2"/>
  <c r="I170" i="2" a="1"/>
  <c r="I170" i="2" s="1"/>
  <c r="H171" i="2"/>
  <c r="I171" i="2" a="1"/>
  <c r="I171" i="2" s="1"/>
  <c r="H172" i="2"/>
  <c r="I172" i="2" a="1"/>
  <c r="I172" i="2" s="1"/>
  <c r="H173" i="2"/>
  <c r="I173" i="2" a="1"/>
  <c r="I173" i="2" s="1"/>
  <c r="H174" i="2"/>
  <c r="I174" i="2" a="1"/>
  <c r="I174" i="2" s="1"/>
  <c r="H175" i="2"/>
  <c r="I175" i="2" a="1"/>
  <c r="I175" i="2" s="1"/>
  <c r="H176" i="2"/>
  <c r="I176" i="2" a="1"/>
  <c r="I176" i="2" s="1"/>
  <c r="H177" i="2"/>
  <c r="I177" i="2" a="1"/>
  <c r="I177" i="2" s="1"/>
  <c r="H178" i="2"/>
  <c r="I178" i="2" a="1"/>
  <c r="I178" i="2" s="1"/>
  <c r="H179" i="2"/>
  <c r="I179" i="2" a="1"/>
  <c r="I179" i="2" s="1"/>
  <c r="H180" i="2"/>
  <c r="I180" i="2" a="1"/>
  <c r="I180" i="2" s="1"/>
  <c r="H181" i="2"/>
  <c r="I181" i="2" a="1"/>
  <c r="I181" i="2" s="1"/>
  <c r="H182" i="2"/>
  <c r="I182" i="2" a="1"/>
  <c r="I182" i="2" s="1"/>
  <c r="H183" i="2"/>
  <c r="I183" i="2" a="1"/>
  <c r="I183" i="2" s="1"/>
  <c r="H184" i="2"/>
  <c r="I184" i="2" a="1"/>
  <c r="I184" i="2" s="1"/>
  <c r="H185" i="2"/>
  <c r="I185" i="2" a="1"/>
  <c r="I185" i="2" s="1"/>
  <c r="H186" i="2"/>
  <c r="I186" i="2" a="1"/>
  <c r="I186" i="2" s="1"/>
  <c r="H187" i="2"/>
  <c r="I187" i="2" a="1"/>
  <c r="I187" i="2" s="1"/>
  <c r="H188" i="2"/>
  <c r="I188" i="2" a="1"/>
  <c r="I188" i="2" s="1"/>
  <c r="H189" i="2"/>
  <c r="I189" i="2" a="1"/>
  <c r="I189" i="2" s="1"/>
  <c r="H190" i="2"/>
  <c r="I190" i="2" a="1"/>
  <c r="I190" i="2" s="1"/>
  <c r="H191" i="2"/>
  <c r="I191" i="2" a="1"/>
  <c r="I191" i="2" s="1"/>
  <c r="H192" i="2"/>
  <c r="I192" i="2" a="1"/>
  <c r="I192" i="2" s="1"/>
  <c r="H193" i="2"/>
  <c r="I193" i="2" a="1"/>
  <c r="I193" i="2" s="1"/>
  <c r="H194" i="2"/>
  <c r="I194" i="2" a="1"/>
  <c r="I194" i="2" s="1"/>
  <c r="H195" i="2"/>
  <c r="I195" i="2" a="1"/>
  <c r="I195" i="2" s="1"/>
  <c r="H196" i="2"/>
  <c r="I196" i="2" a="1"/>
  <c r="I196" i="2" s="1"/>
  <c r="H197" i="2"/>
  <c r="I197" i="2" a="1"/>
  <c r="I197" i="2" s="1"/>
  <c r="H198" i="2"/>
  <c r="I198" i="2" a="1"/>
  <c r="I198" i="2" s="1"/>
  <c r="H199" i="2"/>
  <c r="I199" i="2" a="1"/>
  <c r="I199" i="2" s="1"/>
  <c r="H200" i="2"/>
  <c r="I200" i="2" a="1"/>
  <c r="I200" i="2" s="1"/>
  <c r="H201" i="2"/>
  <c r="I201" i="2" a="1"/>
  <c r="I201" i="2" s="1"/>
  <c r="H202" i="2"/>
  <c r="I202" i="2" a="1"/>
  <c r="I202" i="2" s="1"/>
  <c r="H203" i="2"/>
  <c r="I203" i="2" a="1"/>
  <c r="I203" i="2" s="1"/>
  <c r="H204" i="2"/>
  <c r="I204" i="2" a="1"/>
  <c r="I204" i="2" s="1"/>
  <c r="H205" i="2"/>
  <c r="I205" i="2" a="1"/>
  <c r="I205" i="2" s="1"/>
  <c r="H206" i="2"/>
  <c r="I206" i="2" a="1"/>
  <c r="I206" i="2" s="1"/>
  <c r="H207" i="2"/>
  <c r="I207" i="2" a="1"/>
  <c r="I207" i="2" s="1"/>
  <c r="H208" i="2"/>
  <c r="I208" i="2" a="1"/>
  <c r="I208" i="2" s="1"/>
  <c r="H209" i="2"/>
  <c r="I209" i="2" a="1"/>
  <c r="I209" i="2" s="1"/>
  <c r="H210" i="2"/>
  <c r="I210" i="2" a="1"/>
  <c r="I210" i="2" s="1"/>
  <c r="H211" i="2"/>
  <c r="I211" i="2" a="1"/>
  <c r="I211" i="2" s="1"/>
  <c r="H212" i="2"/>
  <c r="I212" i="2" a="1"/>
  <c r="I212" i="2" s="1"/>
  <c r="H213" i="2"/>
  <c r="I213" i="2" a="1"/>
  <c r="I213" i="2" s="1"/>
  <c r="H272" i="2"/>
  <c r="I272" i="2" a="1"/>
  <c r="I272" i="2" s="1"/>
  <c r="H273" i="2"/>
  <c r="I273" i="2" a="1"/>
  <c r="I273" i="2" s="1"/>
  <c r="H276" i="2"/>
  <c r="I276" i="2" a="1"/>
  <c r="I276" i="2" s="1"/>
  <c r="H274" i="2"/>
  <c r="I274" i="2" a="1"/>
  <c r="I274" i="2" s="1"/>
  <c r="H277" i="2"/>
  <c r="I277" i="2" a="1"/>
  <c r="I277" i="2" s="1"/>
  <c r="H278" i="2"/>
  <c r="I278" i="2" a="1"/>
  <c r="I278" i="2" s="1"/>
  <c r="H279" i="2"/>
  <c r="I279" i="2" a="1"/>
  <c r="I279" i="2" s="1"/>
  <c r="H16" i="2"/>
  <c r="I16" i="2" a="1"/>
  <c r="I16" i="2" s="1"/>
  <c r="H26" i="2"/>
  <c r="I26" i="2" a="1"/>
  <c r="I26" i="2" s="1"/>
  <c r="H27" i="2"/>
  <c r="I27" i="2" a="1"/>
  <c r="I27" i="2" s="1"/>
  <c r="H29" i="2"/>
  <c r="I29" i="2" a="1"/>
  <c r="I29" i="2" s="1"/>
  <c r="H30" i="2"/>
  <c r="I30" i="2" a="1"/>
  <c r="I30" i="2" s="1"/>
  <c r="H32" i="2"/>
  <c r="I32" i="2" a="1"/>
  <c r="I32" i="2" s="1"/>
  <c r="H41" i="2"/>
  <c r="I41" i="2" a="1"/>
  <c r="I41" i="2" s="1"/>
  <c r="H42" i="2"/>
  <c r="I42" i="2" a="1"/>
  <c r="I42" i="2" s="1"/>
  <c r="H47" i="2"/>
  <c r="I47" i="2" a="1"/>
  <c r="I47" i="2" s="1"/>
  <c r="H214" i="2"/>
  <c r="I214" i="2" a="1"/>
  <c r="I214" i="2" s="1"/>
  <c r="H215" i="2"/>
  <c r="I215" i="2" a="1"/>
  <c r="I215" i="2" s="1"/>
  <c r="H216" i="2"/>
  <c r="I216" i="2" a="1"/>
  <c r="I216" i="2" s="1"/>
  <c r="H219" i="2"/>
  <c r="I219" i="2" a="1"/>
  <c r="I219" i="2" s="1"/>
  <c r="H220" i="2"/>
  <c r="I220" i="2" a="1"/>
  <c r="I220" i="2" s="1"/>
  <c r="H221" i="2"/>
  <c r="I221" i="2" a="1"/>
  <c r="I221" i="2" s="1"/>
  <c r="H222" i="2"/>
  <c r="I222" i="2" a="1"/>
  <c r="I222" i="2" s="1"/>
  <c r="H223" i="2"/>
  <c r="I223" i="2" a="1"/>
  <c r="I223" i="2" s="1"/>
  <c r="H224" i="2"/>
  <c r="I224" i="2" a="1"/>
  <c r="I224" i="2" s="1"/>
  <c r="H225" i="2"/>
  <c r="I225" i="2" a="1"/>
  <c r="I225" i="2" s="1"/>
  <c r="H226" i="2"/>
  <c r="I226" i="2" a="1"/>
  <c r="I226" i="2" s="1"/>
  <c r="H227" i="2"/>
  <c r="I227" i="2" a="1"/>
  <c r="I227" i="2" s="1"/>
  <c r="H228" i="2"/>
  <c r="I228" i="2" a="1"/>
  <c r="I228" i="2" s="1"/>
  <c r="H229" i="2"/>
  <c r="I229" i="2" a="1"/>
  <c r="I229" i="2" s="1"/>
  <c r="H230" i="2"/>
  <c r="I230" i="2" a="1"/>
  <c r="I230" i="2" s="1"/>
  <c r="H231" i="2"/>
  <c r="I231" i="2" a="1"/>
  <c r="I231" i="2" s="1"/>
  <c r="H232" i="2"/>
  <c r="I232" i="2" a="1"/>
  <c r="I232" i="2" s="1"/>
  <c r="H233" i="2"/>
  <c r="I233" i="2" a="1"/>
  <c r="I233" i="2" s="1"/>
  <c r="H234" i="2"/>
  <c r="I234" i="2" a="1"/>
  <c r="I234" i="2" s="1"/>
  <c r="H235" i="2"/>
  <c r="I235" i="2" a="1"/>
  <c r="I235" i="2" s="1"/>
  <c r="H236" i="2"/>
  <c r="I236" i="2" a="1"/>
  <c r="I236" i="2" s="1"/>
  <c r="H237" i="2"/>
  <c r="I237" i="2" a="1"/>
  <c r="I237" i="2" s="1"/>
  <c r="H238" i="2"/>
  <c r="I238" i="2" a="1"/>
  <c r="I238" i="2" s="1"/>
  <c r="H239" i="2"/>
  <c r="I239" i="2" a="1"/>
  <c r="I239" i="2" s="1"/>
  <c r="H240" i="2"/>
  <c r="I240" i="2" a="1"/>
  <c r="I240" i="2" s="1"/>
  <c r="H245" i="2"/>
  <c r="I245" i="2" a="1"/>
  <c r="I245" i="2" s="1"/>
  <c r="H242" i="2"/>
  <c r="I242" i="2" a="1"/>
  <c r="I242" i="2" s="1"/>
  <c r="H244" i="2"/>
  <c r="I244" i="2" a="1"/>
  <c r="I244" i="2" s="1"/>
  <c r="H254" i="2"/>
  <c r="I254" i="2" a="1"/>
  <c r="I254" i="2" s="1"/>
  <c r="H255" i="2"/>
  <c r="I255" i="2" a="1"/>
  <c r="I255" i="2" s="1"/>
  <c r="H43" i="2"/>
  <c r="I43" i="2" a="1"/>
  <c r="I43" i="2" s="1"/>
  <c r="H44" i="2"/>
  <c r="I44" i="2" a="1"/>
  <c r="I44" i="2" s="1"/>
  <c r="H62" i="2"/>
  <c r="I62" i="2" a="1"/>
  <c r="I62" i="2" s="1"/>
  <c r="H63" i="2"/>
  <c r="I63" i="2" a="1"/>
  <c r="I63" i="2" s="1"/>
  <c r="H66" i="2"/>
  <c r="I66" i="2" a="1"/>
  <c r="I66" i="2" s="1"/>
  <c r="H250" i="2"/>
  <c r="I250" i="2" a="1"/>
  <c r="I250" i="2" s="1"/>
  <c r="H251" i="2"/>
  <c r="I251" i="2" a="1"/>
  <c r="I251" i="2" s="1"/>
  <c r="H252" i="2"/>
  <c r="I252" i="2" a="1"/>
  <c r="I252" i="2" s="1"/>
  <c r="H263" i="2"/>
  <c r="I263" i="2" a="1"/>
  <c r="I263" i="2" s="1"/>
  <c r="H264" i="2"/>
  <c r="I264" i="2" a="1"/>
  <c r="I264" i="2" s="1"/>
  <c r="H265" i="2"/>
  <c r="I265" i="2" a="1"/>
  <c r="I265" i="2" s="1"/>
  <c r="H266" i="2"/>
  <c r="I266" i="2" a="1"/>
  <c r="I266" i="2" s="1"/>
  <c r="H256" i="2"/>
  <c r="I256" i="2" a="1"/>
  <c r="I256" i="2" s="1"/>
  <c r="H257" i="2"/>
  <c r="I257" i="2" a="1"/>
  <c r="I257" i="2" s="1"/>
  <c r="H258" i="2"/>
  <c r="I258" i="2" a="1"/>
  <c r="I258" i="2" s="1"/>
  <c r="H12" i="2"/>
  <c r="I12" i="2" a="1"/>
  <c r="I12" i="2" s="1"/>
  <c r="H249" i="2"/>
  <c r="I249" i="2" a="1"/>
  <c r="I249" i="2" s="1"/>
  <c r="H259" i="2"/>
  <c r="I259" i="2" a="1"/>
  <c r="I259" i="2" s="1"/>
  <c r="H90" i="2"/>
  <c r="I90" i="2" a="1"/>
  <c r="I90" i="2" s="1"/>
  <c r="H91" i="2"/>
  <c r="I91" i="2" a="1"/>
  <c r="I91" i="2" s="1"/>
  <c r="H92" i="2"/>
  <c r="I92" i="2" a="1"/>
  <c r="I92" i="2" s="1"/>
  <c r="H93" i="2"/>
  <c r="I93" i="2" a="1"/>
  <c r="I93" i="2" s="1"/>
  <c r="F3" i="2"/>
  <c r="F4" i="2"/>
  <c r="F5" i="2"/>
  <c r="F6" i="2"/>
  <c r="F7" i="2"/>
  <c r="F8" i="2"/>
  <c r="F9" i="2"/>
  <c r="F10" i="2"/>
  <c r="F11" i="2"/>
  <c r="F13" i="2"/>
  <c r="F14" i="2"/>
  <c r="F15" i="2"/>
  <c r="F17" i="2"/>
  <c r="F18" i="2"/>
  <c r="F19" i="2"/>
  <c r="F20" i="2"/>
  <c r="F21" i="2"/>
  <c r="F22" i="2"/>
  <c r="F23" i="2"/>
  <c r="F24" i="2"/>
  <c r="F25" i="2"/>
  <c r="F28" i="2"/>
  <c r="F31" i="2"/>
  <c r="F33" i="2"/>
  <c r="F34" i="2"/>
  <c r="F35" i="2"/>
  <c r="F36" i="2"/>
  <c r="F37" i="2"/>
  <c r="F38" i="2"/>
  <c r="F39" i="2"/>
  <c r="F40" i="2"/>
  <c r="F45" i="2"/>
  <c r="F46" i="2"/>
  <c r="F48" i="2"/>
  <c r="F49" i="2"/>
  <c r="F50" i="2"/>
  <c r="F52" i="2"/>
  <c r="F53" i="2"/>
  <c r="F54" i="2"/>
  <c r="F55" i="2"/>
  <c r="F56" i="2"/>
  <c r="F57" i="2"/>
  <c r="F58" i="2"/>
  <c r="F59" i="2"/>
  <c r="F60" i="2"/>
  <c r="F61" i="2"/>
  <c r="F64" i="2"/>
  <c r="F65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4" i="2"/>
  <c r="F95" i="2"/>
  <c r="F96" i="2"/>
  <c r="F97" i="2"/>
  <c r="F98" i="2"/>
  <c r="F99" i="2"/>
  <c r="F100" i="2"/>
  <c r="F101" i="2"/>
  <c r="F102" i="2"/>
  <c r="F103" i="2"/>
  <c r="F108" i="2"/>
  <c r="F118" i="2"/>
  <c r="F129" i="2"/>
  <c r="F147" i="2"/>
  <c r="F160" i="2"/>
  <c r="F241" i="2"/>
  <c r="F246" i="2"/>
  <c r="F247" i="2"/>
  <c r="F248" i="2"/>
  <c r="F253" i="2"/>
  <c r="F261" i="2"/>
  <c r="F262" i="2"/>
  <c r="F269" i="2"/>
  <c r="F270" i="2"/>
  <c r="F271" i="2"/>
  <c r="F104" i="2"/>
  <c r="F105" i="2"/>
  <c r="F106" i="2"/>
  <c r="F107" i="2"/>
  <c r="F109" i="2"/>
  <c r="F110" i="2"/>
  <c r="F111" i="2"/>
  <c r="F112" i="2"/>
  <c r="F113" i="2"/>
  <c r="F114" i="2"/>
  <c r="F115" i="2"/>
  <c r="F116" i="2"/>
  <c r="F117" i="2"/>
  <c r="F119" i="2"/>
  <c r="F120" i="2"/>
  <c r="F121" i="2"/>
  <c r="F122" i="2"/>
  <c r="F123" i="2"/>
  <c r="F124" i="2"/>
  <c r="F125" i="2"/>
  <c r="F126" i="2"/>
  <c r="F127" i="2"/>
  <c r="F128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72" i="2"/>
  <c r="F273" i="2"/>
  <c r="F276" i="2"/>
  <c r="F274" i="2"/>
  <c r="F277" i="2"/>
  <c r="F278" i="2"/>
  <c r="F279" i="2"/>
  <c r="F16" i="2"/>
  <c r="F26" i="2"/>
  <c r="F27" i="2"/>
  <c r="F29" i="2"/>
  <c r="F30" i="2"/>
  <c r="F32" i="2"/>
  <c r="F41" i="2"/>
  <c r="F42" i="2"/>
  <c r="F47" i="2"/>
  <c r="F214" i="2"/>
  <c r="F215" i="2"/>
  <c r="F216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5" i="2"/>
  <c r="F242" i="2"/>
  <c r="F244" i="2"/>
  <c r="F254" i="2"/>
  <c r="F255" i="2"/>
  <c r="F43" i="2"/>
  <c r="F44" i="2"/>
  <c r="F62" i="2"/>
  <c r="F63" i="2"/>
  <c r="F66" i="2"/>
  <c r="F250" i="2"/>
  <c r="F251" i="2"/>
  <c r="F252" i="2"/>
  <c r="F263" i="2"/>
  <c r="F264" i="2"/>
  <c r="F265" i="2"/>
  <c r="F266" i="2"/>
  <c r="F256" i="2"/>
  <c r="F257" i="2"/>
  <c r="F258" i="2"/>
  <c r="F12" i="2"/>
  <c r="F249" i="2"/>
  <c r="F259" i="2"/>
  <c r="F90" i="2"/>
  <c r="F91" i="2"/>
  <c r="F92" i="2"/>
  <c r="F93" i="2"/>
  <c r="C93" i="2"/>
  <c r="C92" i="2"/>
  <c r="C91" i="2"/>
  <c r="C90" i="2"/>
  <c r="C259" i="2"/>
  <c r="C249" i="2"/>
  <c r="C12" i="2"/>
  <c r="C258" i="2"/>
  <c r="C257" i="2"/>
  <c r="C256" i="2"/>
  <c r="C266" i="2"/>
  <c r="C265" i="2"/>
  <c r="C267" i="2"/>
  <c r="C264" i="2"/>
  <c r="C263" i="2"/>
  <c r="C252" i="2"/>
  <c r="C251" i="2"/>
  <c r="C250" i="2"/>
  <c r="C66" i="2"/>
  <c r="C243" i="2"/>
  <c r="C218" i="2"/>
  <c r="C63" i="2"/>
  <c r="C62" i="2"/>
  <c r="C44" i="2"/>
  <c r="C43" i="2"/>
  <c r="C255" i="2"/>
  <c r="C254" i="2"/>
  <c r="C244" i="2"/>
  <c r="C242" i="2"/>
  <c r="C245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17" i="2"/>
  <c r="C227" i="2"/>
  <c r="C226" i="2"/>
  <c r="C225" i="2"/>
  <c r="C224" i="2"/>
  <c r="C223" i="2"/>
  <c r="C222" i="2"/>
  <c r="C221" i="2"/>
  <c r="C220" i="2"/>
  <c r="C219" i="2"/>
  <c r="C216" i="2"/>
  <c r="C215" i="2"/>
  <c r="C214" i="2"/>
  <c r="C47" i="2"/>
  <c r="C42" i="2"/>
  <c r="C41" i="2"/>
  <c r="C32" i="2"/>
  <c r="C30" i="2"/>
  <c r="C29" i="2"/>
  <c r="C27" i="2"/>
  <c r="C26" i="2"/>
  <c r="C16" i="2"/>
  <c r="C279" i="2"/>
  <c r="C278" i="2"/>
  <c r="C277" i="2"/>
  <c r="C274" i="2"/>
  <c r="C276" i="2"/>
  <c r="C273" i="2"/>
  <c r="C272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8" i="2"/>
  <c r="C127" i="2"/>
  <c r="C126" i="2"/>
  <c r="C125" i="2"/>
  <c r="C124" i="2"/>
  <c r="C123" i="2"/>
  <c r="C122" i="2"/>
  <c r="C121" i="2"/>
  <c r="C120" i="2"/>
  <c r="C119" i="2"/>
  <c r="C117" i="2"/>
  <c r="C116" i="2"/>
  <c r="C115" i="2"/>
  <c r="C114" i="2"/>
  <c r="C113" i="2"/>
  <c r="C112" i="2"/>
  <c r="C111" i="2"/>
  <c r="C110" i="2"/>
  <c r="C109" i="2"/>
  <c r="C107" i="2"/>
  <c r="C106" i="2"/>
  <c r="C105" i="2"/>
  <c r="C104" i="2"/>
  <c r="C271" i="2"/>
  <c r="C270" i="2"/>
  <c r="C269" i="2"/>
  <c r="C262" i="2"/>
  <c r="C261" i="2"/>
  <c r="C253" i="2"/>
  <c r="C248" i="2"/>
  <c r="C247" i="2"/>
  <c r="C246" i="2"/>
  <c r="C241" i="2"/>
  <c r="C160" i="2"/>
  <c r="C147" i="2"/>
  <c r="C129" i="2"/>
  <c r="C118" i="2"/>
  <c r="C108" i="2"/>
  <c r="C103" i="2"/>
  <c r="C102" i="2"/>
  <c r="C101" i="2"/>
  <c r="C100" i="2"/>
  <c r="C99" i="2"/>
  <c r="C98" i="2"/>
  <c r="C97" i="2"/>
  <c r="C96" i="2"/>
  <c r="C95" i="2"/>
  <c r="C94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5" i="2"/>
  <c r="C64" i="2"/>
  <c r="C61" i="2"/>
  <c r="C60" i="2"/>
  <c r="C59" i="2"/>
  <c r="C58" i="2"/>
  <c r="C57" i="2"/>
  <c r="C56" i="2"/>
  <c r="C55" i="2"/>
  <c r="C54" i="2"/>
  <c r="C53" i="2"/>
  <c r="C52" i="2"/>
  <c r="C50" i="2"/>
  <c r="C49" i="2"/>
  <c r="C48" i="2"/>
  <c r="C46" i="2"/>
  <c r="C45" i="2"/>
  <c r="C40" i="2"/>
  <c r="C39" i="2"/>
  <c r="C38" i="2"/>
  <c r="C37" i="2"/>
  <c r="C36" i="2"/>
  <c r="C35" i="2"/>
  <c r="C34" i="2"/>
  <c r="C33" i="2"/>
  <c r="C31" i="2"/>
  <c r="C28" i="2"/>
  <c r="C25" i="2"/>
  <c r="C24" i="2"/>
  <c r="C23" i="2"/>
  <c r="C22" i="2"/>
  <c r="C21" i="2"/>
  <c r="C20" i="2"/>
  <c r="C19" i="2"/>
  <c r="C18" i="2"/>
  <c r="C17" i="2"/>
  <c r="C15" i="2"/>
  <c r="C14" i="2"/>
  <c r="C13" i="2"/>
  <c r="C11" i="2"/>
  <c r="C10" i="2"/>
  <c r="C9" i="2"/>
  <c r="C8" i="2"/>
  <c r="C7" i="2"/>
  <c r="C6" i="2"/>
  <c r="C5" i="2"/>
  <c r="C4" i="2"/>
  <c r="C3" i="2"/>
  <c r="L110" i="1" l="1"/>
  <c r="M110" i="1" s="1"/>
  <c r="L39" i="1"/>
  <c r="M39" i="1" s="1"/>
  <c r="E266" i="1"/>
  <c r="F266" i="1" s="1"/>
  <c r="L205" i="1"/>
  <c r="M205" i="1" s="1"/>
  <c r="L181" i="1"/>
  <c r="M181" i="1" s="1"/>
  <c r="E270" i="1"/>
  <c r="F270" i="1" s="1"/>
  <c r="L44" i="1"/>
  <c r="M44" i="1" s="1"/>
  <c r="L26" i="1"/>
  <c r="M26" i="1" s="1"/>
  <c r="L268" i="1"/>
  <c r="M268" i="1" s="1"/>
  <c r="L249" i="1"/>
  <c r="M249" i="1" s="1"/>
  <c r="L243" i="1"/>
  <c r="M243" i="1" s="1"/>
  <c r="L237" i="1"/>
  <c r="M237" i="1" s="1"/>
  <c r="L231" i="1"/>
  <c r="M231" i="1" s="1"/>
  <c r="L225" i="1"/>
  <c r="M225" i="1" s="1"/>
  <c r="L219" i="1"/>
  <c r="M219" i="1" s="1"/>
  <c r="L213" i="1"/>
  <c r="M213" i="1" s="1"/>
  <c r="L207" i="1"/>
  <c r="M207" i="1" s="1"/>
  <c r="L201" i="1"/>
  <c r="M201" i="1" s="1"/>
  <c r="L195" i="1"/>
  <c r="M195" i="1" s="1"/>
  <c r="L189" i="1"/>
  <c r="M189" i="1" s="1"/>
  <c r="L183" i="1"/>
  <c r="M183" i="1" s="1"/>
  <c r="L177" i="1"/>
  <c r="M177" i="1" s="1"/>
  <c r="L172" i="1"/>
  <c r="M172" i="1" s="1"/>
  <c r="L166" i="1"/>
  <c r="M166" i="1" s="1"/>
  <c r="L160" i="1"/>
  <c r="M160" i="1" s="1"/>
  <c r="L154" i="1"/>
  <c r="M154" i="1" s="1"/>
  <c r="L148" i="1"/>
  <c r="M148" i="1" s="1"/>
  <c r="L142" i="1"/>
  <c r="M142" i="1" s="1"/>
  <c r="L136" i="1"/>
  <c r="M136" i="1" s="1"/>
  <c r="L130" i="1"/>
  <c r="M130" i="1" s="1"/>
  <c r="L124" i="1"/>
  <c r="M124" i="1" s="1"/>
  <c r="L118" i="1"/>
  <c r="M118" i="1" s="1"/>
  <c r="L112" i="1"/>
  <c r="M112" i="1" s="1"/>
  <c r="L106" i="1"/>
  <c r="M106" i="1" s="1"/>
  <c r="L101" i="1"/>
  <c r="M101" i="1" s="1"/>
  <c r="L95" i="1"/>
  <c r="M95" i="1" s="1"/>
  <c r="L89" i="1"/>
  <c r="M89" i="1" s="1"/>
  <c r="L83" i="1"/>
  <c r="M83" i="1" s="1"/>
  <c r="L77" i="1"/>
  <c r="M77" i="1" s="1"/>
  <c r="L71" i="1"/>
  <c r="M71" i="1" s="1"/>
  <c r="L65" i="1"/>
  <c r="M65" i="1" s="1"/>
  <c r="L59" i="1"/>
  <c r="M59" i="1" s="1"/>
  <c r="L53" i="1"/>
  <c r="M53" i="1" s="1"/>
  <c r="L47" i="1"/>
  <c r="M47" i="1" s="1"/>
  <c r="L41" i="1"/>
  <c r="M41" i="1" s="1"/>
  <c r="L35" i="1"/>
  <c r="M35" i="1" s="1"/>
  <c r="L29" i="1"/>
  <c r="M29" i="1" s="1"/>
  <c r="L22" i="1"/>
  <c r="M22" i="1" s="1"/>
  <c r="L16" i="1"/>
  <c r="M16" i="1" s="1"/>
  <c r="L10" i="1"/>
  <c r="M10" i="1" s="1"/>
  <c r="L134" i="1"/>
  <c r="M134" i="1" s="1"/>
  <c r="L63" i="1"/>
  <c r="M63" i="1" s="1"/>
  <c r="L186" i="1"/>
  <c r="M186" i="1" s="1"/>
  <c r="L115" i="1"/>
  <c r="M115" i="1" s="1"/>
  <c r="E268" i="1"/>
  <c r="F268" i="1" s="1"/>
  <c r="L20" i="1"/>
  <c r="M20" i="1" s="1"/>
  <c r="L14" i="1"/>
  <c r="M14" i="1" s="1"/>
  <c r="L8" i="1"/>
  <c r="M8" i="1" s="1"/>
  <c r="L271" i="1"/>
  <c r="M271" i="1" s="1"/>
  <c r="L256" i="1"/>
  <c r="M256" i="1" s="1"/>
  <c r="L13" i="1"/>
  <c r="M13" i="1" s="1"/>
  <c r="L270" i="1"/>
  <c r="M270" i="1" s="1"/>
  <c r="L247" i="1"/>
  <c r="M247" i="1" s="1"/>
  <c r="L170" i="1"/>
  <c r="M170" i="1" s="1"/>
  <c r="L146" i="1"/>
  <c r="M146" i="1" s="1"/>
  <c r="L116" i="1"/>
  <c r="M116" i="1" s="1"/>
  <c r="L99" i="1"/>
  <c r="M99" i="1" s="1"/>
  <c r="L93" i="1"/>
  <c r="M93" i="1" s="1"/>
  <c r="L87" i="1"/>
  <c r="M87" i="1" s="1"/>
  <c r="L81" i="1"/>
  <c r="M81" i="1" s="1"/>
  <c r="L75" i="1"/>
  <c r="M75" i="1" s="1"/>
  <c r="L69" i="1"/>
  <c r="M69" i="1" s="1"/>
  <c r="L57" i="1"/>
  <c r="M57" i="1" s="1"/>
  <c r="L51" i="1"/>
  <c r="M51" i="1" s="1"/>
  <c r="L45" i="1"/>
  <c r="M45" i="1" s="1"/>
  <c r="L33" i="1"/>
  <c r="M33" i="1" s="1"/>
  <c r="L27" i="1"/>
  <c r="M27" i="1" s="1"/>
  <c r="L21" i="1"/>
  <c r="M21" i="1" s="1"/>
  <c r="L15" i="1"/>
  <c r="M15" i="1" s="1"/>
  <c r="L9" i="1"/>
  <c r="M9" i="1" s="1"/>
  <c r="L272" i="1"/>
  <c r="M272" i="1" s="1"/>
  <c r="L266" i="1"/>
  <c r="M266" i="1" s="1"/>
  <c r="L264" i="1"/>
  <c r="M264" i="1" s="1"/>
  <c r="L241" i="1"/>
  <c r="M241" i="1" s="1"/>
  <c r="L217" i="1"/>
  <c r="M217" i="1" s="1"/>
  <c r="E272" i="1"/>
  <c r="F272" i="1" s="1"/>
  <c r="L258" i="1"/>
  <c r="M258" i="1" s="1"/>
  <c r="L253" i="1"/>
  <c r="M253" i="1" s="1"/>
  <c r="L235" i="1"/>
  <c r="M235" i="1" s="1"/>
  <c r="L229" i="1"/>
  <c r="M229" i="1" s="1"/>
  <c r="L252" i="1"/>
  <c r="M252" i="1" s="1"/>
  <c r="L240" i="1"/>
  <c r="M240" i="1" s="1"/>
  <c r="L222" i="1"/>
  <c r="M222" i="1" s="1"/>
  <c r="L204" i="1"/>
  <c r="M204" i="1" s="1"/>
  <c r="L169" i="1"/>
  <c r="M169" i="1" s="1"/>
  <c r="L151" i="1"/>
  <c r="M151" i="1" s="1"/>
  <c r="L133" i="1"/>
  <c r="M133" i="1" s="1"/>
  <c r="L98" i="1"/>
  <c r="M98" i="1" s="1"/>
  <c r="L80" i="1"/>
  <c r="M80" i="1" s="1"/>
  <c r="L74" i="1"/>
  <c r="M74" i="1" s="1"/>
  <c r="L68" i="1"/>
  <c r="M68" i="1" s="1"/>
  <c r="L62" i="1"/>
  <c r="M62" i="1" s="1"/>
  <c r="L56" i="1"/>
  <c r="M56" i="1" s="1"/>
  <c r="L50" i="1"/>
  <c r="M50" i="1" s="1"/>
  <c r="L38" i="1"/>
  <c r="M38" i="1" s="1"/>
  <c r="L32" i="1"/>
  <c r="M32" i="1" s="1"/>
  <c r="L215" i="1"/>
  <c r="M215" i="1" s="1"/>
  <c r="L179" i="1"/>
  <c r="M179" i="1" s="1"/>
  <c r="L144" i="1"/>
  <c r="M144" i="1" s="1"/>
  <c r="L108" i="1"/>
  <c r="M108" i="1" s="1"/>
  <c r="L37" i="1"/>
  <c r="M37" i="1" s="1"/>
  <c r="L261" i="1"/>
  <c r="M261" i="1" s="1"/>
  <c r="L250" i="1"/>
  <c r="M250" i="1" s="1"/>
  <c r="L226" i="1"/>
  <c r="M226" i="1" s="1"/>
  <c r="L220" i="1"/>
  <c r="M220" i="1" s="1"/>
  <c r="L214" i="1"/>
  <c r="M214" i="1" s="1"/>
  <c r="L208" i="1"/>
  <c r="M208" i="1" s="1"/>
  <c r="L202" i="1"/>
  <c r="M202" i="1" s="1"/>
  <c r="L196" i="1"/>
  <c r="M196" i="1" s="1"/>
  <c r="L190" i="1"/>
  <c r="M190" i="1" s="1"/>
  <c r="L184" i="1"/>
  <c r="M184" i="1" s="1"/>
  <c r="L178" i="1"/>
  <c r="M178" i="1" s="1"/>
  <c r="L167" i="1"/>
  <c r="M167" i="1" s="1"/>
  <c r="L161" i="1"/>
  <c r="M161" i="1" s="1"/>
  <c r="L155" i="1"/>
  <c r="M155" i="1" s="1"/>
  <c r="L149" i="1"/>
  <c r="M149" i="1" s="1"/>
  <c r="L143" i="1"/>
  <c r="M143" i="1" s="1"/>
  <c r="L137" i="1"/>
  <c r="M137" i="1" s="1"/>
  <c r="L131" i="1"/>
  <c r="M131" i="1" s="1"/>
  <c r="L125" i="1"/>
  <c r="M125" i="1" s="1"/>
  <c r="L119" i="1"/>
  <c r="M119" i="1" s="1"/>
  <c r="L85" i="1"/>
  <c r="M85" i="1" s="1"/>
  <c r="L239" i="1"/>
  <c r="M239" i="1" s="1"/>
  <c r="L191" i="1"/>
  <c r="M191" i="1" s="1"/>
  <c r="L156" i="1"/>
  <c r="M156" i="1" s="1"/>
  <c r="L120" i="1"/>
  <c r="M120" i="1" s="1"/>
  <c r="L260" i="1"/>
  <c r="M260" i="1" s="1"/>
  <c r="L73" i="1"/>
  <c r="M73" i="1" s="1"/>
  <c r="L49" i="1"/>
  <c r="M49" i="1" s="1"/>
  <c r="L242" i="1"/>
  <c r="M242" i="1" s="1"/>
  <c r="L236" i="1"/>
  <c r="M236" i="1" s="1"/>
  <c r="L230" i="1"/>
  <c r="M230" i="1" s="1"/>
  <c r="L224" i="1"/>
  <c r="M224" i="1" s="1"/>
  <c r="L218" i="1"/>
  <c r="M218" i="1" s="1"/>
  <c r="L212" i="1"/>
  <c r="M212" i="1" s="1"/>
  <c r="L206" i="1"/>
  <c r="M206" i="1" s="1"/>
  <c r="L200" i="1"/>
  <c r="M200" i="1" s="1"/>
  <c r="L194" i="1"/>
  <c r="M194" i="1" s="1"/>
  <c r="L188" i="1"/>
  <c r="M188" i="1" s="1"/>
  <c r="L182" i="1"/>
  <c r="M182" i="1" s="1"/>
  <c r="L176" i="1"/>
  <c r="M176" i="1" s="1"/>
  <c r="L171" i="1"/>
  <c r="M171" i="1" s="1"/>
  <c r="L165" i="1"/>
  <c r="M165" i="1" s="1"/>
  <c r="L159" i="1"/>
  <c r="M159" i="1" s="1"/>
  <c r="L153" i="1"/>
  <c r="M153" i="1" s="1"/>
  <c r="L147" i="1"/>
  <c r="M147" i="1" s="1"/>
  <c r="L141" i="1"/>
  <c r="M141" i="1" s="1"/>
  <c r="L135" i="1"/>
  <c r="M135" i="1" s="1"/>
  <c r="L129" i="1"/>
  <c r="M129" i="1" s="1"/>
  <c r="L123" i="1"/>
  <c r="M123" i="1" s="1"/>
  <c r="L117" i="1"/>
  <c r="M117" i="1" s="1"/>
  <c r="L111" i="1"/>
  <c r="M111" i="1" s="1"/>
  <c r="L105" i="1"/>
  <c r="M105" i="1" s="1"/>
  <c r="L100" i="1"/>
  <c r="M100" i="1" s="1"/>
  <c r="L94" i="1"/>
  <c r="M94" i="1" s="1"/>
  <c r="L88" i="1"/>
  <c r="M88" i="1" s="1"/>
  <c r="L82" i="1"/>
  <c r="M82" i="1" s="1"/>
  <c r="L76" i="1"/>
  <c r="M76" i="1" s="1"/>
  <c r="L70" i="1"/>
  <c r="M70" i="1" s="1"/>
  <c r="L64" i="1"/>
  <c r="M64" i="1" s="1"/>
  <c r="L58" i="1"/>
  <c r="M58" i="1" s="1"/>
  <c r="L52" i="1"/>
  <c r="M52" i="1" s="1"/>
  <c r="L46" i="1"/>
  <c r="M46" i="1" s="1"/>
  <c r="L40" i="1"/>
  <c r="M40" i="1" s="1"/>
  <c r="L34" i="1"/>
  <c r="M34" i="1" s="1"/>
  <c r="L28" i="1"/>
  <c r="M28" i="1" s="1"/>
  <c r="L233" i="1"/>
  <c r="M233" i="1" s="1"/>
  <c r="L192" i="1"/>
  <c r="M192" i="1" s="1"/>
  <c r="L157" i="1"/>
  <c r="M157" i="1" s="1"/>
  <c r="L121" i="1"/>
  <c r="M121" i="1" s="1"/>
  <c r="L254" i="1"/>
  <c r="M254" i="1" s="1"/>
  <c r="L251" i="1"/>
  <c r="M251" i="1" s="1"/>
  <c r="L210" i="1"/>
  <c r="M210" i="1" s="1"/>
  <c r="L174" i="1"/>
  <c r="M174" i="1" s="1"/>
  <c r="L92" i="1"/>
  <c r="M92" i="1" s="1"/>
  <c r="E265" i="1"/>
  <c r="F265" i="1" s="1"/>
  <c r="L265" i="1"/>
  <c r="M265" i="1" s="1"/>
  <c r="L259" i="1"/>
  <c r="M259" i="1" s="1"/>
  <c r="L248" i="1"/>
  <c r="M248" i="1" s="1"/>
  <c r="L273" i="1"/>
  <c r="M273" i="1" s="1"/>
  <c r="E273" i="1"/>
  <c r="L267" i="1"/>
  <c r="M267" i="1" s="1"/>
  <c r="E267" i="1"/>
  <c r="F267" i="1" s="1"/>
  <c r="L263" i="1"/>
  <c r="M263" i="1" s="1"/>
  <c r="L257" i="1"/>
  <c r="M257" i="1" s="1"/>
  <c r="L246" i="1"/>
  <c r="M246" i="1" s="1"/>
  <c r="L234" i="1"/>
  <c r="M234" i="1" s="1"/>
  <c r="L228" i="1"/>
  <c r="M228" i="1" s="1"/>
  <c r="L223" i="1"/>
  <c r="M223" i="1" s="1"/>
  <c r="L211" i="1"/>
  <c r="M211" i="1" s="1"/>
  <c r="L199" i="1"/>
  <c r="M199" i="1" s="1"/>
  <c r="L193" i="1"/>
  <c r="M193" i="1" s="1"/>
  <c r="L187" i="1"/>
  <c r="M187" i="1" s="1"/>
  <c r="L175" i="1"/>
  <c r="M175" i="1" s="1"/>
  <c r="L164" i="1"/>
  <c r="M164" i="1" s="1"/>
  <c r="L158" i="1"/>
  <c r="M158" i="1" s="1"/>
  <c r="L152" i="1"/>
  <c r="M152" i="1" s="1"/>
  <c r="L140" i="1"/>
  <c r="M140" i="1" s="1"/>
  <c r="L128" i="1"/>
  <c r="M128" i="1" s="1"/>
  <c r="L122" i="1"/>
  <c r="M122" i="1" s="1"/>
  <c r="L216" i="1"/>
  <c r="M216" i="1" s="1"/>
  <c r="L180" i="1"/>
  <c r="M180" i="1" s="1"/>
  <c r="L139" i="1"/>
  <c r="M139" i="1" s="1"/>
  <c r="L104" i="1"/>
  <c r="M104" i="1" s="1"/>
  <c r="L262" i="1"/>
  <c r="M262" i="1" s="1"/>
  <c r="L198" i="1"/>
  <c r="M198" i="1" s="1"/>
  <c r="L86" i="1"/>
  <c r="M86" i="1" s="1"/>
  <c r="L255" i="1"/>
  <c r="M255" i="1" s="1"/>
  <c r="L244" i="1"/>
  <c r="M244" i="1" s="1"/>
  <c r="L238" i="1"/>
  <c r="M238" i="1" s="1"/>
  <c r="L203" i="1"/>
  <c r="M203" i="1" s="1"/>
  <c r="L168" i="1"/>
  <c r="M168" i="1" s="1"/>
  <c r="L132" i="1"/>
  <c r="M132" i="1" s="1"/>
  <c r="L103" i="1"/>
  <c r="M103" i="1" s="1"/>
  <c r="L97" i="1"/>
  <c r="M97" i="1" s="1"/>
  <c r="L67" i="1"/>
  <c r="M67" i="1" s="1"/>
  <c r="L61" i="1"/>
  <c r="M61" i="1" s="1"/>
  <c r="L55" i="1"/>
  <c r="M55" i="1" s="1"/>
  <c r="L43" i="1"/>
  <c r="M43" i="1" s="1"/>
  <c r="L31" i="1"/>
  <c r="M31" i="1" s="1"/>
  <c r="L19" i="1"/>
  <c r="M19" i="1" s="1"/>
  <c r="L227" i="1"/>
  <c r="M227" i="1" s="1"/>
  <c r="L145" i="1"/>
  <c r="M145" i="1" s="1"/>
  <c r="L232" i="1"/>
  <c r="M232" i="1" s="1"/>
  <c r="L221" i="1"/>
  <c r="M221" i="1" s="1"/>
  <c r="L209" i="1"/>
  <c r="M209" i="1" s="1"/>
  <c r="L197" i="1"/>
  <c r="M197" i="1" s="1"/>
  <c r="L185" i="1"/>
  <c r="M185" i="1" s="1"/>
  <c r="L173" i="1"/>
  <c r="M173" i="1" s="1"/>
  <c r="L162" i="1"/>
  <c r="M162" i="1" s="1"/>
  <c r="L150" i="1"/>
  <c r="M150" i="1" s="1"/>
  <c r="L138" i="1"/>
  <c r="M138" i="1" s="1"/>
  <c r="L126" i="1"/>
  <c r="M126" i="1" s="1"/>
  <c r="L114" i="1"/>
  <c r="M114" i="1" s="1"/>
  <c r="L91" i="1"/>
  <c r="M91" i="1" s="1"/>
  <c r="L79" i="1"/>
  <c r="M79" i="1" s="1"/>
  <c r="L113" i="1"/>
  <c r="M113" i="1" s="1"/>
  <c r="L107" i="1"/>
  <c r="M107" i="1" s="1"/>
  <c r="L102" i="1"/>
  <c r="M102" i="1" s="1"/>
  <c r="L96" i="1"/>
  <c r="M96" i="1" s="1"/>
  <c r="L90" i="1"/>
  <c r="M90" i="1" s="1"/>
  <c r="L84" i="1"/>
  <c r="M84" i="1" s="1"/>
  <c r="L78" i="1"/>
  <c r="M78" i="1" s="1"/>
  <c r="L72" i="1"/>
  <c r="M72" i="1" s="1"/>
  <c r="L66" i="1"/>
  <c r="M66" i="1" s="1"/>
  <c r="L60" i="1"/>
  <c r="M60" i="1" s="1"/>
  <c r="L54" i="1"/>
  <c r="M54" i="1" s="1"/>
  <c r="L48" i="1"/>
  <c r="M48" i="1" s="1"/>
  <c r="L42" i="1"/>
  <c r="M42" i="1" s="1"/>
  <c r="L269" i="1"/>
  <c r="M269" i="1" s="1"/>
  <c r="L245" i="1"/>
  <c r="M245" i="1" s="1"/>
  <c r="L163" i="1"/>
  <c r="M163" i="1" s="1"/>
  <c r="L127" i="1"/>
  <c r="M127" i="1" s="1"/>
  <c r="L109" i="1"/>
  <c r="M109" i="1" s="1"/>
  <c r="L36" i="1"/>
  <c r="M36" i="1" s="1"/>
  <c r="L30" i="1"/>
  <c r="M30" i="1" s="1"/>
  <c r="L24" i="1"/>
  <c r="M24" i="1" s="1"/>
  <c r="L18" i="1"/>
  <c r="M18" i="1" s="1"/>
  <c r="L12" i="1"/>
  <c r="M12" i="1" s="1"/>
  <c r="L6" i="1"/>
  <c r="M6" i="1" s="1"/>
  <c r="E269" i="1"/>
  <c r="F269" i="1" s="1"/>
  <c r="L23" i="1"/>
  <c r="M23" i="1" s="1"/>
  <c r="L17" i="1"/>
  <c r="M17" i="1" s="1"/>
  <c r="L11" i="1"/>
  <c r="M11" i="1" s="1"/>
  <c r="L5" i="1"/>
  <c r="M5" i="1" s="1"/>
  <c r="L25" i="1"/>
  <c r="M25" i="1" s="1"/>
  <c r="L7" i="1"/>
  <c r="M7" i="1" s="1"/>
  <c r="E271" i="1"/>
  <c r="F271" i="1" s="1"/>
  <c r="E263" i="1"/>
  <c r="F263" i="1" s="1"/>
  <c r="E261" i="1"/>
  <c r="F261" i="1" s="1"/>
  <c r="E262" i="1"/>
  <c r="F262" i="1" s="1"/>
  <c r="E264" i="1"/>
  <c r="F26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4" i="1"/>
  <c r="F4" i="1" s="1"/>
  <c r="F370" i="1" l="1"/>
  <c r="E370" i="1"/>
  <c r="Q26" i="2"/>
  <c r="Q19" i="2"/>
  <c r="R8" i="2"/>
  <c r="M4" i="1"/>
  <c r="G5" i="1" l="1"/>
  <c r="G17" i="1"/>
  <c r="G29" i="1"/>
  <c r="G41" i="1"/>
  <c r="H41" i="1" s="1"/>
  <c r="G53" i="1"/>
  <c r="H53" i="1" s="1"/>
  <c r="G65" i="1"/>
  <c r="H65" i="1" s="1"/>
  <c r="G77" i="1"/>
  <c r="H77" i="1" s="1"/>
  <c r="G89" i="1"/>
  <c r="H89" i="1" s="1"/>
  <c r="G101" i="1"/>
  <c r="H101" i="1" s="1"/>
  <c r="G113" i="1"/>
  <c r="H113" i="1" s="1"/>
  <c r="G125" i="1"/>
  <c r="H125" i="1" s="1"/>
  <c r="G137" i="1"/>
  <c r="H137" i="1" s="1"/>
  <c r="G149" i="1"/>
  <c r="G161" i="1"/>
  <c r="H161" i="1" s="1"/>
  <c r="G173" i="1"/>
  <c r="G185" i="1"/>
  <c r="H185" i="1" s="1"/>
  <c r="G197" i="1"/>
  <c r="H197" i="1" s="1"/>
  <c r="G209" i="1"/>
  <c r="H209" i="1" s="1"/>
  <c r="G221" i="1"/>
  <c r="H221" i="1" s="1"/>
  <c r="G233" i="1"/>
  <c r="H233" i="1" s="1"/>
  <c r="G245" i="1"/>
  <c r="H245" i="1" s="1"/>
  <c r="G257" i="1"/>
  <c r="H257" i="1" s="1"/>
  <c r="G269" i="1"/>
  <c r="H269" i="1" s="1"/>
  <c r="J269" i="1" s="1"/>
  <c r="G9" i="1"/>
  <c r="H9" i="1" s="1"/>
  <c r="G69" i="1"/>
  <c r="G117" i="1"/>
  <c r="G165" i="1"/>
  <c r="H165" i="1" s="1"/>
  <c r="G213" i="1"/>
  <c r="H213" i="1" s="1"/>
  <c r="G237" i="1"/>
  <c r="H237" i="1" s="1"/>
  <c r="G10" i="1"/>
  <c r="H10" i="1" s="1"/>
  <c r="G58" i="1"/>
  <c r="H58" i="1" s="1"/>
  <c r="G106" i="1"/>
  <c r="H106" i="1" s="1"/>
  <c r="G154" i="1"/>
  <c r="H154" i="1" s="1"/>
  <c r="G202" i="1"/>
  <c r="H202" i="1" s="1"/>
  <c r="G250" i="1"/>
  <c r="H250" i="1" s="1"/>
  <c r="G23" i="1"/>
  <c r="H23" i="1" s="1"/>
  <c r="G59" i="1"/>
  <c r="G107" i="1"/>
  <c r="G167" i="1"/>
  <c r="G203" i="1"/>
  <c r="H203" i="1" s="1"/>
  <c r="G227" i="1"/>
  <c r="H227" i="1" s="1"/>
  <c r="G263" i="1"/>
  <c r="H263" i="1" s="1"/>
  <c r="G24" i="1"/>
  <c r="H24" i="1" s="1"/>
  <c r="G60" i="1"/>
  <c r="H60" i="1" s="1"/>
  <c r="G108" i="1"/>
  <c r="H108" i="1" s="1"/>
  <c r="G120" i="1"/>
  <c r="H120" i="1" s="1"/>
  <c r="G156" i="1"/>
  <c r="H156" i="1" s="1"/>
  <c r="G168" i="1"/>
  <c r="H168" i="1" s="1"/>
  <c r="G204" i="1"/>
  <c r="G240" i="1"/>
  <c r="G14" i="1"/>
  <c r="H14" i="1" s="1"/>
  <c r="G74" i="1"/>
  <c r="H74" i="1" s="1"/>
  <c r="G98" i="1"/>
  <c r="H98" i="1" s="1"/>
  <c r="G158" i="1"/>
  <c r="H158" i="1" s="1"/>
  <c r="G206" i="1"/>
  <c r="H206" i="1" s="1"/>
  <c r="G254" i="1"/>
  <c r="H254" i="1" s="1"/>
  <c r="G51" i="1"/>
  <c r="H51" i="1" s="1"/>
  <c r="G99" i="1"/>
  <c r="H99" i="1" s="1"/>
  <c r="G147" i="1"/>
  <c r="H147" i="1" s="1"/>
  <c r="G195" i="1"/>
  <c r="H195" i="1" s="1"/>
  <c r="G255" i="1"/>
  <c r="G52" i="1"/>
  <c r="G76" i="1"/>
  <c r="G6" i="1"/>
  <c r="H6" i="1" s="1"/>
  <c r="G18" i="1"/>
  <c r="H18" i="1" s="1"/>
  <c r="G30" i="1"/>
  <c r="H30" i="1" s="1"/>
  <c r="G42" i="1"/>
  <c r="H42" i="1" s="1"/>
  <c r="G54" i="1"/>
  <c r="H54" i="1" s="1"/>
  <c r="G66" i="1"/>
  <c r="H66" i="1" s="1"/>
  <c r="G78" i="1"/>
  <c r="H78" i="1" s="1"/>
  <c r="G90" i="1"/>
  <c r="H90" i="1" s="1"/>
  <c r="G102" i="1"/>
  <c r="H102" i="1" s="1"/>
  <c r="G114" i="1"/>
  <c r="G126" i="1"/>
  <c r="H126" i="1" s="1"/>
  <c r="G138" i="1"/>
  <c r="H138" i="1" s="1"/>
  <c r="G150" i="1"/>
  <c r="H150" i="1" s="1"/>
  <c r="G162" i="1"/>
  <c r="H162" i="1" s="1"/>
  <c r="G174" i="1"/>
  <c r="H174" i="1" s="1"/>
  <c r="G186" i="1"/>
  <c r="H186" i="1" s="1"/>
  <c r="G198" i="1"/>
  <c r="H198" i="1" s="1"/>
  <c r="G210" i="1"/>
  <c r="H210" i="1" s="1"/>
  <c r="G222" i="1"/>
  <c r="H222" i="1" s="1"/>
  <c r="G234" i="1"/>
  <c r="H234" i="1" s="1"/>
  <c r="G246" i="1"/>
  <c r="H246" i="1" s="1"/>
  <c r="G258" i="1"/>
  <c r="G270" i="1"/>
  <c r="G45" i="1"/>
  <c r="G81" i="1"/>
  <c r="H81" i="1" s="1"/>
  <c r="G129" i="1"/>
  <c r="H129" i="1" s="1"/>
  <c r="G189" i="1"/>
  <c r="H189" i="1" s="1"/>
  <c r="G249" i="1"/>
  <c r="H249" i="1" s="1"/>
  <c r="G46" i="1"/>
  <c r="H46" i="1" s="1"/>
  <c r="G82" i="1"/>
  <c r="H82" i="1" s="1"/>
  <c r="G118" i="1"/>
  <c r="H118" i="1" s="1"/>
  <c r="G166" i="1"/>
  <c r="H166" i="1" s="1"/>
  <c r="G214" i="1"/>
  <c r="H214" i="1" s="1"/>
  <c r="G262" i="1"/>
  <c r="G11" i="1"/>
  <c r="H11" i="1" s="1"/>
  <c r="G83" i="1"/>
  <c r="G131" i="1"/>
  <c r="H131" i="1" s="1"/>
  <c r="G179" i="1"/>
  <c r="H179" i="1" s="1"/>
  <c r="G239" i="1"/>
  <c r="H239" i="1" s="1"/>
  <c r="G36" i="1"/>
  <c r="H36" i="1" s="1"/>
  <c r="G48" i="1"/>
  <c r="H48" i="1" s="1"/>
  <c r="G96" i="1"/>
  <c r="H96" i="1" s="1"/>
  <c r="G132" i="1"/>
  <c r="H132" i="1" s="1"/>
  <c r="G180" i="1"/>
  <c r="H180" i="1" s="1"/>
  <c r="G228" i="1"/>
  <c r="H228" i="1" s="1"/>
  <c r="G252" i="1"/>
  <c r="G50" i="1"/>
  <c r="H50" i="1" s="1"/>
  <c r="G122" i="1"/>
  <c r="G182" i="1"/>
  <c r="H182" i="1" s="1"/>
  <c r="G242" i="1"/>
  <c r="H242" i="1" s="1"/>
  <c r="G39" i="1"/>
  <c r="H39" i="1" s="1"/>
  <c r="G111" i="1"/>
  <c r="H111" i="1" s="1"/>
  <c r="G183" i="1"/>
  <c r="H183" i="1" s="1"/>
  <c r="G243" i="1"/>
  <c r="H243" i="1" s="1"/>
  <c r="G64" i="1"/>
  <c r="H64" i="1" s="1"/>
  <c r="G124" i="1"/>
  <c r="H124" i="1" s="1"/>
  <c r="G160" i="1"/>
  <c r="H160" i="1" s="1"/>
  <c r="G7" i="1"/>
  <c r="G19" i="1"/>
  <c r="G31" i="1"/>
  <c r="H31" i="1" s="1"/>
  <c r="G43" i="1"/>
  <c r="H43" i="1" s="1"/>
  <c r="G55" i="1"/>
  <c r="H55" i="1" s="1"/>
  <c r="G67" i="1"/>
  <c r="H67" i="1" s="1"/>
  <c r="G79" i="1"/>
  <c r="H79" i="1" s="1"/>
  <c r="G91" i="1"/>
  <c r="H91" i="1" s="1"/>
  <c r="G103" i="1"/>
  <c r="H103" i="1" s="1"/>
  <c r="G115" i="1"/>
  <c r="H115" i="1" s="1"/>
  <c r="G127" i="1"/>
  <c r="H127" i="1" s="1"/>
  <c r="G139" i="1"/>
  <c r="H139" i="1" s="1"/>
  <c r="G151" i="1"/>
  <c r="G163" i="1"/>
  <c r="G175" i="1"/>
  <c r="G187" i="1"/>
  <c r="H187" i="1" s="1"/>
  <c r="G199" i="1"/>
  <c r="H199" i="1" s="1"/>
  <c r="G211" i="1"/>
  <c r="H211" i="1" s="1"/>
  <c r="G223" i="1"/>
  <c r="H223" i="1" s="1"/>
  <c r="G235" i="1"/>
  <c r="H235" i="1" s="1"/>
  <c r="G247" i="1"/>
  <c r="H247" i="1" s="1"/>
  <c r="G259" i="1"/>
  <c r="H259" i="1" s="1"/>
  <c r="G271" i="1"/>
  <c r="H271" i="1" s="1"/>
  <c r="J271" i="1" s="1"/>
  <c r="G21" i="1"/>
  <c r="H21" i="1" s="1"/>
  <c r="G93" i="1"/>
  <c r="G153" i="1"/>
  <c r="G201" i="1"/>
  <c r="H201" i="1" s="1"/>
  <c r="G261" i="1"/>
  <c r="H261" i="1" s="1"/>
  <c r="G34" i="1"/>
  <c r="H34" i="1" s="1"/>
  <c r="G94" i="1"/>
  <c r="H94" i="1" s="1"/>
  <c r="G142" i="1"/>
  <c r="H142" i="1" s="1"/>
  <c r="G190" i="1"/>
  <c r="H190" i="1" s="1"/>
  <c r="G238" i="1"/>
  <c r="H238" i="1" s="1"/>
  <c r="G4" i="1"/>
  <c r="G47" i="1"/>
  <c r="H47" i="1" s="1"/>
  <c r="G95" i="1"/>
  <c r="H95" i="1" s="1"/>
  <c r="G155" i="1"/>
  <c r="G215" i="1"/>
  <c r="H215" i="1" s="1"/>
  <c r="G62" i="1"/>
  <c r="G110" i="1"/>
  <c r="G170" i="1"/>
  <c r="H170" i="1" s="1"/>
  <c r="G230" i="1"/>
  <c r="H230" i="1" s="1"/>
  <c r="G15" i="1"/>
  <c r="H15" i="1" s="1"/>
  <c r="G87" i="1"/>
  <c r="H87" i="1" s="1"/>
  <c r="G159" i="1"/>
  <c r="H159" i="1" s="1"/>
  <c r="G219" i="1"/>
  <c r="H219" i="1" s="1"/>
  <c r="G28" i="1"/>
  <c r="H28" i="1" s="1"/>
  <c r="G100" i="1"/>
  <c r="H100" i="1" s="1"/>
  <c r="G8" i="1"/>
  <c r="G20" i="1"/>
  <c r="G32" i="1"/>
  <c r="G44" i="1"/>
  <c r="H44" i="1" s="1"/>
  <c r="G56" i="1"/>
  <c r="H56" i="1" s="1"/>
  <c r="G68" i="1"/>
  <c r="H68" i="1" s="1"/>
  <c r="G80" i="1"/>
  <c r="H80" i="1" s="1"/>
  <c r="G92" i="1"/>
  <c r="H92" i="1" s="1"/>
  <c r="G104" i="1"/>
  <c r="H104" i="1" s="1"/>
  <c r="G116" i="1"/>
  <c r="H116" i="1" s="1"/>
  <c r="G128" i="1"/>
  <c r="H128" i="1" s="1"/>
  <c r="G140" i="1"/>
  <c r="H140" i="1" s="1"/>
  <c r="G152" i="1"/>
  <c r="G164" i="1"/>
  <c r="H164" i="1" s="1"/>
  <c r="G176" i="1"/>
  <c r="H176" i="1" s="1"/>
  <c r="G188" i="1"/>
  <c r="H188" i="1" s="1"/>
  <c r="G200" i="1"/>
  <c r="H200" i="1" s="1"/>
  <c r="G212" i="1"/>
  <c r="H212" i="1" s="1"/>
  <c r="G224" i="1"/>
  <c r="H224" i="1" s="1"/>
  <c r="G236" i="1"/>
  <c r="H236" i="1" s="1"/>
  <c r="G248" i="1"/>
  <c r="H248" i="1" s="1"/>
  <c r="G260" i="1"/>
  <c r="H260" i="1" s="1"/>
  <c r="G272" i="1"/>
  <c r="H272" i="1" s="1"/>
  <c r="J272" i="1" s="1"/>
  <c r="G33" i="1"/>
  <c r="H33" i="1" s="1"/>
  <c r="G57" i="1"/>
  <c r="G105" i="1"/>
  <c r="H105" i="1" s="1"/>
  <c r="G141" i="1"/>
  <c r="H141" i="1" s="1"/>
  <c r="G177" i="1"/>
  <c r="H177" i="1" s="1"/>
  <c r="G225" i="1"/>
  <c r="H225" i="1" s="1"/>
  <c r="G22" i="1"/>
  <c r="H22" i="1" s="1"/>
  <c r="G70" i="1"/>
  <c r="H70" i="1" s="1"/>
  <c r="G130" i="1"/>
  <c r="H130" i="1" s="1"/>
  <c r="G178" i="1"/>
  <c r="H178" i="1" s="1"/>
  <c r="G226" i="1"/>
  <c r="H226" i="1" s="1"/>
  <c r="G35" i="1"/>
  <c r="H35" i="1" s="1"/>
  <c r="G71" i="1"/>
  <c r="H71" i="1" s="1"/>
  <c r="G119" i="1"/>
  <c r="G143" i="1"/>
  <c r="G191" i="1"/>
  <c r="H191" i="1" s="1"/>
  <c r="G251" i="1"/>
  <c r="H251" i="1" s="1"/>
  <c r="G12" i="1"/>
  <c r="H12" i="1" s="1"/>
  <c r="G72" i="1"/>
  <c r="H72" i="1" s="1"/>
  <c r="G84" i="1"/>
  <c r="H84" i="1" s="1"/>
  <c r="G144" i="1"/>
  <c r="H144" i="1" s="1"/>
  <c r="G192" i="1"/>
  <c r="H192" i="1" s="1"/>
  <c r="G216" i="1"/>
  <c r="H216" i="1" s="1"/>
  <c r="G264" i="1"/>
  <c r="H264" i="1" s="1"/>
  <c r="G26" i="1"/>
  <c r="H26" i="1" s="1"/>
  <c r="G86" i="1"/>
  <c r="G146" i="1"/>
  <c r="H146" i="1" s="1"/>
  <c r="G218" i="1"/>
  <c r="H218" i="1" s="1"/>
  <c r="G27" i="1"/>
  <c r="H27" i="1" s="1"/>
  <c r="G135" i="1"/>
  <c r="H135" i="1" s="1"/>
  <c r="G207" i="1"/>
  <c r="H207" i="1" s="1"/>
  <c r="G267" i="1"/>
  <c r="H267" i="1" s="1"/>
  <c r="J267" i="1" s="1"/>
  <c r="G40" i="1"/>
  <c r="H40" i="1" s="1"/>
  <c r="G88" i="1"/>
  <c r="H88" i="1" s="1"/>
  <c r="G148" i="1"/>
  <c r="H148" i="1" s="1"/>
  <c r="G13" i="1"/>
  <c r="H13" i="1" s="1"/>
  <c r="G25" i="1"/>
  <c r="H25" i="1" s="1"/>
  <c r="G37" i="1"/>
  <c r="G49" i="1"/>
  <c r="G61" i="1"/>
  <c r="H61" i="1" s="1"/>
  <c r="G73" i="1"/>
  <c r="H73" i="1" s="1"/>
  <c r="G85" i="1"/>
  <c r="H85" i="1" s="1"/>
  <c r="G97" i="1"/>
  <c r="H97" i="1" s="1"/>
  <c r="G109" i="1"/>
  <c r="H109" i="1" s="1"/>
  <c r="G121" i="1"/>
  <c r="H121" i="1" s="1"/>
  <c r="G133" i="1"/>
  <c r="H133" i="1" s="1"/>
  <c r="G145" i="1"/>
  <c r="H145" i="1" s="1"/>
  <c r="G157" i="1"/>
  <c r="H157" i="1" s="1"/>
  <c r="G169" i="1"/>
  <c r="H169" i="1" s="1"/>
  <c r="G181" i="1"/>
  <c r="G193" i="1"/>
  <c r="H193" i="1" s="1"/>
  <c r="G205" i="1"/>
  <c r="H205" i="1" s="1"/>
  <c r="G217" i="1"/>
  <c r="H217" i="1" s="1"/>
  <c r="G229" i="1"/>
  <c r="H229" i="1" s="1"/>
  <c r="G241" i="1"/>
  <c r="H241" i="1" s="1"/>
  <c r="G253" i="1"/>
  <c r="H253" i="1" s="1"/>
  <c r="G265" i="1"/>
  <c r="H265" i="1" s="1"/>
  <c r="G38" i="1"/>
  <c r="H38" i="1" s="1"/>
  <c r="G134" i="1"/>
  <c r="H134" i="1" s="1"/>
  <c r="G194" i="1"/>
  <c r="H194" i="1" s="1"/>
  <c r="G266" i="1"/>
  <c r="H266" i="1" s="1"/>
  <c r="G63" i="1"/>
  <c r="G75" i="1"/>
  <c r="H75" i="1" s="1"/>
  <c r="G123" i="1"/>
  <c r="G171" i="1"/>
  <c r="H171" i="1" s="1"/>
  <c r="G231" i="1"/>
  <c r="H231" i="1" s="1"/>
  <c r="G16" i="1"/>
  <c r="H16" i="1" s="1"/>
  <c r="G112" i="1"/>
  <c r="H112" i="1" s="1"/>
  <c r="G136" i="1"/>
  <c r="H136" i="1" s="1"/>
  <c r="G184" i="1"/>
  <c r="H184" i="1" s="1"/>
  <c r="G196" i="1"/>
  <c r="H196" i="1" s="1"/>
  <c r="G208" i="1"/>
  <c r="H208" i="1" s="1"/>
  <c r="G220" i="1"/>
  <c r="H220" i="1" s="1"/>
  <c r="G232" i="1"/>
  <c r="G256" i="1"/>
  <c r="G172" i="1"/>
  <c r="G244" i="1"/>
  <c r="H244" i="1" s="1"/>
  <c r="G268" i="1"/>
  <c r="H268" i="1" s="1"/>
  <c r="J268" i="1" s="1"/>
  <c r="G369" i="1"/>
  <c r="H369" i="1" s="1"/>
  <c r="G367" i="1"/>
  <c r="H367" i="1" s="1"/>
  <c r="G368" i="1"/>
  <c r="H368" i="1" s="1"/>
  <c r="G366" i="1"/>
  <c r="H366" i="1" s="1"/>
  <c r="G365" i="1"/>
  <c r="H365" i="1" s="1"/>
  <c r="G316" i="1"/>
  <c r="H316" i="1" s="1"/>
  <c r="G343" i="1"/>
  <c r="H343" i="1" s="1"/>
  <c r="G327" i="1"/>
  <c r="G314" i="1"/>
  <c r="H314" i="1" s="1"/>
  <c r="G277" i="1"/>
  <c r="G361" i="1"/>
  <c r="H361" i="1" s="1"/>
  <c r="G312" i="1"/>
  <c r="H312" i="1" s="1"/>
  <c r="G280" i="1"/>
  <c r="H280" i="1" s="1"/>
  <c r="G288" i="1"/>
  <c r="H288" i="1" s="1"/>
  <c r="G282" i="1"/>
  <c r="H282" i="1" s="1"/>
  <c r="G300" i="1"/>
  <c r="H300" i="1" s="1"/>
  <c r="G345" i="1"/>
  <c r="H345" i="1" s="1"/>
  <c r="G297" i="1"/>
  <c r="H297" i="1" s="1"/>
  <c r="G299" i="1"/>
  <c r="H299" i="1" s="1"/>
  <c r="G350" i="1"/>
  <c r="G351" i="1"/>
  <c r="H351" i="1" s="1"/>
  <c r="G331" i="1"/>
  <c r="G278" i="1"/>
  <c r="H278" i="1" s="1"/>
  <c r="G307" i="1"/>
  <c r="H307" i="1" s="1"/>
  <c r="G284" i="1"/>
  <c r="H284" i="1" s="1"/>
  <c r="G289" i="1"/>
  <c r="H289" i="1" s="1"/>
  <c r="G303" i="1"/>
  <c r="H303" i="1" s="1"/>
  <c r="G328" i="1"/>
  <c r="H328" i="1" s="1"/>
  <c r="G286" i="1"/>
  <c r="H286" i="1" s="1"/>
  <c r="G337" i="1"/>
  <c r="H337" i="1" s="1"/>
  <c r="G311" i="1"/>
  <c r="H311" i="1" s="1"/>
  <c r="G354" i="1"/>
  <c r="G308" i="1"/>
  <c r="H308" i="1" s="1"/>
  <c r="G274" i="1"/>
  <c r="H274" i="1" s="1"/>
  <c r="G322" i="1"/>
  <c r="H322" i="1" s="1"/>
  <c r="G318" i="1"/>
  <c r="H318" i="1" s="1"/>
  <c r="G304" i="1"/>
  <c r="H304" i="1" s="1"/>
  <c r="G339" i="1"/>
  <c r="H339" i="1" s="1"/>
  <c r="G352" i="1"/>
  <c r="H352" i="1" s="1"/>
  <c r="G313" i="1"/>
  <c r="H313" i="1" s="1"/>
  <c r="G287" i="1"/>
  <c r="H287" i="1" s="1"/>
  <c r="G321" i="1"/>
  <c r="H321" i="1" s="1"/>
  <c r="G336" i="1"/>
  <c r="H336" i="1" s="1"/>
  <c r="G292" i="1"/>
  <c r="G279" i="1"/>
  <c r="H279" i="1" s="1"/>
  <c r="G334" i="1"/>
  <c r="H334" i="1" s="1"/>
  <c r="G333" i="1"/>
  <c r="H333" i="1" s="1"/>
  <c r="G342" i="1"/>
  <c r="H342" i="1" s="1"/>
  <c r="G291" i="1"/>
  <c r="H291" i="1" s="1"/>
  <c r="G357" i="1"/>
  <c r="H357" i="1" s="1"/>
  <c r="G281" i="1"/>
  <c r="G324" i="1"/>
  <c r="H324" i="1" s="1"/>
  <c r="G302" i="1"/>
  <c r="H302" i="1" s="1"/>
  <c r="G340" i="1"/>
  <c r="H340" i="1" s="1"/>
  <c r="G310" i="1"/>
  <c r="H310" i="1" s="1"/>
  <c r="G309" i="1"/>
  <c r="G330" i="1"/>
  <c r="H330" i="1" s="1"/>
  <c r="G326" i="1"/>
  <c r="H326" i="1" s="1"/>
  <c r="G305" i="1"/>
  <c r="H305" i="1" s="1"/>
  <c r="G315" i="1"/>
  <c r="H315" i="1" s="1"/>
  <c r="G295" i="1"/>
  <c r="H295" i="1" s="1"/>
  <c r="G306" i="1"/>
  <c r="H306" i="1" s="1"/>
  <c r="G353" i="1"/>
  <c r="H353" i="1" s="1"/>
  <c r="G338" i="1"/>
  <c r="H338" i="1" s="1"/>
  <c r="G301" i="1"/>
  <c r="H301" i="1" s="1"/>
  <c r="G298" i="1"/>
  <c r="H298" i="1" s="1"/>
  <c r="G275" i="1"/>
  <c r="H275" i="1" s="1"/>
  <c r="G323" i="1"/>
  <c r="G276" i="1"/>
  <c r="H276" i="1" s="1"/>
  <c r="G290" i="1"/>
  <c r="H290" i="1" s="1"/>
  <c r="G356" i="1"/>
  <c r="H356" i="1" s="1"/>
  <c r="G320" i="1"/>
  <c r="H320" i="1" s="1"/>
  <c r="G341" i="1"/>
  <c r="H341" i="1" s="1"/>
  <c r="G355" i="1"/>
  <c r="H355" i="1" s="1"/>
  <c r="G317" i="1"/>
  <c r="H317" i="1" s="1"/>
  <c r="G335" i="1"/>
  <c r="H335" i="1" s="1"/>
  <c r="G344" i="1"/>
  <c r="H344" i="1" s="1"/>
  <c r="G285" i="1"/>
  <c r="H285" i="1" s="1"/>
  <c r="G363" i="1"/>
  <c r="H363" i="1" s="1"/>
  <c r="G362" i="1"/>
  <c r="G283" i="1"/>
  <c r="G349" i="1"/>
  <c r="H349" i="1" s="1"/>
  <c r="G332" i="1"/>
  <c r="H332" i="1" s="1"/>
  <c r="G319" i="1"/>
  <c r="H319" i="1" s="1"/>
  <c r="G296" i="1"/>
  <c r="H296" i="1" s="1"/>
  <c r="G329" i="1"/>
  <c r="H329" i="1" s="1"/>
  <c r="G294" i="1"/>
  <c r="H294" i="1" s="1"/>
  <c r="G358" i="1"/>
  <c r="H358" i="1" s="1"/>
  <c r="G347" i="1"/>
  <c r="H347" i="1" s="1"/>
  <c r="G293" i="1"/>
  <c r="H293" i="1" s="1"/>
  <c r="G359" i="1"/>
  <c r="H359" i="1" s="1"/>
  <c r="G348" i="1"/>
  <c r="G360" i="1"/>
  <c r="H360" i="1" s="1"/>
  <c r="G364" i="1"/>
  <c r="G346" i="1"/>
  <c r="H346" i="1" s="1"/>
  <c r="G325" i="1"/>
  <c r="H325" i="1" s="1"/>
  <c r="G273" i="1"/>
  <c r="H5" i="1"/>
  <c r="H17" i="1"/>
  <c r="H29" i="1"/>
  <c r="H172" i="1"/>
  <c r="H232" i="1"/>
  <c r="H256" i="1"/>
  <c r="H350" i="1"/>
  <c r="H362" i="1"/>
  <c r="H149" i="1"/>
  <c r="H173" i="1"/>
  <c r="H327" i="1"/>
  <c r="H19" i="1"/>
  <c r="H270" i="1"/>
  <c r="J270" i="1" s="1"/>
  <c r="H20" i="1"/>
  <c r="H163" i="1"/>
  <c r="H292" i="1"/>
  <c r="H8" i="1"/>
  <c r="H151" i="1"/>
  <c r="H7" i="1"/>
  <c r="H114" i="1"/>
  <c r="H258" i="1"/>
  <c r="H364" i="1"/>
  <c r="H32" i="1"/>
  <c r="H175" i="1"/>
  <c r="H45" i="1"/>
  <c r="H57" i="1"/>
  <c r="H69" i="1"/>
  <c r="H93" i="1"/>
  <c r="H152" i="1"/>
  <c r="H354" i="1"/>
  <c r="H117" i="1"/>
  <c r="H37" i="1"/>
  <c r="H49" i="1"/>
  <c r="H204" i="1"/>
  <c r="H240" i="1"/>
  <c r="H252" i="1"/>
  <c r="H62" i="1"/>
  <c r="H86" i="1"/>
  <c r="H181" i="1"/>
  <c r="H323" i="1"/>
  <c r="H63" i="1"/>
  <c r="H110" i="1"/>
  <c r="H122" i="1"/>
  <c r="H107" i="1"/>
  <c r="H153" i="1"/>
  <c r="H283" i="1"/>
  <c r="H309" i="1"/>
  <c r="H255" i="1"/>
  <c r="H155" i="1"/>
  <c r="H119" i="1"/>
  <c r="H83" i="1"/>
  <c r="H167" i="1"/>
  <c r="H348" i="1"/>
  <c r="H277" i="1"/>
  <c r="H331" i="1"/>
  <c r="H76" i="1"/>
  <c r="H123" i="1"/>
  <c r="H262" i="1"/>
  <c r="H52" i="1"/>
  <c r="H143" i="1"/>
  <c r="H59" i="1"/>
  <c r="H273" i="1" l="1"/>
  <c r="G374" i="1"/>
  <c r="H281" i="1"/>
  <c r="G373" i="1"/>
  <c r="G372" i="1"/>
  <c r="H4" i="1"/>
  <c r="G370" i="1"/>
  <c r="I369" i="1"/>
  <c r="J369" i="1"/>
  <c r="K369" i="1" s="1"/>
  <c r="I367" i="1"/>
  <c r="J367" i="1"/>
  <c r="K367" i="1" s="1"/>
  <c r="J366" i="1"/>
  <c r="K366" i="1" s="1"/>
  <c r="I366" i="1"/>
  <c r="I368" i="1"/>
  <c r="J368" i="1"/>
  <c r="K368" i="1" s="1"/>
  <c r="I365" i="1"/>
  <c r="J365" i="1"/>
  <c r="K365" i="1" s="1"/>
  <c r="J59" i="1"/>
  <c r="K59" i="1" s="1"/>
  <c r="I59" i="1"/>
  <c r="I147" i="1"/>
  <c r="J147" i="1"/>
  <c r="K147" i="1" s="1"/>
  <c r="J296" i="1"/>
  <c r="K296" i="1" s="1"/>
  <c r="I296" i="1"/>
  <c r="J170" i="1"/>
  <c r="K170" i="1" s="1"/>
  <c r="I170" i="1"/>
  <c r="J310" i="1"/>
  <c r="K310" i="1" s="1"/>
  <c r="I310" i="1"/>
  <c r="J22" i="1"/>
  <c r="K22" i="1" s="1"/>
  <c r="I22" i="1"/>
  <c r="J67" i="1"/>
  <c r="K67" i="1" s="1"/>
  <c r="I67" i="1"/>
  <c r="I351" i="1"/>
  <c r="J351" i="1"/>
  <c r="K351" i="1" s="1"/>
  <c r="J278" i="1"/>
  <c r="K278" i="1" s="1"/>
  <c r="I278" i="1"/>
  <c r="I353" i="1"/>
  <c r="J353" i="1"/>
  <c r="K353" i="1" s="1"/>
  <c r="J207" i="1"/>
  <c r="K207" i="1" s="1"/>
  <c r="I207" i="1"/>
  <c r="J16" i="1"/>
  <c r="K16" i="1" s="1"/>
  <c r="I16" i="1"/>
  <c r="J158" i="1"/>
  <c r="K158" i="1" s="1"/>
  <c r="I158" i="1"/>
  <c r="I15" i="1"/>
  <c r="J15" i="1"/>
  <c r="K15" i="1" s="1"/>
  <c r="N15" i="1" s="1"/>
  <c r="O15" i="1" s="1"/>
  <c r="J229" i="1"/>
  <c r="K229" i="1" s="1"/>
  <c r="I229" i="1"/>
  <c r="J86" i="1"/>
  <c r="K86" i="1" s="1"/>
  <c r="I86" i="1"/>
  <c r="I298" i="1"/>
  <c r="J298" i="1"/>
  <c r="K298" i="1" s="1"/>
  <c r="I156" i="1"/>
  <c r="J156" i="1"/>
  <c r="K156" i="1" s="1"/>
  <c r="J13" i="1"/>
  <c r="K13" i="1" s="1"/>
  <c r="I13" i="1"/>
  <c r="J10" i="1"/>
  <c r="K10" i="1" s="1"/>
  <c r="I10" i="1"/>
  <c r="I224" i="1"/>
  <c r="J224" i="1"/>
  <c r="K224" i="1" s="1"/>
  <c r="I81" i="1"/>
  <c r="J81" i="1"/>
  <c r="K81" i="1" s="1"/>
  <c r="I340" i="1"/>
  <c r="J340" i="1"/>
  <c r="K340" i="1" s="1"/>
  <c r="J174" i="1"/>
  <c r="K174" i="1" s="1"/>
  <c r="I174" i="1"/>
  <c r="K268" i="1"/>
  <c r="I268" i="1"/>
  <c r="I214" i="1"/>
  <c r="J214" i="1"/>
  <c r="K214" i="1" s="1"/>
  <c r="I178" i="1"/>
  <c r="J178" i="1"/>
  <c r="K178" i="1" s="1"/>
  <c r="J261" i="1"/>
  <c r="K261" i="1" s="1"/>
  <c r="I261" i="1"/>
  <c r="J356" i="1"/>
  <c r="K356" i="1" s="1"/>
  <c r="I356" i="1"/>
  <c r="I288" i="1"/>
  <c r="J288" i="1"/>
  <c r="K288" i="1" s="1"/>
  <c r="J217" i="1"/>
  <c r="K217" i="1" s="1"/>
  <c r="I217" i="1"/>
  <c r="J144" i="1"/>
  <c r="K144" i="1" s="1"/>
  <c r="I144" i="1"/>
  <c r="J212" i="1"/>
  <c r="K212" i="1" s="1"/>
  <c r="I212" i="1"/>
  <c r="J43" i="1"/>
  <c r="K43" i="1" s="1"/>
  <c r="I43" i="1"/>
  <c r="J327" i="1"/>
  <c r="K327" i="1" s="1"/>
  <c r="I327" i="1"/>
  <c r="J256" i="1"/>
  <c r="K256" i="1" s="1"/>
  <c r="I256" i="1"/>
  <c r="J274" i="1"/>
  <c r="K274" i="1" s="1"/>
  <c r="I274" i="1"/>
  <c r="I142" i="1"/>
  <c r="J142" i="1"/>
  <c r="K142" i="1" s="1"/>
  <c r="N142" i="1" s="1"/>
  <c r="O142" i="1" s="1"/>
  <c r="I293" i="1"/>
  <c r="J293" i="1"/>
  <c r="K293" i="1" s="1"/>
  <c r="I201" i="1"/>
  <c r="J201" i="1"/>
  <c r="K201" i="1" s="1"/>
  <c r="J96" i="1"/>
  <c r="K96" i="1" s="1"/>
  <c r="I96" i="1"/>
  <c r="I238" i="1"/>
  <c r="J238" i="1"/>
  <c r="K238" i="1" s="1"/>
  <c r="J231" i="1"/>
  <c r="K231" i="1" s="1"/>
  <c r="I231" i="1"/>
  <c r="I191" i="1"/>
  <c r="J191" i="1"/>
  <c r="K191" i="1" s="1"/>
  <c r="J131" i="1"/>
  <c r="K131" i="1" s="1"/>
  <c r="I131" i="1"/>
  <c r="J332" i="1"/>
  <c r="K332" i="1" s="1"/>
  <c r="I332" i="1"/>
  <c r="I276" i="1"/>
  <c r="J276" i="1"/>
  <c r="K276" i="1" s="1"/>
  <c r="J134" i="1"/>
  <c r="K134" i="1" s="1"/>
  <c r="I134" i="1"/>
  <c r="I347" i="1"/>
  <c r="J347" i="1"/>
  <c r="K347" i="1" s="1"/>
  <c r="J205" i="1"/>
  <c r="K205" i="1" s="1"/>
  <c r="I205" i="1"/>
  <c r="J62" i="1"/>
  <c r="K62" i="1" s="1"/>
  <c r="I62" i="1"/>
  <c r="I132" i="1"/>
  <c r="J132" i="1"/>
  <c r="K132" i="1" s="1"/>
  <c r="J129" i="1"/>
  <c r="K129" i="1" s="1"/>
  <c r="I129" i="1"/>
  <c r="I342" i="1"/>
  <c r="J342" i="1"/>
  <c r="K342" i="1" s="1"/>
  <c r="I200" i="1"/>
  <c r="J200" i="1"/>
  <c r="K200" i="1" s="1"/>
  <c r="J57" i="1"/>
  <c r="K57" i="1" s="1"/>
  <c r="I57" i="1"/>
  <c r="I280" i="1"/>
  <c r="J280" i="1"/>
  <c r="K280" i="1" s="1"/>
  <c r="J31" i="1"/>
  <c r="K31" i="1" s="1"/>
  <c r="I31" i="1"/>
  <c r="I223" i="1"/>
  <c r="J223" i="1"/>
  <c r="K223" i="1" s="1"/>
  <c r="J246" i="1"/>
  <c r="K246" i="1" s="1"/>
  <c r="N246" i="1" s="1"/>
  <c r="O246" i="1" s="1"/>
  <c r="I246" i="1"/>
  <c r="I315" i="1"/>
  <c r="J315" i="1"/>
  <c r="K315" i="1" s="1"/>
  <c r="I173" i="1"/>
  <c r="J173" i="1"/>
  <c r="K173" i="1" s="1"/>
  <c r="J18" i="1"/>
  <c r="K18" i="1" s="1"/>
  <c r="I18" i="1"/>
  <c r="I244" i="1"/>
  <c r="J244" i="1"/>
  <c r="K244" i="1" s="1"/>
  <c r="J101" i="1"/>
  <c r="K101" i="1" s="1"/>
  <c r="I101" i="1"/>
  <c r="I295" i="1"/>
  <c r="J295" i="1"/>
  <c r="K295" i="1" s="1"/>
  <c r="I344" i="1"/>
  <c r="J344" i="1"/>
  <c r="K344" i="1" s="1"/>
  <c r="J111" i="1"/>
  <c r="K111" i="1" s="1"/>
  <c r="I111" i="1"/>
  <c r="I241" i="1"/>
  <c r="J241" i="1"/>
  <c r="K241" i="1" s="1"/>
  <c r="J168" i="1"/>
  <c r="K168" i="1" s="1"/>
  <c r="I168" i="1"/>
  <c r="J93" i="1"/>
  <c r="K93" i="1" s="1"/>
  <c r="I93" i="1"/>
  <c r="J292" i="1"/>
  <c r="K292" i="1" s="1"/>
  <c r="I292" i="1"/>
  <c r="J54" i="1"/>
  <c r="K54" i="1" s="1"/>
  <c r="I54" i="1"/>
  <c r="J55" i="1"/>
  <c r="K55" i="1" s="1"/>
  <c r="I55" i="1"/>
  <c r="J304" i="1"/>
  <c r="K304" i="1" s="1"/>
  <c r="I304" i="1"/>
  <c r="J339" i="1"/>
  <c r="K339" i="1" s="1"/>
  <c r="I339" i="1"/>
  <c r="J197" i="1"/>
  <c r="K197" i="1" s="1"/>
  <c r="I197" i="1"/>
  <c r="I124" i="1"/>
  <c r="J124" i="1"/>
  <c r="K124" i="1" s="1"/>
  <c r="J305" i="1"/>
  <c r="K305" i="1" s="1"/>
  <c r="I305" i="1"/>
  <c r="I343" i="1"/>
  <c r="J343" i="1"/>
  <c r="K343" i="1" s="1"/>
  <c r="K267" i="1"/>
  <c r="I267" i="1"/>
  <c r="I227" i="1"/>
  <c r="J227" i="1"/>
  <c r="K227" i="1" s="1"/>
  <c r="J146" i="1"/>
  <c r="K146" i="1" s="1"/>
  <c r="I146" i="1"/>
  <c r="I74" i="1"/>
  <c r="J74" i="1"/>
  <c r="K74" i="1" s="1"/>
  <c r="J12" i="1"/>
  <c r="K12" i="1" s="1"/>
  <c r="I12" i="1"/>
  <c r="I69" i="1"/>
  <c r="J69" i="1"/>
  <c r="K69" i="1" s="1"/>
  <c r="J113" i="1"/>
  <c r="K113" i="1" s="1"/>
  <c r="I113" i="1"/>
  <c r="I30" i="1"/>
  <c r="J30" i="1"/>
  <c r="K30" i="1" s="1"/>
  <c r="J71" i="1"/>
  <c r="K71" i="1" s="1"/>
  <c r="I71" i="1"/>
  <c r="J251" i="1"/>
  <c r="K251" i="1" s="1"/>
  <c r="I251" i="1"/>
  <c r="J242" i="1"/>
  <c r="K242" i="1" s="1"/>
  <c r="I242" i="1"/>
  <c r="J311" i="1"/>
  <c r="K311" i="1" s="1"/>
  <c r="I311" i="1"/>
  <c r="J169" i="1"/>
  <c r="K169" i="1" s="1"/>
  <c r="I169" i="1"/>
  <c r="J240" i="1"/>
  <c r="K240" i="1" s="1"/>
  <c r="I240" i="1"/>
  <c r="J97" i="1"/>
  <c r="K97" i="1" s="1"/>
  <c r="I97" i="1"/>
  <c r="J306" i="1"/>
  <c r="K306" i="1" s="1"/>
  <c r="I306" i="1"/>
  <c r="J21" i="1"/>
  <c r="K21" i="1" s="1"/>
  <c r="I21" i="1"/>
  <c r="I151" i="1"/>
  <c r="J151" i="1"/>
  <c r="K151" i="1" s="1"/>
  <c r="I127" i="1"/>
  <c r="J127" i="1"/>
  <c r="K127" i="1" s="1"/>
  <c r="I279" i="1"/>
  <c r="J279" i="1"/>
  <c r="K279" i="1" s="1"/>
  <c r="J137" i="1"/>
  <c r="K137" i="1" s="1"/>
  <c r="I137" i="1"/>
  <c r="I289" i="1"/>
  <c r="J289" i="1"/>
  <c r="K289" i="1" s="1"/>
  <c r="J284" i="1"/>
  <c r="K284" i="1" s="1"/>
  <c r="I284" i="1"/>
  <c r="J27" i="1"/>
  <c r="K27" i="1" s="1"/>
  <c r="I27" i="1"/>
  <c r="I25" i="1"/>
  <c r="J25" i="1"/>
  <c r="K25" i="1" s="1"/>
  <c r="I364" i="1"/>
  <c r="J364" i="1"/>
  <c r="K364" i="1" s="1"/>
  <c r="J209" i="1"/>
  <c r="K209" i="1" s="1"/>
  <c r="I209" i="1"/>
  <c r="J42" i="1"/>
  <c r="K42" i="1" s="1"/>
  <c r="N42" i="1" s="1"/>
  <c r="O42" i="1" s="1"/>
  <c r="I42" i="1"/>
  <c r="J235" i="1"/>
  <c r="K235" i="1" s="1"/>
  <c r="I235" i="1"/>
  <c r="J135" i="1"/>
  <c r="K135" i="1" s="1"/>
  <c r="N135" i="1" s="1"/>
  <c r="O135" i="1" s="1"/>
  <c r="I135" i="1"/>
  <c r="I359" i="1"/>
  <c r="J359" i="1"/>
  <c r="K359" i="1" s="1"/>
  <c r="I286" i="1"/>
  <c r="J286" i="1"/>
  <c r="K286" i="1" s="1"/>
  <c r="I354" i="1"/>
  <c r="J354" i="1"/>
  <c r="K354" i="1" s="1"/>
  <c r="J316" i="1"/>
  <c r="K316" i="1" s="1"/>
  <c r="I316" i="1"/>
  <c r="K270" i="1"/>
  <c r="I270" i="1"/>
  <c r="J185" i="1"/>
  <c r="K185" i="1" s="1"/>
  <c r="I185" i="1"/>
  <c r="J112" i="1"/>
  <c r="K112" i="1" s="1"/>
  <c r="I112" i="1"/>
  <c r="J179" i="1"/>
  <c r="K179" i="1" s="1"/>
  <c r="I179" i="1"/>
  <c r="J213" i="1"/>
  <c r="K213" i="1" s="1"/>
  <c r="I213" i="1"/>
  <c r="J166" i="1"/>
  <c r="K166" i="1" s="1"/>
  <c r="I166" i="1"/>
  <c r="J76" i="1"/>
  <c r="K76" i="1" s="1"/>
  <c r="I76" i="1"/>
  <c r="J273" i="1"/>
  <c r="I273" i="1"/>
  <c r="J36" i="1"/>
  <c r="K36" i="1" s="1"/>
  <c r="I36" i="1"/>
  <c r="J119" i="1"/>
  <c r="K119" i="1" s="1"/>
  <c r="I119" i="1"/>
  <c r="J333" i="1"/>
  <c r="K333" i="1" s="1"/>
  <c r="I333" i="1"/>
  <c r="J99" i="1"/>
  <c r="K99" i="1" s="1"/>
  <c r="I99" i="1"/>
  <c r="J26" i="1"/>
  <c r="K26" i="1" s="1"/>
  <c r="I26" i="1"/>
  <c r="J94" i="1"/>
  <c r="K94" i="1" s="1"/>
  <c r="I94" i="1"/>
  <c r="J164" i="1"/>
  <c r="K164" i="1" s="1"/>
  <c r="N164" i="1" s="1"/>
  <c r="O164" i="1" s="1"/>
  <c r="I164" i="1"/>
  <c r="J198" i="1"/>
  <c r="K198" i="1" s="1"/>
  <c r="I198" i="1"/>
  <c r="J186" i="1"/>
  <c r="K186" i="1" s="1"/>
  <c r="I186" i="1"/>
  <c r="J307" i="1"/>
  <c r="K307" i="1" s="1"/>
  <c r="I307" i="1"/>
  <c r="I349" i="1"/>
  <c r="J349" i="1"/>
  <c r="K349" i="1" s="1"/>
  <c r="J301" i="1"/>
  <c r="K301" i="1" s="1"/>
  <c r="I301" i="1"/>
  <c r="I313" i="1"/>
  <c r="J313" i="1"/>
  <c r="K313" i="1" s="1"/>
  <c r="J11" i="1"/>
  <c r="K11" i="1" s="1"/>
  <c r="I11" i="1"/>
  <c r="I98" i="1"/>
  <c r="J98" i="1"/>
  <c r="K98" i="1" s="1"/>
  <c r="J236" i="1"/>
  <c r="K236" i="1" s="1"/>
  <c r="I236" i="1"/>
  <c r="I328" i="1"/>
  <c r="J328" i="1"/>
  <c r="K328" i="1" s="1"/>
  <c r="I136" i="1"/>
  <c r="J136" i="1"/>
  <c r="K136" i="1" s="1"/>
  <c r="J84" i="1"/>
  <c r="K84" i="1" s="1"/>
  <c r="I84" i="1"/>
  <c r="J262" i="1"/>
  <c r="K262" i="1" s="1"/>
  <c r="I262" i="1"/>
  <c r="J247" i="1"/>
  <c r="K247" i="1" s="1"/>
  <c r="I247" i="1"/>
  <c r="J320" i="1"/>
  <c r="K320" i="1" s="1"/>
  <c r="I320" i="1"/>
  <c r="J285" i="1"/>
  <c r="K285" i="1" s="1"/>
  <c r="I285" i="1"/>
  <c r="I259" i="1"/>
  <c r="J259" i="1"/>
  <c r="K259" i="1" s="1"/>
  <c r="I300" i="1"/>
  <c r="J300" i="1"/>
  <c r="K300" i="1" s="1"/>
  <c r="J249" i="1"/>
  <c r="K249" i="1" s="1"/>
  <c r="I249" i="1"/>
  <c r="J48" i="1"/>
  <c r="K48" i="1" s="1"/>
  <c r="I48" i="1"/>
  <c r="J263" i="1"/>
  <c r="K263" i="1" s="1"/>
  <c r="N263" i="1" s="1"/>
  <c r="O263" i="1" s="1"/>
  <c r="I263" i="1"/>
  <c r="I165" i="1"/>
  <c r="J165" i="1"/>
  <c r="K165" i="1" s="1"/>
  <c r="I348" i="1"/>
  <c r="J348" i="1"/>
  <c r="K348" i="1" s="1"/>
  <c r="J203" i="1"/>
  <c r="K203" i="1" s="1"/>
  <c r="I203" i="1"/>
  <c r="J195" i="1"/>
  <c r="K195" i="1" s="1"/>
  <c r="I195" i="1"/>
  <c r="J155" i="1"/>
  <c r="K155" i="1" s="1"/>
  <c r="I155" i="1"/>
  <c r="J23" i="1"/>
  <c r="K23" i="1" s="1"/>
  <c r="I23" i="1"/>
  <c r="J308" i="1"/>
  <c r="K308" i="1" s="1"/>
  <c r="I308" i="1"/>
  <c r="J266" i="1"/>
  <c r="K266" i="1" s="1"/>
  <c r="I266" i="1"/>
  <c r="J122" i="1"/>
  <c r="K122" i="1" s="1"/>
  <c r="N122" i="1" s="1"/>
  <c r="O122" i="1" s="1"/>
  <c r="I122" i="1"/>
  <c r="I335" i="1"/>
  <c r="J335" i="1"/>
  <c r="K335" i="1" s="1"/>
  <c r="I193" i="1"/>
  <c r="J193" i="1"/>
  <c r="K193" i="1" s="1"/>
  <c r="N193" i="1" s="1"/>
  <c r="O193" i="1" s="1"/>
  <c r="J50" i="1"/>
  <c r="K50" i="1" s="1"/>
  <c r="I50" i="1"/>
  <c r="J264" i="1"/>
  <c r="K264" i="1" s="1"/>
  <c r="I264" i="1"/>
  <c r="J120" i="1"/>
  <c r="K120" i="1" s="1"/>
  <c r="I120" i="1"/>
  <c r="J117" i="1"/>
  <c r="K117" i="1" s="1"/>
  <c r="I117" i="1"/>
  <c r="J330" i="1"/>
  <c r="K330" i="1" s="1"/>
  <c r="I330" i="1"/>
  <c r="J188" i="1"/>
  <c r="K188" i="1" s="1"/>
  <c r="I188" i="1"/>
  <c r="I45" i="1"/>
  <c r="J45" i="1"/>
  <c r="K45" i="1" s="1"/>
  <c r="J258" i="1"/>
  <c r="K258" i="1" s="1"/>
  <c r="I258" i="1"/>
  <c r="J7" i="1"/>
  <c r="K7" i="1" s="1"/>
  <c r="I7" i="1"/>
  <c r="J187" i="1"/>
  <c r="K187" i="1" s="1"/>
  <c r="I187" i="1"/>
  <c r="J234" i="1"/>
  <c r="K234" i="1" s="1"/>
  <c r="I234" i="1"/>
  <c r="J303" i="1"/>
  <c r="K303" i="1" s="1"/>
  <c r="I303" i="1"/>
  <c r="J161" i="1"/>
  <c r="K161" i="1" s="1"/>
  <c r="I161" i="1"/>
  <c r="I6" i="1"/>
  <c r="J6" i="1"/>
  <c r="K6" i="1" s="1"/>
  <c r="I232" i="1"/>
  <c r="J232" i="1"/>
  <c r="K232" i="1" s="1"/>
  <c r="J89" i="1"/>
  <c r="K89" i="1" s="1"/>
  <c r="I89" i="1"/>
  <c r="J215" i="1"/>
  <c r="K215" i="1" s="1"/>
  <c r="I215" i="1"/>
  <c r="J297" i="1"/>
  <c r="K297" i="1" s="1"/>
  <c r="I297" i="1"/>
  <c r="J202" i="1"/>
  <c r="K202" i="1" s="1"/>
  <c r="I202" i="1"/>
  <c r="J123" i="1"/>
  <c r="K123" i="1" s="1"/>
  <c r="I123" i="1"/>
  <c r="J324" i="1"/>
  <c r="K324" i="1" s="1"/>
  <c r="I324" i="1"/>
  <c r="J167" i="1"/>
  <c r="K167" i="1" s="1"/>
  <c r="I167" i="1"/>
  <c r="J159" i="1"/>
  <c r="K159" i="1" s="1"/>
  <c r="I159" i="1"/>
  <c r="J118" i="1"/>
  <c r="K118" i="1" s="1"/>
  <c r="I118" i="1"/>
  <c r="J357" i="1"/>
  <c r="K357" i="1" s="1"/>
  <c r="I357" i="1"/>
  <c r="I281" i="1"/>
  <c r="J281" i="1"/>
  <c r="J254" i="1"/>
  <c r="K254" i="1" s="1"/>
  <c r="I254" i="1"/>
  <c r="J110" i="1"/>
  <c r="K110" i="1" s="1"/>
  <c r="I110" i="1"/>
  <c r="I323" i="1"/>
  <c r="J323" i="1"/>
  <c r="K323" i="1" s="1"/>
  <c r="J181" i="1"/>
  <c r="K181" i="1" s="1"/>
  <c r="I181" i="1"/>
  <c r="J38" i="1"/>
  <c r="K38" i="1" s="1"/>
  <c r="I38" i="1"/>
  <c r="J252" i="1"/>
  <c r="K252" i="1" s="1"/>
  <c r="I252" i="1"/>
  <c r="J108" i="1"/>
  <c r="K108" i="1" s="1"/>
  <c r="I108" i="1"/>
  <c r="J105" i="1"/>
  <c r="K105" i="1" s="1"/>
  <c r="I105" i="1"/>
  <c r="I318" i="1"/>
  <c r="J318" i="1"/>
  <c r="K318" i="1" s="1"/>
  <c r="I176" i="1"/>
  <c r="J176" i="1"/>
  <c r="K176" i="1" s="1"/>
  <c r="J33" i="1"/>
  <c r="K33" i="1" s="1"/>
  <c r="I33" i="1"/>
  <c r="J222" i="1"/>
  <c r="K222" i="1" s="1"/>
  <c r="I222" i="1"/>
  <c r="J199" i="1"/>
  <c r="K199" i="1" s="1"/>
  <c r="I199" i="1"/>
  <c r="I163" i="1"/>
  <c r="J163" i="1"/>
  <c r="K163" i="1" s="1"/>
  <c r="I210" i="1"/>
  <c r="J210" i="1"/>
  <c r="K210" i="1" s="1"/>
  <c r="J291" i="1"/>
  <c r="K291" i="1" s="1"/>
  <c r="I291" i="1"/>
  <c r="I149" i="1"/>
  <c r="J149" i="1"/>
  <c r="K149" i="1" s="1"/>
  <c r="J362" i="1"/>
  <c r="K362" i="1" s="1"/>
  <c r="I362" i="1"/>
  <c r="J220" i="1"/>
  <c r="K220" i="1" s="1"/>
  <c r="I220" i="1"/>
  <c r="I77" i="1"/>
  <c r="J77" i="1"/>
  <c r="K77" i="1" s="1"/>
  <c r="J208" i="1"/>
  <c r="K208" i="1" s="1"/>
  <c r="I208" i="1"/>
  <c r="J95" i="1"/>
  <c r="K95" i="1" s="1"/>
  <c r="I95" i="1"/>
  <c r="J28" i="1"/>
  <c r="K28" i="1" s="1"/>
  <c r="I28" i="1"/>
  <c r="J319" i="1"/>
  <c r="K319" i="1" s="1"/>
  <c r="I319" i="1"/>
  <c r="J72" i="1"/>
  <c r="K72" i="1" s="1"/>
  <c r="I72" i="1"/>
  <c r="J309" i="1"/>
  <c r="K309" i="1" s="1"/>
  <c r="I309" i="1"/>
  <c r="J225" i="1"/>
  <c r="K225" i="1" s="1"/>
  <c r="I225" i="1"/>
  <c r="J230" i="1"/>
  <c r="K230" i="1" s="1"/>
  <c r="I230" i="1"/>
  <c r="J299" i="1"/>
  <c r="K299" i="1" s="1"/>
  <c r="I299" i="1"/>
  <c r="J157" i="1"/>
  <c r="K157" i="1" s="1"/>
  <c r="I157" i="1"/>
  <c r="J14" i="1"/>
  <c r="K14" i="1" s="1"/>
  <c r="I14" i="1"/>
  <c r="J228" i="1"/>
  <c r="K228" i="1" s="1"/>
  <c r="I228" i="1"/>
  <c r="J85" i="1"/>
  <c r="K85" i="1" s="1"/>
  <c r="I85" i="1"/>
  <c r="J82" i="1"/>
  <c r="K82" i="1" s="1"/>
  <c r="I82" i="1"/>
  <c r="J294" i="1"/>
  <c r="K294" i="1" s="1"/>
  <c r="I294" i="1"/>
  <c r="I152" i="1"/>
  <c r="J152" i="1"/>
  <c r="K152" i="1" s="1"/>
  <c r="J9" i="1"/>
  <c r="K9" i="1" s="1"/>
  <c r="I9" i="1"/>
  <c r="J162" i="1"/>
  <c r="K162" i="1" s="1"/>
  <c r="I162" i="1"/>
  <c r="I115" i="1"/>
  <c r="J115" i="1"/>
  <c r="K115" i="1" s="1"/>
  <c r="J104" i="1"/>
  <c r="K104" i="1" s="1"/>
  <c r="I104" i="1"/>
  <c r="J150" i="1"/>
  <c r="K150" i="1" s="1"/>
  <c r="I150" i="1"/>
  <c r="I269" i="1"/>
  <c r="K269" i="1"/>
  <c r="J125" i="1"/>
  <c r="K125" i="1" s="1"/>
  <c r="I125" i="1"/>
  <c r="J338" i="1"/>
  <c r="K338" i="1" s="1"/>
  <c r="I338" i="1"/>
  <c r="I53" i="1"/>
  <c r="J53" i="1"/>
  <c r="K53" i="1" s="1"/>
  <c r="J106" i="1"/>
  <c r="K106" i="1" s="1"/>
  <c r="I106" i="1"/>
  <c r="J100" i="1"/>
  <c r="K100" i="1" s="1"/>
  <c r="I100" i="1"/>
  <c r="I345" i="1"/>
  <c r="J345" i="1"/>
  <c r="K345" i="1" s="1"/>
  <c r="I35" i="1"/>
  <c r="J35" i="1"/>
  <c r="K35" i="1" s="1"/>
  <c r="I183" i="1"/>
  <c r="J183" i="1"/>
  <c r="K183" i="1" s="1"/>
  <c r="J141" i="1"/>
  <c r="K141" i="1" s="1"/>
  <c r="I141" i="1"/>
  <c r="I237" i="1"/>
  <c r="J237" i="1"/>
  <c r="K237" i="1" s="1"/>
  <c r="J24" i="1"/>
  <c r="K24" i="1" s="1"/>
  <c r="I24" i="1"/>
  <c r="J64" i="1"/>
  <c r="K64" i="1" s="1"/>
  <c r="I64" i="1"/>
  <c r="I283" i="1"/>
  <c r="J283" i="1"/>
  <c r="K283" i="1" s="1"/>
  <c r="J189" i="1"/>
  <c r="K189" i="1" s="1"/>
  <c r="I189" i="1"/>
  <c r="I218" i="1"/>
  <c r="J218" i="1"/>
  <c r="K218" i="1" s="1"/>
  <c r="J75" i="1"/>
  <c r="K75" i="1" s="1"/>
  <c r="I75" i="1"/>
  <c r="I287" i="1"/>
  <c r="J287" i="1"/>
  <c r="K287" i="1" s="1"/>
  <c r="J145" i="1"/>
  <c r="K145" i="1" s="1"/>
  <c r="I145" i="1"/>
  <c r="J358" i="1"/>
  <c r="K358" i="1" s="1"/>
  <c r="I358" i="1"/>
  <c r="J216" i="1"/>
  <c r="K216" i="1" s="1"/>
  <c r="N216" i="1" s="1"/>
  <c r="O216" i="1" s="1"/>
  <c r="I216" i="1"/>
  <c r="J73" i="1"/>
  <c r="K73" i="1" s="1"/>
  <c r="I73" i="1"/>
  <c r="J70" i="1"/>
  <c r="K70" i="1" s="1"/>
  <c r="I70" i="1"/>
  <c r="I282" i="1"/>
  <c r="J282" i="1"/>
  <c r="K282" i="1" s="1"/>
  <c r="I140" i="1"/>
  <c r="J140" i="1"/>
  <c r="K140" i="1" s="1"/>
  <c r="I211" i="1"/>
  <c r="J211" i="1"/>
  <c r="K211" i="1" s="1"/>
  <c r="J138" i="1"/>
  <c r="K138" i="1" s="1"/>
  <c r="I138" i="1"/>
  <c r="J92" i="1"/>
  <c r="K92" i="1" s="1"/>
  <c r="I92" i="1"/>
  <c r="J80" i="1"/>
  <c r="K80" i="1" s="1"/>
  <c r="I80" i="1"/>
  <c r="I126" i="1"/>
  <c r="J126" i="1"/>
  <c r="K126" i="1" s="1"/>
  <c r="J257" i="1"/>
  <c r="K257" i="1" s="1"/>
  <c r="N257" i="1" s="1"/>
  <c r="O257" i="1" s="1"/>
  <c r="I257" i="1"/>
  <c r="J102" i="1"/>
  <c r="K102" i="1" s="1"/>
  <c r="I102" i="1"/>
  <c r="J326" i="1"/>
  <c r="K326" i="1" s="1"/>
  <c r="I326" i="1"/>
  <c r="I184" i="1"/>
  <c r="J184" i="1"/>
  <c r="K184" i="1" s="1"/>
  <c r="N184" i="1" s="1"/>
  <c r="O184" i="1" s="1"/>
  <c r="J41" i="1"/>
  <c r="K41" i="1" s="1"/>
  <c r="I41" i="1"/>
  <c r="I350" i="1"/>
  <c r="J350" i="1"/>
  <c r="K350" i="1" s="1"/>
  <c r="J65" i="1"/>
  <c r="K65" i="1" s="1"/>
  <c r="I65" i="1"/>
  <c r="I143" i="1"/>
  <c r="J143" i="1"/>
  <c r="K143" i="1" s="1"/>
  <c r="I130" i="1"/>
  <c r="J130" i="1"/>
  <c r="K130" i="1" s="1"/>
  <c r="J177" i="1"/>
  <c r="K177" i="1" s="1"/>
  <c r="I177" i="1"/>
  <c r="J255" i="1"/>
  <c r="K255" i="1" s="1"/>
  <c r="N255" i="1" s="1"/>
  <c r="O255" i="1" s="1"/>
  <c r="I255" i="1"/>
  <c r="I87" i="1"/>
  <c r="J87" i="1"/>
  <c r="K87" i="1" s="1"/>
  <c r="J196" i="1"/>
  <c r="K196" i="1" s="1"/>
  <c r="I196" i="1"/>
  <c r="I355" i="1"/>
  <c r="J355" i="1"/>
  <c r="K355" i="1" s="1"/>
  <c r="J52" i="1"/>
  <c r="K52" i="1" s="1"/>
  <c r="I52" i="1"/>
  <c r="K271" i="1"/>
  <c r="I271" i="1"/>
  <c r="I329" i="1"/>
  <c r="J329" i="1"/>
  <c r="K329" i="1" s="1"/>
  <c r="I321" i="1"/>
  <c r="J321" i="1"/>
  <c r="K321" i="1" s="1"/>
  <c r="J83" i="1"/>
  <c r="K83" i="1" s="1"/>
  <c r="I83" i="1"/>
  <c r="I360" i="1"/>
  <c r="J360" i="1"/>
  <c r="K360" i="1" s="1"/>
  <c r="J219" i="1"/>
  <c r="K219" i="1" s="1"/>
  <c r="I219" i="1"/>
  <c r="J226" i="1"/>
  <c r="K226" i="1" s="1"/>
  <c r="I226" i="1"/>
  <c r="J153" i="1"/>
  <c r="K153" i="1" s="1"/>
  <c r="I153" i="1"/>
  <c r="J206" i="1"/>
  <c r="K206" i="1" s="1"/>
  <c r="I206" i="1"/>
  <c r="J63" i="1"/>
  <c r="K63" i="1" s="1"/>
  <c r="I63" i="1"/>
  <c r="J275" i="1"/>
  <c r="K275" i="1" s="1"/>
  <c r="I275" i="1"/>
  <c r="J133" i="1"/>
  <c r="K133" i="1" s="1"/>
  <c r="I133" i="1"/>
  <c r="I346" i="1"/>
  <c r="J346" i="1"/>
  <c r="K346" i="1" s="1"/>
  <c r="I204" i="1"/>
  <c r="J204" i="1"/>
  <c r="K204" i="1" s="1"/>
  <c r="J61" i="1"/>
  <c r="K61" i="1" s="1"/>
  <c r="I61" i="1"/>
  <c r="J58" i="1"/>
  <c r="K58" i="1" s="1"/>
  <c r="I58" i="1"/>
  <c r="I272" i="1"/>
  <c r="K272" i="1"/>
  <c r="I128" i="1"/>
  <c r="J128" i="1"/>
  <c r="K128" i="1" s="1"/>
  <c r="J175" i="1"/>
  <c r="K175" i="1" s="1"/>
  <c r="I175" i="1"/>
  <c r="I114" i="1"/>
  <c r="J114" i="1"/>
  <c r="K114" i="1" s="1"/>
  <c r="J68" i="1"/>
  <c r="K68" i="1" s="1"/>
  <c r="I68" i="1"/>
  <c r="J56" i="1"/>
  <c r="K56" i="1" s="1"/>
  <c r="I56" i="1"/>
  <c r="J103" i="1"/>
  <c r="K103" i="1" s="1"/>
  <c r="I103" i="1"/>
  <c r="I245" i="1"/>
  <c r="J245" i="1"/>
  <c r="K245" i="1" s="1"/>
  <c r="J90" i="1"/>
  <c r="K90" i="1" s="1"/>
  <c r="I90" i="1"/>
  <c r="J314" i="1"/>
  <c r="K314" i="1" s="1"/>
  <c r="I314" i="1"/>
  <c r="J172" i="1"/>
  <c r="K172" i="1" s="1"/>
  <c r="I172" i="1"/>
  <c r="I29" i="1"/>
  <c r="J29" i="1"/>
  <c r="K29" i="1" s="1"/>
  <c r="I171" i="1"/>
  <c r="J171" i="1"/>
  <c r="K171" i="1" s="1"/>
  <c r="J331" i="1"/>
  <c r="K331" i="1" s="1"/>
  <c r="I331" i="1"/>
  <c r="I361" i="1"/>
  <c r="J361" i="1"/>
  <c r="K361" i="1" s="1"/>
  <c r="I336" i="1"/>
  <c r="J336" i="1"/>
  <c r="K336" i="1" s="1"/>
  <c r="J190" i="1"/>
  <c r="K190" i="1" s="1"/>
  <c r="N190" i="1" s="1"/>
  <c r="O190" i="1" s="1"/>
  <c r="I190" i="1"/>
  <c r="I194" i="1"/>
  <c r="J194" i="1"/>
  <c r="K194" i="1" s="1"/>
  <c r="J265" i="1"/>
  <c r="K265" i="1" s="1"/>
  <c r="I265" i="1"/>
  <c r="I334" i="1"/>
  <c r="J334" i="1"/>
  <c r="K334" i="1" s="1"/>
  <c r="I192" i="1"/>
  <c r="J192" i="1"/>
  <c r="K192" i="1" s="1"/>
  <c r="I46" i="1"/>
  <c r="J46" i="1"/>
  <c r="K46" i="1" s="1"/>
  <c r="N46" i="1" s="1"/>
  <c r="O46" i="1" s="1"/>
  <c r="J116" i="1"/>
  <c r="K116" i="1" s="1"/>
  <c r="I116" i="1"/>
  <c r="I139" i="1"/>
  <c r="J139" i="1"/>
  <c r="K139" i="1" s="1"/>
  <c r="I91" i="1"/>
  <c r="J91" i="1"/>
  <c r="K91" i="1" s="1"/>
  <c r="J8" i="1"/>
  <c r="K8" i="1" s="1"/>
  <c r="I8" i="1"/>
  <c r="J44" i="1"/>
  <c r="K44" i="1" s="1"/>
  <c r="I44" i="1"/>
  <c r="J19" i="1"/>
  <c r="K19" i="1" s="1"/>
  <c r="I19" i="1"/>
  <c r="J78" i="1"/>
  <c r="K78" i="1" s="1"/>
  <c r="I78" i="1"/>
  <c r="I302" i="1"/>
  <c r="J302" i="1"/>
  <c r="K302" i="1" s="1"/>
  <c r="J160" i="1"/>
  <c r="K160" i="1" s="1"/>
  <c r="I160" i="1"/>
  <c r="J17" i="1"/>
  <c r="K17" i="1" s="1"/>
  <c r="I17" i="1"/>
  <c r="I341" i="1"/>
  <c r="J341" i="1"/>
  <c r="K341" i="1" s="1"/>
  <c r="J239" i="1"/>
  <c r="K239" i="1" s="1"/>
  <c r="I239" i="1"/>
  <c r="J243" i="1"/>
  <c r="K243" i="1" s="1"/>
  <c r="N243" i="1" s="1"/>
  <c r="O243" i="1" s="1"/>
  <c r="I243" i="1"/>
  <c r="I107" i="1"/>
  <c r="J107" i="1"/>
  <c r="K107" i="1" s="1"/>
  <c r="J51" i="1"/>
  <c r="K51" i="1" s="1"/>
  <c r="I51" i="1"/>
  <c r="J121" i="1"/>
  <c r="K121" i="1" s="1"/>
  <c r="I121" i="1"/>
  <c r="J49" i="1"/>
  <c r="K49" i="1" s="1"/>
  <c r="I49" i="1"/>
  <c r="I260" i="1"/>
  <c r="J260" i="1"/>
  <c r="K260" i="1" s="1"/>
  <c r="I233" i="1"/>
  <c r="J233" i="1"/>
  <c r="K233" i="1" s="1"/>
  <c r="I250" i="1"/>
  <c r="J250" i="1"/>
  <c r="K250" i="1" s="1"/>
  <c r="J325" i="1"/>
  <c r="K325" i="1" s="1"/>
  <c r="I325" i="1"/>
  <c r="J40" i="1"/>
  <c r="K40" i="1" s="1"/>
  <c r="I40" i="1"/>
  <c r="J317" i="1"/>
  <c r="K317" i="1" s="1"/>
  <c r="I317" i="1"/>
  <c r="J277" i="1"/>
  <c r="K277" i="1" s="1"/>
  <c r="I277" i="1"/>
  <c r="J88" i="1"/>
  <c r="K88" i="1" s="1"/>
  <c r="I88" i="1"/>
  <c r="I337" i="1"/>
  <c r="J337" i="1"/>
  <c r="K337" i="1" s="1"/>
  <c r="J312" i="1"/>
  <c r="K312" i="1" s="1"/>
  <c r="I312" i="1"/>
  <c r="J47" i="1"/>
  <c r="K47" i="1" s="1"/>
  <c r="I47" i="1"/>
  <c r="J154" i="1"/>
  <c r="K154" i="1" s="1"/>
  <c r="I154" i="1"/>
  <c r="J60" i="1"/>
  <c r="K60" i="1" s="1"/>
  <c r="N60" i="1" s="1"/>
  <c r="O60" i="1" s="1"/>
  <c r="I60" i="1"/>
  <c r="J182" i="1"/>
  <c r="K182" i="1" s="1"/>
  <c r="I182" i="1"/>
  <c r="J39" i="1"/>
  <c r="K39" i="1" s="1"/>
  <c r="I39" i="1"/>
  <c r="J253" i="1"/>
  <c r="K253" i="1" s="1"/>
  <c r="N253" i="1" s="1"/>
  <c r="O253" i="1" s="1"/>
  <c r="I253" i="1"/>
  <c r="I109" i="1"/>
  <c r="J109" i="1"/>
  <c r="K109" i="1" s="1"/>
  <c r="I322" i="1"/>
  <c r="J322" i="1"/>
  <c r="K322" i="1" s="1"/>
  <c r="I180" i="1"/>
  <c r="J180" i="1"/>
  <c r="K180" i="1" s="1"/>
  <c r="I37" i="1"/>
  <c r="J37" i="1"/>
  <c r="K37" i="1" s="1"/>
  <c r="J34" i="1"/>
  <c r="K34" i="1" s="1"/>
  <c r="I34" i="1"/>
  <c r="J248" i="1"/>
  <c r="K248" i="1" s="1"/>
  <c r="I248" i="1"/>
  <c r="J32" i="1"/>
  <c r="K32" i="1" s="1"/>
  <c r="I32" i="1"/>
  <c r="J79" i="1"/>
  <c r="K79" i="1" s="1"/>
  <c r="I79" i="1"/>
  <c r="J352" i="1"/>
  <c r="K352" i="1" s="1"/>
  <c r="I352" i="1"/>
  <c r="J20" i="1"/>
  <c r="K20" i="1" s="1"/>
  <c r="I20" i="1"/>
  <c r="J363" i="1"/>
  <c r="K363" i="1" s="1"/>
  <c r="I363" i="1"/>
  <c r="I221" i="1"/>
  <c r="J221" i="1"/>
  <c r="K221" i="1" s="1"/>
  <c r="I66" i="1"/>
  <c r="J66" i="1"/>
  <c r="K66" i="1" s="1"/>
  <c r="J290" i="1"/>
  <c r="K290" i="1" s="1"/>
  <c r="I290" i="1"/>
  <c r="J148" i="1"/>
  <c r="K148" i="1" s="1"/>
  <c r="I148" i="1"/>
  <c r="J5" i="1"/>
  <c r="K5" i="1" s="1"/>
  <c r="N5" i="1" s="1"/>
  <c r="I5" i="1"/>
  <c r="H370" i="1" l="1"/>
  <c r="I374" i="1"/>
  <c r="K273" i="1"/>
  <c r="J374" i="1"/>
  <c r="J4" i="1"/>
  <c r="K4" i="1" s="1"/>
  <c r="N4" i="1" s="1"/>
  <c r="K281" i="1"/>
  <c r="O281" i="1" s="1"/>
  <c r="J373" i="1"/>
  <c r="I373" i="1"/>
  <c r="I4" i="1"/>
  <c r="I370" i="1" s="1"/>
  <c r="I372" i="1"/>
  <c r="O368" i="1"/>
  <c r="N368" i="1"/>
  <c r="N365" i="1"/>
  <c r="O365" i="1"/>
  <c r="N367" i="1"/>
  <c r="O367" i="1"/>
  <c r="N369" i="1"/>
  <c r="O369" i="1"/>
  <c r="N366" i="1"/>
  <c r="O366" i="1"/>
  <c r="O5" i="1"/>
  <c r="O121" i="1"/>
  <c r="N121" i="1"/>
  <c r="N219" i="1"/>
  <c r="O219" i="1"/>
  <c r="O218" i="1"/>
  <c r="N218" i="1"/>
  <c r="O177" i="1"/>
  <c r="N177" i="1"/>
  <c r="N208" i="1"/>
  <c r="O208" i="1"/>
  <c r="O330" i="1"/>
  <c r="N330" i="1"/>
  <c r="O11" i="1"/>
  <c r="N11" i="1"/>
  <c r="O16" i="1"/>
  <c r="N16" i="1"/>
  <c r="N248" i="1"/>
  <c r="O248" i="1"/>
  <c r="O160" i="1"/>
  <c r="N160" i="1"/>
  <c r="N103" i="1"/>
  <c r="O103" i="1"/>
  <c r="O77" i="1"/>
  <c r="N77" i="1"/>
  <c r="O298" i="1"/>
  <c r="N298" i="1"/>
  <c r="N337" i="1"/>
  <c r="O337" i="1"/>
  <c r="N194" i="1"/>
  <c r="O194" i="1" s="1"/>
  <c r="O189" i="1"/>
  <c r="N189" i="1"/>
  <c r="O162" i="1"/>
  <c r="N162" i="1"/>
  <c r="N167" i="1"/>
  <c r="O167" i="1"/>
  <c r="N203" i="1"/>
  <c r="O203" i="1"/>
  <c r="O112" i="1"/>
  <c r="N112" i="1"/>
  <c r="N267" i="1"/>
  <c r="O267" i="1"/>
  <c r="N207" i="1"/>
  <c r="O207" i="1"/>
  <c r="O34" i="1"/>
  <c r="N34" i="1"/>
  <c r="N355" i="1"/>
  <c r="O355" i="1"/>
  <c r="N283" i="1"/>
  <c r="O283" i="1"/>
  <c r="N14" i="1"/>
  <c r="O14" i="1"/>
  <c r="N27" i="1"/>
  <c r="O27" i="1"/>
  <c r="O55" i="1"/>
  <c r="N55" i="1"/>
  <c r="N18" i="1"/>
  <c r="O18" i="1"/>
  <c r="N261" i="1"/>
  <c r="O261" i="1"/>
  <c r="N86" i="1"/>
  <c r="O86" i="1"/>
  <c r="O170" i="1"/>
  <c r="N170" i="1"/>
  <c r="N17" i="1"/>
  <c r="O17" i="1" s="1"/>
  <c r="N210" i="1"/>
  <c r="O210" i="1"/>
  <c r="O227" i="1"/>
  <c r="N227" i="1"/>
  <c r="N223" i="1"/>
  <c r="O223" i="1"/>
  <c r="N360" i="1"/>
  <c r="O360" i="1"/>
  <c r="O85" i="1"/>
  <c r="N85" i="1"/>
  <c r="N249" i="1"/>
  <c r="O249" i="1"/>
  <c r="N256" i="1"/>
  <c r="O256" i="1"/>
  <c r="O47" i="1"/>
  <c r="N47" i="1"/>
  <c r="N318" i="1"/>
  <c r="O318" i="1"/>
  <c r="N30" i="1"/>
  <c r="O30" i="1"/>
  <c r="N238" i="1"/>
  <c r="O238" i="1"/>
  <c r="N171" i="1"/>
  <c r="O171" i="1"/>
  <c r="N73" i="1"/>
  <c r="O73" i="1"/>
  <c r="N262" i="1"/>
  <c r="O262" i="1" s="1"/>
  <c r="N240" i="1"/>
  <c r="O240" i="1"/>
  <c r="O163" i="1"/>
  <c r="N163" i="1"/>
  <c r="O313" i="1"/>
  <c r="N313" i="1"/>
  <c r="N127" i="1"/>
  <c r="O127" i="1"/>
  <c r="N139" i="1"/>
  <c r="O139" i="1"/>
  <c r="N138" i="1"/>
  <c r="O138" i="1"/>
  <c r="O309" i="1"/>
  <c r="N309" i="1"/>
  <c r="O356" i="1"/>
  <c r="N356" i="1"/>
  <c r="O39" i="1"/>
  <c r="N39" i="1"/>
  <c r="N58" i="1"/>
  <c r="O58" i="1"/>
  <c r="O35" i="1"/>
  <c r="N35" i="1"/>
  <c r="O232" i="1"/>
  <c r="N232" i="1"/>
  <c r="O343" i="1"/>
  <c r="N343" i="1"/>
  <c r="O280" i="1"/>
  <c r="N280" i="1"/>
  <c r="O37" i="1"/>
  <c r="N37" i="1"/>
  <c r="N358" i="1"/>
  <c r="O358" i="1"/>
  <c r="O220" i="1"/>
  <c r="N220" i="1"/>
  <c r="N301" i="1"/>
  <c r="O301" i="1"/>
  <c r="N311" i="1"/>
  <c r="O311" i="1"/>
  <c r="N140" i="1"/>
  <c r="O140" i="1"/>
  <c r="O319" i="1"/>
  <c r="N319" i="1"/>
  <c r="N133" i="1"/>
  <c r="O133" i="1"/>
  <c r="N115" i="1"/>
  <c r="O115" i="1"/>
  <c r="N364" i="1"/>
  <c r="O364" i="1"/>
  <c r="O156" i="1"/>
  <c r="N156" i="1"/>
  <c r="N271" i="1"/>
  <c r="O271" i="1" s="1"/>
  <c r="N234" i="1"/>
  <c r="O234" i="1"/>
  <c r="N179" i="1"/>
  <c r="O179" i="1"/>
  <c r="N101" i="1"/>
  <c r="O101" i="1"/>
  <c r="N174" i="1"/>
  <c r="O174" i="1"/>
  <c r="O312" i="1"/>
  <c r="N312" i="1"/>
  <c r="O359" i="1"/>
  <c r="N359" i="1"/>
  <c r="N340" i="1"/>
  <c r="O340" i="1"/>
  <c r="O250" i="1"/>
  <c r="N250" i="1"/>
  <c r="O110" i="1"/>
  <c r="N110" i="1"/>
  <c r="N113" i="1"/>
  <c r="O113" i="1"/>
  <c r="N96" i="1"/>
  <c r="O96" i="1"/>
  <c r="O143" i="1"/>
  <c r="N143" i="1"/>
  <c r="O259" i="1"/>
  <c r="N259" i="1"/>
  <c r="N69" i="1"/>
  <c r="O69" i="1"/>
  <c r="N199" i="1"/>
  <c r="O199" i="1"/>
  <c r="N120" i="1"/>
  <c r="O120" i="1"/>
  <c r="N332" i="1"/>
  <c r="O332" i="1"/>
  <c r="O206" i="1"/>
  <c r="N206" i="1"/>
  <c r="N349" i="1"/>
  <c r="O349" i="1"/>
  <c r="N173" i="1"/>
  <c r="O173" i="1"/>
  <c r="N224" i="1"/>
  <c r="O224" i="1"/>
  <c r="O204" i="1"/>
  <c r="N204" i="1"/>
  <c r="O65" i="1"/>
  <c r="N65" i="1"/>
  <c r="N64" i="1"/>
  <c r="O64" i="1"/>
  <c r="N157" i="1"/>
  <c r="O157" i="1"/>
  <c r="O252" i="1"/>
  <c r="N252" i="1"/>
  <c r="N270" i="1"/>
  <c r="O270" i="1" s="1"/>
  <c r="O242" i="1"/>
  <c r="N242" i="1"/>
  <c r="N57" i="1"/>
  <c r="O57" i="1"/>
  <c r="N229" i="1"/>
  <c r="O229" i="1"/>
  <c r="O239" i="1"/>
  <c r="N239" i="1"/>
  <c r="N314" i="1"/>
  <c r="O314" i="1"/>
  <c r="N350" i="1"/>
  <c r="O350" i="1"/>
  <c r="O282" i="1"/>
  <c r="N282" i="1"/>
  <c r="N149" i="1"/>
  <c r="O149" i="1"/>
  <c r="N45" i="1"/>
  <c r="O45" i="1"/>
  <c r="N289" i="1"/>
  <c r="O289" i="1"/>
  <c r="O74" i="1"/>
  <c r="N74" i="1"/>
  <c r="O124" i="1"/>
  <c r="N124" i="1"/>
  <c r="O344" i="1"/>
  <c r="N344" i="1"/>
  <c r="O315" i="1"/>
  <c r="N315" i="1"/>
  <c r="O200" i="1"/>
  <c r="N200" i="1"/>
  <c r="N191" i="1"/>
  <c r="O191" i="1" s="1"/>
  <c r="O214" i="1"/>
  <c r="N214" i="1"/>
  <c r="O351" i="1"/>
  <c r="N351" i="1"/>
  <c r="N147" i="1"/>
  <c r="O147" i="1"/>
  <c r="N8" i="1"/>
  <c r="O8" i="1"/>
  <c r="O323" i="1"/>
  <c r="N323" i="1"/>
  <c r="N279" i="1"/>
  <c r="O279" i="1"/>
  <c r="O288" i="1"/>
  <c r="N288" i="1"/>
  <c r="N272" i="1"/>
  <c r="O272" i="1"/>
  <c r="O159" i="1"/>
  <c r="N159" i="1"/>
  <c r="O195" i="1"/>
  <c r="N195" i="1"/>
  <c r="N93" i="1"/>
  <c r="O93" i="1"/>
  <c r="N22" i="1"/>
  <c r="O22" i="1"/>
  <c r="O325" i="1"/>
  <c r="N325" i="1"/>
  <c r="N265" i="1"/>
  <c r="O265" i="1"/>
  <c r="O276" i="1"/>
  <c r="N276" i="1"/>
  <c r="O29" i="1"/>
  <c r="N29" i="1"/>
  <c r="N326" i="1"/>
  <c r="O326" i="1"/>
  <c r="N105" i="1"/>
  <c r="O105" i="1"/>
  <c r="N117" i="1"/>
  <c r="O117" i="1"/>
  <c r="N36" i="1"/>
  <c r="O36" i="1"/>
  <c r="N169" i="1"/>
  <c r="O169" i="1"/>
  <c r="N31" i="1"/>
  <c r="O31" i="1"/>
  <c r="N20" i="1"/>
  <c r="O20" i="1"/>
  <c r="O83" i="1"/>
  <c r="N83" i="1"/>
  <c r="N348" i="1"/>
  <c r="O348" i="1"/>
  <c r="N241" i="1"/>
  <c r="O241" i="1"/>
  <c r="N102" i="1"/>
  <c r="O102" i="1"/>
  <c r="N72" i="1"/>
  <c r="O72" i="1"/>
  <c r="N254" i="1"/>
  <c r="O254" i="1"/>
  <c r="O7" i="1"/>
  <c r="N7" i="1"/>
  <c r="N185" i="1"/>
  <c r="O185" i="1"/>
  <c r="N352" i="1"/>
  <c r="O352" i="1"/>
  <c r="O68" i="1"/>
  <c r="N68" i="1"/>
  <c r="O345" i="1"/>
  <c r="N345" i="1"/>
  <c r="O6" i="1"/>
  <c r="N6" i="1"/>
  <c r="N328" i="1"/>
  <c r="O328" i="1"/>
  <c r="N178" i="1"/>
  <c r="O178" i="1"/>
  <c r="N260" i="1"/>
  <c r="O260" i="1" s="1"/>
  <c r="N336" i="1"/>
  <c r="O336" i="1"/>
  <c r="N145" i="1"/>
  <c r="O145" i="1"/>
  <c r="N222" i="1"/>
  <c r="O222" i="1"/>
  <c r="N258" i="1"/>
  <c r="O258" i="1"/>
  <c r="O285" i="1"/>
  <c r="N285" i="1"/>
  <c r="N76" i="1"/>
  <c r="O76" i="1"/>
  <c r="N235" i="1"/>
  <c r="O235" i="1"/>
  <c r="N21" i="1"/>
  <c r="O21" i="1"/>
  <c r="N12" i="1"/>
  <c r="O12" i="1"/>
  <c r="N111" i="1"/>
  <c r="O111" i="1"/>
  <c r="N62" i="1"/>
  <c r="O62" i="1"/>
  <c r="N131" i="1"/>
  <c r="O131" i="1"/>
  <c r="O212" i="1"/>
  <c r="N212" i="1"/>
  <c r="N296" i="1"/>
  <c r="O296" i="1"/>
  <c r="N290" i="1"/>
  <c r="O290" i="1"/>
  <c r="O277" i="1"/>
  <c r="N277" i="1"/>
  <c r="N19" i="1"/>
  <c r="O19" i="1"/>
  <c r="N153" i="1"/>
  <c r="O153" i="1"/>
  <c r="N87" i="1"/>
  <c r="O87" i="1"/>
  <c r="N126" i="1"/>
  <c r="O126" i="1"/>
  <c r="N287" i="1"/>
  <c r="O287" i="1"/>
  <c r="N66" i="1"/>
  <c r="O66" i="1"/>
  <c r="O322" i="1"/>
  <c r="N322" i="1"/>
  <c r="O341" i="1"/>
  <c r="N341" i="1"/>
  <c r="O192" i="1"/>
  <c r="N192" i="1"/>
  <c r="N361" i="1"/>
  <c r="O361" i="1"/>
  <c r="O346" i="1"/>
  <c r="N346" i="1"/>
  <c r="N24" i="1"/>
  <c r="O24" i="1"/>
  <c r="N100" i="1"/>
  <c r="O100" i="1"/>
  <c r="N150" i="1"/>
  <c r="O150" i="1"/>
  <c r="N294" i="1"/>
  <c r="O294" i="1"/>
  <c r="O299" i="1"/>
  <c r="N299" i="1"/>
  <c r="N28" i="1"/>
  <c r="O28" i="1"/>
  <c r="N33" i="1"/>
  <c r="O33" i="1"/>
  <c r="O38" i="1"/>
  <c r="N38" i="1"/>
  <c r="O357" i="1"/>
  <c r="N357" i="1"/>
  <c r="O202" i="1"/>
  <c r="N202" i="1"/>
  <c r="O161" i="1"/>
  <c r="N161" i="1"/>
  <c r="O50" i="1"/>
  <c r="N50" i="1"/>
  <c r="O23" i="1"/>
  <c r="N23" i="1"/>
  <c r="N320" i="1"/>
  <c r="O320" i="1"/>
  <c r="O236" i="1"/>
  <c r="N236" i="1"/>
  <c r="O307" i="1"/>
  <c r="N307" i="1"/>
  <c r="N99" i="1"/>
  <c r="O99" i="1" s="1"/>
  <c r="O166" i="1"/>
  <c r="N166" i="1"/>
  <c r="N316" i="1"/>
  <c r="O316" i="1"/>
  <c r="N306" i="1"/>
  <c r="O306" i="1"/>
  <c r="O251" i="1"/>
  <c r="N251" i="1"/>
  <c r="N54" i="1"/>
  <c r="O54" i="1"/>
  <c r="N205" i="1"/>
  <c r="O205" i="1" s="1"/>
  <c r="O144" i="1"/>
  <c r="N144" i="1"/>
  <c r="N10" i="1"/>
  <c r="O10" i="1"/>
  <c r="O331" i="1"/>
  <c r="N331" i="1"/>
  <c r="O53" i="1"/>
  <c r="N53" i="1"/>
  <c r="O286" i="1"/>
  <c r="N286" i="1"/>
  <c r="N141" i="1"/>
  <c r="O141" i="1"/>
  <c r="O215" i="1"/>
  <c r="N215" i="1"/>
  <c r="N119" i="1"/>
  <c r="O119" i="1"/>
  <c r="N339" i="1"/>
  <c r="O339" i="1"/>
  <c r="N134" i="1"/>
  <c r="O134" i="1"/>
  <c r="O275" i="1"/>
  <c r="N275" i="1"/>
  <c r="N25" i="1"/>
  <c r="O25" i="1"/>
  <c r="N244" i="1"/>
  <c r="O244" i="1" s="1"/>
  <c r="O107" i="1"/>
  <c r="N107" i="1"/>
  <c r="N52" i="1"/>
  <c r="O52" i="1"/>
  <c r="O228" i="1"/>
  <c r="N228" i="1"/>
  <c r="O89" i="1"/>
  <c r="N89" i="1"/>
  <c r="O304" i="1"/>
  <c r="N304" i="1"/>
  <c r="O327" i="1"/>
  <c r="N327" i="1"/>
  <c r="N56" i="1"/>
  <c r="O56" i="1"/>
  <c r="N211" i="1"/>
  <c r="O211" i="1"/>
  <c r="O151" i="1"/>
  <c r="N151" i="1"/>
  <c r="N81" i="1"/>
  <c r="O81" i="1"/>
  <c r="O233" i="1"/>
  <c r="N233" i="1"/>
  <c r="O321" i="1"/>
  <c r="N321" i="1"/>
  <c r="N9" i="1"/>
  <c r="O9" i="1"/>
  <c r="O324" i="1"/>
  <c r="N324" i="1"/>
  <c r="N273" i="1"/>
  <c r="O273" i="1"/>
  <c r="O116" i="1"/>
  <c r="N116" i="1"/>
  <c r="O269" i="1"/>
  <c r="N269" i="1"/>
  <c r="N281" i="1"/>
  <c r="N293" i="1"/>
  <c r="O293" i="1"/>
  <c r="O114" i="1"/>
  <c r="N114" i="1"/>
  <c r="O196" i="1"/>
  <c r="N196" i="1"/>
  <c r="N362" i="1"/>
  <c r="O362" i="1"/>
  <c r="O123" i="1"/>
  <c r="N123" i="1"/>
  <c r="O308" i="1"/>
  <c r="N308" i="1"/>
  <c r="N26" i="1"/>
  <c r="O26" i="1"/>
  <c r="O284" i="1"/>
  <c r="N284" i="1"/>
  <c r="O305" i="1"/>
  <c r="N305" i="1"/>
  <c r="O278" i="1"/>
  <c r="N278" i="1"/>
  <c r="O79" i="1"/>
  <c r="N79" i="1"/>
  <c r="O49" i="1"/>
  <c r="N49" i="1"/>
  <c r="N175" i="1"/>
  <c r="O175" i="1"/>
  <c r="N237" i="1"/>
  <c r="O237" i="1"/>
  <c r="N176" i="1"/>
  <c r="O176" i="1"/>
  <c r="N98" i="1"/>
  <c r="O98" i="1" s="1"/>
  <c r="N354" i="1"/>
  <c r="O354" i="1"/>
  <c r="N295" i="1"/>
  <c r="O295" i="1"/>
  <c r="O342" i="1"/>
  <c r="N342" i="1"/>
  <c r="N347" i="1"/>
  <c r="O347" i="1"/>
  <c r="N40" i="1"/>
  <c r="O40" i="1"/>
  <c r="O335" i="1"/>
  <c r="N335" i="1"/>
  <c r="O91" i="1"/>
  <c r="N91" i="1"/>
  <c r="N92" i="1"/>
  <c r="O92" i="1" s="1"/>
  <c r="N225" i="1"/>
  <c r="O225" i="1"/>
  <c r="N198" i="1"/>
  <c r="O198" i="1"/>
  <c r="N129" i="1"/>
  <c r="O129" i="1"/>
  <c r="N363" i="1"/>
  <c r="O363" i="1"/>
  <c r="N51" i="1"/>
  <c r="O51" i="1"/>
  <c r="O130" i="1"/>
  <c r="N130" i="1"/>
  <c r="O183" i="1"/>
  <c r="N183" i="1"/>
  <c r="O300" i="1"/>
  <c r="N300" i="1"/>
  <c r="N132" i="1"/>
  <c r="O132" i="1"/>
  <c r="O302" i="1"/>
  <c r="N302" i="1"/>
  <c r="O338" i="1"/>
  <c r="N338" i="1"/>
  <c r="N187" i="1"/>
  <c r="O187" i="1"/>
  <c r="N84" i="1"/>
  <c r="O84" i="1"/>
  <c r="N168" i="1"/>
  <c r="O168" i="1"/>
  <c r="O310" i="1"/>
  <c r="N310" i="1"/>
  <c r="N63" i="1"/>
  <c r="O63" i="1"/>
  <c r="O136" i="1"/>
  <c r="N136" i="1"/>
  <c r="O201" i="1"/>
  <c r="N201" i="1"/>
  <c r="O353" i="1"/>
  <c r="N353" i="1"/>
  <c r="O125" i="1"/>
  <c r="N125" i="1"/>
  <c r="N108" i="1"/>
  <c r="O108" i="1"/>
  <c r="N266" i="1"/>
  <c r="O266" i="1"/>
  <c r="O94" i="1"/>
  <c r="N94" i="1"/>
  <c r="N43" i="1"/>
  <c r="O43" i="1"/>
  <c r="O148" i="1"/>
  <c r="N148" i="1"/>
  <c r="O182" i="1"/>
  <c r="N182" i="1"/>
  <c r="N88" i="1"/>
  <c r="O88" i="1"/>
  <c r="N78" i="1"/>
  <c r="O78" i="1"/>
  <c r="N172" i="1"/>
  <c r="O172" i="1"/>
  <c r="N61" i="1"/>
  <c r="O61" i="1" s="1"/>
  <c r="N152" i="1"/>
  <c r="O152" i="1"/>
  <c r="N165" i="1"/>
  <c r="O165" i="1"/>
  <c r="N180" i="1"/>
  <c r="O180" i="1"/>
  <c r="N329" i="1"/>
  <c r="O329" i="1"/>
  <c r="N264" i="1"/>
  <c r="O264" i="1"/>
  <c r="N32" i="1"/>
  <c r="O32" i="1"/>
  <c r="N154" i="1"/>
  <c r="O154" i="1"/>
  <c r="N317" i="1"/>
  <c r="O317" i="1"/>
  <c r="N44" i="1"/>
  <c r="O44" i="1" s="1"/>
  <c r="N90" i="1"/>
  <c r="O90" i="1"/>
  <c r="N226" i="1"/>
  <c r="O226" i="1"/>
  <c r="O221" i="1"/>
  <c r="N221" i="1"/>
  <c r="N109" i="1"/>
  <c r="O109" i="1"/>
  <c r="N334" i="1"/>
  <c r="O334" i="1"/>
  <c r="N245" i="1"/>
  <c r="O245" i="1"/>
  <c r="N128" i="1"/>
  <c r="O128" i="1"/>
  <c r="N41" i="1"/>
  <c r="O41" i="1"/>
  <c r="N80" i="1"/>
  <c r="O80" i="1"/>
  <c r="O70" i="1"/>
  <c r="N70" i="1"/>
  <c r="O75" i="1"/>
  <c r="N75" i="1"/>
  <c r="O106" i="1"/>
  <c r="N106" i="1"/>
  <c r="N104" i="1"/>
  <c r="O104" i="1"/>
  <c r="N82" i="1"/>
  <c r="O82" i="1"/>
  <c r="N230" i="1"/>
  <c r="O230" i="1"/>
  <c r="N95" i="1"/>
  <c r="O95" i="1"/>
  <c r="N291" i="1"/>
  <c r="O291" i="1"/>
  <c r="N181" i="1"/>
  <c r="O181" i="1" s="1"/>
  <c r="O118" i="1"/>
  <c r="N118" i="1"/>
  <c r="N297" i="1"/>
  <c r="O297" i="1"/>
  <c r="N303" i="1"/>
  <c r="O303" i="1"/>
  <c r="O188" i="1"/>
  <c r="N188" i="1"/>
  <c r="N155" i="1"/>
  <c r="O155" i="1"/>
  <c r="N48" i="1"/>
  <c r="O48" i="1" s="1"/>
  <c r="N247" i="1"/>
  <c r="O247" i="1" s="1"/>
  <c r="O186" i="1"/>
  <c r="N186" i="1"/>
  <c r="O333" i="1"/>
  <c r="N333" i="1"/>
  <c r="N213" i="1"/>
  <c r="O213" i="1" s="1"/>
  <c r="O209" i="1"/>
  <c r="N209" i="1"/>
  <c r="N137" i="1"/>
  <c r="O137" i="1"/>
  <c r="N97" i="1"/>
  <c r="O97" i="1"/>
  <c r="O71" i="1"/>
  <c r="N71" i="1"/>
  <c r="N146" i="1"/>
  <c r="O146" i="1"/>
  <c r="N197" i="1"/>
  <c r="O197" i="1"/>
  <c r="O292" i="1"/>
  <c r="N292" i="1"/>
  <c r="N231" i="1"/>
  <c r="O231" i="1"/>
  <c r="O274" i="1"/>
  <c r="N274" i="1"/>
  <c r="O217" i="1"/>
  <c r="N217" i="1"/>
  <c r="O268" i="1"/>
  <c r="N268" i="1"/>
  <c r="N13" i="1"/>
  <c r="O13" i="1"/>
  <c r="N158" i="1"/>
  <c r="O158" i="1"/>
  <c r="N67" i="1"/>
  <c r="O67" i="1"/>
  <c r="O59" i="1"/>
  <c r="N59" i="1"/>
  <c r="J370" i="1" l="1"/>
  <c r="J372" i="1"/>
  <c r="N370" i="1"/>
  <c r="O4" i="1"/>
  <c r="O3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<sst xmlns="http://schemas.openxmlformats.org/spreadsheetml/2006/main" count="2098" uniqueCount="977">
  <si>
    <t>序號</t>
  </si>
  <si>
    <t>路線編號</t>
  </si>
  <si>
    <t>核定班次數</t>
  </si>
  <si>
    <t>隨車抽樣數</t>
  </si>
  <si>
    <t>平日</t>
  </si>
  <si>
    <t>假日</t>
  </si>
  <si>
    <t>平均班次數</t>
  </si>
  <si>
    <r>
      <t>抽</t>
    </r>
    <r>
      <rPr>
        <sz val="12"/>
        <color rgb="FF000000"/>
        <rFont val="Times New Roman"/>
        <family val="1"/>
      </rPr>
      <t>20%</t>
    </r>
  </si>
  <si>
    <t>總數</t>
  </si>
  <si>
    <t>BR</t>
  </si>
  <si>
    <t>GR</t>
  </si>
  <si>
    <t>GR2</t>
  </si>
  <si>
    <t>1A</t>
  </si>
  <si>
    <t>1B</t>
  </si>
  <si>
    <t>105A</t>
  </si>
  <si>
    <t>105B</t>
  </si>
  <si>
    <t>112N</t>
  </si>
  <si>
    <t>112S</t>
  </si>
  <si>
    <t>115A</t>
  </si>
  <si>
    <t>115B</t>
  </si>
  <si>
    <t>117A</t>
  </si>
  <si>
    <t>167A</t>
  </si>
  <si>
    <t>168A</t>
  </si>
  <si>
    <t>169A</t>
  </si>
  <si>
    <t>206A</t>
  </si>
  <si>
    <t>206B</t>
  </si>
  <si>
    <t>206C</t>
  </si>
  <si>
    <t>206D</t>
  </si>
  <si>
    <t>206E</t>
  </si>
  <si>
    <t>208A</t>
  </si>
  <si>
    <t>212A</t>
  </si>
  <si>
    <t>220A</t>
  </si>
  <si>
    <t>225A</t>
  </si>
  <si>
    <t>227A</t>
  </si>
  <si>
    <t>231A</t>
  </si>
  <si>
    <t>232A</t>
  </si>
  <si>
    <t>252A</t>
  </si>
  <si>
    <t>301A</t>
  </si>
  <si>
    <t>302A</t>
  </si>
  <si>
    <t>307A</t>
  </si>
  <si>
    <t>701A</t>
  </si>
  <si>
    <t>706A</t>
  </si>
  <si>
    <t>706B</t>
  </si>
  <si>
    <t>708A</t>
  </si>
  <si>
    <t>709A</t>
  </si>
  <si>
    <t>709B</t>
  </si>
  <si>
    <t>5014A</t>
  </si>
  <si>
    <t>5022A</t>
  </si>
  <si>
    <t>5027A</t>
  </si>
  <si>
    <t>5040A</t>
  </si>
  <si>
    <t>5040B</t>
  </si>
  <si>
    <t>5043A</t>
  </si>
  <si>
    <t>5053A</t>
  </si>
  <si>
    <t>5057A</t>
  </si>
  <si>
    <t>5057B</t>
  </si>
  <si>
    <t>5057C</t>
  </si>
  <si>
    <t>5071A</t>
  </si>
  <si>
    <t>5071B</t>
  </si>
  <si>
    <t>5073A</t>
  </si>
  <si>
    <t>5086A</t>
  </si>
  <si>
    <t>5087A</t>
  </si>
  <si>
    <t>5099A</t>
  </si>
  <si>
    <t>5104A</t>
  </si>
  <si>
    <t>5104B</t>
  </si>
  <si>
    <t>5106A</t>
  </si>
  <si>
    <t>5106B</t>
  </si>
  <si>
    <t>5107A</t>
  </si>
  <si>
    <t>5107B</t>
  </si>
  <si>
    <t>5107C</t>
  </si>
  <si>
    <t>5109A</t>
  </si>
  <si>
    <t>5110A</t>
  </si>
  <si>
    <t>5617A</t>
  </si>
  <si>
    <t>5623A</t>
  </si>
  <si>
    <t>5623B</t>
  </si>
  <si>
    <t>5650A</t>
  </si>
  <si>
    <t>5651A</t>
  </si>
  <si>
    <t>合計</t>
  </si>
  <si>
    <t>1</t>
  </si>
  <si>
    <t>101</t>
  </si>
  <si>
    <t>102</t>
  </si>
  <si>
    <t>103</t>
  </si>
  <si>
    <t>105</t>
  </si>
  <si>
    <t>106</t>
  </si>
  <si>
    <t>107</t>
  </si>
  <si>
    <t>109</t>
  </si>
  <si>
    <t>111</t>
  </si>
  <si>
    <t>113</t>
  </si>
  <si>
    <t>116</t>
  </si>
  <si>
    <t>117</t>
  </si>
  <si>
    <t>118</t>
  </si>
  <si>
    <t>119</t>
  </si>
  <si>
    <t>120</t>
  </si>
  <si>
    <t>122</t>
  </si>
  <si>
    <t>125</t>
  </si>
  <si>
    <t>129</t>
  </si>
  <si>
    <t>130</t>
  </si>
  <si>
    <t>132</t>
  </si>
  <si>
    <t>133</t>
  </si>
  <si>
    <t>135</t>
  </si>
  <si>
    <t>137</t>
  </si>
  <si>
    <t>139</t>
  </si>
  <si>
    <t>151</t>
  </si>
  <si>
    <t>152</t>
  </si>
  <si>
    <t>155</t>
  </si>
  <si>
    <t>156</t>
  </si>
  <si>
    <t>157</t>
  </si>
  <si>
    <t>167</t>
  </si>
  <si>
    <t>168</t>
  </si>
  <si>
    <t>169</t>
  </si>
  <si>
    <t>170</t>
  </si>
  <si>
    <t>171</t>
  </si>
  <si>
    <t>172</t>
  </si>
  <si>
    <t>173</t>
  </si>
  <si>
    <t>188</t>
  </si>
  <si>
    <t>189</t>
  </si>
  <si>
    <t>201</t>
  </si>
  <si>
    <t>202</t>
  </si>
  <si>
    <t>206</t>
  </si>
  <si>
    <t>208</t>
  </si>
  <si>
    <t>212</t>
  </si>
  <si>
    <t>213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</si>
  <si>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</si>
  <si>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</si>
  <si>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</si>
  <si>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</si>
  <si>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</si>
  <si>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</si>
  <si>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</si>
  <si>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</si>
  <si>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</si>
  <si>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</si>
  <si>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</si>
  <si>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</si>
  <si>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</si>
  <si>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</si>
  <si>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</si>
  <si>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</si>
  <si>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</si>
  <si>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</si>
  <si>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251</t>
  </si>
  <si>
    <t>252</t>
  </si>
  <si>
    <t>253</t>
  </si>
  <si>
    <t>261</t>
  </si>
  <si>
    <t>262</t>
  </si>
  <si>
    <t>263</t>
  </si>
  <si>
    <t>301</t>
  </si>
  <si>
    <t>302</t>
  </si>
  <si>
    <t>307</t>
  </si>
  <si>
    <t>5000</t>
  </si>
  <si>
    <t>5006</t>
  </si>
  <si>
    <t>5008</t>
  </si>
  <si>
    <t>5009</t>
  </si>
  <si>
    <t>501</t>
  </si>
  <si>
    <t>5010</t>
  </si>
  <si>
    <t>5011</t>
  </si>
  <si>
    <t>5014</t>
  </si>
  <si>
    <t>5015</t>
  </si>
  <si>
    <t>5016</t>
  </si>
  <si>
    <t>5017</t>
  </si>
  <si>
    <t>5018</t>
  </si>
  <si>
    <t>5019</t>
  </si>
  <si>
    <t>502</t>
  </si>
  <si>
    <t>5020</t>
  </si>
  <si>
    <t>5021</t>
  </si>
  <si>
    <t>5022</t>
  </si>
  <si>
    <t>5023</t>
  </si>
  <si>
    <t>5025</t>
  </si>
  <si>
    <t>5026</t>
  </si>
  <si>
    <t>5027</t>
  </si>
  <si>
    <t>5028</t>
  </si>
  <si>
    <t>503</t>
  </si>
  <si>
    <t>5030</t>
  </si>
  <si>
    <t>5031</t>
  </si>
  <si>
    <t>5032</t>
  </si>
  <si>
    <t>5033</t>
  </si>
  <si>
    <t>5035</t>
  </si>
  <si>
    <t>5038</t>
  </si>
  <si>
    <t>5039</t>
  </si>
  <si>
    <t>5040</t>
  </si>
  <si>
    <t>5041</t>
  </si>
  <si>
    <t>5042</t>
  </si>
  <si>
    <t>5043</t>
  </si>
  <si>
    <t>5044</t>
  </si>
  <si>
    <t>5048</t>
  </si>
  <si>
    <t>5049</t>
  </si>
  <si>
    <t>505</t>
  </si>
  <si>
    <t>5050</t>
  </si>
  <si>
    <t>5050A</t>
  </si>
  <si>
    <t>5051</t>
  </si>
  <si>
    <t>5053</t>
  </si>
  <si>
    <t>5055</t>
  </si>
  <si>
    <t>5056</t>
  </si>
  <si>
    <t>5057</t>
  </si>
  <si>
    <t>5059</t>
  </si>
  <si>
    <t>506</t>
  </si>
  <si>
    <t>5060</t>
  </si>
  <si>
    <t>5061</t>
  </si>
  <si>
    <t>5063</t>
  </si>
  <si>
    <t>5065</t>
  </si>
  <si>
    <t>5068</t>
  </si>
  <si>
    <t>5069</t>
  </si>
  <si>
    <t>5071</t>
  </si>
  <si>
    <t>5073</t>
  </si>
  <si>
    <t>5077</t>
  </si>
  <si>
    <t>5078</t>
  </si>
  <si>
    <t>5081</t>
  </si>
  <si>
    <t>5081A</t>
  </si>
  <si>
    <t>5082</t>
  </si>
  <si>
    <t>5083</t>
  </si>
  <si>
    <t>5084</t>
  </si>
  <si>
    <t>5085</t>
  </si>
  <si>
    <t>5086</t>
  </si>
  <si>
    <t>5086C</t>
  </si>
  <si>
    <t>5087</t>
  </si>
  <si>
    <t>5089</t>
  </si>
  <si>
    <t>5090</t>
  </si>
  <si>
    <t>5091</t>
  </si>
  <si>
    <t>5093</t>
  </si>
  <si>
    <t>5094</t>
  </si>
  <si>
    <t>5096</t>
  </si>
  <si>
    <t>5096A</t>
  </si>
  <si>
    <t>5097</t>
  </si>
  <si>
    <t>5098</t>
  </si>
  <si>
    <t>5099</t>
  </si>
  <si>
    <t>5101</t>
  </si>
  <si>
    <t>5104</t>
  </si>
  <si>
    <t>5105</t>
  </si>
  <si>
    <t>5106</t>
  </si>
  <si>
    <t>5107</t>
  </si>
  <si>
    <t>5109</t>
  </si>
  <si>
    <t>5110</t>
  </si>
  <si>
    <t>5112</t>
  </si>
  <si>
    <t>5118</t>
  </si>
  <si>
    <t>5301</t>
  </si>
  <si>
    <t>5607</t>
  </si>
  <si>
    <t>5616</t>
  </si>
  <si>
    <t>5617</t>
  </si>
  <si>
    <t>5623</t>
  </si>
  <si>
    <t>5624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</si>
  <si>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</si>
  <si>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</si>
  <si>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</si>
  <si>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</si>
  <si>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</si>
  <si>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</si>
  <si>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</si>
  <si>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</si>
  <si>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</si>
  <si>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</si>
  <si>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</si>
  <si>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5671</t>
  </si>
  <si>
    <t>5672</t>
  </si>
  <si>
    <t>5674</t>
  </si>
  <si>
    <t>601</t>
  </si>
  <si>
    <t>603</t>
  </si>
  <si>
    <t>607</t>
  </si>
  <si>
    <t>701</t>
  </si>
  <si>
    <t>702</t>
  </si>
  <si>
    <t>703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</si>
  <si>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</si>
  <si>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</si>
  <si>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</si>
  <si>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</si>
  <si>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</si>
  <si>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</si>
  <si>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</si>
  <si>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</si>
  <si>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</si>
  <si>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</si>
  <si>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</si>
  <si>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序號</t>
    <phoneticPr fontId="5" type="noConversion"/>
  </si>
  <si>
    <t>路線編號</t>
    <phoneticPr fontId="5" type="noConversion"/>
  </si>
  <si>
    <t>路線名稱(起訖)</t>
    <phoneticPr fontId="7" type="noConversion"/>
  </si>
  <si>
    <t>客運業者</t>
    <phoneticPr fontId="5" type="noConversion"/>
  </si>
  <si>
    <t>現行班次數</t>
    <phoneticPr fontId="7" type="noConversion"/>
  </si>
  <si>
    <t>備註</t>
    <phoneticPr fontId="5" type="noConversion"/>
  </si>
  <si>
    <t>平日</t>
    <phoneticPr fontId="7" type="noConversion"/>
  </si>
  <si>
    <t>假日</t>
    <phoneticPr fontId="7" type="noConversion"/>
  </si>
  <si>
    <t>中壢  -  桃園</t>
    <phoneticPr fontId="5" type="noConversion"/>
  </si>
  <si>
    <t>桃客/中客</t>
    <phoneticPr fontId="5" type="noConversion"/>
  </si>
  <si>
    <t>往返</t>
    <phoneticPr fontId="5" type="noConversion"/>
  </si>
  <si>
    <t>1A</t>
    <phoneticPr fontId="5" type="noConversion"/>
  </si>
  <si>
    <t>桃園  -  中壢</t>
    <phoneticPr fontId="5" type="noConversion"/>
  </si>
  <si>
    <t>桃園客運</t>
    <phoneticPr fontId="5" type="noConversion"/>
  </si>
  <si>
    <t>單趟</t>
    <phoneticPr fontId="5" type="noConversion"/>
  </si>
  <si>
    <t>1B</t>
    <phoneticPr fontId="5" type="noConversion"/>
  </si>
  <si>
    <t>中壢  -  桃園(延駛榮民醫院)</t>
    <phoneticPr fontId="5" type="noConversion"/>
  </si>
  <si>
    <t>桃園  -  果菜市場</t>
    <phoneticPr fontId="5" type="noConversion"/>
  </si>
  <si>
    <t>桃園  -  景雲新村</t>
    <phoneticPr fontId="5" type="noConversion"/>
  </si>
  <si>
    <t>桃園  -  華映公司</t>
    <phoneticPr fontId="5" type="noConversion"/>
  </si>
  <si>
    <t>桃園  -  大有路</t>
    <phoneticPr fontId="5" type="noConversion"/>
  </si>
  <si>
    <t>105A</t>
    <phoneticPr fontId="5" type="noConversion"/>
  </si>
  <si>
    <t>桃園  -  大有路(繞駛大業路)</t>
    <phoneticPr fontId="5" type="noConversion"/>
  </si>
  <si>
    <t>105B</t>
    <phoneticPr fontId="5" type="noConversion"/>
  </si>
  <si>
    <t>桃園  -  大有路(繞駛國稅局)</t>
    <phoneticPr fontId="5" type="noConversion"/>
  </si>
  <si>
    <t>桃園  -  大湳(經國際路)</t>
    <phoneticPr fontId="5" type="noConversion"/>
  </si>
  <si>
    <t>桃園  -  新興高中</t>
    <phoneticPr fontId="5" type="noConversion"/>
  </si>
  <si>
    <t>中壢  -  南勢</t>
    <phoneticPr fontId="5" type="noConversion"/>
  </si>
  <si>
    <t>112S</t>
    <phoneticPr fontId="5" type="noConversion"/>
  </si>
  <si>
    <t>中壢  -  忠貞</t>
    <phoneticPr fontId="5" type="noConversion"/>
  </si>
  <si>
    <t>桃園  -  幸福社區</t>
    <phoneticPr fontId="5" type="noConversion"/>
  </si>
  <si>
    <t>115A</t>
    <phoneticPr fontId="5" type="noConversion"/>
  </si>
  <si>
    <t>中壢  -  平東路</t>
    <phoneticPr fontId="5" type="noConversion"/>
  </si>
  <si>
    <t>115B</t>
    <phoneticPr fontId="5" type="noConversion"/>
  </si>
  <si>
    <t>中壢  -  自立新村</t>
    <phoneticPr fontId="5" type="noConversion"/>
  </si>
  <si>
    <t>桃園  -  寶慶路</t>
    <phoneticPr fontId="5" type="noConversion"/>
  </si>
  <si>
    <t>117A</t>
    <phoneticPr fontId="5" type="noConversion"/>
  </si>
  <si>
    <t>桃園  -  寶慶路(繞駛中埔一街及南平路)</t>
    <phoneticPr fontId="5" type="noConversion"/>
  </si>
  <si>
    <t>中壢  -  中壢高中</t>
    <phoneticPr fontId="5" type="noConversion"/>
  </si>
  <si>
    <t>中壢  -  聯新國際醫院</t>
    <phoneticPr fontId="5" type="noConversion"/>
  </si>
  <si>
    <t>桃園  -  三聖宮</t>
    <phoneticPr fontId="5" type="noConversion"/>
  </si>
  <si>
    <t>中壢  -  中央大學</t>
    <phoneticPr fontId="5" type="noConversion"/>
  </si>
  <si>
    <t>中壢  -  內壢高中</t>
    <phoneticPr fontId="5" type="noConversion"/>
  </si>
  <si>
    <t>桃園  -  銘傳大學</t>
    <phoneticPr fontId="5" type="noConversion"/>
  </si>
  <si>
    <t>桃園  -  新庄廟(繞駛大興路)</t>
    <phoneticPr fontId="5" type="noConversion"/>
  </si>
  <si>
    <t>桃園  -  同安街</t>
    <phoneticPr fontId="5" type="noConversion"/>
  </si>
  <si>
    <t>中壢  -  元智大學</t>
    <phoneticPr fontId="5" type="noConversion"/>
  </si>
  <si>
    <t>中壢  -  內壢家樂福</t>
    <phoneticPr fontId="5" type="noConversion"/>
  </si>
  <si>
    <t>桃園  -  八德  -  新興高中</t>
    <phoneticPr fontId="5" type="noConversion"/>
  </si>
  <si>
    <t>單趟</t>
    <phoneticPr fontId="7" type="noConversion"/>
  </si>
  <si>
    <t>中壢  -  華勛社區</t>
    <phoneticPr fontId="5" type="noConversion"/>
  </si>
  <si>
    <t>169A</t>
    <phoneticPr fontId="5" type="noConversion"/>
  </si>
  <si>
    <t>中壢  -  華勛社區(延駛內壢火車站)</t>
    <phoneticPr fontId="5" type="noConversion"/>
  </si>
  <si>
    <t>中壢  -  捷運環北站</t>
    <phoneticPr fontId="5" type="noConversion"/>
  </si>
  <si>
    <t>中央大學 - 高鐵桃園站(經領航南路)</t>
    <phoneticPr fontId="7" type="noConversion"/>
  </si>
  <si>
    <t>中央大學  -  高鐵桃園站</t>
    <phoneticPr fontId="5" type="noConversion"/>
  </si>
  <si>
    <t>桃園後站  -  中正藝文特區(經桃園監理站)</t>
    <phoneticPr fontId="5" type="noConversion"/>
  </si>
  <si>
    <t>桃園後站  -  經國轉運站(經武陵、龍安街、藝文特區)</t>
    <phoneticPr fontId="5" type="noConversion"/>
  </si>
  <si>
    <t>蘆竹  -  八德</t>
    <phoneticPr fontId="5" type="noConversion"/>
  </si>
  <si>
    <t>體育大學  -  工四工業區</t>
    <phoneticPr fontId="5" type="noConversion"/>
  </si>
  <si>
    <t>桃園  -  高鐵桃園站</t>
    <phoneticPr fontId="5" type="noConversion"/>
  </si>
  <si>
    <t>206A</t>
    <phoneticPr fontId="5" type="noConversion"/>
  </si>
  <si>
    <t>桃園  -  高鐵桃園站(繞開南大學)</t>
    <phoneticPr fontId="5" type="noConversion"/>
  </si>
  <si>
    <t>206B</t>
    <phoneticPr fontId="5" type="noConversion"/>
  </si>
  <si>
    <t>桃園  -  高鐵桃園站(繞捷運領航站)</t>
    <phoneticPr fontId="5" type="noConversion"/>
  </si>
  <si>
    <t>206C</t>
    <phoneticPr fontId="5" type="noConversion"/>
  </si>
  <si>
    <t>桃園  -  高鐵桃園站(繞捷運領航站、開南大學)</t>
    <phoneticPr fontId="5" type="noConversion"/>
  </si>
  <si>
    <t>206D</t>
    <phoneticPr fontId="5" type="noConversion"/>
  </si>
  <si>
    <t>桃園  -  高鐵桃園站(直達車)</t>
    <phoneticPr fontId="5" type="noConversion"/>
  </si>
  <si>
    <t>206E</t>
    <phoneticPr fontId="5" type="noConversion"/>
  </si>
  <si>
    <t>桃園  -  高鐵桃園站(繞開南大學)(直達車)</t>
    <phoneticPr fontId="5" type="noConversion"/>
  </si>
  <si>
    <t>大溪  -  龍潭</t>
    <phoneticPr fontId="5" type="noConversion"/>
  </si>
  <si>
    <t>212A</t>
    <phoneticPr fontId="5" type="noConversion"/>
  </si>
  <si>
    <t>大溪  -  龍潭(繞駛僑愛、埔頂、國軍醫院)</t>
    <phoneticPr fontId="5" type="noConversion"/>
  </si>
  <si>
    <t>桃園區公所  -  環狀紅線</t>
    <phoneticPr fontId="5" type="noConversion"/>
  </si>
  <si>
    <t>220A</t>
    <phoneticPr fontId="5" type="noConversion"/>
  </si>
  <si>
    <t>桃園區公所  -  環狀紅線(繞駛三聖宮)</t>
    <phoneticPr fontId="5" type="noConversion"/>
  </si>
  <si>
    <t>桃園區公所  -  環狀紅線(經寶山街)</t>
    <phoneticPr fontId="5" type="noConversion"/>
  </si>
  <si>
    <t>桃園區公所  -  環狀藍線(經敏盛醫院)</t>
    <phoneticPr fontId="5" type="noConversion"/>
  </si>
  <si>
    <t>桃園區公所  -  環狀藍線(經南平路)</t>
    <phoneticPr fontId="5" type="noConversion"/>
  </si>
  <si>
    <t>桃園區公所  -  後站紅線</t>
    <phoneticPr fontId="5" type="noConversion"/>
  </si>
  <si>
    <t>225A</t>
    <phoneticPr fontId="5" type="noConversion"/>
  </si>
  <si>
    <t>桃園區公所  -  後站紅線(繞福林街)</t>
    <phoneticPr fontId="5" type="noConversion"/>
  </si>
  <si>
    <t>桃園區公所  -  後站藍線</t>
    <phoneticPr fontId="5" type="noConversion"/>
  </si>
  <si>
    <t>桃園區公所  -  中路紅線</t>
    <phoneticPr fontId="5" type="noConversion"/>
  </si>
  <si>
    <t>227A</t>
    <phoneticPr fontId="5" type="noConversion"/>
  </si>
  <si>
    <t>桃園區公所  -  中路紅線(繞龍泉六街底)</t>
    <phoneticPr fontId="5" type="noConversion"/>
  </si>
  <si>
    <t>桃園區公所  -  中路藍線</t>
    <phoneticPr fontId="5" type="noConversion"/>
  </si>
  <si>
    <t>中壢區公所  -  外環紅線</t>
    <phoneticPr fontId="5" type="noConversion"/>
  </si>
  <si>
    <t>中壢區公所  -  外環藍線</t>
    <phoneticPr fontId="5" type="noConversion"/>
  </si>
  <si>
    <t>中壢區公所  -  龍岡綠線</t>
    <phoneticPr fontId="5" type="noConversion"/>
  </si>
  <si>
    <t>231A</t>
    <phoneticPr fontId="5" type="noConversion"/>
  </si>
  <si>
    <t>中壢區公所  -  龍岡綠線(繞興仁路)</t>
    <phoneticPr fontId="5" type="noConversion"/>
  </si>
  <si>
    <t>中壢區公所  -  龍岡棕線</t>
    <phoneticPr fontId="5" type="noConversion"/>
  </si>
  <si>
    <t>232A</t>
    <phoneticPr fontId="5" type="noConversion"/>
  </si>
  <si>
    <t>中壢區公所  -  龍岡棕線(繞興仁路)</t>
    <phoneticPr fontId="5" type="noConversion"/>
  </si>
  <si>
    <t>平鎮區公所  -  山子頂紅線</t>
    <phoneticPr fontId="5" type="noConversion"/>
  </si>
  <si>
    <t>平鎮區公所  -  山子頂藍線</t>
    <phoneticPr fontId="5" type="noConversion"/>
  </si>
  <si>
    <t>龜山區公所  -  兔坑紅線</t>
    <phoneticPr fontId="5" type="noConversion"/>
  </si>
  <si>
    <t>龜山區公所  -  兔坑藍線</t>
    <phoneticPr fontId="5" type="noConversion"/>
  </si>
  <si>
    <t>紅土厝  -  長庚醫院桃園分院</t>
    <phoneticPr fontId="5" type="noConversion"/>
  </si>
  <si>
    <t>龍潭區衛生所 - 北水局</t>
    <phoneticPr fontId="5" type="noConversion"/>
  </si>
  <si>
    <t>桃園火車站-銘傳大學(桃園校區)</t>
    <phoneticPr fontId="7" type="noConversion"/>
  </si>
  <si>
    <t>捷運迴龍站-銘傳大學(桃園校區)</t>
    <phoneticPr fontId="7" type="noConversion"/>
  </si>
  <si>
    <t>大溪 - 恩主公醫院</t>
    <phoneticPr fontId="7" type="noConversion"/>
  </si>
  <si>
    <t>桃園-鶯歌火車站</t>
    <phoneticPr fontId="7" type="noConversion"/>
  </si>
  <si>
    <t>桃園  -  楊梅  -  楊梅</t>
    <phoneticPr fontId="5" type="noConversion"/>
  </si>
  <si>
    <t>301A</t>
    <phoneticPr fontId="7" type="noConversion"/>
  </si>
  <si>
    <t>桃園  -  楊梅、龜山  -  楊梅</t>
    <phoneticPr fontId="5" type="noConversion"/>
  </si>
  <si>
    <t>桃園  -  高鐵桃園站(經大竹)</t>
    <phoneticPr fontId="5" type="noConversion"/>
  </si>
  <si>
    <t>302A</t>
    <phoneticPr fontId="5" type="noConversion"/>
  </si>
  <si>
    <t>高鐵桃園站  -  蘆竹區公所</t>
    <phoneticPr fontId="5" type="noConversion"/>
  </si>
  <si>
    <t>蘆竹區公所  -  開南大學(經南竹路)</t>
    <phoneticPr fontId="5" type="noConversion"/>
  </si>
  <si>
    <t>307A</t>
    <phoneticPr fontId="5" type="noConversion"/>
  </si>
  <si>
    <t>蘆竹區公所  -  桃園醫院(延駛桃園醫院)</t>
    <phoneticPr fontId="5" type="noConversion"/>
  </si>
  <si>
    <t>台灣好行景點接駁公車大溪快線</t>
    <phoneticPr fontId="5" type="noConversion"/>
  </si>
  <si>
    <t>(假日行駛)台灣好行 - 小烏來天空步道</t>
    <phoneticPr fontId="5" type="noConversion"/>
  </si>
  <si>
    <t>台灣好行景點接駁石門水庫線</t>
    <phoneticPr fontId="5" type="noConversion"/>
  </si>
  <si>
    <t>濱海觀光公車</t>
    <phoneticPr fontId="5" type="noConversion"/>
  </si>
  <si>
    <t>台灣好行東眼山線</t>
    <phoneticPr fontId="5" type="noConversion"/>
  </si>
  <si>
    <t>內壢  -  捷運迴龍站</t>
    <phoneticPr fontId="5" type="noConversion"/>
  </si>
  <si>
    <t>國軍桃園總醫院  -  長庚醫院</t>
    <phoneticPr fontId="5" type="noConversion"/>
  </si>
  <si>
    <t>701A</t>
    <phoneticPr fontId="7" type="noConversion"/>
  </si>
  <si>
    <t>國軍桃園總醫院 - 中壢</t>
    <phoneticPr fontId="7" type="noConversion"/>
  </si>
  <si>
    <t>大溪  -  林口長庚醫院</t>
    <phoneticPr fontId="5" type="noConversion"/>
  </si>
  <si>
    <t>桃園  -  桃園棒球場</t>
    <phoneticPr fontId="5" type="noConversion"/>
  </si>
  <si>
    <t>中壢  -  林口長庚醫院(經中正藝文特區)</t>
    <phoneticPr fontId="5" type="noConversion"/>
  </si>
  <si>
    <t>龍潭  -  捷運永寧站</t>
    <phoneticPr fontId="5" type="noConversion"/>
  </si>
  <si>
    <t>BR</t>
    <phoneticPr fontId="5" type="noConversion"/>
  </si>
  <si>
    <t>桃園  -  捷運迴龍站</t>
    <phoneticPr fontId="5" type="noConversion"/>
  </si>
  <si>
    <t>GR</t>
    <phoneticPr fontId="5" type="noConversion"/>
  </si>
  <si>
    <t>桃園後站  -  捷運坑口站</t>
    <phoneticPr fontId="5" type="noConversion"/>
  </si>
  <si>
    <t>桃園  -  至善高中(經大溪)</t>
    <phoneticPr fontId="5" type="noConversion"/>
  </si>
  <si>
    <t>中壢  -  長安路</t>
    <phoneticPr fontId="5" type="noConversion"/>
  </si>
  <si>
    <t>桃園  -  中壢(經龍岡)</t>
    <phoneticPr fontId="5" type="noConversion"/>
  </si>
  <si>
    <t>桃園  -  新莊(經台1)</t>
    <phoneticPr fontId="5" type="noConversion"/>
  </si>
  <si>
    <t>桃客/三重</t>
    <phoneticPr fontId="5" type="noConversion"/>
  </si>
  <si>
    <t>桃園  -  中壢(經仁美、八德)</t>
    <phoneticPr fontId="5" type="noConversion"/>
  </si>
  <si>
    <t>桃園  -  中壢(經竹巷)</t>
    <phoneticPr fontId="5" type="noConversion"/>
  </si>
  <si>
    <t>桃園  -  捷運山鼻站</t>
    <phoneticPr fontId="5" type="noConversion"/>
  </si>
  <si>
    <t>5014A</t>
    <phoneticPr fontId="5" type="noConversion"/>
  </si>
  <si>
    <t>桃園  -  捷運山鼻站(延駛山腳)</t>
    <phoneticPr fontId="5" type="noConversion"/>
  </si>
  <si>
    <t>桃園  -  大園(經南崁)</t>
    <phoneticPr fontId="5" type="noConversion"/>
  </si>
  <si>
    <t>桃園  -  竹圍(經山腳)</t>
    <phoneticPr fontId="5" type="noConversion"/>
  </si>
  <si>
    <t>中壢  -  竹圍(經楊厝)</t>
    <phoneticPr fontId="5" type="noConversion"/>
  </si>
  <si>
    <t>桃園  -  水尾(經蘆竹)</t>
    <phoneticPr fontId="5" type="noConversion"/>
  </si>
  <si>
    <t>桃園  -  沙崙(經蘆竹)</t>
    <phoneticPr fontId="5" type="noConversion"/>
  </si>
  <si>
    <t>桃園  -  下福</t>
    <phoneticPr fontId="5" type="noConversion"/>
  </si>
  <si>
    <t>桃園  -  下海湖</t>
    <phoneticPr fontId="5" type="noConversion"/>
  </si>
  <si>
    <t>桃園  -  竹圍(經南崁)</t>
    <phoneticPr fontId="5" type="noConversion"/>
  </si>
  <si>
    <t>5022A</t>
    <phoneticPr fontId="5" type="noConversion"/>
  </si>
  <si>
    <t>桃園  -  竹圍(經南崁)[繞駛捷運坑口站]</t>
    <phoneticPr fontId="5" type="noConversion"/>
  </si>
  <si>
    <t>桃園  -  大園(經楊厝)</t>
    <phoneticPr fontId="5" type="noConversion"/>
  </si>
  <si>
    <t>中壢  -  新屋(經藍埔)</t>
    <phoneticPr fontId="5" type="noConversion"/>
  </si>
  <si>
    <t>中壢  -  新坡(經富源)</t>
    <phoneticPr fontId="5" type="noConversion"/>
  </si>
  <si>
    <t>中壢  -  後湖</t>
    <phoneticPr fontId="5" type="noConversion"/>
  </si>
  <si>
    <t>5027A</t>
    <phoneticPr fontId="5" type="noConversion"/>
  </si>
  <si>
    <t>中壢  -  後湖[繞駛永安漁港]</t>
    <phoneticPr fontId="5" type="noConversion"/>
  </si>
  <si>
    <t>新屋  -  下北湖</t>
    <phoneticPr fontId="5" type="noConversion"/>
  </si>
  <si>
    <t>中壢  -  下北湖</t>
    <phoneticPr fontId="5" type="noConversion"/>
  </si>
  <si>
    <t>中壢  -  蚵間村福興宮(經新屋)</t>
    <phoneticPr fontId="5" type="noConversion"/>
  </si>
  <si>
    <t>中壢  -  觀音(經石磊)</t>
    <phoneticPr fontId="5" type="noConversion"/>
  </si>
  <si>
    <t>中壢  -  觀音(經保生)</t>
    <phoneticPr fontId="5" type="noConversion"/>
  </si>
  <si>
    <t>中壢  -  新屋(經過嶺)</t>
    <phoneticPr fontId="5" type="noConversion"/>
  </si>
  <si>
    <t>中壢  -  東福園(經山東)</t>
    <phoneticPr fontId="5" type="noConversion"/>
  </si>
  <si>
    <t>中壢  -  中壢(經觀音、永安)</t>
    <phoneticPr fontId="5" type="noConversion"/>
  </si>
  <si>
    <t>桃園  -  觀音(經中厝)</t>
    <phoneticPr fontId="5" type="noConversion"/>
  </si>
  <si>
    <t>5040A</t>
    <phoneticPr fontId="5" type="noConversion"/>
  </si>
  <si>
    <t>桃園  -  觀音(經中厝、大園國中)</t>
    <phoneticPr fontId="5" type="noConversion"/>
  </si>
  <si>
    <t>5040B</t>
    <phoneticPr fontId="5" type="noConversion"/>
  </si>
  <si>
    <t>桃園  -  觀音(經中厝、開南大學)</t>
    <phoneticPr fontId="5" type="noConversion"/>
  </si>
  <si>
    <t>中壢  -  觀音(經白玉)</t>
    <phoneticPr fontId="5" type="noConversion"/>
  </si>
  <si>
    <t>中壢  -  觀音(經新坡)</t>
    <phoneticPr fontId="5" type="noConversion"/>
  </si>
  <si>
    <t>中壢  -  臺玻[繞駛觀音工業區]</t>
    <phoneticPr fontId="5" type="noConversion"/>
  </si>
  <si>
    <t>5043A</t>
    <phoneticPr fontId="5" type="noConversion"/>
  </si>
  <si>
    <t>中壢  -  觀音[繞駛觀音]</t>
    <phoneticPr fontId="5" type="noConversion"/>
  </si>
  <si>
    <t>桃園  -  龍潭(經十一份)</t>
    <phoneticPr fontId="5" type="noConversion"/>
  </si>
  <si>
    <t>龍潭  -  石門水庫(經十一份)</t>
    <phoneticPr fontId="5" type="noConversion"/>
  </si>
  <si>
    <t>龍潭  -  澹園(經三角林)</t>
    <phoneticPr fontId="5" type="noConversion"/>
  </si>
  <si>
    <t>中壢  -  石門水庫(經員樹林)</t>
    <phoneticPr fontId="5" type="noConversion"/>
  </si>
  <si>
    <t>5050A</t>
    <phoneticPr fontId="7" type="noConversion"/>
  </si>
  <si>
    <t>石門水庫 - 龍潭(經中正路)</t>
    <phoneticPr fontId="7" type="noConversion"/>
  </si>
  <si>
    <t>龍潭  -  石門山登山口</t>
    <phoneticPr fontId="5" type="noConversion"/>
  </si>
  <si>
    <t>桃園  -  龍潭(經九龍里)</t>
    <phoneticPr fontId="5" type="noConversion"/>
  </si>
  <si>
    <t>5053A</t>
    <phoneticPr fontId="5" type="noConversion"/>
  </si>
  <si>
    <t>桃園  -  龍潭(經九龍里)[繞駛國軍桃園總醫院]</t>
    <phoneticPr fontId="5" type="noConversion"/>
  </si>
  <si>
    <t>中壢  -  石門水庫(經山仔頂)</t>
    <phoneticPr fontId="5" type="noConversion"/>
  </si>
  <si>
    <t>桃園  -  石門水庫</t>
    <phoneticPr fontId="5" type="noConversion"/>
  </si>
  <si>
    <t>桃園  -  長庚醫院</t>
    <phoneticPr fontId="5" type="noConversion"/>
  </si>
  <si>
    <t>5057A</t>
    <phoneticPr fontId="5" type="noConversion"/>
  </si>
  <si>
    <t>桃園  -  長庚醫院(繞體育大學)</t>
    <phoneticPr fontId="5" type="noConversion"/>
  </si>
  <si>
    <t>5057B</t>
    <phoneticPr fontId="5" type="noConversion"/>
  </si>
  <si>
    <t>桃園  -  長庚醫院(繞長庚養生村)</t>
    <phoneticPr fontId="5" type="noConversion"/>
  </si>
  <si>
    <t>5057C</t>
    <phoneticPr fontId="5" type="noConversion"/>
  </si>
  <si>
    <t>桃園  -  長庚醫院(繞大埔、長庚養生村)</t>
    <phoneticPr fontId="5" type="noConversion"/>
  </si>
  <si>
    <t>桃園  -  桃園機場(經南崁)</t>
    <phoneticPr fontId="5" type="noConversion"/>
  </si>
  <si>
    <t>桃園  -  榮民之家(經更寮腳)</t>
    <phoneticPr fontId="5" type="noConversion"/>
  </si>
  <si>
    <t>桃園  -  建國十九村(經大竹)</t>
    <phoneticPr fontId="5" type="noConversion"/>
  </si>
  <si>
    <t>桃園  -  醒吾科技大學(經長庚醫院)</t>
    <phoneticPr fontId="5" type="noConversion"/>
  </si>
  <si>
    <t>桃園  -  體育大學(經大埔、中正運動公園)</t>
    <phoneticPr fontId="5" type="noConversion"/>
  </si>
  <si>
    <t>桃園  -  福山宮</t>
    <phoneticPr fontId="5" type="noConversion"/>
  </si>
  <si>
    <t>桃園  -  醒吾科技大學(經赤塗崎)</t>
    <phoneticPr fontId="5" type="noConversion"/>
  </si>
  <si>
    <t>桃園  -  醒吾科技大學(經外社)</t>
    <phoneticPr fontId="5" type="noConversion"/>
  </si>
  <si>
    <t>5071A</t>
    <phoneticPr fontId="5" type="noConversion"/>
  </si>
  <si>
    <t>桃園 - 頂社(經貓尾崎、赤塗崎)</t>
    <phoneticPr fontId="5" type="noConversion"/>
  </si>
  <si>
    <t>5071B</t>
    <phoneticPr fontId="5" type="noConversion"/>
  </si>
  <si>
    <t>頂社 - 桃園(經赤塗崎、貓尾崎)</t>
    <phoneticPr fontId="5" type="noConversion"/>
  </si>
  <si>
    <t>桃園  -  頂社</t>
    <phoneticPr fontId="5" type="noConversion"/>
  </si>
  <si>
    <t>5073A</t>
    <phoneticPr fontId="7" type="noConversion"/>
  </si>
  <si>
    <t>5073A頂社 - 桃園(繞山腳國中)</t>
    <phoneticPr fontId="7" type="noConversion"/>
  </si>
  <si>
    <t>桃園客運</t>
    <phoneticPr fontId="7" type="noConversion"/>
  </si>
  <si>
    <t>中壢  -  大園(經柴梳崙)</t>
    <phoneticPr fontId="5" type="noConversion"/>
  </si>
  <si>
    <t>中壢  -  陳康國小(經萬能科技大學)</t>
    <phoneticPr fontId="5" type="noConversion"/>
  </si>
  <si>
    <t>中壢  -  大園(經下洽溪)</t>
    <phoneticPr fontId="5" type="noConversion"/>
  </si>
  <si>
    <t>5081A</t>
    <phoneticPr fontId="7" type="noConversion"/>
  </si>
  <si>
    <t>中壢 - 大園(經下洽溪)</t>
    <phoneticPr fontId="7" type="noConversion"/>
  </si>
  <si>
    <t>中壢  -  大園(經雙溪口)</t>
    <phoneticPr fontId="5" type="noConversion"/>
  </si>
  <si>
    <t>捷運大園站  -  潮音</t>
    <phoneticPr fontId="5" type="noConversion"/>
  </si>
  <si>
    <t>捷運大園站  -  苗圃橋</t>
    <phoneticPr fontId="5" type="noConversion"/>
  </si>
  <si>
    <t>大園  -  沙崙</t>
    <phoneticPr fontId="5" type="noConversion"/>
  </si>
  <si>
    <t>大園  -  桃園(經五塊厝、開南大學)</t>
    <phoneticPr fontId="5" type="noConversion"/>
  </si>
  <si>
    <t>5086A</t>
    <phoneticPr fontId="5" type="noConversion"/>
  </si>
  <si>
    <t>大園  -  桃園(經開南大學及捷運大園站)</t>
    <phoneticPr fontId="5" type="noConversion"/>
  </si>
  <si>
    <t>5086C</t>
    <phoneticPr fontId="7" type="noConversion"/>
  </si>
  <si>
    <t>大園 - 桃園(經五塊厝)</t>
    <phoneticPr fontId="7" type="noConversion"/>
  </si>
  <si>
    <t>中壢  -  大園(經高鐵桃園站)</t>
    <phoneticPr fontId="5" type="noConversion"/>
  </si>
  <si>
    <t>5087A</t>
    <phoneticPr fontId="5" type="noConversion"/>
  </si>
  <si>
    <t>中壢  -  大園(經高鐵桃園站)[繞駛大園高中]</t>
    <phoneticPr fontId="5" type="noConversion"/>
  </si>
  <si>
    <t>中壢  -  桃園機場(經大園)</t>
    <phoneticPr fontId="5" type="noConversion"/>
  </si>
  <si>
    <t>桃園  -  上巴陵  -  林班口(拉拉山)</t>
    <phoneticPr fontId="5" type="noConversion"/>
  </si>
  <si>
    <t>中壢  -  上巴陵  -  林班口(拉拉山)</t>
    <phoneticPr fontId="5" type="noConversion"/>
  </si>
  <si>
    <t>大溪  -  羅浮  -  巴陵</t>
    <phoneticPr fontId="5" type="noConversion"/>
  </si>
  <si>
    <t>大溪  -  三光(沙崙子)  -  巴陵</t>
    <phoneticPr fontId="5" type="noConversion"/>
  </si>
  <si>
    <t>桃園  -  大溪(經更寮腳)</t>
    <phoneticPr fontId="5" type="noConversion"/>
  </si>
  <si>
    <t>5096A</t>
    <phoneticPr fontId="5" type="noConversion"/>
  </si>
  <si>
    <t>桃園  -  大溪(經更寮腳)[繞駛前站]</t>
    <phoneticPr fontId="5" type="noConversion"/>
  </si>
  <si>
    <t>大溪  -  竹篙厝(經美華)</t>
    <phoneticPr fontId="5" type="noConversion"/>
  </si>
  <si>
    <t>中壢  -  大溪(經官路缺)</t>
    <phoneticPr fontId="5" type="noConversion"/>
  </si>
  <si>
    <t>大溪  -  阿姆坪(經懷德橋)</t>
    <phoneticPr fontId="5" type="noConversion"/>
  </si>
  <si>
    <t>5099A</t>
    <phoneticPr fontId="5" type="noConversion"/>
  </si>
  <si>
    <t>大溪  -  阿姆坪(經懷德橋)[繞駛台7線美華地區]</t>
    <phoneticPr fontId="5" type="noConversion"/>
  </si>
  <si>
    <t>大溪  -  鶯歌(經中新)</t>
    <phoneticPr fontId="5" type="noConversion"/>
  </si>
  <si>
    <t>大溪  -  羅浮口(經復興)</t>
    <phoneticPr fontId="5" type="noConversion"/>
  </si>
  <si>
    <t>5104A</t>
    <phoneticPr fontId="5" type="noConversion"/>
  </si>
  <si>
    <t>大溪  -  羅浮口(經復興、繞霞雲里及小烏來)</t>
    <phoneticPr fontId="5" type="noConversion"/>
  </si>
  <si>
    <t>5104B</t>
    <phoneticPr fontId="5" type="noConversion"/>
  </si>
  <si>
    <t>溪口台 - 大溪(經復興)</t>
    <phoneticPr fontId="5" type="noConversion"/>
  </si>
  <si>
    <t>大溪  -  小烏來(經三民)</t>
    <phoneticPr fontId="5" type="noConversion"/>
  </si>
  <si>
    <t>大溪  -  霞雲里(經復興)</t>
    <phoneticPr fontId="5" type="noConversion"/>
  </si>
  <si>
    <t>5106A</t>
    <phoneticPr fontId="5" type="noConversion"/>
  </si>
  <si>
    <t>霞雲里  -  大溪[經復興—羅浮地區]</t>
    <phoneticPr fontId="5" type="noConversion"/>
  </si>
  <si>
    <t>5106B</t>
    <phoneticPr fontId="5" type="noConversion"/>
  </si>
  <si>
    <t>霞雲里  -  大溪[繞駛復興鄉台7線區域]</t>
    <phoneticPr fontId="5" type="noConversion"/>
  </si>
  <si>
    <t>大溪  -  蝙蝠洞(經三民)</t>
    <phoneticPr fontId="5" type="noConversion"/>
  </si>
  <si>
    <t>5107A</t>
    <phoneticPr fontId="5" type="noConversion"/>
  </si>
  <si>
    <t>蝙蝠洞 - 大溪(經三民)[繞駛台7線阿姆坪地區及大溪高中]</t>
    <phoneticPr fontId="5" type="noConversion"/>
  </si>
  <si>
    <t>5107B</t>
    <phoneticPr fontId="5" type="noConversion"/>
  </si>
  <si>
    <t>大溪  -  蝙蝠洞[繞駛台7線阿姆坪地區及台7線美華地區]</t>
    <phoneticPr fontId="5" type="noConversion"/>
  </si>
  <si>
    <t>5107C</t>
    <phoneticPr fontId="5" type="noConversion"/>
  </si>
  <si>
    <t>大溪  -  蝙蝠洞(經三民)[繞駛台7線阿姆坪地區]</t>
    <phoneticPr fontId="5" type="noConversion"/>
  </si>
  <si>
    <t>大溪  -  高遶(經羅浮)</t>
    <phoneticPr fontId="5" type="noConversion"/>
  </si>
  <si>
    <t>5109A</t>
    <phoneticPr fontId="5" type="noConversion"/>
  </si>
  <si>
    <t>大溪  -  高遶(經羅浮)[繞駛霞雲里及小烏來]</t>
    <phoneticPr fontId="5" type="noConversion"/>
  </si>
  <si>
    <t>大溪  -  坪林</t>
    <phoneticPr fontId="5" type="noConversion"/>
  </si>
  <si>
    <t>5110A</t>
    <phoneticPr fontId="5" type="noConversion"/>
  </si>
  <si>
    <t>大溪  -  坪林[繞駛大溪國中]</t>
    <phoneticPr fontId="5" type="noConversion"/>
  </si>
  <si>
    <t>大溪  -  中壢(經八德)</t>
    <phoneticPr fontId="5" type="noConversion"/>
  </si>
  <si>
    <t>中壢  -  下內定(經萬能科技大學)</t>
    <phoneticPr fontId="5" type="noConversion"/>
  </si>
  <si>
    <t>F901</t>
  </si>
  <si>
    <t>復興-市界</t>
    <phoneticPr fontId="5" type="noConversion"/>
  </si>
  <si>
    <t>F902</t>
  </si>
  <si>
    <t>F906</t>
  </si>
  <si>
    <t>三民-東眼山(經蝙蝠洞)</t>
    <phoneticPr fontId="5" type="noConversion"/>
  </si>
  <si>
    <t>F903</t>
    <phoneticPr fontId="7" type="noConversion"/>
  </si>
  <si>
    <t>復興 - 霞雲</t>
    <phoneticPr fontId="7" type="noConversion"/>
  </si>
  <si>
    <t>台灣真好</t>
    <phoneticPr fontId="7" type="noConversion"/>
  </si>
  <si>
    <t>F907</t>
  </si>
  <si>
    <t>復興 - 雪霧鬧</t>
  </si>
  <si>
    <t>F910</t>
    <phoneticPr fontId="7" type="noConversion"/>
  </si>
  <si>
    <t>巴陵循環線</t>
    <phoneticPr fontId="7" type="noConversion"/>
  </si>
  <si>
    <t>F911</t>
    <phoneticPr fontId="7" type="noConversion"/>
  </si>
  <si>
    <t>中山循環線</t>
    <phoneticPr fontId="7" type="noConversion"/>
  </si>
  <si>
    <t>112N</t>
    <phoneticPr fontId="7" type="noConversion"/>
  </si>
  <si>
    <t>中壢-忠貞</t>
  </si>
  <si>
    <t>中壢客運</t>
  </si>
  <si>
    <t>循環</t>
  </si>
  <si>
    <t>捷運環北站-太子鎮</t>
  </si>
  <si>
    <t>中壢-鄉界</t>
  </si>
  <si>
    <t>往返</t>
  </si>
  <si>
    <t>桃園-大竹</t>
  </si>
  <si>
    <t>桃園-榮民之家</t>
  </si>
  <si>
    <t>中壢-中央大學</t>
  </si>
  <si>
    <t>中壢-篤行六村-內壢-中壢</t>
  </si>
  <si>
    <t>中壢-內壢-篤行六村-中壢</t>
  </si>
  <si>
    <t>中壢-高鐵桃園站</t>
  </si>
  <si>
    <t>桃園-上巴陵-拉拉山口</t>
  </si>
  <si>
    <t>湖口-楊梅(經二湖)</t>
  </si>
  <si>
    <t>亞通客運</t>
    <phoneticPr fontId="7" type="noConversion"/>
  </si>
  <si>
    <t>龍潭-中壢</t>
  </si>
  <si>
    <t>關西-中壢</t>
  </si>
  <si>
    <t>關西-中壢[經關西高中]</t>
  </si>
  <si>
    <t>楊梅-捷運環北站(經中壢車站)</t>
  </si>
  <si>
    <t>楊梅-中壢</t>
  </si>
  <si>
    <t>楊梅-捷運環北站(經中豐路)</t>
  </si>
  <si>
    <t>中壢-湖口(經楊梅)</t>
  </si>
  <si>
    <t>中壢 - 頂好社區(經山子頂工業區)</t>
  </si>
  <si>
    <t>中壢-黃泥塘</t>
  </si>
  <si>
    <t>中壢 - 龍潭(經隘寮頂)</t>
  </si>
  <si>
    <t>龍潭 - 埔心</t>
  </si>
  <si>
    <t>龍潭-楊梅</t>
  </si>
  <si>
    <t>龍潭 - 新屋(經楊梅)</t>
  </si>
  <si>
    <t>新屋-楊梅</t>
  </si>
  <si>
    <t>新屋-楊梅(繞行新屋高中)</t>
  </si>
  <si>
    <t>中壢-北高榮(經埔心)</t>
  </si>
  <si>
    <t>中壢-北高榮(經埔心)[繞駛比佛利]</t>
  </si>
  <si>
    <t>楊梅-東流里</t>
  </si>
  <si>
    <t>中壢-六福村(經車頭)</t>
  </si>
  <si>
    <t>中壢-新屋(經楊梅)</t>
  </si>
  <si>
    <t>中壢-八0四醫院(經龍潭)</t>
  </si>
  <si>
    <t>中壢-八0四醫院(經黃泥塘)</t>
  </si>
  <si>
    <t>中壢 - 金雞湖(經東勢)</t>
  </si>
  <si>
    <t>三重客運</t>
    <phoneticPr fontId="5" type="noConversion"/>
  </si>
  <si>
    <t>603</t>
    <phoneticPr fontId="7" type="noConversion"/>
  </si>
  <si>
    <t>長庚大學-捷運丹鳳站</t>
    <phoneticPr fontId="7" type="noConversion"/>
  </si>
  <si>
    <t>607</t>
    <phoneticPr fontId="7" type="noConversion"/>
  </si>
  <si>
    <t>長庚醫院 - 迴龍(經青山路)</t>
    <phoneticPr fontId="7" type="noConversion"/>
  </si>
  <si>
    <t>708</t>
    <phoneticPr fontId="7" type="noConversion"/>
  </si>
  <si>
    <t>林口-南崁</t>
    <phoneticPr fontId="7" type="noConversion"/>
  </si>
  <si>
    <t>708A</t>
    <phoneticPr fontId="7" type="noConversion"/>
  </si>
  <si>
    <t>長庚醫院-南崁(山鼻站)</t>
    <phoneticPr fontId="7" type="noConversion"/>
  </si>
  <si>
    <t>168</t>
    <phoneticPr fontId="7" type="noConversion"/>
  </si>
  <si>
    <t>桃園後火車站-內壢復興宮</t>
    <phoneticPr fontId="7" type="noConversion"/>
  </si>
  <si>
    <t>統聯客運</t>
    <phoneticPr fontId="7" type="noConversion"/>
  </si>
  <si>
    <t>168A</t>
    <phoneticPr fontId="7" type="noConversion"/>
  </si>
  <si>
    <t>桃園後火車站-內壢復興宮(經龜山工業區)</t>
    <phoneticPr fontId="7" type="noConversion"/>
  </si>
  <si>
    <t>208</t>
    <phoneticPr fontId="7" type="noConversion"/>
  </si>
  <si>
    <t>捷運高鐵桃園站-八德</t>
    <phoneticPr fontId="7" type="noConversion"/>
  </si>
  <si>
    <t>208A</t>
    <phoneticPr fontId="7" type="noConversion"/>
  </si>
  <si>
    <t>統聯客運</t>
  </si>
  <si>
    <t>213</t>
    <phoneticPr fontId="7" type="noConversion"/>
  </si>
  <si>
    <t>桃花園飯店-長庚醫院</t>
    <phoneticPr fontId="7" type="noConversion"/>
  </si>
  <si>
    <t>706</t>
    <phoneticPr fontId="7" type="noConversion"/>
  </si>
  <si>
    <t>桃園火車站-桃園國際機場</t>
    <phoneticPr fontId="7" type="noConversion"/>
  </si>
  <si>
    <t>706A</t>
    <phoneticPr fontId="7" type="noConversion"/>
  </si>
  <si>
    <t>桃園火車站-桃園國際機場(經大園)</t>
    <phoneticPr fontId="7" type="noConversion"/>
  </si>
  <si>
    <t>706B</t>
    <phoneticPr fontId="7" type="noConversion"/>
  </si>
  <si>
    <t>桃園國際機場-桃園火車站</t>
    <phoneticPr fontId="7" type="noConversion"/>
  </si>
  <si>
    <t>713</t>
    <phoneticPr fontId="7" type="noConversion"/>
  </si>
  <si>
    <t>八德-捷運永寧站(經建國路和平路)</t>
    <phoneticPr fontId="7" type="noConversion"/>
  </si>
  <si>
    <t>單趟</t>
  </si>
  <si>
    <t>715</t>
    <phoneticPr fontId="7" type="noConversion"/>
  </si>
  <si>
    <t>八德-捷運永寧站(經介壽路義勇街)</t>
    <phoneticPr fontId="7" type="noConversion"/>
  </si>
  <si>
    <t>716</t>
    <phoneticPr fontId="7" type="noConversion"/>
  </si>
  <si>
    <t>大湳-捷運永寧站</t>
    <phoneticPr fontId="7" type="noConversion"/>
  </si>
  <si>
    <t>717</t>
    <phoneticPr fontId="7" type="noConversion"/>
  </si>
  <si>
    <t>龍岡圓環-捷運永寧站</t>
    <phoneticPr fontId="7" type="noConversion"/>
  </si>
  <si>
    <t>709</t>
    <phoneticPr fontId="7" type="noConversion"/>
  </si>
  <si>
    <t>平鎮-捷運永寧站</t>
    <phoneticPr fontId="7" type="noConversion"/>
  </si>
  <si>
    <t>統聯/指南</t>
    <phoneticPr fontId="7" type="noConversion"/>
  </si>
  <si>
    <t>709A</t>
    <phoneticPr fontId="7" type="noConversion"/>
  </si>
  <si>
    <t>龍潭中正路-捷運永寧站</t>
    <phoneticPr fontId="7" type="noConversion"/>
  </si>
  <si>
    <t>709B</t>
    <phoneticPr fontId="7" type="noConversion"/>
  </si>
  <si>
    <t>平鎮 - 捷運永寧站  (試辦)</t>
    <phoneticPr fontId="7" type="noConversion"/>
  </si>
  <si>
    <t>桃園-南崁</t>
  </si>
  <si>
    <t>指南客運</t>
  </si>
  <si>
    <t>竹圍-中壢</t>
    <phoneticPr fontId="7" type="noConversion"/>
  </si>
  <si>
    <t>亞通客運</t>
  </si>
  <si>
    <t>大溪-捷運永寧站</t>
  </si>
  <si>
    <t>職訓中心-過嶺加油站</t>
  </si>
  <si>
    <t>金台通運</t>
  </si>
  <si>
    <t>楊梅行政園區-光裕北街</t>
  </si>
  <si>
    <t>252A</t>
    <phoneticPr fontId="7" type="noConversion"/>
  </si>
  <si>
    <t>楊梅行政園區 - 光裕北街(繞駛怡仁醫院)</t>
    <phoneticPr fontId="7" type="noConversion"/>
  </si>
  <si>
    <t>往返</t>
    <phoneticPr fontId="7" type="noConversion"/>
  </si>
  <si>
    <t>雅典社區-埔心後火車站</t>
  </si>
  <si>
    <t>F903</t>
  </si>
  <si>
    <t>F910</t>
  </si>
  <si>
    <t>F911</t>
  </si>
  <si>
    <t>問卷抽樣數</t>
  </si>
  <si>
    <t>班次比例</t>
  </si>
  <si>
    <r>
      <t>2500*</t>
    </r>
    <r>
      <rPr>
        <sz val="12"/>
        <color rgb="FF000000"/>
        <rFont val="標楷體"/>
        <family val="4"/>
        <charset val="136"/>
      </rPr>
      <t>比例</t>
    </r>
  </si>
  <si>
    <t>%</t>
    <phoneticPr fontId="5" type="noConversion"/>
  </si>
  <si>
    <t>正線</t>
  </si>
  <si>
    <t>編號</t>
  </si>
  <si>
    <t>路線類型</t>
  </si>
  <si>
    <t>營業型態</t>
  </si>
  <si>
    <t>路線數</t>
  </si>
  <si>
    <t>自營</t>
  </si>
  <si>
    <t>聯營</t>
  </si>
  <si>
    <t>副線</t>
  </si>
  <si>
    <t>總計</t>
  </si>
  <si>
    <t>自營業者</t>
  </si>
  <si>
    <t>市區公車</t>
  </si>
  <si>
    <t>桃園客運</t>
  </si>
  <si>
    <r>
      <t>桃園客運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中壢客運</t>
    </r>
  </si>
  <si>
    <t>統聯客運/指南客運</t>
  </si>
  <si>
    <r>
      <t>桃園客運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三重客運</t>
    </r>
  </si>
  <si>
    <t>桃園大有路-捷運迴龍站</t>
    <phoneticPr fontId="7" type="noConversion"/>
  </si>
  <si>
    <t>L113</t>
    <phoneticPr fontId="5" type="noConversion"/>
  </si>
  <si>
    <t>免費公車</t>
    <phoneticPr fontId="5" type="noConversion"/>
  </si>
  <si>
    <t>八德</t>
    <phoneticPr fontId="5" type="noConversion"/>
  </si>
  <si>
    <t>紅線</t>
    <phoneticPr fontId="5" type="noConversion"/>
  </si>
  <si>
    <t>L115</t>
    <phoneticPr fontId="5" type="noConversion"/>
  </si>
  <si>
    <t>紅線甲線</t>
    <phoneticPr fontId="5" type="noConversion"/>
  </si>
  <si>
    <t>L116</t>
    <phoneticPr fontId="5" type="noConversion"/>
  </si>
  <si>
    <t>藍線</t>
    <phoneticPr fontId="5" type="noConversion"/>
  </si>
  <si>
    <t>藍線乙線</t>
    <phoneticPr fontId="5" type="noConversion"/>
  </si>
  <si>
    <t>L117</t>
    <phoneticPr fontId="5" type="noConversion"/>
  </si>
  <si>
    <t>L118</t>
    <phoneticPr fontId="5" type="noConversion"/>
  </si>
  <si>
    <t>紫線(經署桃)</t>
    <phoneticPr fontId="5" type="noConversion"/>
  </si>
  <si>
    <t>紫甲線(經署桃及明光社區)</t>
    <phoneticPr fontId="5" type="noConversion"/>
  </si>
  <si>
    <t>L119</t>
    <phoneticPr fontId="5" type="noConversion"/>
  </si>
  <si>
    <t>L120</t>
    <phoneticPr fontId="5" type="noConversion"/>
  </si>
  <si>
    <t>綠線(經署桃)</t>
    <phoneticPr fontId="5" type="noConversion"/>
  </si>
  <si>
    <t>綠乙線(經署桃、明光社區)</t>
    <phoneticPr fontId="5" type="noConversion"/>
  </si>
  <si>
    <t>L121</t>
    <phoneticPr fontId="5" type="noConversion"/>
  </si>
  <si>
    <t>大園</t>
    <phoneticPr fontId="5" type="noConversion"/>
  </si>
  <si>
    <t>L502</t>
  </si>
  <si>
    <t>L506</t>
    <phoneticPr fontId="5" type="noConversion"/>
  </si>
  <si>
    <t>捷運接駁線</t>
    <phoneticPr fontId="5" type="noConversion"/>
  </si>
  <si>
    <t>竹圍綠線</t>
    <phoneticPr fontId="5" type="noConversion"/>
  </si>
  <si>
    <t>L507</t>
    <phoneticPr fontId="5" type="noConversion"/>
  </si>
  <si>
    <t>L508</t>
    <phoneticPr fontId="5" type="noConversion"/>
  </si>
  <si>
    <t>潮音線</t>
    <phoneticPr fontId="5" type="noConversion"/>
  </si>
  <si>
    <t>L518</t>
    <phoneticPr fontId="5" type="noConversion"/>
  </si>
  <si>
    <t>竹圍棕線</t>
    <phoneticPr fontId="5" type="noConversion"/>
  </si>
  <si>
    <t>大溪</t>
    <phoneticPr fontId="5" type="noConversion"/>
  </si>
  <si>
    <t>L701</t>
  </si>
  <si>
    <t>河東線</t>
  </si>
  <si>
    <t>L701A</t>
    <phoneticPr fontId="5" type="noConversion"/>
  </si>
  <si>
    <t>河東線(延駛向天坡)</t>
    <phoneticPr fontId="5" type="noConversion"/>
  </si>
  <si>
    <t>L705</t>
    <phoneticPr fontId="5" type="noConversion"/>
  </si>
  <si>
    <t>環西線(甲)</t>
    <phoneticPr fontId="5" type="noConversion"/>
  </si>
  <si>
    <t>L706</t>
    <phoneticPr fontId="5" type="noConversion"/>
  </si>
  <si>
    <t>環西線(乙)</t>
    <phoneticPr fontId="5" type="noConversion"/>
  </si>
  <si>
    <t>L712</t>
    <phoneticPr fontId="5" type="noConversion"/>
  </si>
  <si>
    <t>河東線假日2</t>
    <phoneticPr fontId="5" type="noConversion"/>
  </si>
  <si>
    <t>L206</t>
    <phoneticPr fontId="5" type="noConversion"/>
  </si>
  <si>
    <t>大崙橘線</t>
    <phoneticPr fontId="5" type="noConversion"/>
  </si>
  <si>
    <t>L206A</t>
    <phoneticPr fontId="5" type="noConversion"/>
  </si>
  <si>
    <t>L207</t>
    <phoneticPr fontId="5" type="noConversion"/>
  </si>
  <si>
    <t>大崙紫線</t>
    <phoneticPr fontId="5" type="noConversion"/>
  </si>
  <si>
    <t>中壢</t>
  </si>
  <si>
    <t>L209</t>
  </si>
  <si>
    <t>L207A</t>
    <phoneticPr fontId="5" type="noConversion"/>
  </si>
  <si>
    <t>L208</t>
    <phoneticPr fontId="5" type="noConversion"/>
  </si>
  <si>
    <t>內環黃線</t>
    <phoneticPr fontId="5" type="noConversion"/>
  </si>
  <si>
    <t>內定青埔灰線</t>
    <phoneticPr fontId="5" type="noConversion"/>
  </si>
  <si>
    <t>桃園</t>
    <phoneticPr fontId="5" type="noConversion"/>
  </si>
  <si>
    <t>L110</t>
    <phoneticPr fontId="5" type="noConversion"/>
  </si>
  <si>
    <t>埔子紅線</t>
    <phoneticPr fontId="5" type="noConversion"/>
  </si>
  <si>
    <t>埔子藍線</t>
    <phoneticPr fontId="5" type="noConversion"/>
  </si>
  <si>
    <t>L111</t>
    <phoneticPr fontId="5" type="noConversion"/>
  </si>
  <si>
    <t>L112</t>
    <phoneticPr fontId="5" type="noConversion"/>
  </si>
  <si>
    <t>新屋</t>
    <phoneticPr fontId="5" type="noConversion"/>
  </si>
  <si>
    <t>L601</t>
    <phoneticPr fontId="5" type="noConversion"/>
  </si>
  <si>
    <t>新屋一線</t>
    <phoneticPr fontId="5" type="noConversion"/>
  </si>
  <si>
    <t>L602</t>
    <phoneticPr fontId="5" type="noConversion"/>
  </si>
  <si>
    <t>L602A</t>
    <phoneticPr fontId="5" type="noConversion"/>
  </si>
  <si>
    <t>L603</t>
    <phoneticPr fontId="5" type="noConversion"/>
  </si>
  <si>
    <t>L603A</t>
    <phoneticPr fontId="5" type="noConversion"/>
  </si>
  <si>
    <t>L605</t>
    <phoneticPr fontId="5" type="noConversion"/>
  </si>
  <si>
    <t>高鐵線</t>
    <phoneticPr fontId="5" type="noConversion"/>
  </si>
  <si>
    <t>L605A</t>
    <phoneticPr fontId="5" type="noConversion"/>
  </si>
  <si>
    <t>L617</t>
    <phoneticPr fontId="5" type="noConversion"/>
  </si>
  <si>
    <t>東明大坡線</t>
    <phoneticPr fontId="5" type="noConversion"/>
  </si>
  <si>
    <t>楊梅</t>
    <phoneticPr fontId="5" type="noConversion"/>
  </si>
  <si>
    <t>L608</t>
    <phoneticPr fontId="5" type="noConversion"/>
  </si>
  <si>
    <t>永寧上田線</t>
    <phoneticPr fontId="5" type="noConversion"/>
  </si>
  <si>
    <t>L609</t>
    <phoneticPr fontId="5" type="noConversion"/>
  </si>
  <si>
    <t>幼獅工業區線</t>
  </si>
  <si>
    <t>L611</t>
    <phoneticPr fontId="5" type="noConversion"/>
  </si>
  <si>
    <t>富岡員本線</t>
    <phoneticPr fontId="5" type="noConversion"/>
  </si>
  <si>
    <t>L612</t>
    <phoneticPr fontId="5" type="noConversion"/>
  </si>
  <si>
    <t>富岡上湖線</t>
    <phoneticPr fontId="5" type="noConversion"/>
  </si>
  <si>
    <t>L613</t>
    <phoneticPr fontId="5" type="noConversion"/>
  </si>
  <si>
    <t>觀光路線</t>
    <phoneticPr fontId="5" type="noConversion"/>
  </si>
  <si>
    <t>L615</t>
    <phoneticPr fontId="5" type="noConversion"/>
  </si>
  <si>
    <t>L716</t>
    <phoneticPr fontId="5" type="noConversion"/>
  </si>
  <si>
    <t>龍潭</t>
    <phoneticPr fontId="5" type="noConversion"/>
  </si>
  <si>
    <t>龍潭科學園區線</t>
    <phoneticPr fontId="5" type="noConversion"/>
  </si>
  <si>
    <t>L716A</t>
    <phoneticPr fontId="5" type="noConversion"/>
  </si>
  <si>
    <t>龍潭科學園區線(繞駛龍潭行政園區)</t>
    <phoneticPr fontId="5" type="noConversion"/>
  </si>
  <si>
    <t>水仙甲線</t>
    <phoneticPr fontId="5" type="noConversion"/>
  </si>
  <si>
    <t>L717</t>
    <phoneticPr fontId="5" type="noConversion"/>
  </si>
  <si>
    <t>L718</t>
    <phoneticPr fontId="5" type="noConversion"/>
  </si>
  <si>
    <t>水仙乙線</t>
    <phoneticPr fontId="5" type="noConversion"/>
  </si>
  <si>
    <t>L721</t>
    <phoneticPr fontId="5" type="noConversion"/>
  </si>
  <si>
    <t>中興黃唐乙線</t>
    <phoneticPr fontId="5" type="noConversion"/>
  </si>
  <si>
    <t>L722</t>
    <phoneticPr fontId="5" type="noConversion"/>
  </si>
  <si>
    <t>L723</t>
    <phoneticPr fontId="5" type="noConversion"/>
  </si>
  <si>
    <t>烏樹林龍祥甲線</t>
    <phoneticPr fontId="5" type="noConversion"/>
  </si>
  <si>
    <t>L725</t>
    <phoneticPr fontId="5" type="noConversion"/>
  </si>
  <si>
    <t>烏樹林龍祥乙線</t>
    <phoneticPr fontId="5" type="noConversion"/>
  </si>
  <si>
    <t>L727</t>
    <phoneticPr fontId="5" type="noConversion"/>
  </si>
  <si>
    <t>高原甲線</t>
    <phoneticPr fontId="5" type="noConversion"/>
  </si>
  <si>
    <t>L728</t>
    <phoneticPr fontId="5" type="noConversion"/>
  </si>
  <si>
    <t>高原乙線</t>
    <phoneticPr fontId="5" type="noConversion"/>
  </si>
  <si>
    <t>L310</t>
    <phoneticPr fontId="5" type="noConversion"/>
  </si>
  <si>
    <t>龜山</t>
    <phoneticPr fontId="5" type="noConversion"/>
  </si>
  <si>
    <t>L311</t>
    <phoneticPr fontId="5" type="noConversion"/>
  </si>
  <si>
    <t>L317</t>
    <phoneticPr fontId="5" type="noConversion"/>
  </si>
  <si>
    <t>L317A</t>
    <phoneticPr fontId="5" type="noConversion"/>
  </si>
  <si>
    <t>L318</t>
    <phoneticPr fontId="5" type="noConversion"/>
  </si>
  <si>
    <t>長庚醫院紅線</t>
  </si>
  <si>
    <t>長庚醫院紅線</t>
    <phoneticPr fontId="5" type="noConversion"/>
  </si>
  <si>
    <t>L319</t>
    <phoneticPr fontId="5" type="noConversion"/>
  </si>
  <si>
    <t>長庚醫院藍線</t>
    <phoneticPr fontId="5" type="noConversion"/>
  </si>
  <si>
    <t>L319A</t>
    <phoneticPr fontId="5" type="noConversion"/>
  </si>
  <si>
    <t>L325</t>
    <phoneticPr fontId="5" type="noConversion"/>
  </si>
  <si>
    <t>中坑線</t>
    <phoneticPr fontId="5" type="noConversion"/>
  </si>
  <si>
    <t>L326</t>
    <phoneticPr fontId="5" type="noConversion"/>
  </si>
  <si>
    <t>坪頂線</t>
    <phoneticPr fontId="5" type="noConversion"/>
  </si>
  <si>
    <t>L327</t>
    <phoneticPr fontId="5" type="noConversion"/>
  </si>
  <si>
    <t>L329</t>
    <phoneticPr fontId="5" type="noConversion"/>
  </si>
  <si>
    <t>L302</t>
    <phoneticPr fontId="5" type="noConversion"/>
  </si>
  <si>
    <t>黃線</t>
    <phoneticPr fontId="5" type="noConversion"/>
  </si>
  <si>
    <t>蘆竹</t>
    <phoneticPr fontId="5" type="noConversion"/>
  </si>
  <si>
    <t>L302A</t>
    <phoneticPr fontId="5" type="noConversion"/>
  </si>
  <si>
    <t>L302B</t>
    <phoneticPr fontId="5" type="noConversion"/>
  </si>
  <si>
    <t>L303</t>
    <phoneticPr fontId="5" type="noConversion"/>
  </si>
  <si>
    <t>棕線</t>
    <phoneticPr fontId="5" type="noConversion"/>
  </si>
  <si>
    <t>L303A</t>
    <phoneticPr fontId="5" type="noConversion"/>
  </si>
  <si>
    <t>L306A</t>
    <phoneticPr fontId="5" type="noConversion"/>
  </si>
  <si>
    <t>L306B</t>
    <phoneticPr fontId="5" type="noConversion"/>
  </si>
  <si>
    <t>藍海線</t>
    <phoneticPr fontId="5" type="noConversion"/>
  </si>
  <si>
    <t>L309</t>
    <phoneticPr fontId="5" type="noConversion"/>
  </si>
  <si>
    <t>L309A</t>
    <phoneticPr fontId="5" type="noConversion"/>
  </si>
  <si>
    <t>L309B</t>
    <phoneticPr fontId="5" type="noConversion"/>
  </si>
  <si>
    <t>L331A</t>
    <phoneticPr fontId="5" type="noConversion"/>
  </si>
  <si>
    <t>L331C</t>
    <phoneticPr fontId="5" type="noConversion"/>
  </si>
  <si>
    <t>L331D</t>
    <phoneticPr fontId="5" type="noConversion"/>
  </si>
  <si>
    <t>L512</t>
    <phoneticPr fontId="5" type="noConversion"/>
  </si>
  <si>
    <t>觀音</t>
    <phoneticPr fontId="5" type="noConversion"/>
  </si>
  <si>
    <t>L513</t>
    <phoneticPr fontId="5" type="noConversion"/>
  </si>
  <si>
    <t>L515</t>
    <phoneticPr fontId="5" type="noConversion"/>
  </si>
  <si>
    <t>L516</t>
    <phoneticPr fontId="5" type="noConversion"/>
  </si>
  <si>
    <t>L516B</t>
    <phoneticPr fontId="5" type="noConversion"/>
  </si>
  <si>
    <t>L517</t>
    <phoneticPr fontId="5" type="noConversion"/>
  </si>
  <si>
    <t>L517A</t>
    <phoneticPr fontId="5" type="noConversion"/>
  </si>
  <si>
    <t>平鎮</t>
    <phoneticPr fontId="5" type="noConversion"/>
  </si>
  <si>
    <t>L210</t>
    <phoneticPr fontId="5" type="noConversion"/>
  </si>
  <si>
    <t>L211</t>
    <phoneticPr fontId="5" type="noConversion"/>
  </si>
  <si>
    <t>L215</t>
    <phoneticPr fontId="5" type="noConversion"/>
  </si>
  <si>
    <t>L216</t>
  </si>
  <si>
    <t>L217</t>
    <phoneticPr fontId="5" type="noConversion"/>
  </si>
  <si>
    <t>L218</t>
  </si>
  <si>
    <t>東勢線藍線</t>
    <phoneticPr fontId="5" type="noConversion"/>
  </si>
  <si>
    <t>平南線藍線</t>
    <phoneticPr fontId="5" type="noConversion"/>
  </si>
  <si>
    <t>高連線藍線</t>
    <phoneticPr fontId="5" type="noConversion"/>
  </si>
  <si>
    <t>府前線</t>
  </si>
  <si>
    <t>新屋二甲線</t>
  </si>
  <si>
    <t>新屋二甲線(富岡車站-福興宮繞駛永安漁港)</t>
  </si>
  <si>
    <t>新屋二乙線</t>
  </si>
  <si>
    <t>新屋二乙線(富岡車站-福興宮繞駛永安漁港)</t>
  </si>
  <si>
    <t>高鐵線(新屋區公所-高鐵桃園站延駛林口長庚醫院)</t>
  </si>
  <si>
    <t>楊梅頭湖線</t>
  </si>
  <si>
    <t>龜山紅線</t>
  </si>
  <si>
    <t>龜山藍線</t>
  </si>
  <si>
    <t>嶺頂線</t>
  </si>
  <si>
    <t>黃線（繞駛戶政地政衛生所、仁愛路三段</t>
  </si>
  <si>
    <t>黃線（繞駛南山路</t>
  </si>
  <si>
    <t>(繞駛威天宮)</t>
  </si>
  <si>
    <t>藍海線(山腳郵局發車，不進台茂)</t>
  </si>
  <si>
    <t>藍海線(繞駛山菓路)</t>
  </si>
  <si>
    <t>灰線</t>
  </si>
  <si>
    <t>愛心福利專車B線</t>
  </si>
  <si>
    <t>愛心福利專車C線</t>
  </si>
  <si>
    <t>愛心福利專車D線</t>
  </si>
  <si>
    <t>草漯-觀音區公所</t>
  </si>
  <si>
    <t>L516A</t>
  </si>
  <si>
    <t>新坡-觀音區公所</t>
  </si>
  <si>
    <t>東勢線紅線</t>
  </si>
  <si>
    <t>平南線紅線</t>
  </si>
  <si>
    <t>高連線紅線</t>
  </si>
  <si>
    <t>行政區</t>
  </si>
  <si>
    <t>八德區</t>
  </si>
  <si>
    <t>大園區</t>
  </si>
  <si>
    <t>大溪區</t>
  </si>
  <si>
    <t>中壢區</t>
  </si>
  <si>
    <t>平鎮區</t>
  </si>
  <si>
    <t>桃園區</t>
  </si>
  <si>
    <t>新屋區</t>
  </si>
  <si>
    <t>楊梅區</t>
  </si>
  <si>
    <t>龍潭區</t>
  </si>
  <si>
    <t>龜山區</t>
  </si>
  <si>
    <t>蘆竹區</t>
  </si>
  <si>
    <t>觀音區</t>
  </si>
  <si>
    <t>L113</t>
  </si>
  <si>
    <t>L115</t>
  </si>
  <si>
    <t>L116</t>
  </si>
  <si>
    <t>L117</t>
  </si>
  <si>
    <t>L118</t>
  </si>
  <si>
    <t>L119</t>
  </si>
  <si>
    <t>L120</t>
  </si>
  <si>
    <t>L121</t>
  </si>
  <si>
    <t>L506</t>
  </si>
  <si>
    <t>L507</t>
  </si>
  <si>
    <t>L508</t>
  </si>
  <si>
    <t>L518</t>
  </si>
  <si>
    <t>L701A</t>
  </si>
  <si>
    <t>L705</t>
  </si>
  <si>
    <t>L706</t>
  </si>
  <si>
    <t>L712</t>
  </si>
  <si>
    <t>L206</t>
  </si>
  <si>
    <t>L206A</t>
  </si>
  <si>
    <t>L207</t>
  </si>
  <si>
    <t>L207A</t>
  </si>
  <si>
    <t>L208</t>
  </si>
  <si>
    <t>L110</t>
  </si>
  <si>
    <t>L111</t>
  </si>
  <si>
    <t>L112</t>
  </si>
  <si>
    <t>L601</t>
  </si>
  <si>
    <t>L602</t>
  </si>
  <si>
    <t>L602A</t>
  </si>
  <si>
    <t>L603</t>
  </si>
  <si>
    <t>L603A</t>
  </si>
  <si>
    <t>L605</t>
  </si>
  <si>
    <t>L605A</t>
  </si>
  <si>
    <t>L617</t>
  </si>
  <si>
    <t>L608</t>
  </si>
  <si>
    <t>L609</t>
  </si>
  <si>
    <t>L611</t>
  </si>
  <si>
    <t>L612</t>
  </si>
  <si>
    <t>L613</t>
  </si>
  <si>
    <t>L615</t>
  </si>
  <si>
    <t>L716</t>
  </si>
  <si>
    <t>L716A</t>
  </si>
  <si>
    <t>L717</t>
  </si>
  <si>
    <t>L718</t>
  </si>
  <si>
    <t>L721</t>
  </si>
  <si>
    <t>L722</t>
  </si>
  <si>
    <t>L723</t>
  </si>
  <si>
    <t>L725</t>
  </si>
  <si>
    <t>L727</t>
  </si>
  <si>
    <t>L728</t>
  </si>
  <si>
    <t>L310</t>
  </si>
  <si>
    <t>L311</t>
  </si>
  <si>
    <t>L317</t>
  </si>
  <si>
    <t>L317A</t>
  </si>
  <si>
    <t>L318</t>
  </si>
  <si>
    <t>L319</t>
  </si>
  <si>
    <t>L319A</t>
  </si>
  <si>
    <t>L325</t>
  </si>
  <si>
    <t>L326</t>
  </si>
  <si>
    <t>L327</t>
  </si>
  <si>
    <t>L329</t>
  </si>
  <si>
    <t>L302</t>
  </si>
  <si>
    <t>L302A</t>
  </si>
  <si>
    <t>L302B</t>
  </si>
  <si>
    <t>L303</t>
  </si>
  <si>
    <t>L303A</t>
  </si>
  <si>
    <t>L306A</t>
  </si>
  <si>
    <t>L306B</t>
  </si>
  <si>
    <t>L309</t>
  </si>
  <si>
    <t>L309A</t>
  </si>
  <si>
    <t>L309B</t>
  </si>
  <si>
    <t>L331A</t>
  </si>
  <si>
    <t>L331C</t>
  </si>
  <si>
    <t>L331D</t>
  </si>
  <si>
    <t>L512</t>
  </si>
  <si>
    <t>L513</t>
  </si>
  <si>
    <t>L515</t>
  </si>
  <si>
    <t>L516</t>
  </si>
  <si>
    <t>L516B</t>
  </si>
  <si>
    <t>L517</t>
  </si>
  <si>
    <t>L517A</t>
  </si>
  <si>
    <t>L210</t>
  </si>
  <si>
    <t>L211</t>
  </si>
  <si>
    <t>L215</t>
  </si>
  <si>
    <t>L217</t>
  </si>
  <si>
    <t>608</t>
    <phoneticPr fontId="7" type="noConversion"/>
  </si>
  <si>
    <t>608</t>
    <phoneticPr fontId="5" type="noConversion"/>
  </si>
  <si>
    <t>265A</t>
    <phoneticPr fontId="5" type="noConversion"/>
  </si>
  <si>
    <t>710A</t>
  </si>
  <si>
    <t>176</t>
  </si>
  <si>
    <t>八德轉運站循環線</t>
  </si>
  <si>
    <t>5616A</t>
  </si>
  <si>
    <t>5616A</t>
    <phoneticPr fontId="5" type="noConversion"/>
  </si>
  <si>
    <t>龍潭 - 中壢(繞駛捷運老街溪站)</t>
  </si>
  <si>
    <t>5616B</t>
  </si>
  <si>
    <t>5616B</t>
    <phoneticPr fontId="5" type="noConversion"/>
  </si>
  <si>
    <t>龍潭 - 中壢(去程 繞駛祥安國小、捷運老街溪站)</t>
  </si>
  <si>
    <t>606</t>
  </si>
  <si>
    <t>606</t>
    <phoneticPr fontId="7" type="noConversion"/>
  </si>
  <si>
    <t>大坪頂循環線</t>
  </si>
  <si>
    <t>三重客運</t>
  </si>
  <si>
    <t>722</t>
  </si>
  <si>
    <t>722</t>
    <phoneticPr fontId="7" type="noConversion"/>
  </si>
  <si>
    <t>722A</t>
  </si>
  <si>
    <t>722A</t>
    <phoneticPr fontId="5" type="noConversion"/>
  </si>
  <si>
    <t>楊梅 - 捷運三重國小站</t>
  </si>
  <si>
    <t>大溪 - 捷運永寧站(經仁和路永昌路)</t>
  </si>
  <si>
    <t>GR2</t>
    <phoneticPr fontId="7" type="noConversion"/>
  </si>
  <si>
    <t>桃園  -  八德</t>
    <phoneticPr fontId="7" type="noConversion"/>
  </si>
  <si>
    <t>265A</t>
  </si>
  <si>
    <t>608</t>
  </si>
  <si>
    <t>桃客/台灣真好</t>
  </si>
  <si>
    <t>桃客/台灣真好</t>
    <phoneticPr fontId="5" type="noConversion"/>
  </si>
  <si>
    <t>F905</t>
  </si>
  <si>
    <t>復興ｰ義興</t>
  </si>
  <si>
    <t>F905</t>
    <phoneticPr fontId="7" type="noConversion"/>
  </si>
  <si>
    <t>復興ｰ新興/卡拉</t>
  </si>
  <si>
    <t>F901</t>
    <phoneticPr fontId="7" type="noConversion"/>
  </si>
  <si>
    <t>免費公車</t>
  </si>
  <si>
    <t>幸福巴士</t>
  </si>
  <si>
    <t>台灣真好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</si>
</sst>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#,##0_);[Red]\(#,##0\)"/>
    <numFmt numFmtId="177" formatCode="_-* #,##0_-;\-* #,##0_-;_-* &quot;-&quot;??_-;_-@_-"/>
  </numFmts>
  <fonts count="12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rgb="FF0070C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/>
    </xf>
    <xf numFmtId="0" fontId="8" fillId="0" borderId="21" xfId="0" applyFont="1" applyBorder="1">
      <alignment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  <xf numFmtId="49" fontId="9" fillId="3" borderId="18" xfId="0" applyNumberFormat="1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horizontal="center" vertical="center" wrapText="1"/>
    </xf>
    <xf numFmtId="49" fontId="9" fillId="3" borderId="18" xfId="0" applyNumberFormat="1" applyFont="1" applyFill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/>
    </xf>
    <xf numFmtId="0" fontId="8" fillId="0" borderId="38" xfId="0" applyFont="1" applyBorder="1">
      <alignment vertical="center"/>
    </xf>
    <xf numFmtId="0" fontId="9" fillId="3" borderId="3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0" fontId="0" fillId="0" borderId="0" xfId="2" applyNumberFormat="1" applyFont="1">
      <alignment vertical="center"/>
    </xf>
    <xf numFmtId="10" fontId="3" fillId="0" borderId="6" xfId="2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0" fontId="0" fillId="0" borderId="0" xfId="0" applyNumberFormat="1">
      <alignment vertical="center"/>
    </xf>
    <xf numFmtId="9" fontId="3" fillId="0" borderId="6" xfId="2" applyFont="1" applyBorder="1" applyAlignment="1">
      <alignment horizontal="center" vertical="center"/>
    </xf>
    <xf numFmtId="177" fontId="3" fillId="0" borderId="6" xfId="1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49" fontId="8" fillId="0" borderId="0" xfId="0" applyNumberFormat="1" applyFont="1">
      <alignment vertical="center"/>
    </xf>
    <xf numFmtId="0" fontId="8" fillId="0" borderId="0" xfId="2" applyNumberFormat="1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40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176" fontId="11" fillId="6" borderId="17" xfId="0" applyNumberFormat="1" applyFont="1" applyFill="1" applyBorder="1" applyAlignment="1">
      <alignment horizontal="center" vertical="center"/>
    </xf>
    <xf numFmtId="176" fontId="11" fillId="6" borderId="15" xfId="0" applyNumberFormat="1" applyFont="1" applyFill="1" applyBorder="1" applyAlignment="1">
      <alignment horizontal="center" vertical="center"/>
    </xf>
    <xf numFmtId="176" fontId="11" fillId="6" borderId="16" xfId="0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6" fontId="9" fillId="4" borderId="17" xfId="0" applyNumberFormat="1" applyFont="1" applyFill="1" applyBorder="1" applyAlignment="1">
      <alignment horizontal="center" vertical="center"/>
    </xf>
    <xf numFmtId="176" fontId="9" fillId="4" borderId="15" xfId="0" applyNumberFormat="1" applyFont="1" applyFill="1" applyBorder="1" applyAlignment="1">
      <alignment horizontal="center" vertical="center"/>
    </xf>
    <xf numFmtId="176" fontId="9" fillId="4" borderId="16" xfId="0" applyNumberFormat="1" applyFont="1" applyFill="1" applyBorder="1" applyAlignment="1">
      <alignment horizontal="center" vertical="center"/>
    </xf>
    <xf numFmtId="176" fontId="9" fillId="4" borderId="14" xfId="0" applyNumberFormat="1" applyFont="1" applyFill="1" applyBorder="1" applyAlignment="1">
      <alignment horizontal="center" vertical="center"/>
    </xf>
    <xf numFmtId="176" fontId="11" fillId="6" borderId="14" xfId="0" applyNumberFormat="1" applyFont="1" applyFill="1" applyBorder="1" applyAlignment="1">
      <alignment horizontal="center" vertical="center"/>
    </xf>
    <xf numFmtId="176" fontId="9" fillId="4" borderId="19" xfId="0" applyNumberFormat="1" applyFont="1" applyFill="1" applyBorder="1" applyAlignment="1">
      <alignment horizontal="center" vertical="center"/>
    </xf>
    <xf numFmtId="176" fontId="9" fillId="4" borderId="20" xfId="0" applyNumberFormat="1" applyFont="1" applyFill="1" applyBorder="1" applyAlignment="1">
      <alignment horizontal="center" vertical="center"/>
    </xf>
    <xf numFmtId="176" fontId="9" fillId="4" borderId="23" xfId="0" applyNumberFormat="1" applyFont="1" applyFill="1" applyBorder="1" applyAlignment="1">
      <alignment horizontal="center" vertical="center"/>
    </xf>
    <xf numFmtId="176" fontId="9" fillId="4" borderId="24" xfId="0" applyNumberFormat="1" applyFont="1" applyFill="1" applyBorder="1" applyAlignment="1">
      <alignment horizontal="center" vertical="center"/>
    </xf>
    <xf numFmtId="176" fontId="9" fillId="4" borderId="30" xfId="0" applyNumberFormat="1" applyFont="1" applyFill="1" applyBorder="1" applyAlignment="1">
      <alignment horizontal="center" vertical="center"/>
    </xf>
    <xf numFmtId="176" fontId="9" fillId="4" borderId="31" xfId="0" applyNumberFormat="1" applyFont="1" applyFill="1" applyBorder="1" applyAlignment="1">
      <alignment horizontal="center" vertical="center"/>
    </xf>
    <xf numFmtId="176" fontId="9" fillId="4" borderId="28" xfId="0" applyNumberFormat="1" applyFont="1" applyFill="1" applyBorder="1" applyAlignment="1">
      <alignment horizontal="center" vertical="center"/>
    </xf>
    <xf numFmtId="176" fontId="9" fillId="4" borderId="25" xfId="0" applyNumberFormat="1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horizontal="center" vertical="center" wrapText="1"/>
    </xf>
    <xf numFmtId="176" fontId="11" fillId="6" borderId="36" xfId="0" applyNumberFormat="1" applyFont="1" applyFill="1" applyBorder="1" applyAlignment="1">
      <alignment horizontal="center" vertical="center"/>
    </xf>
    <xf numFmtId="176" fontId="11" fillId="6" borderId="37" xfId="0" applyNumberFormat="1" applyFont="1" applyFill="1" applyBorder="1" applyAlignment="1">
      <alignment horizontal="center" vertical="center"/>
    </xf>
    <xf numFmtId="0" fontId="11" fillId="6" borderId="37" xfId="0" applyFont="1" applyFill="1" applyBorder="1" applyAlignment="1">
      <alignment horizontal="center" vertical="center"/>
    </xf>
    <xf numFmtId="176" fontId="11" fillId="6" borderId="30" xfId="0" applyNumberFormat="1" applyFont="1" applyFill="1" applyBorder="1" applyAlignment="1">
      <alignment horizontal="center" vertical="center"/>
    </xf>
    <xf numFmtId="176" fontId="11" fillId="6" borderId="31" xfId="0" applyNumberFormat="1" applyFont="1" applyFill="1" applyBorder="1" applyAlignment="1">
      <alignment horizontal="center" vertical="center"/>
    </xf>
    <xf numFmtId="176" fontId="11" fillId="6" borderId="39" xfId="0" applyNumberFormat="1" applyFont="1" applyFill="1" applyBorder="1" applyAlignment="1">
      <alignment horizontal="center" vertical="center"/>
    </xf>
    <xf numFmtId="176" fontId="11" fillId="6" borderId="33" xfId="0" applyNumberFormat="1" applyFont="1" applyFill="1" applyBorder="1" applyAlignment="1">
      <alignment horizontal="center" vertical="center"/>
    </xf>
    <xf numFmtId="176" fontId="11" fillId="6" borderId="34" xfId="0" applyNumberFormat="1" applyFont="1" applyFill="1" applyBorder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A9B5-29A8-4833-925A-0CFDDADA1CB5}">
  <dimension ref="A1:O374"/>
  <sheetViews>
    <sheetView tabSelected="1" workbookViewId="0">
      <selection activeCell="I7" sqref="I7"/>
    </sheetView>
  </sheetViews>
  <sheetFormatPr defaultRowHeight="16.5" x14ac:dyDescent="0.25"/>
  <cols>
    <col min="5" max="5" width="10" bestFit="1" customWidth="1"/>
    <col min="6" max="6" width="9" customWidth="1"/>
    <col min="8" max="8" width="9" customWidth="1"/>
    <col min="9" max="9" width="10" customWidth="1"/>
    <col min="10" max="10" width="10" bestFit="1" customWidth="1"/>
    <col min="11" max="13" width="9" customWidth="1"/>
  </cols>
  <sheetData>
    <row r="1" spans="1:15" ht="17.25" thickBot="1" x14ac:dyDescent="0.3">
      <c r="A1" s="78" t="s">
        <v>0</v>
      </c>
      <c r="B1" s="78" t="s">
        <v>1</v>
      </c>
      <c r="C1" s="80" t="s">
        <v>2</v>
      </c>
      <c r="D1" s="81"/>
      <c r="E1" s="82"/>
      <c r="F1" s="1" t="s">
        <v>3</v>
      </c>
      <c r="G1" s="80" t="s">
        <v>648</v>
      </c>
      <c r="H1" s="81"/>
      <c r="I1" s="81"/>
      <c r="J1" s="82"/>
      <c r="L1" t="s">
        <v>651</v>
      </c>
      <c r="N1" s="80" t="s">
        <v>648</v>
      </c>
      <c r="O1" s="81"/>
    </row>
    <row r="2" spans="1:15" ht="16.5" customHeight="1" x14ac:dyDescent="0.25">
      <c r="A2" s="89"/>
      <c r="B2" s="89"/>
      <c r="C2" s="78" t="s">
        <v>4</v>
      </c>
      <c r="D2" s="78" t="s">
        <v>5</v>
      </c>
      <c r="E2" s="83" t="s">
        <v>6</v>
      </c>
      <c r="F2" s="2" t="s">
        <v>7</v>
      </c>
      <c r="G2" s="83" t="s">
        <v>649</v>
      </c>
      <c r="H2" s="85" t="s">
        <v>650</v>
      </c>
      <c r="I2" s="85" t="s">
        <v>650</v>
      </c>
      <c r="J2" s="83" t="s">
        <v>8</v>
      </c>
      <c r="L2" s="78" t="s">
        <v>4</v>
      </c>
      <c r="M2" s="78" t="s">
        <v>5</v>
      </c>
      <c r="N2" s="78" t="s">
        <v>4</v>
      </c>
      <c r="O2" s="78" t="s">
        <v>5</v>
      </c>
    </row>
    <row r="3" spans="1:15" ht="17.25" thickBot="1" x14ac:dyDescent="0.3">
      <c r="A3" s="79"/>
      <c r="B3" s="79"/>
      <c r="C3" s="79"/>
      <c r="D3" s="79"/>
      <c r="E3" s="84"/>
      <c r="F3" s="3" t="s">
        <v>8</v>
      </c>
      <c r="G3" s="84"/>
      <c r="H3" s="86"/>
      <c r="I3" s="86"/>
      <c r="J3" s="84"/>
      <c r="L3" s="79"/>
      <c r="M3" s="79"/>
      <c r="N3" s="79"/>
      <c r="O3" s="79"/>
    </row>
    <row r="4" spans="1:15" ht="17.25" thickBot="1" x14ac:dyDescent="0.3">
      <c r="A4" s="4">
        <v>1</v>
      </c>
      <c r="B4" s="5" t="s">
        <v>77</v>
      </c>
      <c r="C4" s="5">
        <f>_xlfn.XLOOKUP($B4,'工作表1 (2)'!$D$3:$D$279,'工作表1 (2)'!J$3:J$279)</f>
        <v>260</v>
      </c>
      <c r="D4" s="5">
        <f>_xlfn.XLOOKUP($B4,'工作表1 (2)'!$D$3:$D$279,'工作表1 (2)'!K$3:K$279)</f>
        <v>176</v>
      </c>
      <c r="E4" s="7">
        <f>(C4*5+D4*2)/7</f>
        <v>236</v>
      </c>
      <c r="F4" s="6">
        <f>IF(OR(LEFT(B4,1)="L",LEFT(B4,1)="F"),0,ROUNDUP(E4*0.2,0))</f>
        <v>48</v>
      </c>
      <c r="G4" s="55">
        <f>E4/$E$370</f>
        <v>5.2417819520243741E-2</v>
      </c>
      <c r="H4" s="56">
        <f>2500*G4</f>
        <v>131.04454880060936</v>
      </c>
      <c r="I4" s="56">
        <f>ROUND(H4,0)</f>
        <v>131</v>
      </c>
      <c r="J4" s="56">
        <f>ROUND(MAX(H4,5),0)</f>
        <v>131</v>
      </c>
      <c r="K4" t="str">
        <f>IF(J4&gt;30,"分平假日","不分平假日")</f>
        <v>分平假日</v>
      </c>
      <c r="L4" s="54">
        <f>(C4*5)/((C4*5)+(D4*2))</f>
        <v>0.78692493946731235</v>
      </c>
      <c r="M4" s="57">
        <f>1-L4</f>
        <v>0.21307506053268765</v>
      </c>
      <c r="N4" s="6">
        <f>IF(K4="分平假日",ROUND(J4*L4,0),K4)</f>
        <v>103</v>
      </c>
      <c r="O4" s="6">
        <f>IF(K4="分平假日",J4-N4,K4)</f>
        <v>28</v>
      </c>
    </row>
    <row r="5" spans="1:15" ht="17.25" thickBot="1" x14ac:dyDescent="0.3">
      <c r="A5" s="4">
        <v>2</v>
      </c>
      <c r="B5" s="5" t="s">
        <v>12</v>
      </c>
      <c r="C5" s="5">
        <f>_xlfn.XLOOKUP($B5,'工作表1 (2)'!$D$3:$D$279,'工作表1 (2)'!J$3:J$279)</f>
        <v>8</v>
      </c>
      <c r="D5" s="5">
        <f>_xlfn.XLOOKUP($B5,'工作表1 (2)'!$D$3:$D$279,'工作表1 (2)'!K$3:K$279)</f>
        <v>0</v>
      </c>
      <c r="E5" s="7">
        <f t="shared" ref="E5:E68" si="0">(C5*5+D5*2)/7</f>
        <v>5.7142857142857144</v>
      </c>
      <c r="F5" s="6">
        <f t="shared" ref="F5:F68" si="1">IF(OR(LEFT(B5,1)="L",LEFT(B5,1)="F"),0,ROUNDUP(E5*0.2,0))</f>
        <v>2</v>
      </c>
      <c r="G5" s="55">
        <f t="shared" ref="G5:G68" si="2">E5/$E$370</f>
        <v>1.2691965985531174E-3</v>
      </c>
      <c r="H5" s="56">
        <f t="shared" ref="H5:H68" si="3">2500*G5</f>
        <v>3.1729914963827937</v>
      </c>
      <c r="I5" s="56">
        <f t="shared" ref="I5:I68" si="4">ROUND(H5,0)</f>
        <v>3</v>
      </c>
      <c r="J5" s="6">
        <f t="shared" ref="J5:J68" si="5">ROUND(MAX(H5,5),0)</f>
        <v>5</v>
      </c>
      <c r="K5" t="str">
        <f t="shared" ref="K5:K68" si="6">IF(J5&gt;30,"分平假日","不分平假日")</f>
        <v>不分平假日</v>
      </c>
      <c r="L5" s="54">
        <f t="shared" ref="L5:L68" si="7">(C5*5)/((C5*5)+(D5*2))</f>
        <v>1</v>
      </c>
      <c r="M5" s="57">
        <f t="shared" ref="M5:M68" si="8">1-L5</f>
        <v>0</v>
      </c>
      <c r="N5" s="6" t="str">
        <f t="shared" ref="N5:N68" si="9">IF(K5="分平假日",ROUND(J5*L5,0),K5)</f>
        <v>不分平假日</v>
      </c>
      <c r="O5" s="6" t="str">
        <f t="shared" ref="O5:O68" si="10">IF(K5="分平假日",J5-N5,K5)</f>
        <v>不分平假日</v>
      </c>
    </row>
    <row r="6" spans="1:15" ht="17.25" thickBot="1" x14ac:dyDescent="0.3">
      <c r="A6" s="4">
        <v>3</v>
      </c>
      <c r="B6" s="5" t="s">
        <v>13</v>
      </c>
      <c r="C6" s="5">
        <f>_xlfn.XLOOKUP($B6,'工作表1 (2)'!$D$3:$D$279,'工作表1 (2)'!J$3:J$279)</f>
        <v>7</v>
      </c>
      <c r="D6" s="5">
        <f>_xlfn.XLOOKUP($B6,'工作表1 (2)'!$D$3:$D$279,'工作表1 (2)'!K$3:K$279)</f>
        <v>0</v>
      </c>
      <c r="E6" s="7">
        <f t="shared" si="0"/>
        <v>5</v>
      </c>
      <c r="F6" s="6">
        <f t="shared" si="1"/>
        <v>1</v>
      </c>
      <c r="G6" s="55">
        <f t="shared" si="2"/>
        <v>1.1105470237339776E-3</v>
      </c>
      <c r="H6" s="56">
        <f t="shared" si="3"/>
        <v>2.7763675593349442</v>
      </c>
      <c r="I6" s="56">
        <f t="shared" si="4"/>
        <v>3</v>
      </c>
      <c r="J6" s="6">
        <f t="shared" si="5"/>
        <v>5</v>
      </c>
      <c r="K6" t="str">
        <f t="shared" si="6"/>
        <v>不分平假日</v>
      </c>
      <c r="L6" s="54">
        <f t="shared" si="7"/>
        <v>1</v>
      </c>
      <c r="M6" s="57">
        <f t="shared" si="8"/>
        <v>0</v>
      </c>
      <c r="N6" s="6" t="str">
        <f t="shared" si="9"/>
        <v>不分平假日</v>
      </c>
      <c r="O6" s="6" t="str">
        <f t="shared" si="10"/>
        <v>不分平假日</v>
      </c>
    </row>
    <row r="7" spans="1:15" ht="17.25" thickBot="1" x14ac:dyDescent="0.3">
      <c r="A7" s="4">
        <v>4</v>
      </c>
      <c r="B7" s="5" t="s">
        <v>78</v>
      </c>
      <c r="C7" s="5">
        <f>_xlfn.XLOOKUP($B7,'工作表1 (2)'!$D$3:$D$279,'工作表1 (2)'!J$3:J$279)</f>
        <v>18</v>
      </c>
      <c r="D7" s="5">
        <f>_xlfn.XLOOKUP($B7,'工作表1 (2)'!$D$3:$D$279,'工作表1 (2)'!K$3:K$279)</f>
        <v>14</v>
      </c>
      <c r="E7" s="7">
        <f t="shared" si="0"/>
        <v>16.857142857142858</v>
      </c>
      <c r="F7" s="6">
        <f t="shared" si="1"/>
        <v>4</v>
      </c>
      <c r="G7" s="55">
        <f t="shared" si="2"/>
        <v>3.7441299657316961E-3</v>
      </c>
      <c r="H7" s="56">
        <f t="shared" si="3"/>
        <v>9.3603249143292402</v>
      </c>
      <c r="I7" s="56">
        <f t="shared" si="4"/>
        <v>9</v>
      </c>
      <c r="J7" s="6">
        <f t="shared" si="5"/>
        <v>9</v>
      </c>
      <c r="K7" t="str">
        <f t="shared" si="6"/>
        <v>不分平假日</v>
      </c>
      <c r="L7" s="54">
        <f t="shared" si="7"/>
        <v>0.76271186440677963</v>
      </c>
      <c r="M7" s="57">
        <f t="shared" si="8"/>
        <v>0.23728813559322037</v>
      </c>
      <c r="N7" s="6" t="str">
        <f t="shared" si="9"/>
        <v>不分平假日</v>
      </c>
      <c r="O7" s="6" t="str">
        <f t="shared" si="10"/>
        <v>不分平假日</v>
      </c>
    </row>
    <row r="8" spans="1:15" ht="17.25" thickBot="1" x14ac:dyDescent="0.3">
      <c r="A8" s="4">
        <v>5</v>
      </c>
      <c r="B8" s="5" t="s">
        <v>79</v>
      </c>
      <c r="C8" s="5">
        <f>_xlfn.XLOOKUP($B8,'工作表1 (2)'!$D$3:$D$279,'工作表1 (2)'!J$3:J$279)</f>
        <v>43</v>
      </c>
      <c r="D8" s="5">
        <f>_xlfn.XLOOKUP($B8,'工作表1 (2)'!$D$3:$D$279,'工作表1 (2)'!K$3:K$279)</f>
        <v>33</v>
      </c>
      <c r="E8" s="7">
        <f t="shared" si="0"/>
        <v>40.142857142857146</v>
      </c>
      <c r="F8" s="6">
        <f t="shared" si="1"/>
        <v>9</v>
      </c>
      <c r="G8" s="55">
        <f t="shared" si="2"/>
        <v>8.9161061048356506E-3</v>
      </c>
      <c r="H8" s="56">
        <f t="shared" si="3"/>
        <v>22.290265262089125</v>
      </c>
      <c r="I8" s="56">
        <f t="shared" si="4"/>
        <v>22</v>
      </c>
      <c r="J8" s="6">
        <f t="shared" si="5"/>
        <v>22</v>
      </c>
      <c r="K8" t="str">
        <f t="shared" si="6"/>
        <v>不分平假日</v>
      </c>
      <c r="L8" s="54">
        <f t="shared" si="7"/>
        <v>0.76512455516014233</v>
      </c>
      <c r="M8" s="57">
        <f t="shared" si="8"/>
        <v>0.23487544483985767</v>
      </c>
      <c r="N8" s="6" t="str">
        <f t="shared" si="9"/>
        <v>不分平假日</v>
      </c>
      <c r="O8" s="6" t="str">
        <f t="shared" si="10"/>
        <v>不分平假日</v>
      </c>
    </row>
    <row r="9" spans="1:15" ht="17.25" thickBot="1" x14ac:dyDescent="0.3">
      <c r="A9" s="4">
        <v>6</v>
      </c>
      <c r="B9" s="5" t="s">
        <v>80</v>
      </c>
      <c r="C9" s="5">
        <f>_xlfn.XLOOKUP($B9,'工作表1 (2)'!$D$3:$D$279,'工作表1 (2)'!J$3:J$279)</f>
        <v>30</v>
      </c>
      <c r="D9" s="5">
        <f>_xlfn.XLOOKUP($B9,'工作表1 (2)'!$D$3:$D$279,'工作表1 (2)'!K$3:K$279)</f>
        <v>28</v>
      </c>
      <c r="E9" s="7">
        <f t="shared" si="0"/>
        <v>29.428571428571427</v>
      </c>
      <c r="F9" s="6">
        <f t="shared" si="1"/>
        <v>6</v>
      </c>
      <c r="G9" s="55">
        <f t="shared" si="2"/>
        <v>6.5363624825485536E-3</v>
      </c>
      <c r="H9" s="56">
        <f t="shared" si="3"/>
        <v>16.340906206371383</v>
      </c>
      <c r="I9" s="56">
        <f t="shared" si="4"/>
        <v>16</v>
      </c>
      <c r="J9" s="6">
        <f t="shared" si="5"/>
        <v>16</v>
      </c>
      <c r="K9" t="str">
        <f t="shared" si="6"/>
        <v>不分平假日</v>
      </c>
      <c r="L9" s="54">
        <f t="shared" si="7"/>
        <v>0.72815533980582525</v>
      </c>
      <c r="M9" s="57">
        <f t="shared" si="8"/>
        <v>0.27184466019417475</v>
      </c>
      <c r="N9" s="6" t="str">
        <f t="shared" si="9"/>
        <v>不分平假日</v>
      </c>
      <c r="O9" s="6" t="str">
        <f t="shared" si="10"/>
        <v>不分平假日</v>
      </c>
    </row>
    <row r="10" spans="1:15" ht="17.25" thickBot="1" x14ac:dyDescent="0.3">
      <c r="A10" s="4">
        <v>7</v>
      </c>
      <c r="B10" s="5" t="s">
        <v>81</v>
      </c>
      <c r="C10" s="5">
        <f>_xlfn.XLOOKUP($B10,'工作表1 (2)'!$D$3:$D$279,'工作表1 (2)'!J$3:J$279)</f>
        <v>23</v>
      </c>
      <c r="D10" s="5">
        <f>_xlfn.XLOOKUP($B10,'工作表1 (2)'!$D$3:$D$279,'工作表1 (2)'!K$3:K$279)</f>
        <v>24</v>
      </c>
      <c r="E10" s="7">
        <f t="shared" si="0"/>
        <v>23.285714285714285</v>
      </c>
      <c r="F10" s="6">
        <f t="shared" si="1"/>
        <v>5</v>
      </c>
      <c r="G10" s="55">
        <f t="shared" si="2"/>
        <v>5.1719761391039532E-3</v>
      </c>
      <c r="H10" s="56">
        <f t="shared" si="3"/>
        <v>12.929940347759883</v>
      </c>
      <c r="I10" s="56">
        <f t="shared" si="4"/>
        <v>13</v>
      </c>
      <c r="J10" s="6">
        <f t="shared" si="5"/>
        <v>13</v>
      </c>
      <c r="K10" t="str">
        <f t="shared" si="6"/>
        <v>不分平假日</v>
      </c>
      <c r="L10" s="54">
        <f t="shared" si="7"/>
        <v>0.70552147239263807</v>
      </c>
      <c r="M10" s="57">
        <f t="shared" si="8"/>
        <v>0.29447852760736193</v>
      </c>
      <c r="N10" s="6" t="str">
        <f t="shared" si="9"/>
        <v>不分平假日</v>
      </c>
      <c r="O10" s="6" t="str">
        <f t="shared" si="10"/>
        <v>不分平假日</v>
      </c>
    </row>
    <row r="11" spans="1:15" ht="17.25" thickBot="1" x14ac:dyDescent="0.3">
      <c r="A11" s="4">
        <v>8</v>
      </c>
      <c r="B11" s="5" t="s">
        <v>14</v>
      </c>
      <c r="C11" s="5">
        <f>_xlfn.XLOOKUP($B11,'工作表1 (2)'!$D$3:$D$279,'工作表1 (2)'!J$3:J$279)</f>
        <v>11</v>
      </c>
      <c r="D11" s="5">
        <f>_xlfn.XLOOKUP($B11,'工作表1 (2)'!$D$3:$D$279,'工作表1 (2)'!K$3:K$279)</f>
        <v>6</v>
      </c>
      <c r="E11" s="7">
        <f t="shared" si="0"/>
        <v>9.5714285714285712</v>
      </c>
      <c r="F11" s="6">
        <f t="shared" si="1"/>
        <v>2</v>
      </c>
      <c r="G11" s="55">
        <f t="shared" si="2"/>
        <v>2.1259043025764713E-3</v>
      </c>
      <c r="H11" s="56">
        <f t="shared" si="3"/>
        <v>5.3147607564411787</v>
      </c>
      <c r="I11" s="56">
        <f t="shared" si="4"/>
        <v>5</v>
      </c>
      <c r="J11" s="6">
        <f t="shared" si="5"/>
        <v>5</v>
      </c>
      <c r="K11" t="str">
        <f t="shared" si="6"/>
        <v>不分平假日</v>
      </c>
      <c r="L11" s="54">
        <f t="shared" si="7"/>
        <v>0.82089552238805974</v>
      </c>
      <c r="M11" s="57">
        <f t="shared" si="8"/>
        <v>0.17910447761194026</v>
      </c>
      <c r="N11" s="6" t="str">
        <f t="shared" si="9"/>
        <v>不分平假日</v>
      </c>
      <c r="O11" s="6" t="str">
        <f t="shared" si="10"/>
        <v>不分平假日</v>
      </c>
    </row>
    <row r="12" spans="1:15" ht="17.25" thickBot="1" x14ac:dyDescent="0.3">
      <c r="A12" s="4">
        <v>9</v>
      </c>
      <c r="B12" s="5" t="s">
        <v>15</v>
      </c>
      <c r="C12" s="5">
        <f>_xlfn.XLOOKUP($B12,'工作表1 (2)'!$D$3:$D$279,'工作表1 (2)'!J$3:J$279)</f>
        <v>6</v>
      </c>
      <c r="D12" s="5">
        <f>_xlfn.XLOOKUP($B12,'工作表1 (2)'!$D$3:$D$279,'工作表1 (2)'!K$3:K$279)</f>
        <v>0</v>
      </c>
      <c r="E12" s="7">
        <f t="shared" si="0"/>
        <v>4.2857142857142856</v>
      </c>
      <c r="F12" s="6">
        <f t="shared" si="1"/>
        <v>1</v>
      </c>
      <c r="G12" s="55">
        <f t="shared" si="2"/>
        <v>9.5189744891483797E-4</v>
      </c>
      <c r="H12" s="56">
        <f t="shared" si="3"/>
        <v>2.3797436222870951</v>
      </c>
      <c r="I12" s="56">
        <f t="shared" si="4"/>
        <v>2</v>
      </c>
      <c r="J12" s="6">
        <f t="shared" si="5"/>
        <v>5</v>
      </c>
      <c r="K12" t="str">
        <f t="shared" si="6"/>
        <v>不分平假日</v>
      </c>
      <c r="L12" s="54">
        <f t="shared" si="7"/>
        <v>1</v>
      </c>
      <c r="M12" s="57">
        <f t="shared" si="8"/>
        <v>0</v>
      </c>
      <c r="N12" s="6" t="str">
        <f t="shared" si="9"/>
        <v>不分平假日</v>
      </c>
      <c r="O12" s="6" t="str">
        <f t="shared" si="10"/>
        <v>不分平假日</v>
      </c>
    </row>
    <row r="13" spans="1:15" ht="17.25" thickBot="1" x14ac:dyDescent="0.3">
      <c r="A13" s="4">
        <v>10</v>
      </c>
      <c r="B13" s="5" t="s">
        <v>82</v>
      </c>
      <c r="C13" s="5">
        <f>_xlfn.XLOOKUP($B13,'工作表1 (2)'!$D$3:$D$279,'工作表1 (2)'!J$3:J$279)</f>
        <v>24</v>
      </c>
      <c r="D13" s="5">
        <f>_xlfn.XLOOKUP($B13,'工作表1 (2)'!$D$3:$D$279,'工作表1 (2)'!K$3:K$279)</f>
        <v>18</v>
      </c>
      <c r="E13" s="7">
        <f t="shared" si="0"/>
        <v>22.285714285714285</v>
      </c>
      <c r="F13" s="6">
        <f t="shared" si="1"/>
        <v>5</v>
      </c>
      <c r="G13" s="55">
        <f t="shared" si="2"/>
        <v>4.9498667343571574E-3</v>
      </c>
      <c r="H13" s="56">
        <f t="shared" si="3"/>
        <v>12.374666835892894</v>
      </c>
      <c r="I13" s="56">
        <f t="shared" si="4"/>
        <v>12</v>
      </c>
      <c r="J13" s="6">
        <f t="shared" si="5"/>
        <v>12</v>
      </c>
      <c r="K13" t="str">
        <f t="shared" si="6"/>
        <v>不分平假日</v>
      </c>
      <c r="L13" s="54">
        <f t="shared" si="7"/>
        <v>0.76923076923076927</v>
      </c>
      <c r="M13" s="57">
        <f t="shared" si="8"/>
        <v>0.23076923076923073</v>
      </c>
      <c r="N13" s="6" t="str">
        <f t="shared" si="9"/>
        <v>不分平假日</v>
      </c>
      <c r="O13" s="6" t="str">
        <f t="shared" si="10"/>
        <v>不分平假日</v>
      </c>
    </row>
    <row r="14" spans="1:15" ht="17.25" thickBot="1" x14ac:dyDescent="0.3">
      <c r="A14" s="4">
        <v>11</v>
      </c>
      <c r="B14" s="5" t="s">
        <v>83</v>
      </c>
      <c r="C14" s="5">
        <f>_xlfn.XLOOKUP($B14,'工作表1 (2)'!$D$3:$D$279,'工作表1 (2)'!J$3:J$279)</f>
        <v>5</v>
      </c>
      <c r="D14" s="5">
        <f>_xlfn.XLOOKUP($B14,'工作表1 (2)'!$D$3:$D$279,'工作表1 (2)'!K$3:K$279)</f>
        <v>4</v>
      </c>
      <c r="E14" s="7">
        <f t="shared" si="0"/>
        <v>4.7142857142857144</v>
      </c>
      <c r="F14" s="6">
        <f t="shared" si="1"/>
        <v>1</v>
      </c>
      <c r="G14" s="55">
        <f t="shared" si="2"/>
        <v>1.0470871938063218E-3</v>
      </c>
      <c r="H14" s="56">
        <f t="shared" si="3"/>
        <v>2.6177179845158047</v>
      </c>
      <c r="I14" s="56">
        <f t="shared" si="4"/>
        <v>3</v>
      </c>
      <c r="J14" s="6">
        <f t="shared" si="5"/>
        <v>5</v>
      </c>
      <c r="K14" t="str">
        <f t="shared" si="6"/>
        <v>不分平假日</v>
      </c>
      <c r="L14" s="54">
        <f t="shared" si="7"/>
        <v>0.75757575757575757</v>
      </c>
      <c r="M14" s="57">
        <f t="shared" si="8"/>
        <v>0.24242424242424243</v>
      </c>
      <c r="N14" s="6" t="str">
        <f t="shared" si="9"/>
        <v>不分平假日</v>
      </c>
      <c r="O14" s="6" t="str">
        <f t="shared" si="10"/>
        <v>不分平假日</v>
      </c>
    </row>
    <row r="15" spans="1:15" ht="17.25" thickBot="1" x14ac:dyDescent="0.3">
      <c r="A15" s="4">
        <v>12</v>
      </c>
      <c r="B15" s="5" t="s">
        <v>84</v>
      </c>
      <c r="C15" s="5">
        <f>_xlfn.XLOOKUP($B15,'工作表1 (2)'!$D$3:$D$279,'工作表1 (2)'!J$3:J$279)</f>
        <v>6</v>
      </c>
      <c r="D15" s="5">
        <f>_xlfn.XLOOKUP($B15,'工作表1 (2)'!$D$3:$D$279,'工作表1 (2)'!K$3:K$279)</f>
        <v>5</v>
      </c>
      <c r="E15" s="7">
        <f t="shared" si="0"/>
        <v>5.7142857142857144</v>
      </c>
      <c r="F15" s="6">
        <f t="shared" si="1"/>
        <v>2</v>
      </c>
      <c r="G15" s="55">
        <f t="shared" si="2"/>
        <v>1.2691965985531174E-3</v>
      </c>
      <c r="H15" s="56">
        <f t="shared" si="3"/>
        <v>3.1729914963827937</v>
      </c>
      <c r="I15" s="56">
        <f t="shared" si="4"/>
        <v>3</v>
      </c>
      <c r="J15" s="6">
        <f t="shared" si="5"/>
        <v>5</v>
      </c>
      <c r="K15" t="str">
        <f t="shared" si="6"/>
        <v>不分平假日</v>
      </c>
      <c r="L15" s="54">
        <f t="shared" si="7"/>
        <v>0.75</v>
      </c>
      <c r="M15" s="57">
        <f t="shared" si="8"/>
        <v>0.25</v>
      </c>
      <c r="N15" s="6" t="str">
        <f t="shared" si="9"/>
        <v>不分平假日</v>
      </c>
      <c r="O15" s="6" t="str">
        <f t="shared" si="10"/>
        <v>不分平假日</v>
      </c>
    </row>
    <row r="16" spans="1:15" ht="17.25" thickBot="1" x14ac:dyDescent="0.3">
      <c r="A16" s="4">
        <v>13</v>
      </c>
      <c r="B16" s="5" t="s">
        <v>85</v>
      </c>
      <c r="C16" s="5">
        <f>_xlfn.XLOOKUP($B16,'工作表1 (2)'!$D$3:$D$279,'工作表1 (2)'!J$3:J$279)</f>
        <v>4</v>
      </c>
      <c r="D16" s="5">
        <f>_xlfn.XLOOKUP($B16,'工作表1 (2)'!$D$3:$D$279,'工作表1 (2)'!K$3:K$279)</f>
        <v>4</v>
      </c>
      <c r="E16" s="7">
        <f t="shared" si="0"/>
        <v>4</v>
      </c>
      <c r="F16" s="6">
        <f t="shared" si="1"/>
        <v>1</v>
      </c>
      <c r="G16" s="55">
        <f t="shared" si="2"/>
        <v>8.884376189871821E-4</v>
      </c>
      <c r="H16" s="56">
        <f t="shared" si="3"/>
        <v>2.2210940474679552</v>
      </c>
      <c r="I16" s="56">
        <f t="shared" si="4"/>
        <v>2</v>
      </c>
      <c r="J16" s="6">
        <f t="shared" si="5"/>
        <v>5</v>
      </c>
      <c r="K16" t="str">
        <f t="shared" si="6"/>
        <v>不分平假日</v>
      </c>
      <c r="L16" s="54">
        <f t="shared" si="7"/>
        <v>0.7142857142857143</v>
      </c>
      <c r="M16" s="57">
        <f t="shared" si="8"/>
        <v>0.2857142857142857</v>
      </c>
      <c r="N16" s="6" t="str">
        <f t="shared" si="9"/>
        <v>不分平假日</v>
      </c>
      <c r="O16" s="6" t="str">
        <f t="shared" si="10"/>
        <v>不分平假日</v>
      </c>
    </row>
    <row r="17" spans="1:15" ht="17.25" thickBot="1" x14ac:dyDescent="0.3">
      <c r="A17" s="4">
        <v>14</v>
      </c>
      <c r="B17" s="5" t="s">
        <v>16</v>
      </c>
      <c r="C17" s="5">
        <f>_xlfn.XLOOKUP($B17,'工作表1 (2)'!$D$3:$D$279,'工作表1 (2)'!J$3:J$279)</f>
        <v>63</v>
      </c>
      <c r="D17" s="5">
        <f>_xlfn.XLOOKUP($B17,'工作表1 (2)'!$D$3:$D$279,'工作表1 (2)'!K$3:K$279)</f>
        <v>55</v>
      </c>
      <c r="E17" s="7">
        <f t="shared" si="0"/>
        <v>60.714285714285715</v>
      </c>
      <c r="F17" s="6">
        <f t="shared" si="1"/>
        <v>13</v>
      </c>
      <c r="G17" s="55">
        <f t="shared" si="2"/>
        <v>1.3485213859626871E-2</v>
      </c>
      <c r="H17" s="56">
        <f t="shared" si="3"/>
        <v>33.713034649067176</v>
      </c>
      <c r="I17" s="56">
        <f t="shared" si="4"/>
        <v>34</v>
      </c>
      <c r="J17" s="6">
        <f t="shared" si="5"/>
        <v>34</v>
      </c>
      <c r="K17" t="str">
        <f t="shared" si="6"/>
        <v>分平假日</v>
      </c>
      <c r="L17" s="54">
        <f t="shared" si="7"/>
        <v>0.74117647058823533</v>
      </c>
      <c r="M17" s="57">
        <f t="shared" si="8"/>
        <v>0.25882352941176467</v>
      </c>
      <c r="N17" s="6">
        <f t="shared" si="9"/>
        <v>25</v>
      </c>
      <c r="O17" s="6">
        <f t="shared" si="10"/>
        <v>9</v>
      </c>
    </row>
    <row r="18" spans="1:15" ht="17.25" thickBot="1" x14ac:dyDescent="0.3">
      <c r="A18" s="4">
        <v>15</v>
      </c>
      <c r="B18" s="5" t="s">
        <v>17</v>
      </c>
      <c r="C18" s="5">
        <f>_xlfn.XLOOKUP($B18,'工作表1 (2)'!$D$3:$D$279,'工作表1 (2)'!J$3:J$279)</f>
        <v>43</v>
      </c>
      <c r="D18" s="5">
        <f>_xlfn.XLOOKUP($B18,'工作表1 (2)'!$D$3:$D$279,'工作表1 (2)'!K$3:K$279)</f>
        <v>34</v>
      </c>
      <c r="E18" s="7">
        <f t="shared" si="0"/>
        <v>40.428571428571431</v>
      </c>
      <c r="F18" s="6">
        <f t="shared" si="1"/>
        <v>9</v>
      </c>
      <c r="G18" s="55">
        <f t="shared" si="2"/>
        <v>8.9795659347633051E-3</v>
      </c>
      <c r="H18" s="56">
        <f t="shared" si="3"/>
        <v>22.448914836908262</v>
      </c>
      <c r="I18" s="56">
        <f t="shared" si="4"/>
        <v>22</v>
      </c>
      <c r="J18" s="6">
        <f t="shared" si="5"/>
        <v>22</v>
      </c>
      <c r="K18" t="str">
        <f t="shared" si="6"/>
        <v>不分平假日</v>
      </c>
      <c r="L18" s="54">
        <f t="shared" si="7"/>
        <v>0.75971731448763247</v>
      </c>
      <c r="M18" s="57">
        <f t="shared" si="8"/>
        <v>0.24028268551236753</v>
      </c>
      <c r="N18" s="6" t="str">
        <f t="shared" si="9"/>
        <v>不分平假日</v>
      </c>
      <c r="O18" s="6" t="str">
        <f t="shared" si="10"/>
        <v>不分平假日</v>
      </c>
    </row>
    <row r="19" spans="1:15" ht="17.25" thickBot="1" x14ac:dyDescent="0.3">
      <c r="A19" s="4">
        <v>16</v>
      </c>
      <c r="B19" s="5" t="s">
        <v>86</v>
      </c>
      <c r="C19" s="5">
        <f>_xlfn.XLOOKUP($B19,'工作表1 (2)'!$D$3:$D$279,'工作表1 (2)'!J$3:J$279)</f>
        <v>16</v>
      </c>
      <c r="D19" s="5">
        <f>_xlfn.XLOOKUP($B19,'工作表1 (2)'!$D$3:$D$279,'工作表1 (2)'!K$3:K$279)</f>
        <v>14</v>
      </c>
      <c r="E19" s="7">
        <f t="shared" si="0"/>
        <v>15.428571428571429</v>
      </c>
      <c r="F19" s="6">
        <f t="shared" si="1"/>
        <v>4</v>
      </c>
      <c r="G19" s="55">
        <f t="shared" si="2"/>
        <v>3.4268308160934169E-3</v>
      </c>
      <c r="H19" s="56">
        <f t="shared" si="3"/>
        <v>8.5670770402335421</v>
      </c>
      <c r="I19" s="56">
        <f t="shared" si="4"/>
        <v>9</v>
      </c>
      <c r="J19" s="6">
        <f t="shared" si="5"/>
        <v>9</v>
      </c>
      <c r="K19" t="str">
        <f t="shared" si="6"/>
        <v>不分平假日</v>
      </c>
      <c r="L19" s="54">
        <f t="shared" si="7"/>
        <v>0.7407407407407407</v>
      </c>
      <c r="M19" s="57">
        <f t="shared" si="8"/>
        <v>0.2592592592592593</v>
      </c>
      <c r="N19" s="6" t="str">
        <f t="shared" si="9"/>
        <v>不分平假日</v>
      </c>
      <c r="O19" s="6" t="str">
        <f t="shared" si="10"/>
        <v>不分平假日</v>
      </c>
    </row>
    <row r="20" spans="1:15" ht="17.25" thickBot="1" x14ac:dyDescent="0.3">
      <c r="A20" s="4">
        <v>17</v>
      </c>
      <c r="B20" s="5" t="s">
        <v>18</v>
      </c>
      <c r="C20" s="5">
        <f>_xlfn.XLOOKUP($B20,'工作表1 (2)'!$D$3:$D$279,'工作表1 (2)'!J$3:J$279)</f>
        <v>9</v>
      </c>
      <c r="D20" s="5">
        <f>_xlfn.XLOOKUP($B20,'工作表1 (2)'!$D$3:$D$279,'工作表1 (2)'!K$3:K$279)</f>
        <v>9</v>
      </c>
      <c r="E20" s="7">
        <f t="shared" si="0"/>
        <v>9</v>
      </c>
      <c r="F20" s="6">
        <f t="shared" si="1"/>
        <v>2</v>
      </c>
      <c r="G20" s="55">
        <f t="shared" si="2"/>
        <v>1.9989846427211598E-3</v>
      </c>
      <c r="H20" s="56">
        <f t="shared" si="3"/>
        <v>4.9974616068028999</v>
      </c>
      <c r="I20" s="56">
        <f t="shared" si="4"/>
        <v>5</v>
      </c>
      <c r="J20" s="6">
        <f t="shared" si="5"/>
        <v>5</v>
      </c>
      <c r="K20" t="str">
        <f t="shared" si="6"/>
        <v>不分平假日</v>
      </c>
      <c r="L20" s="54">
        <f t="shared" si="7"/>
        <v>0.7142857142857143</v>
      </c>
      <c r="M20" s="57">
        <f t="shared" si="8"/>
        <v>0.2857142857142857</v>
      </c>
      <c r="N20" s="6" t="str">
        <f t="shared" si="9"/>
        <v>不分平假日</v>
      </c>
      <c r="O20" s="6" t="str">
        <f t="shared" si="10"/>
        <v>不分平假日</v>
      </c>
    </row>
    <row r="21" spans="1:15" ht="17.25" thickBot="1" x14ac:dyDescent="0.3">
      <c r="A21" s="4">
        <v>18</v>
      </c>
      <c r="B21" s="5" t="s">
        <v>19</v>
      </c>
      <c r="C21" s="5">
        <f>_xlfn.XLOOKUP($B21,'工作表1 (2)'!$D$3:$D$279,'工作表1 (2)'!J$3:J$279)</f>
        <v>9</v>
      </c>
      <c r="D21" s="5">
        <f>_xlfn.XLOOKUP($B21,'工作表1 (2)'!$D$3:$D$279,'工作表1 (2)'!K$3:K$279)</f>
        <v>9</v>
      </c>
      <c r="E21" s="7">
        <f t="shared" si="0"/>
        <v>9</v>
      </c>
      <c r="F21" s="6">
        <f t="shared" si="1"/>
        <v>2</v>
      </c>
      <c r="G21" s="55">
        <f t="shared" si="2"/>
        <v>1.9989846427211598E-3</v>
      </c>
      <c r="H21" s="56">
        <f t="shared" si="3"/>
        <v>4.9974616068028999</v>
      </c>
      <c r="I21" s="56">
        <f t="shared" si="4"/>
        <v>5</v>
      </c>
      <c r="J21" s="6">
        <f t="shared" si="5"/>
        <v>5</v>
      </c>
      <c r="K21" t="str">
        <f t="shared" si="6"/>
        <v>不分平假日</v>
      </c>
      <c r="L21" s="54">
        <f t="shared" si="7"/>
        <v>0.7142857142857143</v>
      </c>
      <c r="M21" s="57">
        <f t="shared" si="8"/>
        <v>0.2857142857142857</v>
      </c>
      <c r="N21" s="6" t="str">
        <f t="shared" si="9"/>
        <v>不分平假日</v>
      </c>
      <c r="O21" s="6" t="str">
        <f t="shared" si="10"/>
        <v>不分平假日</v>
      </c>
    </row>
    <row r="22" spans="1:15" ht="17.25" thickBot="1" x14ac:dyDescent="0.3">
      <c r="A22" s="4">
        <v>19</v>
      </c>
      <c r="B22" s="5" t="s">
        <v>87</v>
      </c>
      <c r="C22" s="5">
        <f>_xlfn.XLOOKUP($B22,'工作表1 (2)'!$D$3:$D$279,'工作表1 (2)'!J$3:J$279)</f>
        <v>2</v>
      </c>
      <c r="D22" s="5">
        <f>_xlfn.XLOOKUP($B22,'工作表1 (2)'!$D$3:$D$279,'工作表1 (2)'!K$3:K$279)</f>
        <v>2</v>
      </c>
      <c r="E22" s="7">
        <f t="shared" si="0"/>
        <v>2</v>
      </c>
      <c r="F22" s="6">
        <f t="shared" si="1"/>
        <v>1</v>
      </c>
      <c r="G22" s="55">
        <f t="shared" si="2"/>
        <v>4.4421880949359105E-4</v>
      </c>
      <c r="H22" s="56">
        <f t="shared" si="3"/>
        <v>1.1105470237339776</v>
      </c>
      <c r="I22" s="56">
        <f t="shared" si="4"/>
        <v>1</v>
      </c>
      <c r="J22" s="6">
        <f t="shared" si="5"/>
        <v>5</v>
      </c>
      <c r="K22" t="str">
        <f t="shared" si="6"/>
        <v>不分平假日</v>
      </c>
      <c r="L22" s="54">
        <f t="shared" si="7"/>
        <v>0.7142857142857143</v>
      </c>
      <c r="M22" s="57">
        <f t="shared" si="8"/>
        <v>0.2857142857142857</v>
      </c>
      <c r="N22" s="6" t="str">
        <f t="shared" si="9"/>
        <v>不分平假日</v>
      </c>
      <c r="O22" s="6" t="str">
        <f t="shared" si="10"/>
        <v>不分平假日</v>
      </c>
    </row>
    <row r="23" spans="1:15" ht="17.25" thickBot="1" x14ac:dyDescent="0.3">
      <c r="A23" s="4">
        <v>20</v>
      </c>
      <c r="B23" s="5" t="s">
        <v>88</v>
      </c>
      <c r="C23" s="5">
        <f>_xlfn.XLOOKUP($B23,'工作表1 (2)'!$D$3:$D$279,'工作表1 (2)'!J$3:J$279)</f>
        <v>25</v>
      </c>
      <c r="D23" s="5">
        <f>_xlfn.XLOOKUP($B23,'工作表1 (2)'!$D$3:$D$279,'工作表1 (2)'!K$3:K$279)</f>
        <v>16</v>
      </c>
      <c r="E23" s="7">
        <f t="shared" si="0"/>
        <v>22.428571428571427</v>
      </c>
      <c r="F23" s="6">
        <f t="shared" si="1"/>
        <v>5</v>
      </c>
      <c r="G23" s="55">
        <f t="shared" si="2"/>
        <v>4.9815966493209855E-3</v>
      </c>
      <c r="H23" s="56">
        <f t="shared" si="3"/>
        <v>12.453991623302464</v>
      </c>
      <c r="I23" s="56">
        <f t="shared" si="4"/>
        <v>12</v>
      </c>
      <c r="J23" s="6">
        <f t="shared" si="5"/>
        <v>12</v>
      </c>
      <c r="K23" t="str">
        <f t="shared" si="6"/>
        <v>不分平假日</v>
      </c>
      <c r="L23" s="54">
        <f t="shared" si="7"/>
        <v>0.79617834394904463</v>
      </c>
      <c r="M23" s="57">
        <f t="shared" si="8"/>
        <v>0.20382165605095537</v>
      </c>
      <c r="N23" s="6" t="str">
        <f t="shared" si="9"/>
        <v>不分平假日</v>
      </c>
      <c r="O23" s="6" t="str">
        <f t="shared" si="10"/>
        <v>不分平假日</v>
      </c>
    </row>
    <row r="24" spans="1:15" ht="17.25" thickBot="1" x14ac:dyDescent="0.3">
      <c r="A24" s="4">
        <v>21</v>
      </c>
      <c r="B24" s="5" t="s">
        <v>20</v>
      </c>
      <c r="C24" s="5">
        <f>_xlfn.XLOOKUP($B24,'工作表1 (2)'!$D$3:$D$279,'工作表1 (2)'!J$3:J$279)</f>
        <v>2</v>
      </c>
      <c r="D24" s="5">
        <f>_xlfn.XLOOKUP($B24,'工作表1 (2)'!$D$3:$D$279,'工作表1 (2)'!K$3:K$279)</f>
        <v>2</v>
      </c>
      <c r="E24" s="7">
        <f t="shared" si="0"/>
        <v>2</v>
      </c>
      <c r="F24" s="6">
        <f t="shared" si="1"/>
        <v>1</v>
      </c>
      <c r="G24" s="55">
        <f t="shared" si="2"/>
        <v>4.4421880949359105E-4</v>
      </c>
      <c r="H24" s="56">
        <f t="shared" si="3"/>
        <v>1.1105470237339776</v>
      </c>
      <c r="I24" s="56">
        <f t="shared" si="4"/>
        <v>1</v>
      </c>
      <c r="J24" s="6">
        <f t="shared" si="5"/>
        <v>5</v>
      </c>
      <c r="K24" t="str">
        <f t="shared" si="6"/>
        <v>不分平假日</v>
      </c>
      <c r="L24" s="54">
        <f t="shared" si="7"/>
        <v>0.7142857142857143</v>
      </c>
      <c r="M24" s="57">
        <f t="shared" si="8"/>
        <v>0.2857142857142857</v>
      </c>
      <c r="N24" s="6" t="str">
        <f t="shared" si="9"/>
        <v>不分平假日</v>
      </c>
      <c r="O24" s="6" t="str">
        <f t="shared" si="10"/>
        <v>不分平假日</v>
      </c>
    </row>
    <row r="25" spans="1:15" ht="17.25" thickBot="1" x14ac:dyDescent="0.3">
      <c r="A25" s="4">
        <v>22</v>
      </c>
      <c r="B25" s="5" t="s">
        <v>89</v>
      </c>
      <c r="C25" s="5">
        <f>_xlfn.XLOOKUP($B25,'工作表1 (2)'!$D$3:$D$279,'工作表1 (2)'!J$3:J$279)</f>
        <v>3</v>
      </c>
      <c r="D25" s="5">
        <f>_xlfn.XLOOKUP($B25,'工作表1 (2)'!$D$3:$D$279,'工作表1 (2)'!K$3:K$279)</f>
        <v>0</v>
      </c>
      <c r="E25" s="7">
        <f t="shared" si="0"/>
        <v>2.1428571428571428</v>
      </c>
      <c r="F25" s="6">
        <f t="shared" si="1"/>
        <v>1</v>
      </c>
      <c r="G25" s="55">
        <f t="shared" si="2"/>
        <v>4.7594872445741899E-4</v>
      </c>
      <c r="H25" s="56">
        <f t="shared" si="3"/>
        <v>1.1898718111435476</v>
      </c>
      <c r="I25" s="56">
        <f t="shared" si="4"/>
        <v>1</v>
      </c>
      <c r="J25" s="6">
        <f t="shared" si="5"/>
        <v>5</v>
      </c>
      <c r="K25" t="str">
        <f t="shared" si="6"/>
        <v>不分平假日</v>
      </c>
      <c r="L25" s="54">
        <f t="shared" si="7"/>
        <v>1</v>
      </c>
      <c r="M25" s="57">
        <f t="shared" si="8"/>
        <v>0</v>
      </c>
      <c r="N25" s="6" t="str">
        <f t="shared" si="9"/>
        <v>不分平假日</v>
      </c>
      <c r="O25" s="6" t="str">
        <f t="shared" si="10"/>
        <v>不分平假日</v>
      </c>
    </row>
    <row r="26" spans="1:15" ht="17.25" thickBot="1" x14ac:dyDescent="0.3">
      <c r="A26" s="4">
        <v>23</v>
      </c>
      <c r="B26" s="5" t="s">
        <v>90</v>
      </c>
      <c r="C26" s="5">
        <f>_xlfn.XLOOKUP($B26,'工作表1 (2)'!$D$3:$D$279,'工作表1 (2)'!J$3:J$279)</f>
        <v>2</v>
      </c>
      <c r="D26" s="5">
        <f>_xlfn.XLOOKUP($B26,'工作表1 (2)'!$D$3:$D$279,'工作表1 (2)'!K$3:K$279)</f>
        <v>0</v>
      </c>
      <c r="E26" s="7">
        <f t="shared" si="0"/>
        <v>1.4285714285714286</v>
      </c>
      <c r="F26" s="6">
        <f t="shared" si="1"/>
        <v>1</v>
      </c>
      <c r="G26" s="55">
        <f t="shared" si="2"/>
        <v>3.1729914963827936E-4</v>
      </c>
      <c r="H26" s="56">
        <f t="shared" si="3"/>
        <v>0.79324787409569841</v>
      </c>
      <c r="I26" s="56">
        <f t="shared" si="4"/>
        <v>1</v>
      </c>
      <c r="J26" s="6">
        <f t="shared" si="5"/>
        <v>5</v>
      </c>
      <c r="K26" t="str">
        <f t="shared" si="6"/>
        <v>不分平假日</v>
      </c>
      <c r="L26" s="54">
        <f t="shared" si="7"/>
        <v>1</v>
      </c>
      <c r="M26" s="57">
        <f t="shared" si="8"/>
        <v>0</v>
      </c>
      <c r="N26" s="6" t="str">
        <f t="shared" si="9"/>
        <v>不分平假日</v>
      </c>
      <c r="O26" s="6" t="str">
        <f t="shared" si="10"/>
        <v>不分平假日</v>
      </c>
    </row>
    <row r="27" spans="1:15" ht="17.25" thickBot="1" x14ac:dyDescent="0.3">
      <c r="A27" s="4">
        <v>24</v>
      </c>
      <c r="B27" s="5" t="s">
        <v>91</v>
      </c>
      <c r="C27" s="5">
        <f>_xlfn.XLOOKUP($B27,'工作表1 (2)'!$D$3:$D$279,'工作表1 (2)'!J$3:J$279)</f>
        <v>15</v>
      </c>
      <c r="D27" s="5">
        <f>_xlfn.XLOOKUP($B27,'工作表1 (2)'!$D$3:$D$279,'工作表1 (2)'!K$3:K$279)</f>
        <v>13</v>
      </c>
      <c r="E27" s="7">
        <f t="shared" si="0"/>
        <v>14.428571428571429</v>
      </c>
      <c r="F27" s="6">
        <f t="shared" si="1"/>
        <v>3</v>
      </c>
      <c r="G27" s="55">
        <f t="shared" si="2"/>
        <v>3.204721411346621E-3</v>
      </c>
      <c r="H27" s="56">
        <f t="shared" si="3"/>
        <v>8.0118035283665527</v>
      </c>
      <c r="I27" s="56">
        <f t="shared" si="4"/>
        <v>8</v>
      </c>
      <c r="J27" s="6">
        <f t="shared" si="5"/>
        <v>8</v>
      </c>
      <c r="K27" t="str">
        <f t="shared" si="6"/>
        <v>不分平假日</v>
      </c>
      <c r="L27" s="54">
        <f t="shared" si="7"/>
        <v>0.74257425742574257</v>
      </c>
      <c r="M27" s="57">
        <f t="shared" si="8"/>
        <v>0.25742574257425743</v>
      </c>
      <c r="N27" s="6" t="str">
        <f t="shared" si="9"/>
        <v>不分平假日</v>
      </c>
      <c r="O27" s="6" t="str">
        <f t="shared" si="10"/>
        <v>不分平假日</v>
      </c>
    </row>
    <row r="28" spans="1:15" ht="17.25" thickBot="1" x14ac:dyDescent="0.3">
      <c r="A28" s="4">
        <v>25</v>
      </c>
      <c r="B28" s="5" t="s">
        <v>92</v>
      </c>
      <c r="C28" s="5">
        <f>_xlfn.XLOOKUP($B28,'工作表1 (2)'!$D$3:$D$279,'工作表1 (2)'!J$3:J$279)</f>
        <v>20</v>
      </c>
      <c r="D28" s="5">
        <f>_xlfn.XLOOKUP($B28,'工作表1 (2)'!$D$3:$D$279,'工作表1 (2)'!K$3:K$279)</f>
        <v>16</v>
      </c>
      <c r="E28" s="7">
        <f t="shared" si="0"/>
        <v>18.857142857142858</v>
      </c>
      <c r="F28" s="6">
        <f t="shared" si="1"/>
        <v>4</v>
      </c>
      <c r="G28" s="55">
        <f t="shared" si="2"/>
        <v>4.1883487752252873E-3</v>
      </c>
      <c r="H28" s="56">
        <f t="shared" si="3"/>
        <v>10.470871938063219</v>
      </c>
      <c r="I28" s="56">
        <f t="shared" si="4"/>
        <v>10</v>
      </c>
      <c r="J28" s="6">
        <f t="shared" si="5"/>
        <v>10</v>
      </c>
      <c r="K28" t="str">
        <f t="shared" si="6"/>
        <v>不分平假日</v>
      </c>
      <c r="L28" s="54">
        <f t="shared" si="7"/>
        <v>0.75757575757575757</v>
      </c>
      <c r="M28" s="57">
        <f t="shared" si="8"/>
        <v>0.24242424242424243</v>
      </c>
      <c r="N28" s="6" t="str">
        <f t="shared" si="9"/>
        <v>不分平假日</v>
      </c>
      <c r="O28" s="6" t="str">
        <f t="shared" si="10"/>
        <v>不分平假日</v>
      </c>
    </row>
    <row r="29" spans="1:15" ht="17.25" thickBot="1" x14ac:dyDescent="0.3">
      <c r="A29" s="4">
        <v>26</v>
      </c>
      <c r="B29" s="5" t="s">
        <v>93</v>
      </c>
      <c r="C29" s="5">
        <f>_xlfn.XLOOKUP($B29,'工作表1 (2)'!$D$3:$D$279,'工作表1 (2)'!J$3:J$279)</f>
        <v>2</v>
      </c>
      <c r="D29" s="5">
        <f>_xlfn.XLOOKUP($B29,'工作表1 (2)'!$D$3:$D$279,'工作表1 (2)'!K$3:K$279)</f>
        <v>2</v>
      </c>
      <c r="E29" s="7">
        <f t="shared" si="0"/>
        <v>2</v>
      </c>
      <c r="F29" s="6">
        <f t="shared" si="1"/>
        <v>1</v>
      </c>
      <c r="G29" s="55">
        <f t="shared" si="2"/>
        <v>4.4421880949359105E-4</v>
      </c>
      <c r="H29" s="56">
        <f t="shared" si="3"/>
        <v>1.1105470237339776</v>
      </c>
      <c r="I29" s="56">
        <f t="shared" si="4"/>
        <v>1</v>
      </c>
      <c r="J29" s="6">
        <f t="shared" si="5"/>
        <v>5</v>
      </c>
      <c r="K29" t="str">
        <f t="shared" si="6"/>
        <v>不分平假日</v>
      </c>
      <c r="L29" s="54">
        <f t="shared" si="7"/>
        <v>0.7142857142857143</v>
      </c>
      <c r="M29" s="57">
        <f t="shared" si="8"/>
        <v>0.2857142857142857</v>
      </c>
      <c r="N29" s="6" t="str">
        <f t="shared" si="9"/>
        <v>不分平假日</v>
      </c>
      <c r="O29" s="6" t="str">
        <f t="shared" si="10"/>
        <v>不分平假日</v>
      </c>
    </row>
    <row r="30" spans="1:15" ht="17.25" thickBot="1" x14ac:dyDescent="0.3">
      <c r="A30" s="4">
        <v>27</v>
      </c>
      <c r="B30" s="5" t="s">
        <v>94</v>
      </c>
      <c r="C30" s="5">
        <f>_xlfn.XLOOKUP($B30,'工作表1 (2)'!$D$3:$D$279,'工作表1 (2)'!J$3:J$279)</f>
        <v>36</v>
      </c>
      <c r="D30" s="5">
        <f>_xlfn.XLOOKUP($B30,'工作表1 (2)'!$D$3:$D$279,'工作表1 (2)'!K$3:K$279)</f>
        <v>36</v>
      </c>
      <c r="E30" s="7">
        <f t="shared" si="0"/>
        <v>36</v>
      </c>
      <c r="F30" s="6">
        <f t="shared" si="1"/>
        <v>8</v>
      </c>
      <c r="G30" s="55">
        <f t="shared" si="2"/>
        <v>7.9959385708846392E-3</v>
      </c>
      <c r="H30" s="56">
        <f t="shared" si="3"/>
        <v>19.989846427211599</v>
      </c>
      <c r="I30" s="56">
        <f t="shared" si="4"/>
        <v>20</v>
      </c>
      <c r="J30" s="6">
        <f t="shared" si="5"/>
        <v>20</v>
      </c>
      <c r="K30" t="str">
        <f t="shared" si="6"/>
        <v>不分平假日</v>
      </c>
      <c r="L30" s="54">
        <f t="shared" si="7"/>
        <v>0.7142857142857143</v>
      </c>
      <c r="M30" s="57">
        <f t="shared" si="8"/>
        <v>0.2857142857142857</v>
      </c>
      <c r="N30" s="6" t="str">
        <f t="shared" si="9"/>
        <v>不分平假日</v>
      </c>
      <c r="O30" s="6" t="str">
        <f t="shared" si="10"/>
        <v>不分平假日</v>
      </c>
    </row>
    <row r="31" spans="1:15" ht="17.25" thickBot="1" x14ac:dyDescent="0.3">
      <c r="A31" s="4">
        <v>28</v>
      </c>
      <c r="B31" s="5" t="s">
        <v>95</v>
      </c>
      <c r="C31" s="5">
        <f>_xlfn.XLOOKUP($B31,'工作表1 (2)'!$D$3:$D$279,'工作表1 (2)'!J$3:J$279)</f>
        <v>28</v>
      </c>
      <c r="D31" s="5">
        <f>_xlfn.XLOOKUP($B31,'工作表1 (2)'!$D$3:$D$279,'工作表1 (2)'!K$3:K$279)</f>
        <v>28</v>
      </c>
      <c r="E31" s="7">
        <f t="shared" si="0"/>
        <v>28</v>
      </c>
      <c r="F31" s="6">
        <f t="shared" si="1"/>
        <v>6</v>
      </c>
      <c r="G31" s="55">
        <f t="shared" si="2"/>
        <v>6.2190633329102744E-3</v>
      </c>
      <c r="H31" s="56">
        <f t="shared" si="3"/>
        <v>15.547658332275686</v>
      </c>
      <c r="I31" s="56">
        <f t="shared" si="4"/>
        <v>16</v>
      </c>
      <c r="J31" s="6">
        <f t="shared" si="5"/>
        <v>16</v>
      </c>
      <c r="K31" t="str">
        <f t="shared" si="6"/>
        <v>不分平假日</v>
      </c>
      <c r="L31" s="54">
        <f t="shared" si="7"/>
        <v>0.7142857142857143</v>
      </c>
      <c r="M31" s="57">
        <f t="shared" si="8"/>
        <v>0.2857142857142857</v>
      </c>
      <c r="N31" s="6" t="str">
        <f t="shared" si="9"/>
        <v>不分平假日</v>
      </c>
      <c r="O31" s="6" t="str">
        <f t="shared" si="10"/>
        <v>不分平假日</v>
      </c>
    </row>
    <row r="32" spans="1:15" ht="17.25" thickBot="1" x14ac:dyDescent="0.3">
      <c r="A32" s="4">
        <v>29</v>
      </c>
      <c r="B32" s="5" t="s">
        <v>96</v>
      </c>
      <c r="C32" s="5">
        <f>_xlfn.XLOOKUP($B32,'工作表1 (2)'!$D$3:$D$279,'工作表1 (2)'!J$3:J$279)</f>
        <v>17</v>
      </c>
      <c r="D32" s="5">
        <f>_xlfn.XLOOKUP($B32,'工作表1 (2)'!$D$3:$D$279,'工作表1 (2)'!K$3:K$279)</f>
        <v>16</v>
      </c>
      <c r="E32" s="7">
        <f t="shared" si="0"/>
        <v>16.714285714285715</v>
      </c>
      <c r="F32" s="6">
        <f t="shared" si="1"/>
        <v>4</v>
      </c>
      <c r="G32" s="55">
        <f t="shared" si="2"/>
        <v>3.7124000507678685E-3</v>
      </c>
      <c r="H32" s="56">
        <f t="shared" si="3"/>
        <v>9.2810001269196718</v>
      </c>
      <c r="I32" s="56">
        <f t="shared" si="4"/>
        <v>9</v>
      </c>
      <c r="J32" s="6">
        <f t="shared" si="5"/>
        <v>9</v>
      </c>
      <c r="K32" t="str">
        <f t="shared" si="6"/>
        <v>不分平假日</v>
      </c>
      <c r="L32" s="54">
        <f t="shared" si="7"/>
        <v>0.72649572649572647</v>
      </c>
      <c r="M32" s="57">
        <f t="shared" si="8"/>
        <v>0.27350427350427353</v>
      </c>
      <c r="N32" s="6" t="str">
        <f t="shared" si="9"/>
        <v>不分平假日</v>
      </c>
      <c r="O32" s="6" t="str">
        <f t="shared" si="10"/>
        <v>不分平假日</v>
      </c>
    </row>
    <row r="33" spans="1:15" ht="17.25" thickBot="1" x14ac:dyDescent="0.3">
      <c r="A33" s="4">
        <v>30</v>
      </c>
      <c r="B33" s="5" t="s">
        <v>97</v>
      </c>
      <c r="C33" s="5">
        <f>_xlfn.XLOOKUP($B33,'工作表1 (2)'!$D$3:$D$279,'工作表1 (2)'!J$3:J$279)</f>
        <v>24</v>
      </c>
      <c r="D33" s="5">
        <f>_xlfn.XLOOKUP($B33,'工作表1 (2)'!$D$3:$D$279,'工作表1 (2)'!K$3:K$279)</f>
        <v>12</v>
      </c>
      <c r="E33" s="7">
        <f t="shared" si="0"/>
        <v>20.571428571428573</v>
      </c>
      <c r="F33" s="6">
        <f t="shared" si="1"/>
        <v>5</v>
      </c>
      <c r="G33" s="55">
        <f t="shared" si="2"/>
        <v>4.5691077547912228E-3</v>
      </c>
      <c r="H33" s="56">
        <f t="shared" si="3"/>
        <v>11.422769386978057</v>
      </c>
      <c r="I33" s="56">
        <f t="shared" si="4"/>
        <v>11</v>
      </c>
      <c r="J33" s="6">
        <f t="shared" si="5"/>
        <v>11</v>
      </c>
      <c r="K33" t="str">
        <f t="shared" si="6"/>
        <v>不分平假日</v>
      </c>
      <c r="L33" s="54">
        <f t="shared" si="7"/>
        <v>0.83333333333333337</v>
      </c>
      <c r="M33" s="57">
        <f t="shared" si="8"/>
        <v>0.16666666666666663</v>
      </c>
      <c r="N33" s="6" t="str">
        <f t="shared" si="9"/>
        <v>不分平假日</v>
      </c>
      <c r="O33" s="6" t="str">
        <f t="shared" si="10"/>
        <v>不分平假日</v>
      </c>
    </row>
    <row r="34" spans="1:15" ht="17.25" thickBot="1" x14ac:dyDescent="0.3">
      <c r="A34" s="4">
        <v>31</v>
      </c>
      <c r="B34" s="5" t="s">
        <v>98</v>
      </c>
      <c r="C34" s="5">
        <f>_xlfn.XLOOKUP($B34,'工作表1 (2)'!$D$3:$D$279,'工作表1 (2)'!J$3:J$279)</f>
        <v>6</v>
      </c>
      <c r="D34" s="5">
        <f>_xlfn.XLOOKUP($B34,'工作表1 (2)'!$D$3:$D$279,'工作表1 (2)'!K$3:K$279)</f>
        <v>6</v>
      </c>
      <c r="E34" s="7">
        <f t="shared" si="0"/>
        <v>6</v>
      </c>
      <c r="F34" s="6">
        <f t="shared" si="1"/>
        <v>2</v>
      </c>
      <c r="G34" s="55">
        <f t="shared" si="2"/>
        <v>1.3326564284807732E-3</v>
      </c>
      <c r="H34" s="56">
        <f t="shared" si="3"/>
        <v>3.3316410712019331</v>
      </c>
      <c r="I34" s="56">
        <f t="shared" si="4"/>
        <v>3</v>
      </c>
      <c r="J34" s="6">
        <f t="shared" si="5"/>
        <v>5</v>
      </c>
      <c r="K34" t="str">
        <f t="shared" si="6"/>
        <v>不分平假日</v>
      </c>
      <c r="L34" s="54">
        <f t="shared" si="7"/>
        <v>0.7142857142857143</v>
      </c>
      <c r="M34" s="57">
        <f t="shared" si="8"/>
        <v>0.2857142857142857</v>
      </c>
      <c r="N34" s="6" t="str">
        <f t="shared" si="9"/>
        <v>不分平假日</v>
      </c>
      <c r="O34" s="6" t="str">
        <f t="shared" si="10"/>
        <v>不分平假日</v>
      </c>
    </row>
    <row r="35" spans="1:15" ht="17.25" thickBot="1" x14ac:dyDescent="0.3">
      <c r="A35" s="4">
        <v>32</v>
      </c>
      <c r="B35" s="5" t="s">
        <v>99</v>
      </c>
      <c r="C35" s="5">
        <f>_xlfn.XLOOKUP($B35,'工作表1 (2)'!$D$3:$D$279,'工作表1 (2)'!J$3:J$279)</f>
        <v>35</v>
      </c>
      <c r="D35" s="5">
        <f>_xlfn.XLOOKUP($B35,'工作表1 (2)'!$D$3:$D$279,'工作表1 (2)'!K$3:K$279)</f>
        <v>28</v>
      </c>
      <c r="E35" s="7">
        <f t="shared" si="0"/>
        <v>33</v>
      </c>
      <c r="F35" s="6">
        <f t="shared" si="1"/>
        <v>7</v>
      </c>
      <c r="G35" s="55">
        <f t="shared" si="2"/>
        <v>7.3296103566442526E-3</v>
      </c>
      <c r="H35" s="56">
        <f t="shared" si="3"/>
        <v>18.324025891610631</v>
      </c>
      <c r="I35" s="56">
        <f t="shared" si="4"/>
        <v>18</v>
      </c>
      <c r="J35" s="6">
        <f t="shared" si="5"/>
        <v>18</v>
      </c>
      <c r="K35" t="str">
        <f t="shared" si="6"/>
        <v>不分平假日</v>
      </c>
      <c r="L35" s="54">
        <f t="shared" si="7"/>
        <v>0.75757575757575757</v>
      </c>
      <c r="M35" s="57">
        <f t="shared" si="8"/>
        <v>0.24242424242424243</v>
      </c>
      <c r="N35" s="6" t="str">
        <f t="shared" si="9"/>
        <v>不分平假日</v>
      </c>
      <c r="O35" s="6" t="str">
        <f t="shared" si="10"/>
        <v>不分平假日</v>
      </c>
    </row>
    <row r="36" spans="1:15" ht="17.25" thickBot="1" x14ac:dyDescent="0.3">
      <c r="A36" s="4">
        <v>33</v>
      </c>
      <c r="B36" s="5" t="s">
        <v>100</v>
      </c>
      <c r="C36" s="5">
        <f>_xlfn.XLOOKUP($B36,'工作表1 (2)'!$D$3:$D$279,'工作表1 (2)'!J$3:J$279)</f>
        <v>8</v>
      </c>
      <c r="D36" s="5">
        <f>_xlfn.XLOOKUP($B36,'工作表1 (2)'!$D$3:$D$279,'工作表1 (2)'!K$3:K$279)</f>
        <v>7</v>
      </c>
      <c r="E36" s="7">
        <f t="shared" si="0"/>
        <v>7.7142857142857144</v>
      </c>
      <c r="F36" s="6">
        <f t="shared" si="1"/>
        <v>2</v>
      </c>
      <c r="G36" s="55">
        <f t="shared" si="2"/>
        <v>1.7134154080467084E-3</v>
      </c>
      <c r="H36" s="56">
        <f t="shared" si="3"/>
        <v>4.2835385201167711</v>
      </c>
      <c r="I36" s="56">
        <f t="shared" si="4"/>
        <v>4</v>
      </c>
      <c r="J36" s="6">
        <f t="shared" si="5"/>
        <v>5</v>
      </c>
      <c r="K36" t="str">
        <f t="shared" si="6"/>
        <v>不分平假日</v>
      </c>
      <c r="L36" s="54">
        <f t="shared" si="7"/>
        <v>0.7407407407407407</v>
      </c>
      <c r="M36" s="57">
        <f t="shared" si="8"/>
        <v>0.2592592592592593</v>
      </c>
      <c r="N36" s="6" t="str">
        <f t="shared" si="9"/>
        <v>不分平假日</v>
      </c>
      <c r="O36" s="6" t="str">
        <f t="shared" si="10"/>
        <v>不分平假日</v>
      </c>
    </row>
    <row r="37" spans="1:15" ht="17.25" thickBot="1" x14ac:dyDescent="0.3">
      <c r="A37" s="4">
        <v>34</v>
      </c>
      <c r="B37" s="5" t="s">
        <v>101</v>
      </c>
      <c r="C37" s="5">
        <f>_xlfn.XLOOKUP($B37,'工作表1 (2)'!$D$3:$D$279,'工作表1 (2)'!J$3:J$279)</f>
        <v>22</v>
      </c>
      <c r="D37" s="5">
        <f>_xlfn.XLOOKUP($B37,'工作表1 (2)'!$D$3:$D$279,'工作表1 (2)'!K$3:K$279)</f>
        <v>18</v>
      </c>
      <c r="E37" s="7">
        <f t="shared" si="0"/>
        <v>20.857142857142858</v>
      </c>
      <c r="F37" s="6">
        <f t="shared" si="1"/>
        <v>5</v>
      </c>
      <c r="G37" s="55">
        <f t="shared" si="2"/>
        <v>4.6325675847188781E-3</v>
      </c>
      <c r="H37" s="56">
        <f t="shared" si="3"/>
        <v>11.581418961797196</v>
      </c>
      <c r="I37" s="56">
        <f t="shared" si="4"/>
        <v>12</v>
      </c>
      <c r="J37" s="6">
        <f t="shared" si="5"/>
        <v>12</v>
      </c>
      <c r="K37" t="str">
        <f t="shared" si="6"/>
        <v>不分平假日</v>
      </c>
      <c r="L37" s="54">
        <f t="shared" si="7"/>
        <v>0.75342465753424659</v>
      </c>
      <c r="M37" s="57">
        <f t="shared" si="8"/>
        <v>0.24657534246575341</v>
      </c>
      <c r="N37" s="6" t="str">
        <f t="shared" si="9"/>
        <v>不分平假日</v>
      </c>
      <c r="O37" s="6" t="str">
        <f t="shared" si="10"/>
        <v>不分平假日</v>
      </c>
    </row>
    <row r="38" spans="1:15" ht="17.25" thickBot="1" x14ac:dyDescent="0.3">
      <c r="A38" s="4">
        <v>35</v>
      </c>
      <c r="B38" s="5" t="s">
        <v>102</v>
      </c>
      <c r="C38" s="5">
        <f>_xlfn.XLOOKUP($B38,'工作表1 (2)'!$D$3:$D$279,'工作表1 (2)'!J$3:J$279)</f>
        <v>16</v>
      </c>
      <c r="D38" s="5">
        <f>_xlfn.XLOOKUP($B38,'工作表1 (2)'!$D$3:$D$279,'工作表1 (2)'!K$3:K$279)</f>
        <v>14</v>
      </c>
      <c r="E38" s="7">
        <f t="shared" si="0"/>
        <v>15.428571428571429</v>
      </c>
      <c r="F38" s="6">
        <f t="shared" si="1"/>
        <v>4</v>
      </c>
      <c r="G38" s="55">
        <f t="shared" si="2"/>
        <v>3.4268308160934169E-3</v>
      </c>
      <c r="H38" s="56">
        <f t="shared" si="3"/>
        <v>8.5670770402335421</v>
      </c>
      <c r="I38" s="56">
        <f t="shared" si="4"/>
        <v>9</v>
      </c>
      <c r="J38" s="6">
        <f t="shared" si="5"/>
        <v>9</v>
      </c>
      <c r="K38" t="str">
        <f t="shared" si="6"/>
        <v>不分平假日</v>
      </c>
      <c r="L38" s="54">
        <f t="shared" si="7"/>
        <v>0.7407407407407407</v>
      </c>
      <c r="M38" s="57">
        <f t="shared" si="8"/>
        <v>0.2592592592592593</v>
      </c>
      <c r="N38" s="6" t="str">
        <f t="shared" si="9"/>
        <v>不分平假日</v>
      </c>
      <c r="O38" s="6" t="str">
        <f t="shared" si="10"/>
        <v>不分平假日</v>
      </c>
    </row>
    <row r="39" spans="1:15" ht="17.25" thickBot="1" x14ac:dyDescent="0.3">
      <c r="A39" s="4">
        <v>36</v>
      </c>
      <c r="B39" s="5" t="s">
        <v>103</v>
      </c>
      <c r="C39" s="5">
        <f>_xlfn.XLOOKUP($B39,'工作表1 (2)'!$D$3:$D$279,'工作表1 (2)'!J$3:J$279)</f>
        <v>11</v>
      </c>
      <c r="D39" s="5">
        <f>_xlfn.XLOOKUP($B39,'工作表1 (2)'!$D$3:$D$279,'工作表1 (2)'!K$3:K$279)</f>
        <v>9</v>
      </c>
      <c r="E39" s="7">
        <f t="shared" si="0"/>
        <v>10.428571428571429</v>
      </c>
      <c r="F39" s="6">
        <f t="shared" si="1"/>
        <v>3</v>
      </c>
      <c r="G39" s="55">
        <f t="shared" si="2"/>
        <v>2.3162837923594391E-3</v>
      </c>
      <c r="H39" s="56">
        <f t="shared" si="3"/>
        <v>5.7907094808985979</v>
      </c>
      <c r="I39" s="56">
        <f t="shared" si="4"/>
        <v>6</v>
      </c>
      <c r="J39" s="6">
        <f t="shared" si="5"/>
        <v>6</v>
      </c>
      <c r="K39" t="str">
        <f t="shared" si="6"/>
        <v>不分平假日</v>
      </c>
      <c r="L39" s="54">
        <f t="shared" si="7"/>
        <v>0.75342465753424659</v>
      </c>
      <c r="M39" s="57">
        <f t="shared" si="8"/>
        <v>0.24657534246575341</v>
      </c>
      <c r="N39" s="6" t="str">
        <f t="shared" si="9"/>
        <v>不分平假日</v>
      </c>
      <c r="O39" s="6" t="str">
        <f t="shared" si="10"/>
        <v>不分平假日</v>
      </c>
    </row>
    <row r="40" spans="1:15" ht="17.25" thickBot="1" x14ac:dyDescent="0.3">
      <c r="A40" s="4">
        <v>37</v>
      </c>
      <c r="B40" s="5" t="s">
        <v>104</v>
      </c>
      <c r="C40" s="5">
        <f>_xlfn.XLOOKUP($B40,'工作表1 (2)'!$D$3:$D$279,'工作表1 (2)'!J$3:J$279)</f>
        <v>12</v>
      </c>
      <c r="D40" s="5">
        <f>_xlfn.XLOOKUP($B40,'工作表1 (2)'!$D$3:$D$279,'工作表1 (2)'!K$3:K$279)</f>
        <v>8</v>
      </c>
      <c r="E40" s="7">
        <f t="shared" si="0"/>
        <v>10.857142857142858</v>
      </c>
      <c r="F40" s="6">
        <f t="shared" si="1"/>
        <v>3</v>
      </c>
      <c r="G40" s="55">
        <f t="shared" si="2"/>
        <v>2.4114735372509229E-3</v>
      </c>
      <c r="H40" s="56">
        <f t="shared" si="3"/>
        <v>6.0286838431273075</v>
      </c>
      <c r="I40" s="56">
        <f t="shared" si="4"/>
        <v>6</v>
      </c>
      <c r="J40" s="6">
        <f t="shared" si="5"/>
        <v>6</v>
      </c>
      <c r="K40" t="str">
        <f t="shared" si="6"/>
        <v>不分平假日</v>
      </c>
      <c r="L40" s="54">
        <f t="shared" si="7"/>
        <v>0.78947368421052633</v>
      </c>
      <c r="M40" s="57">
        <f t="shared" si="8"/>
        <v>0.21052631578947367</v>
      </c>
      <c r="N40" s="6" t="str">
        <f t="shared" si="9"/>
        <v>不分平假日</v>
      </c>
      <c r="O40" s="6" t="str">
        <f t="shared" si="10"/>
        <v>不分平假日</v>
      </c>
    </row>
    <row r="41" spans="1:15" ht="17.25" thickBot="1" x14ac:dyDescent="0.3">
      <c r="A41" s="4">
        <v>38</v>
      </c>
      <c r="B41" s="5" t="s">
        <v>105</v>
      </c>
      <c r="C41" s="5">
        <f>_xlfn.XLOOKUP($B41,'工作表1 (2)'!$D$3:$D$279,'工作表1 (2)'!J$3:J$279)</f>
        <v>6</v>
      </c>
      <c r="D41" s="5">
        <f>_xlfn.XLOOKUP($B41,'工作表1 (2)'!$D$3:$D$279,'工作表1 (2)'!K$3:K$279)</f>
        <v>3</v>
      </c>
      <c r="E41" s="7">
        <f t="shared" si="0"/>
        <v>5.1428571428571432</v>
      </c>
      <c r="F41" s="6">
        <f t="shared" si="1"/>
        <v>2</v>
      </c>
      <c r="G41" s="55">
        <f t="shared" si="2"/>
        <v>1.1422769386978057E-3</v>
      </c>
      <c r="H41" s="56">
        <f t="shared" si="3"/>
        <v>2.8556923467445143</v>
      </c>
      <c r="I41" s="56">
        <f t="shared" si="4"/>
        <v>3</v>
      </c>
      <c r="J41" s="6">
        <f t="shared" si="5"/>
        <v>5</v>
      </c>
      <c r="K41" t="str">
        <f t="shared" si="6"/>
        <v>不分平假日</v>
      </c>
      <c r="L41" s="54">
        <f t="shared" si="7"/>
        <v>0.83333333333333337</v>
      </c>
      <c r="M41" s="57">
        <f t="shared" si="8"/>
        <v>0.16666666666666663</v>
      </c>
      <c r="N41" s="6" t="str">
        <f t="shared" si="9"/>
        <v>不分平假日</v>
      </c>
      <c r="O41" s="6" t="str">
        <f t="shared" si="10"/>
        <v>不分平假日</v>
      </c>
    </row>
    <row r="42" spans="1:15" ht="17.25" thickBot="1" x14ac:dyDescent="0.3">
      <c r="A42" s="4">
        <v>39</v>
      </c>
      <c r="B42" s="5" t="s">
        <v>106</v>
      </c>
      <c r="C42" s="5">
        <f>_xlfn.XLOOKUP($B42,'工作表1 (2)'!$D$3:$D$279,'工作表1 (2)'!J$3:J$279)</f>
        <v>7</v>
      </c>
      <c r="D42" s="5">
        <f>_xlfn.XLOOKUP($B42,'工作表1 (2)'!$D$3:$D$279,'工作表1 (2)'!K$3:K$279)</f>
        <v>7</v>
      </c>
      <c r="E42" s="7">
        <f t="shared" si="0"/>
        <v>7</v>
      </c>
      <c r="F42" s="6">
        <f t="shared" si="1"/>
        <v>2</v>
      </c>
      <c r="G42" s="55">
        <f t="shared" si="2"/>
        <v>1.5547658332275686E-3</v>
      </c>
      <c r="H42" s="56">
        <f t="shared" si="3"/>
        <v>3.8869145830689216</v>
      </c>
      <c r="I42" s="56">
        <f t="shared" si="4"/>
        <v>4</v>
      </c>
      <c r="J42" s="6">
        <f t="shared" si="5"/>
        <v>5</v>
      </c>
      <c r="K42" t="str">
        <f t="shared" si="6"/>
        <v>不分平假日</v>
      </c>
      <c r="L42" s="54">
        <f t="shared" si="7"/>
        <v>0.7142857142857143</v>
      </c>
      <c r="M42" s="57">
        <f t="shared" si="8"/>
        <v>0.2857142857142857</v>
      </c>
      <c r="N42" s="6" t="str">
        <f t="shared" si="9"/>
        <v>不分平假日</v>
      </c>
      <c r="O42" s="6" t="str">
        <f t="shared" si="10"/>
        <v>不分平假日</v>
      </c>
    </row>
    <row r="43" spans="1:15" ht="17.25" thickBot="1" x14ac:dyDescent="0.3">
      <c r="A43" s="4">
        <v>40</v>
      </c>
      <c r="B43" s="5" t="s">
        <v>21</v>
      </c>
      <c r="C43" s="5">
        <f>_xlfn.XLOOKUP($B43,'工作表1 (2)'!$D$3:$D$279,'工作表1 (2)'!J$3:J$279)</f>
        <v>7</v>
      </c>
      <c r="D43" s="5">
        <f>_xlfn.XLOOKUP($B43,'工作表1 (2)'!$D$3:$D$279,'工作表1 (2)'!K$3:K$279)</f>
        <v>7</v>
      </c>
      <c r="E43" s="7">
        <f t="shared" si="0"/>
        <v>7</v>
      </c>
      <c r="F43" s="6">
        <f t="shared" si="1"/>
        <v>2</v>
      </c>
      <c r="G43" s="55">
        <f t="shared" si="2"/>
        <v>1.5547658332275686E-3</v>
      </c>
      <c r="H43" s="56">
        <f t="shared" si="3"/>
        <v>3.8869145830689216</v>
      </c>
      <c r="I43" s="56">
        <f t="shared" si="4"/>
        <v>4</v>
      </c>
      <c r="J43" s="6">
        <f t="shared" si="5"/>
        <v>5</v>
      </c>
      <c r="K43" t="str">
        <f t="shared" si="6"/>
        <v>不分平假日</v>
      </c>
      <c r="L43" s="54">
        <f t="shared" si="7"/>
        <v>0.7142857142857143</v>
      </c>
      <c r="M43" s="57">
        <f t="shared" si="8"/>
        <v>0.2857142857142857</v>
      </c>
      <c r="N43" s="6" t="str">
        <f t="shared" si="9"/>
        <v>不分平假日</v>
      </c>
      <c r="O43" s="6" t="str">
        <f t="shared" si="10"/>
        <v>不分平假日</v>
      </c>
    </row>
    <row r="44" spans="1:15" ht="17.25" thickBot="1" x14ac:dyDescent="0.3">
      <c r="A44" s="4">
        <v>41</v>
      </c>
      <c r="B44" s="5" t="s">
        <v>107</v>
      </c>
      <c r="C44" s="5">
        <f>_xlfn.XLOOKUP($B44,'工作表1 (2)'!$D$3:$D$279,'工作表1 (2)'!J$3:J$279)</f>
        <v>76</v>
      </c>
      <c r="D44" s="5">
        <f>_xlfn.XLOOKUP($B44,'工作表1 (2)'!$D$3:$D$279,'工作表1 (2)'!K$3:K$279)</f>
        <v>26</v>
      </c>
      <c r="E44" s="7">
        <f t="shared" si="0"/>
        <v>61.714285714285715</v>
      </c>
      <c r="F44" s="6">
        <f t="shared" si="1"/>
        <v>13</v>
      </c>
      <c r="G44" s="55">
        <f t="shared" si="2"/>
        <v>1.3707323264373667E-2</v>
      </c>
      <c r="H44" s="56">
        <f t="shared" si="3"/>
        <v>34.268308160934168</v>
      </c>
      <c r="I44" s="56">
        <f t="shared" si="4"/>
        <v>34</v>
      </c>
      <c r="J44" s="6">
        <f t="shared" si="5"/>
        <v>34</v>
      </c>
      <c r="K44" t="str">
        <f t="shared" si="6"/>
        <v>分平假日</v>
      </c>
      <c r="L44" s="54">
        <f t="shared" si="7"/>
        <v>0.87962962962962965</v>
      </c>
      <c r="M44" s="57">
        <f t="shared" si="8"/>
        <v>0.12037037037037035</v>
      </c>
      <c r="N44" s="6">
        <f t="shared" si="9"/>
        <v>30</v>
      </c>
      <c r="O44" s="6">
        <f t="shared" si="10"/>
        <v>4</v>
      </c>
    </row>
    <row r="45" spans="1:15" ht="17.25" thickBot="1" x14ac:dyDescent="0.3">
      <c r="A45" s="4">
        <v>42</v>
      </c>
      <c r="B45" s="5" t="s">
        <v>22</v>
      </c>
      <c r="C45" s="5">
        <f>_xlfn.XLOOKUP($B45,'工作表1 (2)'!$D$3:$D$279,'工作表1 (2)'!J$3:J$279)</f>
        <v>8</v>
      </c>
      <c r="D45" s="5">
        <f>_xlfn.XLOOKUP($B45,'工作表1 (2)'!$D$3:$D$279,'工作表1 (2)'!K$3:K$279)</f>
        <v>8</v>
      </c>
      <c r="E45" s="7">
        <f t="shared" si="0"/>
        <v>8</v>
      </c>
      <c r="F45" s="6">
        <f t="shared" si="1"/>
        <v>2</v>
      </c>
      <c r="G45" s="55">
        <f t="shared" si="2"/>
        <v>1.7768752379743642E-3</v>
      </c>
      <c r="H45" s="56">
        <f t="shared" si="3"/>
        <v>4.4421880949359105</v>
      </c>
      <c r="I45" s="56">
        <f t="shared" si="4"/>
        <v>4</v>
      </c>
      <c r="J45" s="6">
        <f t="shared" si="5"/>
        <v>5</v>
      </c>
      <c r="K45" t="str">
        <f t="shared" si="6"/>
        <v>不分平假日</v>
      </c>
      <c r="L45" s="54">
        <f t="shared" si="7"/>
        <v>0.7142857142857143</v>
      </c>
      <c r="M45" s="57">
        <f t="shared" si="8"/>
        <v>0.2857142857142857</v>
      </c>
      <c r="N45" s="6" t="str">
        <f t="shared" si="9"/>
        <v>不分平假日</v>
      </c>
      <c r="O45" s="6" t="str">
        <f t="shared" si="10"/>
        <v>不分平假日</v>
      </c>
    </row>
    <row r="46" spans="1:15" ht="17.25" thickBot="1" x14ac:dyDescent="0.3">
      <c r="A46" s="4">
        <v>43</v>
      </c>
      <c r="B46" s="5" t="s">
        <v>108</v>
      </c>
      <c r="C46" s="5">
        <f>_xlfn.XLOOKUP($B46,'工作表1 (2)'!$D$3:$D$279,'工作表1 (2)'!J$3:J$279)</f>
        <v>21</v>
      </c>
      <c r="D46" s="5">
        <f>_xlfn.XLOOKUP($B46,'工作表1 (2)'!$D$3:$D$279,'工作表1 (2)'!K$3:K$279)</f>
        <v>16</v>
      </c>
      <c r="E46" s="7">
        <f t="shared" si="0"/>
        <v>19.571428571428573</v>
      </c>
      <c r="F46" s="6">
        <f t="shared" si="1"/>
        <v>4</v>
      </c>
      <c r="G46" s="55">
        <f t="shared" si="2"/>
        <v>4.346998350044427E-3</v>
      </c>
      <c r="H46" s="56">
        <f t="shared" si="3"/>
        <v>10.867495875111068</v>
      </c>
      <c r="I46" s="56">
        <f t="shared" si="4"/>
        <v>11</v>
      </c>
      <c r="J46" s="6">
        <f t="shared" si="5"/>
        <v>11</v>
      </c>
      <c r="K46" t="str">
        <f t="shared" si="6"/>
        <v>不分平假日</v>
      </c>
      <c r="L46" s="54">
        <f t="shared" si="7"/>
        <v>0.76642335766423353</v>
      </c>
      <c r="M46" s="57">
        <f t="shared" si="8"/>
        <v>0.23357664233576647</v>
      </c>
      <c r="N46" s="6" t="str">
        <f t="shared" si="9"/>
        <v>不分平假日</v>
      </c>
      <c r="O46" s="6" t="str">
        <f t="shared" si="10"/>
        <v>不分平假日</v>
      </c>
    </row>
    <row r="47" spans="1:15" ht="17.25" thickBot="1" x14ac:dyDescent="0.3">
      <c r="A47" s="4">
        <v>44</v>
      </c>
      <c r="B47" s="5" t="s">
        <v>23</v>
      </c>
      <c r="C47" s="5">
        <f>_xlfn.XLOOKUP($B47,'工作表1 (2)'!$D$3:$D$279,'工作表1 (2)'!J$3:J$279)</f>
        <v>4</v>
      </c>
      <c r="D47" s="5">
        <f>_xlfn.XLOOKUP($B47,'工作表1 (2)'!$D$3:$D$279,'工作表1 (2)'!K$3:K$279)</f>
        <v>3</v>
      </c>
      <c r="E47" s="7">
        <f t="shared" si="0"/>
        <v>3.7142857142857144</v>
      </c>
      <c r="F47" s="6">
        <f t="shared" si="1"/>
        <v>1</v>
      </c>
      <c r="G47" s="55">
        <f t="shared" si="2"/>
        <v>8.2497778905952623E-4</v>
      </c>
      <c r="H47" s="56">
        <f t="shared" si="3"/>
        <v>2.0624444726488154</v>
      </c>
      <c r="I47" s="56">
        <f t="shared" si="4"/>
        <v>2</v>
      </c>
      <c r="J47" s="6">
        <f t="shared" si="5"/>
        <v>5</v>
      </c>
      <c r="K47" t="str">
        <f t="shared" si="6"/>
        <v>不分平假日</v>
      </c>
      <c r="L47" s="54">
        <f t="shared" si="7"/>
        <v>0.76923076923076927</v>
      </c>
      <c r="M47" s="57">
        <f t="shared" si="8"/>
        <v>0.23076923076923073</v>
      </c>
      <c r="N47" s="6" t="str">
        <f t="shared" si="9"/>
        <v>不分平假日</v>
      </c>
      <c r="O47" s="6" t="str">
        <f t="shared" si="10"/>
        <v>不分平假日</v>
      </c>
    </row>
    <row r="48" spans="1:15" ht="17.25" thickBot="1" x14ac:dyDescent="0.3">
      <c r="A48" s="4">
        <v>45</v>
      </c>
      <c r="B48" s="5" t="s">
        <v>109</v>
      </c>
      <c r="C48" s="5">
        <f>_xlfn.XLOOKUP($B48,'工作表1 (2)'!$D$3:$D$279,'工作表1 (2)'!J$3:J$279)</f>
        <v>80</v>
      </c>
      <c r="D48" s="5">
        <f>_xlfn.XLOOKUP($B48,'工作表1 (2)'!$D$3:$D$279,'工作表1 (2)'!K$3:K$279)</f>
        <v>80</v>
      </c>
      <c r="E48" s="7">
        <f t="shared" si="0"/>
        <v>80</v>
      </c>
      <c r="F48" s="6">
        <f t="shared" si="1"/>
        <v>16</v>
      </c>
      <c r="G48" s="55">
        <f t="shared" si="2"/>
        <v>1.7768752379743642E-2</v>
      </c>
      <c r="H48" s="56">
        <f t="shared" si="3"/>
        <v>44.421880949359107</v>
      </c>
      <c r="I48" s="56">
        <f t="shared" si="4"/>
        <v>44</v>
      </c>
      <c r="J48" s="6">
        <f t="shared" si="5"/>
        <v>44</v>
      </c>
      <c r="K48" t="str">
        <f t="shared" si="6"/>
        <v>分平假日</v>
      </c>
      <c r="L48" s="54">
        <f t="shared" si="7"/>
        <v>0.7142857142857143</v>
      </c>
      <c r="M48" s="57">
        <f t="shared" si="8"/>
        <v>0.2857142857142857</v>
      </c>
      <c r="N48" s="6">
        <f t="shared" si="9"/>
        <v>31</v>
      </c>
      <c r="O48" s="6">
        <f t="shared" si="10"/>
        <v>13</v>
      </c>
    </row>
    <row r="49" spans="1:15" ht="17.25" thickBot="1" x14ac:dyDescent="0.3">
      <c r="A49" s="4">
        <v>46</v>
      </c>
      <c r="B49" s="5" t="s">
        <v>110</v>
      </c>
      <c r="C49" s="5">
        <f>_xlfn.XLOOKUP($B49,'工作表1 (2)'!$D$3:$D$279,'工作表1 (2)'!J$3:J$279)</f>
        <v>20</v>
      </c>
      <c r="D49" s="5">
        <f>_xlfn.XLOOKUP($B49,'工作表1 (2)'!$D$3:$D$279,'工作表1 (2)'!K$3:K$279)</f>
        <v>20</v>
      </c>
      <c r="E49" s="7">
        <f t="shared" si="0"/>
        <v>20</v>
      </c>
      <c r="F49" s="6">
        <f t="shared" si="1"/>
        <v>4</v>
      </c>
      <c r="G49" s="55">
        <f t="shared" si="2"/>
        <v>4.4421880949359104E-3</v>
      </c>
      <c r="H49" s="56">
        <f t="shared" si="3"/>
        <v>11.105470237339777</v>
      </c>
      <c r="I49" s="56">
        <f t="shared" si="4"/>
        <v>11</v>
      </c>
      <c r="J49" s="6">
        <f t="shared" si="5"/>
        <v>11</v>
      </c>
      <c r="K49" t="str">
        <f t="shared" si="6"/>
        <v>不分平假日</v>
      </c>
      <c r="L49" s="54">
        <f t="shared" si="7"/>
        <v>0.7142857142857143</v>
      </c>
      <c r="M49" s="57">
        <f t="shared" si="8"/>
        <v>0.2857142857142857</v>
      </c>
      <c r="N49" s="6" t="str">
        <f t="shared" si="9"/>
        <v>不分平假日</v>
      </c>
      <c r="O49" s="6" t="str">
        <f t="shared" si="10"/>
        <v>不分平假日</v>
      </c>
    </row>
    <row r="50" spans="1:15" ht="17.25" thickBot="1" x14ac:dyDescent="0.3">
      <c r="A50" s="4">
        <v>47</v>
      </c>
      <c r="B50" s="5" t="s">
        <v>111</v>
      </c>
      <c r="C50" s="5">
        <f>_xlfn.XLOOKUP($B50,'工作表1 (2)'!$D$3:$D$279,'工作表1 (2)'!J$3:J$279)</f>
        <v>10</v>
      </c>
      <c r="D50" s="5">
        <f>_xlfn.XLOOKUP($B50,'工作表1 (2)'!$D$3:$D$279,'工作表1 (2)'!K$3:K$279)</f>
        <v>8</v>
      </c>
      <c r="E50" s="7">
        <f t="shared" si="0"/>
        <v>9.4285714285714288</v>
      </c>
      <c r="F50" s="6">
        <f t="shared" si="1"/>
        <v>2</v>
      </c>
      <c r="G50" s="55">
        <f t="shared" si="2"/>
        <v>2.0941743876126437E-3</v>
      </c>
      <c r="H50" s="56">
        <f t="shared" si="3"/>
        <v>5.2354359690316095</v>
      </c>
      <c r="I50" s="56">
        <f t="shared" si="4"/>
        <v>5</v>
      </c>
      <c r="J50" s="6">
        <f t="shared" si="5"/>
        <v>5</v>
      </c>
      <c r="K50" t="str">
        <f t="shared" si="6"/>
        <v>不分平假日</v>
      </c>
      <c r="L50" s="54">
        <f t="shared" si="7"/>
        <v>0.75757575757575757</v>
      </c>
      <c r="M50" s="57">
        <f t="shared" si="8"/>
        <v>0.24242424242424243</v>
      </c>
      <c r="N50" s="6" t="str">
        <f t="shared" si="9"/>
        <v>不分平假日</v>
      </c>
      <c r="O50" s="6" t="str">
        <f t="shared" si="10"/>
        <v>不分平假日</v>
      </c>
    </row>
    <row r="51" spans="1:15" ht="17.25" thickBot="1" x14ac:dyDescent="0.3">
      <c r="A51" s="4">
        <v>48</v>
      </c>
      <c r="B51" s="5" t="s">
        <v>112</v>
      </c>
      <c r="C51" s="5">
        <f>_xlfn.XLOOKUP($B51,'工作表1 (2)'!$D$3:$D$279,'工作表1 (2)'!J$3:J$279)</f>
        <v>10</v>
      </c>
      <c r="D51" s="5">
        <f>_xlfn.XLOOKUP($B51,'工作表1 (2)'!$D$3:$D$279,'工作表1 (2)'!K$3:K$279)</f>
        <v>8</v>
      </c>
      <c r="E51" s="7">
        <f t="shared" si="0"/>
        <v>9.4285714285714288</v>
      </c>
      <c r="F51" s="6">
        <f t="shared" si="1"/>
        <v>2</v>
      </c>
      <c r="G51" s="55">
        <f t="shared" si="2"/>
        <v>2.0941743876126437E-3</v>
      </c>
      <c r="H51" s="56">
        <f t="shared" si="3"/>
        <v>5.2354359690316095</v>
      </c>
      <c r="I51" s="56">
        <f t="shared" si="4"/>
        <v>5</v>
      </c>
      <c r="J51" s="6">
        <f t="shared" si="5"/>
        <v>5</v>
      </c>
      <c r="K51" t="str">
        <f t="shared" si="6"/>
        <v>不分平假日</v>
      </c>
      <c r="L51" s="54">
        <f t="shared" si="7"/>
        <v>0.75757575757575757</v>
      </c>
      <c r="M51" s="57">
        <f t="shared" si="8"/>
        <v>0.24242424242424243</v>
      </c>
      <c r="N51" s="6" t="str">
        <f t="shared" si="9"/>
        <v>不分平假日</v>
      </c>
      <c r="O51" s="6" t="str">
        <f t="shared" si="10"/>
        <v>不分平假日</v>
      </c>
    </row>
    <row r="52" spans="1:15" ht="17.25" thickBot="1" x14ac:dyDescent="0.3">
      <c r="A52" s="4">
        <v>49</v>
      </c>
      <c r="B52" s="5" t="s">
        <v>945</v>
      </c>
      <c r="C52" s="5">
        <f>_xlfn.XLOOKUP($B52,'工作表1 (2)'!$D$3:$D$279,'工作表1 (2)'!J$3:J$279)</f>
        <v>12</v>
      </c>
      <c r="D52" s="5">
        <f>_xlfn.XLOOKUP($B52,'工作表1 (2)'!$D$3:$D$279,'工作表1 (2)'!K$3:K$279)</f>
        <v>0</v>
      </c>
      <c r="E52" s="7">
        <f t="shared" si="0"/>
        <v>8.5714285714285712</v>
      </c>
      <c r="F52" s="6">
        <f t="shared" si="1"/>
        <v>2</v>
      </c>
      <c r="G52" s="55">
        <f t="shared" si="2"/>
        <v>1.9037948978296759E-3</v>
      </c>
      <c r="H52" s="56">
        <f t="shared" si="3"/>
        <v>4.7594872445741903</v>
      </c>
      <c r="I52" s="56">
        <f t="shared" si="4"/>
        <v>5</v>
      </c>
      <c r="J52" s="6">
        <f t="shared" si="5"/>
        <v>5</v>
      </c>
      <c r="K52" t="str">
        <f t="shared" si="6"/>
        <v>不分平假日</v>
      </c>
      <c r="L52" s="54">
        <f t="shared" si="7"/>
        <v>1</v>
      </c>
      <c r="M52" s="57">
        <f t="shared" si="8"/>
        <v>0</v>
      </c>
      <c r="N52" s="6" t="str">
        <f t="shared" si="9"/>
        <v>不分平假日</v>
      </c>
      <c r="O52" s="6" t="str">
        <f t="shared" si="10"/>
        <v>不分平假日</v>
      </c>
    </row>
    <row r="53" spans="1:15" ht="17.25" thickBot="1" x14ac:dyDescent="0.3">
      <c r="A53" s="4">
        <v>50</v>
      </c>
      <c r="B53" s="5" t="s">
        <v>113</v>
      </c>
      <c r="C53" s="5">
        <f>_xlfn.XLOOKUP($B53,'工作表1 (2)'!$D$3:$D$279,'工作表1 (2)'!J$3:J$279)</f>
        <v>8</v>
      </c>
      <c r="D53" s="5">
        <f>_xlfn.XLOOKUP($B53,'工作表1 (2)'!$D$3:$D$279,'工作表1 (2)'!K$3:K$279)</f>
        <v>8</v>
      </c>
      <c r="E53" s="7">
        <f t="shared" si="0"/>
        <v>8</v>
      </c>
      <c r="F53" s="6">
        <f t="shared" si="1"/>
        <v>2</v>
      </c>
      <c r="G53" s="55">
        <f t="shared" si="2"/>
        <v>1.7768752379743642E-3</v>
      </c>
      <c r="H53" s="56">
        <f t="shared" si="3"/>
        <v>4.4421880949359105</v>
      </c>
      <c r="I53" s="56">
        <f t="shared" si="4"/>
        <v>4</v>
      </c>
      <c r="J53" s="6">
        <f t="shared" si="5"/>
        <v>5</v>
      </c>
      <c r="K53" t="str">
        <f t="shared" si="6"/>
        <v>不分平假日</v>
      </c>
      <c r="L53" s="54">
        <f t="shared" si="7"/>
        <v>0.7142857142857143</v>
      </c>
      <c r="M53" s="57">
        <f t="shared" si="8"/>
        <v>0.2857142857142857</v>
      </c>
      <c r="N53" s="6" t="str">
        <f t="shared" si="9"/>
        <v>不分平假日</v>
      </c>
      <c r="O53" s="6" t="str">
        <f t="shared" si="10"/>
        <v>不分平假日</v>
      </c>
    </row>
    <row r="54" spans="1:15" ht="17.25" thickBot="1" x14ac:dyDescent="0.3">
      <c r="A54" s="4">
        <v>51</v>
      </c>
      <c r="B54" s="5" t="s">
        <v>114</v>
      </c>
      <c r="C54" s="5">
        <f>_xlfn.XLOOKUP($B54,'工作表1 (2)'!$D$3:$D$279,'工作表1 (2)'!J$3:J$279)</f>
        <v>18</v>
      </c>
      <c r="D54" s="5">
        <f>_xlfn.XLOOKUP($B54,'工作表1 (2)'!$D$3:$D$279,'工作表1 (2)'!K$3:K$279)</f>
        <v>17</v>
      </c>
      <c r="E54" s="7">
        <f t="shared" si="0"/>
        <v>17.714285714285715</v>
      </c>
      <c r="F54" s="6">
        <f t="shared" si="1"/>
        <v>4</v>
      </c>
      <c r="G54" s="55">
        <f t="shared" si="2"/>
        <v>3.9345094555146643E-3</v>
      </c>
      <c r="H54" s="56">
        <f t="shared" si="3"/>
        <v>9.8362736387866612</v>
      </c>
      <c r="I54" s="56">
        <f t="shared" si="4"/>
        <v>10</v>
      </c>
      <c r="J54" s="6">
        <f t="shared" si="5"/>
        <v>10</v>
      </c>
      <c r="K54" t="str">
        <f t="shared" si="6"/>
        <v>不分平假日</v>
      </c>
      <c r="L54" s="54">
        <f t="shared" si="7"/>
        <v>0.72580645161290325</v>
      </c>
      <c r="M54" s="57">
        <f t="shared" si="8"/>
        <v>0.27419354838709675</v>
      </c>
      <c r="N54" s="6" t="str">
        <f t="shared" si="9"/>
        <v>不分平假日</v>
      </c>
      <c r="O54" s="6" t="str">
        <f t="shared" si="10"/>
        <v>不分平假日</v>
      </c>
    </row>
    <row r="55" spans="1:15" ht="17.25" thickBot="1" x14ac:dyDescent="0.3">
      <c r="A55" s="4">
        <v>52</v>
      </c>
      <c r="B55" s="5" t="s">
        <v>115</v>
      </c>
      <c r="C55" s="5">
        <f>_xlfn.XLOOKUP($B55,'工作表1 (2)'!$D$3:$D$279,'工作表1 (2)'!J$3:J$279)</f>
        <v>28</v>
      </c>
      <c r="D55" s="5">
        <f>_xlfn.XLOOKUP($B55,'工作表1 (2)'!$D$3:$D$279,'工作表1 (2)'!K$3:K$279)</f>
        <v>20</v>
      </c>
      <c r="E55" s="7">
        <f t="shared" si="0"/>
        <v>25.714285714285715</v>
      </c>
      <c r="F55" s="6">
        <f t="shared" si="1"/>
        <v>6</v>
      </c>
      <c r="G55" s="55">
        <f t="shared" si="2"/>
        <v>5.7113846934890283E-3</v>
      </c>
      <c r="H55" s="56">
        <f t="shared" si="3"/>
        <v>14.278461733722571</v>
      </c>
      <c r="I55" s="56">
        <f t="shared" si="4"/>
        <v>14</v>
      </c>
      <c r="J55" s="6">
        <f t="shared" si="5"/>
        <v>14</v>
      </c>
      <c r="K55" t="str">
        <f t="shared" si="6"/>
        <v>不分平假日</v>
      </c>
      <c r="L55" s="54">
        <f t="shared" si="7"/>
        <v>0.77777777777777779</v>
      </c>
      <c r="M55" s="57">
        <f t="shared" si="8"/>
        <v>0.22222222222222221</v>
      </c>
      <c r="N55" s="6" t="str">
        <f t="shared" si="9"/>
        <v>不分平假日</v>
      </c>
      <c r="O55" s="6" t="str">
        <f t="shared" si="10"/>
        <v>不分平假日</v>
      </c>
    </row>
    <row r="56" spans="1:15" ht="17.25" thickBot="1" x14ac:dyDescent="0.3">
      <c r="A56" s="4">
        <v>53</v>
      </c>
      <c r="B56" s="5" t="s">
        <v>116</v>
      </c>
      <c r="C56" s="5">
        <f>_xlfn.XLOOKUP($B56,'工作表1 (2)'!$D$3:$D$279,'工作表1 (2)'!J$3:J$279)</f>
        <v>14</v>
      </c>
      <c r="D56" s="5">
        <f>_xlfn.XLOOKUP($B56,'工作表1 (2)'!$D$3:$D$279,'工作表1 (2)'!K$3:K$279)</f>
        <v>8</v>
      </c>
      <c r="E56" s="7">
        <f t="shared" si="0"/>
        <v>12.285714285714286</v>
      </c>
      <c r="F56" s="6">
        <f t="shared" si="1"/>
        <v>3</v>
      </c>
      <c r="G56" s="55">
        <f t="shared" si="2"/>
        <v>2.7287726868892022E-3</v>
      </c>
      <c r="H56" s="56">
        <f t="shared" si="3"/>
        <v>6.8219317172230056</v>
      </c>
      <c r="I56" s="56">
        <f t="shared" si="4"/>
        <v>7</v>
      </c>
      <c r="J56" s="6">
        <f t="shared" si="5"/>
        <v>7</v>
      </c>
      <c r="K56" t="str">
        <f t="shared" si="6"/>
        <v>不分平假日</v>
      </c>
      <c r="L56" s="54">
        <f t="shared" si="7"/>
        <v>0.81395348837209303</v>
      </c>
      <c r="M56" s="57">
        <f t="shared" si="8"/>
        <v>0.18604651162790697</v>
      </c>
      <c r="N56" s="6" t="str">
        <f t="shared" si="9"/>
        <v>不分平假日</v>
      </c>
      <c r="O56" s="6" t="str">
        <f t="shared" si="10"/>
        <v>不分平假日</v>
      </c>
    </row>
    <row r="57" spans="1:15" ht="17.25" thickBot="1" x14ac:dyDescent="0.3">
      <c r="A57" s="4">
        <v>54</v>
      </c>
      <c r="B57" s="5" t="s">
        <v>117</v>
      </c>
      <c r="C57" s="5">
        <f>_xlfn.XLOOKUP($B57,'工作表1 (2)'!$D$3:$D$279,'工作表1 (2)'!J$3:J$279)</f>
        <v>25</v>
      </c>
      <c r="D57" s="5">
        <f>_xlfn.XLOOKUP($B57,'工作表1 (2)'!$D$3:$D$279,'工作表1 (2)'!K$3:K$279)</f>
        <v>25</v>
      </c>
      <c r="E57" s="7">
        <f t="shared" si="0"/>
        <v>25</v>
      </c>
      <c r="F57" s="6">
        <f t="shared" si="1"/>
        <v>5</v>
      </c>
      <c r="G57" s="55">
        <f t="shared" si="2"/>
        <v>5.5527351186698886E-3</v>
      </c>
      <c r="H57" s="56">
        <f t="shared" si="3"/>
        <v>13.881837796674722</v>
      </c>
      <c r="I57" s="56">
        <f t="shared" si="4"/>
        <v>14</v>
      </c>
      <c r="J57" s="6">
        <f t="shared" si="5"/>
        <v>14</v>
      </c>
      <c r="K57" t="str">
        <f t="shared" si="6"/>
        <v>不分平假日</v>
      </c>
      <c r="L57" s="54">
        <f t="shared" si="7"/>
        <v>0.7142857142857143</v>
      </c>
      <c r="M57" s="57">
        <f t="shared" si="8"/>
        <v>0.2857142857142857</v>
      </c>
      <c r="N57" s="6" t="str">
        <f t="shared" si="9"/>
        <v>不分平假日</v>
      </c>
      <c r="O57" s="6" t="str">
        <f t="shared" si="10"/>
        <v>不分平假日</v>
      </c>
    </row>
    <row r="58" spans="1:15" ht="17.25" thickBot="1" x14ac:dyDescent="0.3">
      <c r="A58" s="4">
        <v>55</v>
      </c>
      <c r="B58" s="5" t="s">
        <v>24</v>
      </c>
      <c r="C58" s="5">
        <f>_xlfn.XLOOKUP($B58,'工作表1 (2)'!$D$3:$D$279,'工作表1 (2)'!J$3:J$279)</f>
        <v>3</v>
      </c>
      <c r="D58" s="5">
        <f>_xlfn.XLOOKUP($B58,'工作表1 (2)'!$D$3:$D$279,'工作表1 (2)'!K$3:K$279)</f>
        <v>3</v>
      </c>
      <c r="E58" s="7">
        <f t="shared" si="0"/>
        <v>3</v>
      </c>
      <c r="F58" s="6">
        <f t="shared" si="1"/>
        <v>1</v>
      </c>
      <c r="G58" s="55">
        <f t="shared" si="2"/>
        <v>6.663282142403866E-4</v>
      </c>
      <c r="H58" s="56">
        <f t="shared" si="3"/>
        <v>1.6658205356009665</v>
      </c>
      <c r="I58" s="56">
        <f t="shared" si="4"/>
        <v>2</v>
      </c>
      <c r="J58" s="6">
        <f t="shared" si="5"/>
        <v>5</v>
      </c>
      <c r="K58" t="str">
        <f t="shared" si="6"/>
        <v>不分平假日</v>
      </c>
      <c r="L58" s="54">
        <f t="shared" si="7"/>
        <v>0.7142857142857143</v>
      </c>
      <c r="M58" s="57">
        <f t="shared" si="8"/>
        <v>0.2857142857142857</v>
      </c>
      <c r="N58" s="6" t="str">
        <f t="shared" si="9"/>
        <v>不分平假日</v>
      </c>
      <c r="O58" s="6" t="str">
        <f t="shared" si="10"/>
        <v>不分平假日</v>
      </c>
    </row>
    <row r="59" spans="1:15" ht="17.25" thickBot="1" x14ac:dyDescent="0.3">
      <c r="A59" s="4">
        <v>56</v>
      </c>
      <c r="B59" s="5" t="s">
        <v>25</v>
      </c>
      <c r="C59" s="5">
        <f>_xlfn.XLOOKUP($B59,'工作表1 (2)'!$D$3:$D$279,'工作表1 (2)'!J$3:J$279)</f>
        <v>1</v>
      </c>
      <c r="D59" s="5">
        <f>_xlfn.XLOOKUP($B59,'工作表1 (2)'!$D$3:$D$279,'工作表1 (2)'!K$3:K$279)</f>
        <v>1</v>
      </c>
      <c r="E59" s="7">
        <f t="shared" si="0"/>
        <v>1</v>
      </c>
      <c r="F59" s="6">
        <f t="shared" si="1"/>
        <v>1</v>
      </c>
      <c r="G59" s="55">
        <f t="shared" si="2"/>
        <v>2.2210940474679552E-4</v>
      </c>
      <c r="H59" s="56">
        <f t="shared" si="3"/>
        <v>0.55527351186698881</v>
      </c>
      <c r="I59" s="56">
        <f t="shared" si="4"/>
        <v>1</v>
      </c>
      <c r="J59" s="6">
        <f t="shared" si="5"/>
        <v>5</v>
      </c>
      <c r="K59" t="str">
        <f t="shared" si="6"/>
        <v>不分平假日</v>
      </c>
      <c r="L59" s="54">
        <f t="shared" si="7"/>
        <v>0.7142857142857143</v>
      </c>
      <c r="M59" s="57">
        <f t="shared" si="8"/>
        <v>0.2857142857142857</v>
      </c>
      <c r="N59" s="6" t="str">
        <f t="shared" si="9"/>
        <v>不分平假日</v>
      </c>
      <c r="O59" s="6" t="str">
        <f t="shared" si="10"/>
        <v>不分平假日</v>
      </c>
    </row>
    <row r="60" spans="1:15" ht="17.25" thickBot="1" x14ac:dyDescent="0.3">
      <c r="A60" s="4">
        <v>57</v>
      </c>
      <c r="B60" s="5" t="s">
        <v>26</v>
      </c>
      <c r="C60" s="5">
        <f>_xlfn.XLOOKUP($B60,'工作表1 (2)'!$D$3:$D$279,'工作表1 (2)'!J$3:J$279)</f>
        <v>3</v>
      </c>
      <c r="D60" s="5">
        <f>_xlfn.XLOOKUP($B60,'工作表1 (2)'!$D$3:$D$279,'工作表1 (2)'!K$3:K$279)</f>
        <v>3</v>
      </c>
      <c r="E60" s="7">
        <f t="shared" si="0"/>
        <v>3</v>
      </c>
      <c r="F60" s="6">
        <f t="shared" si="1"/>
        <v>1</v>
      </c>
      <c r="G60" s="55">
        <f t="shared" si="2"/>
        <v>6.663282142403866E-4</v>
      </c>
      <c r="H60" s="56">
        <f t="shared" si="3"/>
        <v>1.6658205356009665</v>
      </c>
      <c r="I60" s="56">
        <f t="shared" si="4"/>
        <v>2</v>
      </c>
      <c r="J60" s="6">
        <f t="shared" si="5"/>
        <v>5</v>
      </c>
      <c r="K60" t="str">
        <f t="shared" si="6"/>
        <v>不分平假日</v>
      </c>
      <c r="L60" s="54">
        <f t="shared" si="7"/>
        <v>0.7142857142857143</v>
      </c>
      <c r="M60" s="57">
        <f t="shared" si="8"/>
        <v>0.2857142857142857</v>
      </c>
      <c r="N60" s="6" t="str">
        <f t="shared" si="9"/>
        <v>不分平假日</v>
      </c>
      <c r="O60" s="6" t="str">
        <f t="shared" si="10"/>
        <v>不分平假日</v>
      </c>
    </row>
    <row r="61" spans="1:15" ht="17.25" thickBot="1" x14ac:dyDescent="0.3">
      <c r="A61" s="4">
        <v>58</v>
      </c>
      <c r="B61" s="5" t="s">
        <v>27</v>
      </c>
      <c r="C61" s="5">
        <f>_xlfn.XLOOKUP($B61,'工作表1 (2)'!$D$3:$D$279,'工作表1 (2)'!J$3:J$279)</f>
        <v>66</v>
      </c>
      <c r="D61" s="5">
        <f>_xlfn.XLOOKUP($B61,'工作表1 (2)'!$D$3:$D$279,'工作表1 (2)'!K$3:K$279)</f>
        <v>66</v>
      </c>
      <c r="E61" s="7">
        <f t="shared" si="0"/>
        <v>66</v>
      </c>
      <c r="F61" s="6">
        <f t="shared" si="1"/>
        <v>14</v>
      </c>
      <c r="G61" s="55">
        <f t="shared" si="2"/>
        <v>1.4659220713288505E-2</v>
      </c>
      <c r="H61" s="56">
        <f t="shared" si="3"/>
        <v>36.648051783221263</v>
      </c>
      <c r="I61" s="56">
        <f t="shared" si="4"/>
        <v>37</v>
      </c>
      <c r="J61" s="6">
        <f t="shared" si="5"/>
        <v>37</v>
      </c>
      <c r="K61" t="str">
        <f t="shared" si="6"/>
        <v>分平假日</v>
      </c>
      <c r="L61" s="54">
        <f t="shared" si="7"/>
        <v>0.7142857142857143</v>
      </c>
      <c r="M61" s="57">
        <f t="shared" si="8"/>
        <v>0.2857142857142857</v>
      </c>
      <c r="N61" s="6">
        <f t="shared" si="9"/>
        <v>26</v>
      </c>
      <c r="O61" s="6">
        <f t="shared" si="10"/>
        <v>11</v>
      </c>
    </row>
    <row r="62" spans="1:15" ht="17.25" thickBot="1" x14ac:dyDescent="0.3">
      <c r="A62" s="4">
        <v>59</v>
      </c>
      <c r="B62" s="5" t="s">
        <v>28</v>
      </c>
      <c r="C62" s="5">
        <f>_xlfn.XLOOKUP($B62,'工作表1 (2)'!$D$3:$D$279,'工作表1 (2)'!J$3:J$279)</f>
        <v>4</v>
      </c>
      <c r="D62" s="5">
        <f>_xlfn.XLOOKUP($B62,'工作表1 (2)'!$D$3:$D$279,'工作表1 (2)'!K$3:K$279)</f>
        <v>4</v>
      </c>
      <c r="E62" s="7">
        <f t="shared" si="0"/>
        <v>4</v>
      </c>
      <c r="F62" s="6">
        <f t="shared" si="1"/>
        <v>1</v>
      </c>
      <c r="G62" s="55">
        <f t="shared" si="2"/>
        <v>8.884376189871821E-4</v>
      </c>
      <c r="H62" s="56">
        <f t="shared" si="3"/>
        <v>2.2210940474679552</v>
      </c>
      <c r="I62" s="56">
        <f t="shared" si="4"/>
        <v>2</v>
      </c>
      <c r="J62" s="6">
        <f t="shared" si="5"/>
        <v>5</v>
      </c>
      <c r="K62" t="str">
        <f t="shared" si="6"/>
        <v>不分平假日</v>
      </c>
      <c r="L62" s="54">
        <f t="shared" si="7"/>
        <v>0.7142857142857143</v>
      </c>
      <c r="M62" s="57">
        <f t="shared" si="8"/>
        <v>0.2857142857142857</v>
      </c>
      <c r="N62" s="6" t="str">
        <f t="shared" si="9"/>
        <v>不分平假日</v>
      </c>
      <c r="O62" s="6" t="str">
        <f t="shared" si="10"/>
        <v>不分平假日</v>
      </c>
    </row>
    <row r="63" spans="1:15" ht="17.25" thickBot="1" x14ac:dyDescent="0.3">
      <c r="A63" s="4">
        <v>60</v>
      </c>
      <c r="B63" s="5" t="s">
        <v>118</v>
      </c>
      <c r="C63" s="5">
        <f>_xlfn.XLOOKUP($B63,'工作表1 (2)'!$D$3:$D$279,'工作表1 (2)'!J$3:J$279)</f>
        <v>48</v>
      </c>
      <c r="D63" s="5">
        <f>_xlfn.XLOOKUP($B63,'工作表1 (2)'!$D$3:$D$279,'工作表1 (2)'!K$3:K$279)</f>
        <v>48</v>
      </c>
      <c r="E63" s="7">
        <f t="shared" si="0"/>
        <v>48</v>
      </c>
      <c r="F63" s="6">
        <f t="shared" si="1"/>
        <v>10</v>
      </c>
      <c r="G63" s="55">
        <f t="shared" si="2"/>
        <v>1.0661251427846186E-2</v>
      </c>
      <c r="H63" s="56">
        <f t="shared" si="3"/>
        <v>26.653128569615465</v>
      </c>
      <c r="I63" s="56">
        <f t="shared" si="4"/>
        <v>27</v>
      </c>
      <c r="J63" s="6">
        <f t="shared" si="5"/>
        <v>27</v>
      </c>
      <c r="K63" t="str">
        <f t="shared" si="6"/>
        <v>不分平假日</v>
      </c>
      <c r="L63" s="54">
        <f t="shared" si="7"/>
        <v>0.7142857142857143</v>
      </c>
      <c r="M63" s="57">
        <f t="shared" si="8"/>
        <v>0.2857142857142857</v>
      </c>
      <c r="N63" s="6" t="str">
        <f t="shared" si="9"/>
        <v>不分平假日</v>
      </c>
      <c r="O63" s="6" t="str">
        <f t="shared" si="10"/>
        <v>不分平假日</v>
      </c>
    </row>
    <row r="64" spans="1:15" ht="17.25" thickBot="1" x14ac:dyDescent="0.3">
      <c r="A64" s="4">
        <v>61</v>
      </c>
      <c r="B64" s="5" t="s">
        <v>29</v>
      </c>
      <c r="C64" s="5">
        <f>_xlfn.XLOOKUP($B64,'工作表1 (2)'!$D$3:$D$279,'工作表1 (2)'!J$3:J$279)</f>
        <v>8</v>
      </c>
      <c r="D64" s="5">
        <f>_xlfn.XLOOKUP($B64,'工作表1 (2)'!$D$3:$D$279,'工作表1 (2)'!K$3:K$279)</f>
        <v>8</v>
      </c>
      <c r="E64" s="7">
        <f t="shared" si="0"/>
        <v>8</v>
      </c>
      <c r="F64" s="6">
        <f t="shared" si="1"/>
        <v>2</v>
      </c>
      <c r="G64" s="55">
        <f t="shared" si="2"/>
        <v>1.7768752379743642E-3</v>
      </c>
      <c r="H64" s="56">
        <f t="shared" si="3"/>
        <v>4.4421880949359105</v>
      </c>
      <c r="I64" s="56">
        <f t="shared" si="4"/>
        <v>4</v>
      </c>
      <c r="J64" s="6">
        <f t="shared" si="5"/>
        <v>5</v>
      </c>
      <c r="K64" t="str">
        <f t="shared" si="6"/>
        <v>不分平假日</v>
      </c>
      <c r="L64" s="54">
        <f t="shared" si="7"/>
        <v>0.7142857142857143</v>
      </c>
      <c r="M64" s="57">
        <f t="shared" si="8"/>
        <v>0.2857142857142857</v>
      </c>
      <c r="N64" s="6" t="str">
        <f t="shared" si="9"/>
        <v>不分平假日</v>
      </c>
      <c r="O64" s="6" t="str">
        <f t="shared" si="10"/>
        <v>不分平假日</v>
      </c>
    </row>
    <row r="65" spans="1:15" ht="17.25" thickBot="1" x14ac:dyDescent="0.3">
      <c r="A65" s="4">
        <v>62</v>
      </c>
      <c r="B65" s="5" t="s">
        <v>119</v>
      </c>
      <c r="C65" s="5">
        <f>_xlfn.XLOOKUP($B65,'工作表1 (2)'!$D$3:$D$279,'工作表1 (2)'!J$3:J$279)</f>
        <v>18</v>
      </c>
      <c r="D65" s="5">
        <f>_xlfn.XLOOKUP($B65,'工作表1 (2)'!$D$3:$D$279,'工作表1 (2)'!K$3:K$279)</f>
        <v>18</v>
      </c>
      <c r="E65" s="7">
        <f t="shared" si="0"/>
        <v>18</v>
      </c>
      <c r="F65" s="6">
        <f t="shared" si="1"/>
        <v>4</v>
      </c>
      <c r="G65" s="55">
        <f t="shared" si="2"/>
        <v>3.9979692854423196E-3</v>
      </c>
      <c r="H65" s="56">
        <f t="shared" si="3"/>
        <v>9.9949232136057997</v>
      </c>
      <c r="I65" s="56">
        <f t="shared" si="4"/>
        <v>10</v>
      </c>
      <c r="J65" s="6">
        <f t="shared" si="5"/>
        <v>10</v>
      </c>
      <c r="K65" t="str">
        <f t="shared" si="6"/>
        <v>不分平假日</v>
      </c>
      <c r="L65" s="54">
        <f t="shared" si="7"/>
        <v>0.7142857142857143</v>
      </c>
      <c r="M65" s="57">
        <f t="shared" si="8"/>
        <v>0.2857142857142857</v>
      </c>
      <c r="N65" s="6" t="str">
        <f t="shared" si="9"/>
        <v>不分平假日</v>
      </c>
      <c r="O65" s="6" t="str">
        <f t="shared" si="10"/>
        <v>不分平假日</v>
      </c>
    </row>
    <row r="66" spans="1:15" ht="17.25" thickBot="1" x14ac:dyDescent="0.3">
      <c r="A66" s="4">
        <v>63</v>
      </c>
      <c r="B66" s="5" t="s">
        <v>30</v>
      </c>
      <c r="C66" s="5">
        <f>_xlfn.XLOOKUP($B66,'工作表1 (2)'!$D$3:$D$279,'工作表1 (2)'!J$3:J$279)</f>
        <v>6</v>
      </c>
      <c r="D66" s="5">
        <f>_xlfn.XLOOKUP($B66,'工作表1 (2)'!$D$3:$D$279,'工作表1 (2)'!K$3:K$279)</f>
        <v>6</v>
      </c>
      <c r="E66" s="7">
        <f t="shared" si="0"/>
        <v>6</v>
      </c>
      <c r="F66" s="6">
        <f t="shared" si="1"/>
        <v>2</v>
      </c>
      <c r="G66" s="55">
        <f t="shared" si="2"/>
        <v>1.3326564284807732E-3</v>
      </c>
      <c r="H66" s="56">
        <f t="shared" si="3"/>
        <v>3.3316410712019331</v>
      </c>
      <c r="I66" s="56">
        <f t="shared" si="4"/>
        <v>3</v>
      </c>
      <c r="J66" s="6">
        <f t="shared" si="5"/>
        <v>5</v>
      </c>
      <c r="K66" t="str">
        <f t="shared" si="6"/>
        <v>不分平假日</v>
      </c>
      <c r="L66" s="54">
        <f t="shared" si="7"/>
        <v>0.7142857142857143</v>
      </c>
      <c r="M66" s="57">
        <f t="shared" si="8"/>
        <v>0.2857142857142857</v>
      </c>
      <c r="N66" s="6" t="str">
        <f t="shared" si="9"/>
        <v>不分平假日</v>
      </c>
      <c r="O66" s="6" t="str">
        <f t="shared" si="10"/>
        <v>不分平假日</v>
      </c>
    </row>
    <row r="67" spans="1:15" ht="17.25" thickBot="1" x14ac:dyDescent="0.3">
      <c r="A67" s="4">
        <v>64</v>
      </c>
      <c r="B67" s="5" t="s">
        <v>120</v>
      </c>
      <c r="C67" s="5">
        <f>_xlfn.XLOOKUP($B67,'工作表1 (2)'!$D$3:$D$279,'工作表1 (2)'!J$3:J$279)</f>
        <v>18</v>
      </c>
      <c r="D67" s="5">
        <f>_xlfn.XLOOKUP($B67,'工作表1 (2)'!$D$3:$D$279,'工作表1 (2)'!K$3:K$279)</f>
        <v>18</v>
      </c>
      <c r="E67" s="7">
        <f t="shared" si="0"/>
        <v>18</v>
      </c>
      <c r="F67" s="6">
        <f t="shared" si="1"/>
        <v>4</v>
      </c>
      <c r="G67" s="55">
        <f t="shared" si="2"/>
        <v>3.9979692854423196E-3</v>
      </c>
      <c r="H67" s="56">
        <f t="shared" si="3"/>
        <v>9.9949232136057997</v>
      </c>
      <c r="I67" s="56">
        <f t="shared" si="4"/>
        <v>10</v>
      </c>
      <c r="J67" s="6">
        <f t="shared" si="5"/>
        <v>10</v>
      </c>
      <c r="K67" t="str">
        <f t="shared" si="6"/>
        <v>不分平假日</v>
      </c>
      <c r="L67" s="54">
        <f t="shared" si="7"/>
        <v>0.7142857142857143</v>
      </c>
      <c r="M67" s="57">
        <f t="shared" si="8"/>
        <v>0.2857142857142857</v>
      </c>
      <c r="N67" s="6" t="str">
        <f t="shared" si="9"/>
        <v>不分平假日</v>
      </c>
      <c r="O67" s="6" t="str">
        <f t="shared" si="10"/>
        <v>不分平假日</v>
      </c>
    </row>
    <row r="68" spans="1:15" ht="17.25" thickBot="1" x14ac:dyDescent="0.3">
      <c r="A68" s="4">
        <v>65</v>
      </c>
      <c r="B68" s="5" t="s">
        <v>121</v>
      </c>
      <c r="C68" s="5">
        <f>_xlfn.XLOOKUP($B68,'工作表1 (2)'!$D$3:$D$279,'工作表1 (2)'!J$3:J$279)</f>
        <v>14</v>
      </c>
      <c r="D68" s="5">
        <f>_xlfn.XLOOKUP($B68,'工作表1 (2)'!$D$3:$D$279,'工作表1 (2)'!K$3:K$279)</f>
        <v>6</v>
      </c>
      <c r="E68" s="7">
        <f t="shared" si="0"/>
        <v>11.714285714285714</v>
      </c>
      <c r="F68" s="6">
        <f t="shared" si="1"/>
        <v>3</v>
      </c>
      <c r="G68" s="55">
        <f t="shared" si="2"/>
        <v>2.6018530270338902E-3</v>
      </c>
      <c r="H68" s="56">
        <f t="shared" si="3"/>
        <v>6.5046325675847259</v>
      </c>
      <c r="I68" s="56">
        <f t="shared" si="4"/>
        <v>7</v>
      </c>
      <c r="J68" s="6">
        <f t="shared" si="5"/>
        <v>7</v>
      </c>
      <c r="K68" t="str">
        <f t="shared" si="6"/>
        <v>不分平假日</v>
      </c>
      <c r="L68" s="54">
        <f t="shared" si="7"/>
        <v>0.85365853658536583</v>
      </c>
      <c r="M68" s="57">
        <f t="shared" si="8"/>
        <v>0.14634146341463417</v>
      </c>
      <c r="N68" s="6" t="str">
        <f t="shared" si="9"/>
        <v>不分平假日</v>
      </c>
      <c r="O68" s="6" t="str">
        <f t="shared" si="10"/>
        <v>不分平假日</v>
      </c>
    </row>
    <row r="69" spans="1:15" ht="17.25" thickBot="1" x14ac:dyDescent="0.3">
      <c r="A69" s="4">
        <v>66</v>
      </c>
      <c r="B69" s="5" t="s">
        <v>31</v>
      </c>
      <c r="C69" s="5">
        <f>_xlfn.XLOOKUP($B69,'工作表1 (2)'!$D$3:$D$279,'工作表1 (2)'!J$3:J$279)</f>
        <v>5</v>
      </c>
      <c r="D69" s="5">
        <f>_xlfn.XLOOKUP($B69,'工作表1 (2)'!$D$3:$D$279,'工作表1 (2)'!K$3:K$279)</f>
        <v>0</v>
      </c>
      <c r="E69" s="7">
        <f t="shared" ref="E69:E131" si="11">(C69*5+D69*2)/7</f>
        <v>3.5714285714285716</v>
      </c>
      <c r="F69" s="6">
        <f t="shared" ref="F69:F131" si="12">IF(OR(LEFT(B69,1)="L",LEFT(B69,1)="F"),0,ROUNDUP(E69*0.2,0))</f>
        <v>1</v>
      </c>
      <c r="G69" s="55">
        <f t="shared" ref="G69:G132" si="13">E69/$E$370</f>
        <v>7.9324787409569835E-4</v>
      </c>
      <c r="H69" s="56">
        <f t="shared" ref="H69:H131" si="14">2500*G69</f>
        <v>1.9831196852392459</v>
      </c>
      <c r="I69" s="56">
        <f t="shared" ref="I69:I131" si="15">ROUND(H69,0)</f>
        <v>2</v>
      </c>
      <c r="J69" s="6">
        <f t="shared" ref="J69:J131" si="16">ROUND(MAX(H69,5),0)</f>
        <v>5</v>
      </c>
      <c r="K69" t="str">
        <f t="shared" ref="K69:K131" si="17">IF(J69&gt;30,"分平假日","不分平假日")</f>
        <v>不分平假日</v>
      </c>
      <c r="L69" s="54">
        <f t="shared" ref="L69:L131" si="18">(C69*5)/((C69*5)+(D69*2))</f>
        <v>1</v>
      </c>
      <c r="M69" s="57">
        <f t="shared" ref="M69:M131" si="19">1-L69</f>
        <v>0</v>
      </c>
      <c r="N69" s="6" t="str">
        <f t="shared" ref="N69:N131" si="20">IF(K69="分平假日",ROUND(J69*L69,0),K69)</f>
        <v>不分平假日</v>
      </c>
      <c r="O69" s="6" t="str">
        <f t="shared" ref="O69:O131" si="21">IF(K69="分平假日",J69-N69,K69)</f>
        <v>不分平假日</v>
      </c>
    </row>
    <row r="70" spans="1:15" ht="17.25" thickBot="1" x14ac:dyDescent="0.3">
      <c r="A70" s="4">
        <v>67</v>
      </c>
      <c r="B70" s="5" t="s">
        <v>122</v>
      </c>
      <c r="C70" s="5">
        <f>_xlfn.XLOOKUP($B70,'工作表1 (2)'!$D$3:$D$279,'工作表1 (2)'!J$3:J$279)</f>
        <v>8</v>
      </c>
      <c r="D70" s="5">
        <f>_xlfn.XLOOKUP($B70,'工作表1 (2)'!$D$3:$D$279,'工作表1 (2)'!K$3:K$279)</f>
        <v>6</v>
      </c>
      <c r="E70" s="7">
        <f t="shared" si="11"/>
        <v>7.4285714285714288</v>
      </c>
      <c r="F70" s="6">
        <f t="shared" si="12"/>
        <v>2</v>
      </c>
      <c r="G70" s="55">
        <f t="shared" si="13"/>
        <v>1.6499555781190525E-3</v>
      </c>
      <c r="H70" s="56">
        <f t="shared" si="14"/>
        <v>4.1248889452976307</v>
      </c>
      <c r="I70" s="56">
        <f t="shared" si="15"/>
        <v>4</v>
      </c>
      <c r="J70" s="6">
        <f t="shared" si="16"/>
        <v>5</v>
      </c>
      <c r="K70" t="str">
        <f t="shared" si="17"/>
        <v>不分平假日</v>
      </c>
      <c r="L70" s="54">
        <f t="shared" si="18"/>
        <v>0.76923076923076927</v>
      </c>
      <c r="M70" s="57">
        <f t="shared" si="19"/>
        <v>0.23076923076923073</v>
      </c>
      <c r="N70" s="6" t="str">
        <f t="shared" si="20"/>
        <v>不分平假日</v>
      </c>
      <c r="O70" s="6" t="str">
        <f t="shared" si="21"/>
        <v>不分平假日</v>
      </c>
    </row>
    <row r="71" spans="1:15" ht="17.25" thickBot="1" x14ac:dyDescent="0.3">
      <c r="A71" s="4">
        <v>68</v>
      </c>
      <c r="B71" s="5" t="s">
        <v>123</v>
      </c>
      <c r="C71" s="5">
        <f>_xlfn.XLOOKUP($B71,'工作表1 (2)'!$D$3:$D$279,'工作表1 (2)'!J$3:J$279)</f>
        <v>18</v>
      </c>
      <c r="D71" s="5">
        <f>_xlfn.XLOOKUP($B71,'工作表1 (2)'!$D$3:$D$279,'工作表1 (2)'!K$3:K$279)</f>
        <v>8</v>
      </c>
      <c r="E71" s="7">
        <f t="shared" si="11"/>
        <v>15.142857142857142</v>
      </c>
      <c r="F71" s="6">
        <f t="shared" si="12"/>
        <v>4</v>
      </c>
      <c r="G71" s="55">
        <f t="shared" si="13"/>
        <v>3.3633709861657607E-3</v>
      </c>
      <c r="H71" s="56">
        <f t="shared" si="14"/>
        <v>8.4084274654144018</v>
      </c>
      <c r="I71" s="56">
        <f t="shared" si="15"/>
        <v>8</v>
      </c>
      <c r="J71" s="6">
        <f t="shared" si="16"/>
        <v>8</v>
      </c>
      <c r="K71" t="str">
        <f t="shared" si="17"/>
        <v>不分平假日</v>
      </c>
      <c r="L71" s="54">
        <f t="shared" si="18"/>
        <v>0.84905660377358494</v>
      </c>
      <c r="M71" s="57">
        <f t="shared" si="19"/>
        <v>0.15094339622641506</v>
      </c>
      <c r="N71" s="6" t="str">
        <f t="shared" si="20"/>
        <v>不分平假日</v>
      </c>
      <c r="O71" s="6" t="str">
        <f t="shared" si="21"/>
        <v>不分平假日</v>
      </c>
    </row>
    <row r="72" spans="1:15" ht="17.25" thickBot="1" x14ac:dyDescent="0.3">
      <c r="A72" s="4">
        <v>69</v>
      </c>
      <c r="B72" s="5" t="s">
        <v>124</v>
      </c>
      <c r="C72" s="5">
        <f>_xlfn.XLOOKUP($B72,'工作表1 (2)'!$D$3:$D$279,'工作表1 (2)'!J$3:J$279)</f>
        <v>5</v>
      </c>
      <c r="D72" s="5">
        <f>_xlfn.XLOOKUP($B72,'工作表1 (2)'!$D$3:$D$279,'工作表1 (2)'!K$3:K$279)</f>
        <v>3</v>
      </c>
      <c r="E72" s="7">
        <f t="shared" si="11"/>
        <v>4.4285714285714288</v>
      </c>
      <c r="F72" s="6">
        <f t="shared" si="12"/>
        <v>1</v>
      </c>
      <c r="G72" s="55">
        <f t="shared" si="13"/>
        <v>9.8362736387866607E-4</v>
      </c>
      <c r="H72" s="56">
        <f t="shared" si="14"/>
        <v>2.4590684096966653</v>
      </c>
      <c r="I72" s="56">
        <f t="shared" si="15"/>
        <v>2</v>
      </c>
      <c r="J72" s="6">
        <f t="shared" si="16"/>
        <v>5</v>
      </c>
      <c r="K72" t="str">
        <f t="shared" si="17"/>
        <v>不分平假日</v>
      </c>
      <c r="L72" s="54">
        <f t="shared" si="18"/>
        <v>0.80645161290322576</v>
      </c>
      <c r="M72" s="57">
        <f t="shared" si="19"/>
        <v>0.19354838709677424</v>
      </c>
      <c r="N72" s="6" t="str">
        <f t="shared" si="20"/>
        <v>不分平假日</v>
      </c>
      <c r="O72" s="6" t="str">
        <f t="shared" si="21"/>
        <v>不分平假日</v>
      </c>
    </row>
    <row r="73" spans="1:15" ht="17.25" thickBot="1" x14ac:dyDescent="0.3">
      <c r="A73" s="4">
        <v>70</v>
      </c>
      <c r="B73" s="5" t="s">
        <v>125</v>
      </c>
      <c r="C73" s="5">
        <f>_xlfn.XLOOKUP($B73,'工作表1 (2)'!$D$3:$D$279,'工作表1 (2)'!J$3:J$279)</f>
        <v>10</v>
      </c>
      <c r="D73" s="5">
        <f>_xlfn.XLOOKUP($B73,'工作表1 (2)'!$D$3:$D$279,'工作表1 (2)'!K$3:K$279)</f>
        <v>6</v>
      </c>
      <c r="E73" s="7">
        <f t="shared" si="11"/>
        <v>8.8571428571428577</v>
      </c>
      <c r="F73" s="6">
        <f t="shared" si="12"/>
        <v>2</v>
      </c>
      <c r="G73" s="55">
        <f t="shared" si="13"/>
        <v>1.9672547277573321E-3</v>
      </c>
      <c r="H73" s="56">
        <f t="shared" si="14"/>
        <v>4.9181368193933306</v>
      </c>
      <c r="I73" s="56">
        <f t="shared" si="15"/>
        <v>5</v>
      </c>
      <c r="J73" s="6">
        <f t="shared" si="16"/>
        <v>5</v>
      </c>
      <c r="K73" t="str">
        <f t="shared" si="17"/>
        <v>不分平假日</v>
      </c>
      <c r="L73" s="54">
        <f t="shared" si="18"/>
        <v>0.80645161290322576</v>
      </c>
      <c r="M73" s="57">
        <f t="shared" si="19"/>
        <v>0.19354838709677424</v>
      </c>
      <c r="N73" s="6" t="str">
        <f t="shared" si="20"/>
        <v>不分平假日</v>
      </c>
      <c r="O73" s="6" t="str">
        <f t="shared" si="21"/>
        <v>不分平假日</v>
      </c>
    </row>
    <row r="74" spans="1:15" ht="17.25" thickBot="1" x14ac:dyDescent="0.3">
      <c r="A74" s="4">
        <v>71</v>
      </c>
      <c r="B74" s="5" t="s">
        <v>32</v>
      </c>
      <c r="C74" s="5">
        <f>_xlfn.XLOOKUP($B74,'工作表1 (2)'!$D$3:$D$279,'工作表1 (2)'!J$3:J$279)</f>
        <v>9</v>
      </c>
      <c r="D74" s="5">
        <f>_xlfn.XLOOKUP($B74,'工作表1 (2)'!$D$3:$D$279,'工作表1 (2)'!K$3:K$279)</f>
        <v>5</v>
      </c>
      <c r="E74" s="7">
        <f t="shared" si="11"/>
        <v>7.8571428571428568</v>
      </c>
      <c r="F74" s="6">
        <f t="shared" si="12"/>
        <v>2</v>
      </c>
      <c r="G74" s="55">
        <f t="shared" si="13"/>
        <v>1.7451453230105363E-3</v>
      </c>
      <c r="H74" s="56">
        <f t="shared" si="14"/>
        <v>4.3628633075263412</v>
      </c>
      <c r="I74" s="56">
        <f t="shared" si="15"/>
        <v>4</v>
      </c>
      <c r="J74" s="6">
        <f t="shared" si="16"/>
        <v>5</v>
      </c>
      <c r="K74" t="str">
        <f t="shared" si="17"/>
        <v>不分平假日</v>
      </c>
      <c r="L74" s="54">
        <f t="shared" si="18"/>
        <v>0.81818181818181823</v>
      </c>
      <c r="M74" s="57">
        <f t="shared" si="19"/>
        <v>0.18181818181818177</v>
      </c>
      <c r="N74" s="6" t="str">
        <f t="shared" si="20"/>
        <v>不分平假日</v>
      </c>
      <c r="O74" s="6" t="str">
        <f t="shared" si="21"/>
        <v>不分平假日</v>
      </c>
    </row>
    <row r="75" spans="1:15" ht="17.25" thickBot="1" x14ac:dyDescent="0.3">
      <c r="A75" s="4">
        <v>72</v>
      </c>
      <c r="B75" s="5" t="s">
        <v>126</v>
      </c>
      <c r="C75" s="5">
        <f>_xlfn.XLOOKUP($B75,'工作表1 (2)'!$D$3:$D$279,'工作表1 (2)'!J$3:J$279)</f>
        <v>14</v>
      </c>
      <c r="D75" s="5">
        <f>_xlfn.XLOOKUP($B75,'工作表1 (2)'!$D$3:$D$279,'工作表1 (2)'!K$3:K$279)</f>
        <v>11</v>
      </c>
      <c r="E75" s="7">
        <f t="shared" si="11"/>
        <v>13.142857142857142</v>
      </c>
      <c r="F75" s="6">
        <f t="shared" si="12"/>
        <v>3</v>
      </c>
      <c r="G75" s="55">
        <f t="shared" si="13"/>
        <v>2.9191521766721699E-3</v>
      </c>
      <c r="H75" s="56">
        <f t="shared" si="14"/>
        <v>7.2978804416804248</v>
      </c>
      <c r="I75" s="56">
        <f t="shared" si="15"/>
        <v>7</v>
      </c>
      <c r="J75" s="6">
        <f t="shared" si="16"/>
        <v>7</v>
      </c>
      <c r="K75" t="str">
        <f t="shared" si="17"/>
        <v>不分平假日</v>
      </c>
      <c r="L75" s="54">
        <f t="shared" si="18"/>
        <v>0.76086956521739135</v>
      </c>
      <c r="M75" s="57">
        <f t="shared" si="19"/>
        <v>0.23913043478260865</v>
      </c>
      <c r="N75" s="6" t="str">
        <f t="shared" si="20"/>
        <v>不分平假日</v>
      </c>
      <c r="O75" s="6" t="str">
        <f t="shared" si="21"/>
        <v>不分平假日</v>
      </c>
    </row>
    <row r="76" spans="1:15" ht="17.25" thickBot="1" x14ac:dyDescent="0.3">
      <c r="A76" s="4">
        <v>73</v>
      </c>
      <c r="B76" s="5" t="s">
        <v>127</v>
      </c>
      <c r="C76" s="5">
        <f>_xlfn.XLOOKUP($B76,'工作表1 (2)'!$D$3:$D$279,'工作表1 (2)'!J$3:J$279)</f>
        <v>11</v>
      </c>
      <c r="D76" s="5">
        <f>_xlfn.XLOOKUP($B76,'工作表1 (2)'!$D$3:$D$279,'工作表1 (2)'!K$3:K$279)</f>
        <v>7</v>
      </c>
      <c r="E76" s="7">
        <f t="shared" si="11"/>
        <v>9.8571428571428577</v>
      </c>
      <c r="F76" s="6">
        <f t="shared" si="12"/>
        <v>2</v>
      </c>
      <c r="G76" s="55">
        <f t="shared" si="13"/>
        <v>2.1893641325041275E-3</v>
      </c>
      <c r="H76" s="56">
        <f t="shared" si="14"/>
        <v>5.4734103312603191</v>
      </c>
      <c r="I76" s="56">
        <f t="shared" si="15"/>
        <v>5</v>
      </c>
      <c r="J76" s="6">
        <f t="shared" si="16"/>
        <v>5</v>
      </c>
      <c r="K76" t="str">
        <f t="shared" si="17"/>
        <v>不分平假日</v>
      </c>
      <c r="L76" s="54">
        <f t="shared" si="18"/>
        <v>0.79710144927536231</v>
      </c>
      <c r="M76" s="57">
        <f t="shared" si="19"/>
        <v>0.20289855072463769</v>
      </c>
      <c r="N76" s="6" t="str">
        <f t="shared" si="20"/>
        <v>不分平假日</v>
      </c>
      <c r="O76" s="6" t="str">
        <f t="shared" si="21"/>
        <v>不分平假日</v>
      </c>
    </row>
    <row r="77" spans="1:15" ht="17.25" thickBot="1" x14ac:dyDescent="0.3">
      <c r="A77" s="4">
        <v>74</v>
      </c>
      <c r="B77" s="5" t="s">
        <v>33</v>
      </c>
      <c r="C77" s="5">
        <f>_xlfn.XLOOKUP($B77,'工作表1 (2)'!$D$3:$D$279,'工作表1 (2)'!J$3:J$279)</f>
        <v>2</v>
      </c>
      <c r="D77" s="5">
        <f>_xlfn.XLOOKUP($B77,'工作表1 (2)'!$D$3:$D$279,'工作表1 (2)'!K$3:K$279)</f>
        <v>2</v>
      </c>
      <c r="E77" s="7">
        <f t="shared" si="11"/>
        <v>2</v>
      </c>
      <c r="F77" s="6">
        <f t="shared" si="12"/>
        <v>1</v>
      </c>
      <c r="G77" s="55">
        <f t="shared" si="13"/>
        <v>4.4421880949359105E-4</v>
      </c>
      <c r="H77" s="56">
        <f t="shared" si="14"/>
        <v>1.1105470237339776</v>
      </c>
      <c r="I77" s="56">
        <f t="shared" si="15"/>
        <v>1</v>
      </c>
      <c r="J77" s="6">
        <f t="shared" si="16"/>
        <v>5</v>
      </c>
      <c r="K77" t="str">
        <f t="shared" si="17"/>
        <v>不分平假日</v>
      </c>
      <c r="L77" s="54">
        <f t="shared" si="18"/>
        <v>0.7142857142857143</v>
      </c>
      <c r="M77" s="57">
        <f t="shared" si="19"/>
        <v>0.2857142857142857</v>
      </c>
      <c r="N77" s="6" t="str">
        <f t="shared" si="20"/>
        <v>不分平假日</v>
      </c>
      <c r="O77" s="6" t="str">
        <f t="shared" si="21"/>
        <v>不分平假日</v>
      </c>
    </row>
    <row r="78" spans="1:15" ht="17.25" thickBot="1" x14ac:dyDescent="0.3">
      <c r="A78" s="4">
        <v>75</v>
      </c>
      <c r="B78" s="5" t="s">
        <v>128</v>
      </c>
      <c r="C78" s="5">
        <f>_xlfn.XLOOKUP($B78,'工作表1 (2)'!$D$3:$D$279,'工作表1 (2)'!J$3:J$279)</f>
        <v>13</v>
      </c>
      <c r="D78" s="5">
        <f>_xlfn.XLOOKUP($B78,'工作表1 (2)'!$D$3:$D$279,'工作表1 (2)'!K$3:K$279)</f>
        <v>10</v>
      </c>
      <c r="E78" s="7">
        <f t="shared" ref="E78" si="22">(C78*5+D78*2)/7</f>
        <v>12.142857142857142</v>
      </c>
      <c r="F78" s="6">
        <f t="shared" si="12"/>
        <v>3</v>
      </c>
      <c r="G78" s="55">
        <f t="shared" si="13"/>
        <v>2.6970427719253741E-3</v>
      </c>
      <c r="H78" s="56">
        <f t="shared" si="14"/>
        <v>6.7426069298134355</v>
      </c>
      <c r="I78" s="56">
        <f t="shared" si="15"/>
        <v>7</v>
      </c>
      <c r="J78" s="6">
        <f t="shared" si="16"/>
        <v>7</v>
      </c>
      <c r="K78" t="str">
        <f t="shared" si="17"/>
        <v>不分平假日</v>
      </c>
      <c r="L78" s="54">
        <f t="shared" si="18"/>
        <v>0.76470588235294112</v>
      </c>
      <c r="M78" s="57">
        <f t="shared" si="19"/>
        <v>0.23529411764705888</v>
      </c>
      <c r="N78" s="6" t="str">
        <f t="shared" si="20"/>
        <v>不分平假日</v>
      </c>
      <c r="O78" s="6" t="str">
        <f t="shared" si="21"/>
        <v>不分平假日</v>
      </c>
    </row>
    <row r="79" spans="1:15" ht="17.25" thickBot="1" x14ac:dyDescent="0.3">
      <c r="A79" s="4">
        <v>76</v>
      </c>
      <c r="B79" s="5" t="s">
        <v>129</v>
      </c>
      <c r="C79" s="5">
        <f>_xlfn.XLOOKUP($B79,'工作表1 (2)'!$D$3:$D$279,'工作表1 (2)'!J$3:J$279)</f>
        <v>8</v>
      </c>
      <c r="D79" s="5">
        <f>_xlfn.XLOOKUP($B79,'工作表1 (2)'!$D$3:$D$279,'工作表1 (2)'!K$3:K$279)</f>
        <v>5</v>
      </c>
      <c r="E79" s="7">
        <f t="shared" si="11"/>
        <v>7.1428571428571432</v>
      </c>
      <c r="F79" s="6">
        <f t="shared" si="12"/>
        <v>2</v>
      </c>
      <c r="G79" s="55">
        <f t="shared" si="13"/>
        <v>1.5864957481913967E-3</v>
      </c>
      <c r="H79" s="56">
        <f t="shared" si="14"/>
        <v>3.9662393704784917</v>
      </c>
      <c r="I79" s="56">
        <f t="shared" si="15"/>
        <v>4</v>
      </c>
      <c r="J79" s="6">
        <f t="shared" si="16"/>
        <v>5</v>
      </c>
      <c r="K79" t="str">
        <f t="shared" si="17"/>
        <v>不分平假日</v>
      </c>
      <c r="L79" s="54">
        <f t="shared" si="18"/>
        <v>0.8</v>
      </c>
      <c r="M79" s="57">
        <f t="shared" si="19"/>
        <v>0.19999999999999996</v>
      </c>
      <c r="N79" s="6" t="str">
        <f t="shared" si="20"/>
        <v>不分平假日</v>
      </c>
      <c r="O79" s="6" t="str">
        <f t="shared" si="21"/>
        <v>不分平假日</v>
      </c>
    </row>
    <row r="80" spans="1:15" ht="17.25" thickBot="1" x14ac:dyDescent="0.3">
      <c r="A80" s="4">
        <v>77</v>
      </c>
      <c r="B80" s="5" t="s">
        <v>130</v>
      </c>
      <c r="C80" s="5">
        <f>_xlfn.XLOOKUP($B80,'工作表1 (2)'!$D$3:$D$279,'工作表1 (2)'!J$3:J$279)</f>
        <v>8</v>
      </c>
      <c r="D80" s="5">
        <f>_xlfn.XLOOKUP($B80,'工作表1 (2)'!$D$3:$D$279,'工作表1 (2)'!K$3:K$279)</f>
        <v>5</v>
      </c>
      <c r="E80" s="7">
        <f t="shared" si="11"/>
        <v>7.1428571428571432</v>
      </c>
      <c r="F80" s="6">
        <f t="shared" si="12"/>
        <v>2</v>
      </c>
      <c r="G80" s="55">
        <f t="shared" si="13"/>
        <v>1.5864957481913967E-3</v>
      </c>
      <c r="H80" s="56">
        <f t="shared" si="14"/>
        <v>3.9662393704784917</v>
      </c>
      <c r="I80" s="56">
        <f t="shared" si="15"/>
        <v>4</v>
      </c>
      <c r="J80" s="6">
        <f t="shared" si="16"/>
        <v>5</v>
      </c>
      <c r="K80" t="str">
        <f t="shared" si="17"/>
        <v>不分平假日</v>
      </c>
      <c r="L80" s="54">
        <f t="shared" si="18"/>
        <v>0.8</v>
      </c>
      <c r="M80" s="57">
        <f t="shared" si="19"/>
        <v>0.19999999999999996</v>
      </c>
      <c r="N80" s="6" t="str">
        <f t="shared" si="20"/>
        <v>不分平假日</v>
      </c>
      <c r="O80" s="6" t="str">
        <f t="shared" si="21"/>
        <v>不分平假日</v>
      </c>
    </row>
    <row r="81" spans="1:15" ht="17.25" thickBot="1" x14ac:dyDescent="0.3">
      <c r="A81" s="4">
        <v>78</v>
      </c>
      <c r="B81" s="5" t="s">
        <v>131</v>
      </c>
      <c r="C81" s="5">
        <f>_xlfn.XLOOKUP($B81,'工作表1 (2)'!$D$3:$D$279,'工作表1 (2)'!J$3:J$279)</f>
        <v>6</v>
      </c>
      <c r="D81" s="5">
        <f>_xlfn.XLOOKUP($B81,'工作表1 (2)'!$D$3:$D$279,'工作表1 (2)'!K$3:K$279)</f>
        <v>4</v>
      </c>
      <c r="E81" s="7">
        <f t="shared" si="11"/>
        <v>5.4285714285714288</v>
      </c>
      <c r="F81" s="6">
        <f t="shared" si="12"/>
        <v>2</v>
      </c>
      <c r="G81" s="55">
        <f t="shared" si="13"/>
        <v>1.2057367686254615E-3</v>
      </c>
      <c r="H81" s="56">
        <f t="shared" si="14"/>
        <v>3.0143419215636538</v>
      </c>
      <c r="I81" s="56">
        <f t="shared" si="15"/>
        <v>3</v>
      </c>
      <c r="J81" s="6">
        <f t="shared" si="16"/>
        <v>5</v>
      </c>
      <c r="K81" t="str">
        <f t="shared" si="17"/>
        <v>不分平假日</v>
      </c>
      <c r="L81" s="54">
        <f t="shared" si="18"/>
        <v>0.78947368421052633</v>
      </c>
      <c r="M81" s="57">
        <f t="shared" si="19"/>
        <v>0.21052631578947367</v>
      </c>
      <c r="N81" s="6" t="str">
        <f t="shared" si="20"/>
        <v>不分平假日</v>
      </c>
      <c r="O81" s="6" t="str">
        <f t="shared" si="21"/>
        <v>不分平假日</v>
      </c>
    </row>
    <row r="82" spans="1:15" ht="17.25" thickBot="1" x14ac:dyDescent="0.3">
      <c r="A82" s="4">
        <v>79</v>
      </c>
      <c r="B82" s="5" t="s">
        <v>34</v>
      </c>
      <c r="C82" s="5">
        <f>_xlfn.XLOOKUP($B82,'工作表1 (2)'!$D$3:$D$279,'工作表1 (2)'!J$3:J$279)</f>
        <v>2</v>
      </c>
      <c r="D82" s="5">
        <f>_xlfn.XLOOKUP($B82,'工作表1 (2)'!$D$3:$D$279,'工作表1 (2)'!K$3:K$279)</f>
        <v>0</v>
      </c>
      <c r="E82" s="7">
        <f t="shared" si="11"/>
        <v>1.4285714285714286</v>
      </c>
      <c r="F82" s="6">
        <f t="shared" si="12"/>
        <v>1</v>
      </c>
      <c r="G82" s="55">
        <f t="shared" si="13"/>
        <v>3.1729914963827936E-4</v>
      </c>
      <c r="H82" s="56">
        <f t="shared" si="14"/>
        <v>0.79324787409569841</v>
      </c>
      <c r="I82" s="56">
        <f t="shared" si="15"/>
        <v>1</v>
      </c>
      <c r="J82" s="6">
        <f t="shared" si="16"/>
        <v>5</v>
      </c>
      <c r="K82" t="str">
        <f t="shared" si="17"/>
        <v>不分平假日</v>
      </c>
      <c r="L82" s="54">
        <f t="shared" si="18"/>
        <v>1</v>
      </c>
      <c r="M82" s="57">
        <f t="shared" si="19"/>
        <v>0</v>
      </c>
      <c r="N82" s="6" t="str">
        <f t="shared" si="20"/>
        <v>不分平假日</v>
      </c>
      <c r="O82" s="6" t="str">
        <f t="shared" si="21"/>
        <v>不分平假日</v>
      </c>
    </row>
    <row r="83" spans="1:15" ht="17.25" thickBot="1" x14ac:dyDescent="0.3">
      <c r="A83" s="4">
        <v>80</v>
      </c>
      <c r="B83" s="5" t="s">
        <v>132</v>
      </c>
      <c r="C83" s="5">
        <f>_xlfn.XLOOKUP($B83,'工作表1 (2)'!$D$3:$D$279,'工作表1 (2)'!J$3:J$279)</f>
        <v>5</v>
      </c>
      <c r="D83" s="5">
        <f>_xlfn.XLOOKUP($B83,'工作表1 (2)'!$D$3:$D$279,'工作表1 (2)'!K$3:K$279)</f>
        <v>4</v>
      </c>
      <c r="E83" s="7">
        <f t="shared" si="11"/>
        <v>4.7142857142857144</v>
      </c>
      <c r="F83" s="6">
        <f t="shared" si="12"/>
        <v>1</v>
      </c>
      <c r="G83" s="55">
        <f t="shared" si="13"/>
        <v>1.0470871938063218E-3</v>
      </c>
      <c r="H83" s="56">
        <f t="shared" si="14"/>
        <v>2.6177179845158047</v>
      </c>
      <c r="I83" s="56">
        <f t="shared" si="15"/>
        <v>3</v>
      </c>
      <c r="J83" s="6">
        <f t="shared" si="16"/>
        <v>5</v>
      </c>
      <c r="K83" t="str">
        <f t="shared" si="17"/>
        <v>不分平假日</v>
      </c>
      <c r="L83" s="54">
        <f t="shared" si="18"/>
        <v>0.75757575757575757</v>
      </c>
      <c r="M83" s="57">
        <f t="shared" si="19"/>
        <v>0.24242424242424243</v>
      </c>
      <c r="N83" s="6" t="str">
        <f t="shared" si="20"/>
        <v>不分平假日</v>
      </c>
      <c r="O83" s="6" t="str">
        <f t="shared" si="21"/>
        <v>不分平假日</v>
      </c>
    </row>
    <row r="84" spans="1:15" ht="17.25" thickBot="1" x14ac:dyDescent="0.3">
      <c r="A84" s="4">
        <v>81</v>
      </c>
      <c r="B84" s="5" t="s">
        <v>35</v>
      </c>
      <c r="C84" s="5">
        <f>_xlfn.XLOOKUP($B84,'工作表1 (2)'!$D$3:$D$279,'工作表1 (2)'!J$3:J$279)</f>
        <v>2</v>
      </c>
      <c r="D84" s="5">
        <f>_xlfn.XLOOKUP($B84,'工作表1 (2)'!$D$3:$D$279,'工作表1 (2)'!K$3:K$279)</f>
        <v>0</v>
      </c>
      <c r="E84" s="7">
        <f t="shared" si="11"/>
        <v>1.4285714285714286</v>
      </c>
      <c r="F84" s="6">
        <f t="shared" si="12"/>
        <v>1</v>
      </c>
      <c r="G84" s="55">
        <f t="shared" si="13"/>
        <v>3.1729914963827936E-4</v>
      </c>
      <c r="H84" s="56">
        <f t="shared" si="14"/>
        <v>0.79324787409569841</v>
      </c>
      <c r="I84" s="56">
        <f t="shared" si="15"/>
        <v>1</v>
      </c>
      <c r="J84" s="6">
        <f t="shared" si="16"/>
        <v>5</v>
      </c>
      <c r="K84" t="str">
        <f t="shared" si="17"/>
        <v>不分平假日</v>
      </c>
      <c r="L84" s="54">
        <f t="shared" si="18"/>
        <v>1</v>
      </c>
      <c r="M84" s="57">
        <f t="shared" si="19"/>
        <v>0</v>
      </c>
      <c r="N84" s="6" t="str">
        <f t="shared" si="20"/>
        <v>不分平假日</v>
      </c>
      <c r="O84" s="6" t="str">
        <f t="shared" si="21"/>
        <v>不分平假日</v>
      </c>
    </row>
    <row r="85" spans="1:15" ht="17.25" thickBot="1" x14ac:dyDescent="0.3">
      <c r="A85" s="4">
        <v>82</v>
      </c>
      <c r="B85" s="5" t="s">
        <v>133</v>
      </c>
      <c r="C85" s="5">
        <f>_xlfn.XLOOKUP($B85,'工作表1 (2)'!$D$3:$D$279,'工作表1 (2)'!J$3:J$279)</f>
        <v>5</v>
      </c>
      <c r="D85" s="5">
        <f>_xlfn.XLOOKUP($B85,'工作表1 (2)'!$D$3:$D$279,'工作表1 (2)'!K$3:K$279)</f>
        <v>3</v>
      </c>
      <c r="E85" s="7">
        <f t="shared" si="11"/>
        <v>4.4285714285714288</v>
      </c>
      <c r="F85" s="6">
        <f t="shared" si="12"/>
        <v>1</v>
      </c>
      <c r="G85" s="55">
        <f t="shared" si="13"/>
        <v>9.8362736387866607E-4</v>
      </c>
      <c r="H85" s="56">
        <f t="shared" si="14"/>
        <v>2.4590684096966653</v>
      </c>
      <c r="I85" s="56">
        <f t="shared" si="15"/>
        <v>2</v>
      </c>
      <c r="J85" s="6">
        <f t="shared" si="16"/>
        <v>5</v>
      </c>
      <c r="K85" t="str">
        <f t="shared" si="17"/>
        <v>不分平假日</v>
      </c>
      <c r="L85" s="54">
        <f t="shared" si="18"/>
        <v>0.80645161290322576</v>
      </c>
      <c r="M85" s="57">
        <f t="shared" si="19"/>
        <v>0.19354838709677424</v>
      </c>
      <c r="N85" s="6" t="str">
        <f t="shared" si="20"/>
        <v>不分平假日</v>
      </c>
      <c r="O85" s="6" t="str">
        <f t="shared" si="21"/>
        <v>不分平假日</v>
      </c>
    </row>
    <row r="86" spans="1:15" ht="17.25" thickBot="1" x14ac:dyDescent="0.3">
      <c r="A86" s="4">
        <v>83</v>
      </c>
      <c r="B86" s="5" t="s">
        <v>134</v>
      </c>
      <c r="C86" s="5">
        <f>_xlfn.XLOOKUP($B86,'工作表1 (2)'!$D$3:$D$279,'工作表1 (2)'!J$3:J$279)</f>
        <v>4</v>
      </c>
      <c r="D86" s="5">
        <f>_xlfn.XLOOKUP($B86,'工作表1 (2)'!$D$3:$D$279,'工作表1 (2)'!K$3:K$279)</f>
        <v>3</v>
      </c>
      <c r="E86" s="7">
        <f t="shared" si="11"/>
        <v>3.7142857142857144</v>
      </c>
      <c r="F86" s="6">
        <f t="shared" si="12"/>
        <v>1</v>
      </c>
      <c r="G86" s="55">
        <f t="shared" si="13"/>
        <v>8.2497778905952623E-4</v>
      </c>
      <c r="H86" s="56">
        <f t="shared" si="14"/>
        <v>2.0624444726488154</v>
      </c>
      <c r="I86" s="56">
        <f t="shared" si="15"/>
        <v>2</v>
      </c>
      <c r="J86" s="6">
        <f t="shared" si="16"/>
        <v>5</v>
      </c>
      <c r="K86" t="str">
        <f t="shared" si="17"/>
        <v>不分平假日</v>
      </c>
      <c r="L86" s="54">
        <f t="shared" si="18"/>
        <v>0.76923076923076927</v>
      </c>
      <c r="M86" s="57">
        <f t="shared" si="19"/>
        <v>0.23076923076923073</v>
      </c>
      <c r="N86" s="6" t="str">
        <f t="shared" si="20"/>
        <v>不分平假日</v>
      </c>
      <c r="O86" s="6" t="str">
        <f t="shared" si="21"/>
        <v>不分平假日</v>
      </c>
    </row>
    <row r="87" spans="1:15" ht="17.25" thickBot="1" x14ac:dyDescent="0.3">
      <c r="A87" s="4">
        <v>84</v>
      </c>
      <c r="B87" s="5" t="s">
        <v>135</v>
      </c>
      <c r="C87" s="5">
        <f>_xlfn.XLOOKUP($B87,'工作表1 (2)'!$D$3:$D$279,'工作表1 (2)'!J$3:J$279)</f>
        <v>4</v>
      </c>
      <c r="D87" s="5">
        <f>_xlfn.XLOOKUP($B87,'工作表1 (2)'!$D$3:$D$279,'工作表1 (2)'!K$3:K$279)</f>
        <v>2</v>
      </c>
      <c r="E87" s="7">
        <f t="shared" si="11"/>
        <v>3.4285714285714284</v>
      </c>
      <c r="F87" s="6">
        <f t="shared" si="12"/>
        <v>1</v>
      </c>
      <c r="G87" s="55">
        <f t="shared" si="13"/>
        <v>7.6151795913187036E-4</v>
      </c>
      <c r="H87" s="56">
        <f t="shared" si="14"/>
        <v>1.9037948978296759</v>
      </c>
      <c r="I87" s="56">
        <f t="shared" si="15"/>
        <v>2</v>
      </c>
      <c r="J87" s="6">
        <f t="shared" si="16"/>
        <v>5</v>
      </c>
      <c r="K87" t="str">
        <f t="shared" si="17"/>
        <v>不分平假日</v>
      </c>
      <c r="L87" s="54">
        <f t="shared" si="18"/>
        <v>0.83333333333333337</v>
      </c>
      <c r="M87" s="57">
        <f t="shared" si="19"/>
        <v>0.16666666666666663</v>
      </c>
      <c r="N87" s="6" t="str">
        <f t="shared" si="20"/>
        <v>不分平假日</v>
      </c>
      <c r="O87" s="6" t="str">
        <f t="shared" si="21"/>
        <v>不分平假日</v>
      </c>
    </row>
    <row r="88" spans="1:15" ht="17.25" thickBot="1" x14ac:dyDescent="0.3">
      <c r="A88" s="4">
        <v>85</v>
      </c>
      <c r="B88" s="5" t="s">
        <v>136</v>
      </c>
      <c r="C88" s="5">
        <f>_xlfn.XLOOKUP($B88,'工作表1 (2)'!$D$3:$D$279,'工作表1 (2)'!J$3:J$279)</f>
        <v>4</v>
      </c>
      <c r="D88" s="5">
        <f>_xlfn.XLOOKUP($B88,'工作表1 (2)'!$D$3:$D$279,'工作表1 (2)'!K$3:K$279)</f>
        <v>2</v>
      </c>
      <c r="E88" s="7">
        <f t="shared" si="11"/>
        <v>3.4285714285714284</v>
      </c>
      <c r="F88" s="6">
        <f t="shared" si="12"/>
        <v>1</v>
      </c>
      <c r="G88" s="55">
        <f t="shared" si="13"/>
        <v>7.6151795913187036E-4</v>
      </c>
      <c r="H88" s="56">
        <f t="shared" si="14"/>
        <v>1.9037948978296759</v>
      </c>
      <c r="I88" s="56">
        <f t="shared" si="15"/>
        <v>2</v>
      </c>
      <c r="J88" s="6">
        <f t="shared" si="16"/>
        <v>5</v>
      </c>
      <c r="K88" t="str">
        <f t="shared" si="17"/>
        <v>不分平假日</v>
      </c>
      <c r="L88" s="54">
        <f t="shared" si="18"/>
        <v>0.83333333333333337</v>
      </c>
      <c r="M88" s="57">
        <f t="shared" si="19"/>
        <v>0.16666666666666663</v>
      </c>
      <c r="N88" s="6" t="str">
        <f t="shared" si="20"/>
        <v>不分平假日</v>
      </c>
      <c r="O88" s="6" t="str">
        <f t="shared" si="21"/>
        <v>不分平假日</v>
      </c>
    </row>
    <row r="89" spans="1:15" ht="17.25" thickBot="1" x14ac:dyDescent="0.3">
      <c r="A89" s="4">
        <v>86</v>
      </c>
      <c r="B89" s="5" t="s">
        <v>137</v>
      </c>
      <c r="C89" s="5">
        <f>_xlfn.XLOOKUP($B89,'工作表1 (2)'!$D$3:$D$279,'工作表1 (2)'!J$3:J$279)</f>
        <v>4</v>
      </c>
      <c r="D89" s="5">
        <f>_xlfn.XLOOKUP($B89,'工作表1 (2)'!$D$3:$D$279,'工作表1 (2)'!K$3:K$279)</f>
        <v>0</v>
      </c>
      <c r="E89" s="7">
        <f t="shared" si="11"/>
        <v>2.8571428571428572</v>
      </c>
      <c r="F89" s="6">
        <f t="shared" si="12"/>
        <v>1</v>
      </c>
      <c r="G89" s="55">
        <f t="shared" si="13"/>
        <v>6.3459829927655872E-4</v>
      </c>
      <c r="H89" s="56">
        <f t="shared" si="14"/>
        <v>1.5864957481913968</v>
      </c>
      <c r="I89" s="56">
        <f t="shared" si="15"/>
        <v>2</v>
      </c>
      <c r="J89" s="6">
        <f t="shared" si="16"/>
        <v>5</v>
      </c>
      <c r="K89" t="str">
        <f t="shared" si="17"/>
        <v>不分平假日</v>
      </c>
      <c r="L89" s="54">
        <f t="shared" si="18"/>
        <v>1</v>
      </c>
      <c r="M89" s="57">
        <f t="shared" si="19"/>
        <v>0</v>
      </c>
      <c r="N89" s="6" t="str">
        <f t="shared" si="20"/>
        <v>不分平假日</v>
      </c>
      <c r="O89" s="6" t="str">
        <f t="shared" si="21"/>
        <v>不分平假日</v>
      </c>
    </row>
    <row r="90" spans="1:15" ht="17.25" thickBot="1" x14ac:dyDescent="0.3">
      <c r="A90" s="4">
        <v>87</v>
      </c>
      <c r="B90" s="5" t="s">
        <v>138</v>
      </c>
      <c r="C90" s="5">
        <f>_xlfn.XLOOKUP($B90,'工作表1 (2)'!$D$3:$D$279,'工作表1 (2)'!J$3:J$279)</f>
        <v>4</v>
      </c>
      <c r="D90" s="5">
        <f>_xlfn.XLOOKUP($B90,'工作表1 (2)'!$D$3:$D$279,'工作表1 (2)'!K$3:K$279)</f>
        <v>4</v>
      </c>
      <c r="E90" s="7">
        <f t="shared" si="11"/>
        <v>4</v>
      </c>
      <c r="F90" s="6">
        <f t="shared" si="12"/>
        <v>1</v>
      </c>
      <c r="G90" s="55">
        <f t="shared" si="13"/>
        <v>8.884376189871821E-4</v>
      </c>
      <c r="H90" s="56">
        <f t="shared" si="14"/>
        <v>2.2210940474679552</v>
      </c>
      <c r="I90" s="56">
        <f t="shared" si="15"/>
        <v>2</v>
      </c>
      <c r="J90" s="6">
        <f t="shared" si="16"/>
        <v>5</v>
      </c>
      <c r="K90" t="str">
        <f t="shared" si="17"/>
        <v>不分平假日</v>
      </c>
      <c r="L90" s="54">
        <f t="shared" si="18"/>
        <v>0.7142857142857143</v>
      </c>
      <c r="M90" s="57">
        <f t="shared" si="19"/>
        <v>0.2857142857142857</v>
      </c>
      <c r="N90" s="6" t="str">
        <f t="shared" si="20"/>
        <v>不分平假日</v>
      </c>
      <c r="O90" s="6" t="str">
        <f t="shared" si="21"/>
        <v>不分平假日</v>
      </c>
    </row>
    <row r="91" spans="1:15" ht="17.25" thickBot="1" x14ac:dyDescent="0.3">
      <c r="A91" s="4">
        <v>88</v>
      </c>
      <c r="B91" s="5" t="s">
        <v>139</v>
      </c>
      <c r="C91" s="5">
        <f>_xlfn.XLOOKUP($B91,'工作表1 (2)'!$D$3:$D$279,'工作表1 (2)'!J$3:J$279)</f>
        <v>20</v>
      </c>
      <c r="D91" s="5">
        <f>_xlfn.XLOOKUP($B91,'工作表1 (2)'!$D$3:$D$279,'工作表1 (2)'!K$3:K$279)</f>
        <v>20</v>
      </c>
      <c r="E91" s="7">
        <f t="shared" si="11"/>
        <v>20</v>
      </c>
      <c r="F91" s="6">
        <f t="shared" si="12"/>
        <v>4</v>
      </c>
      <c r="G91" s="55">
        <f t="shared" si="13"/>
        <v>4.4421880949359104E-3</v>
      </c>
      <c r="H91" s="56">
        <f t="shared" si="14"/>
        <v>11.105470237339777</v>
      </c>
      <c r="I91" s="56">
        <f t="shared" si="15"/>
        <v>11</v>
      </c>
      <c r="J91" s="6">
        <f t="shared" si="16"/>
        <v>11</v>
      </c>
      <c r="K91" t="str">
        <f t="shared" si="17"/>
        <v>不分平假日</v>
      </c>
      <c r="L91" s="54">
        <f t="shared" si="18"/>
        <v>0.7142857142857143</v>
      </c>
      <c r="M91" s="57">
        <f t="shared" si="19"/>
        <v>0.2857142857142857</v>
      </c>
      <c r="N91" s="6" t="str">
        <f t="shared" si="20"/>
        <v>不分平假日</v>
      </c>
      <c r="O91" s="6" t="str">
        <f t="shared" si="21"/>
        <v>不分平假日</v>
      </c>
    </row>
    <row r="92" spans="1:15" ht="17.25" thickBot="1" x14ac:dyDescent="0.3">
      <c r="A92" s="4">
        <v>89</v>
      </c>
      <c r="B92" s="5" t="s">
        <v>140</v>
      </c>
      <c r="C92" s="5">
        <f>_xlfn.XLOOKUP($B92,'工作表1 (2)'!$D$3:$D$279,'工作表1 (2)'!J$3:J$279)</f>
        <v>12</v>
      </c>
      <c r="D92" s="5">
        <f>_xlfn.XLOOKUP($B92,'工作表1 (2)'!$D$3:$D$279,'工作表1 (2)'!K$3:K$279)</f>
        <v>18</v>
      </c>
      <c r="E92" s="7">
        <f t="shared" si="11"/>
        <v>13.714285714285714</v>
      </c>
      <c r="F92" s="6">
        <f t="shared" si="12"/>
        <v>3</v>
      </c>
      <c r="G92" s="55">
        <f t="shared" si="13"/>
        <v>3.0460718365274814E-3</v>
      </c>
      <c r="H92" s="56">
        <f t="shared" si="14"/>
        <v>7.6151795913187037</v>
      </c>
      <c r="I92" s="56">
        <f t="shared" si="15"/>
        <v>8</v>
      </c>
      <c r="J92" s="6">
        <f t="shared" si="16"/>
        <v>8</v>
      </c>
      <c r="K92" t="str">
        <f t="shared" si="17"/>
        <v>不分平假日</v>
      </c>
      <c r="L92" s="54">
        <f t="shared" si="18"/>
        <v>0.625</v>
      </c>
      <c r="M92" s="57">
        <f t="shared" si="19"/>
        <v>0.375</v>
      </c>
      <c r="N92" s="6" t="str">
        <f t="shared" si="20"/>
        <v>不分平假日</v>
      </c>
      <c r="O92" s="6" t="str">
        <f t="shared" si="21"/>
        <v>不分平假日</v>
      </c>
    </row>
    <row r="93" spans="1:15" ht="17.25" thickBot="1" x14ac:dyDescent="0.3">
      <c r="A93" s="4">
        <v>90</v>
      </c>
      <c r="B93" s="5" t="s">
        <v>36</v>
      </c>
      <c r="C93" s="5">
        <f>_xlfn.XLOOKUP($B93,'工作表1 (2)'!$D$3:$D$279,'工作表1 (2)'!J$3:J$279)</f>
        <v>12</v>
      </c>
      <c r="D93" s="5">
        <f>_xlfn.XLOOKUP($B93,'工作表1 (2)'!$D$3:$D$279,'工作表1 (2)'!K$3:K$279)</f>
        <v>6</v>
      </c>
      <c r="E93" s="7">
        <f t="shared" si="11"/>
        <v>10.285714285714286</v>
      </c>
      <c r="F93" s="6">
        <f t="shared" si="12"/>
        <v>3</v>
      </c>
      <c r="G93" s="55">
        <f t="shared" si="13"/>
        <v>2.2845538773956114E-3</v>
      </c>
      <c r="H93" s="56">
        <f t="shared" si="14"/>
        <v>5.7113846934890287</v>
      </c>
      <c r="I93" s="56">
        <f t="shared" si="15"/>
        <v>6</v>
      </c>
      <c r="J93" s="6">
        <f t="shared" si="16"/>
        <v>6</v>
      </c>
      <c r="K93" t="str">
        <f t="shared" si="17"/>
        <v>不分平假日</v>
      </c>
      <c r="L93" s="54">
        <f t="shared" si="18"/>
        <v>0.83333333333333337</v>
      </c>
      <c r="M93" s="57">
        <f t="shared" si="19"/>
        <v>0.16666666666666663</v>
      </c>
      <c r="N93" s="6" t="str">
        <f t="shared" si="20"/>
        <v>不分平假日</v>
      </c>
      <c r="O93" s="6" t="str">
        <f t="shared" si="21"/>
        <v>不分平假日</v>
      </c>
    </row>
    <row r="94" spans="1:15" ht="17.25" thickBot="1" x14ac:dyDescent="0.3">
      <c r="A94" s="4">
        <v>91</v>
      </c>
      <c r="B94" s="5" t="s">
        <v>141</v>
      </c>
      <c r="C94" s="5">
        <f>_xlfn.XLOOKUP($B94,'工作表1 (2)'!$D$3:$D$279,'工作表1 (2)'!J$3:J$279)</f>
        <v>24</v>
      </c>
      <c r="D94" s="5">
        <f>_xlfn.XLOOKUP($B94,'工作表1 (2)'!$D$3:$D$279,'工作表1 (2)'!K$3:K$279)</f>
        <v>24</v>
      </c>
      <c r="E94" s="7">
        <f t="shared" si="11"/>
        <v>24</v>
      </c>
      <c r="F94" s="6">
        <f t="shared" si="12"/>
        <v>5</v>
      </c>
      <c r="G94" s="55">
        <f t="shared" si="13"/>
        <v>5.3306257139230928E-3</v>
      </c>
      <c r="H94" s="56">
        <f t="shared" si="14"/>
        <v>13.326564284807732</v>
      </c>
      <c r="I94" s="56">
        <f t="shared" si="15"/>
        <v>13</v>
      </c>
      <c r="J94" s="6">
        <f t="shared" si="16"/>
        <v>13</v>
      </c>
      <c r="K94" t="str">
        <f t="shared" si="17"/>
        <v>不分平假日</v>
      </c>
      <c r="L94" s="54">
        <f t="shared" si="18"/>
        <v>0.7142857142857143</v>
      </c>
      <c r="M94" s="57">
        <f t="shared" si="19"/>
        <v>0.2857142857142857</v>
      </c>
      <c r="N94" s="6" t="str">
        <f t="shared" si="20"/>
        <v>不分平假日</v>
      </c>
      <c r="O94" s="6" t="str">
        <f t="shared" si="21"/>
        <v>不分平假日</v>
      </c>
    </row>
    <row r="95" spans="1:15" ht="17.25" thickBot="1" x14ac:dyDescent="0.3">
      <c r="A95" s="4">
        <v>92</v>
      </c>
      <c r="B95" s="5" t="s">
        <v>142</v>
      </c>
      <c r="C95" s="5">
        <f>_xlfn.XLOOKUP($B95,'工作表1 (2)'!$D$3:$D$279,'工作表1 (2)'!J$3:J$279)</f>
        <v>26</v>
      </c>
      <c r="D95" s="5">
        <f>_xlfn.XLOOKUP($B95,'工作表1 (2)'!$D$3:$D$279,'工作表1 (2)'!K$3:K$279)</f>
        <v>13</v>
      </c>
      <c r="E95" s="7">
        <f t="shared" si="11"/>
        <v>22.285714285714285</v>
      </c>
      <c r="F95" s="6">
        <f t="shared" si="12"/>
        <v>5</v>
      </c>
      <c r="G95" s="55">
        <f t="shared" si="13"/>
        <v>4.9498667343571574E-3</v>
      </c>
      <c r="H95" s="56">
        <f t="shared" si="14"/>
        <v>12.374666835892894</v>
      </c>
      <c r="I95" s="56">
        <f t="shared" si="15"/>
        <v>12</v>
      </c>
      <c r="J95" s="6">
        <f t="shared" si="16"/>
        <v>12</v>
      </c>
      <c r="K95" t="str">
        <f t="shared" si="17"/>
        <v>不分平假日</v>
      </c>
      <c r="L95" s="54">
        <f t="shared" si="18"/>
        <v>0.83333333333333337</v>
      </c>
      <c r="M95" s="57">
        <f t="shared" si="19"/>
        <v>0.16666666666666663</v>
      </c>
      <c r="N95" s="6" t="str">
        <f t="shared" si="20"/>
        <v>不分平假日</v>
      </c>
      <c r="O95" s="6" t="str">
        <f t="shared" si="21"/>
        <v>不分平假日</v>
      </c>
    </row>
    <row r="96" spans="1:15" ht="17.25" thickBot="1" x14ac:dyDescent="0.3">
      <c r="A96" s="4">
        <v>93</v>
      </c>
      <c r="B96" s="5" t="s">
        <v>143</v>
      </c>
      <c r="C96" s="5">
        <f>_xlfn.XLOOKUP($B96,'工作表1 (2)'!$D$3:$D$279,'工作表1 (2)'!J$3:J$279)</f>
        <v>48</v>
      </c>
      <c r="D96" s="5">
        <f>_xlfn.XLOOKUP($B96,'工作表1 (2)'!$D$3:$D$279,'工作表1 (2)'!K$3:K$279)</f>
        <v>24</v>
      </c>
      <c r="E96" s="7">
        <f t="shared" si="11"/>
        <v>41.142857142857146</v>
      </c>
      <c r="F96" s="6">
        <f t="shared" si="12"/>
        <v>9</v>
      </c>
      <c r="G96" s="55">
        <f t="shared" si="13"/>
        <v>9.1382155095824456E-3</v>
      </c>
      <c r="H96" s="56">
        <f t="shared" si="14"/>
        <v>22.845538773956115</v>
      </c>
      <c r="I96" s="56">
        <f t="shared" si="15"/>
        <v>23</v>
      </c>
      <c r="J96" s="6">
        <f t="shared" si="16"/>
        <v>23</v>
      </c>
      <c r="K96" t="str">
        <f t="shared" si="17"/>
        <v>不分平假日</v>
      </c>
      <c r="L96" s="54">
        <f t="shared" si="18"/>
        <v>0.83333333333333337</v>
      </c>
      <c r="M96" s="57">
        <f t="shared" si="19"/>
        <v>0.16666666666666663</v>
      </c>
      <c r="N96" s="6" t="str">
        <f t="shared" si="20"/>
        <v>不分平假日</v>
      </c>
      <c r="O96" s="6" t="str">
        <f t="shared" si="21"/>
        <v>不分平假日</v>
      </c>
    </row>
    <row r="97" spans="1:15" ht="17.25" thickBot="1" x14ac:dyDescent="0.3">
      <c r="A97" s="4">
        <v>94</v>
      </c>
      <c r="B97" s="5" t="s">
        <v>144</v>
      </c>
      <c r="C97" s="5">
        <f>_xlfn.XLOOKUP($B97,'工作表1 (2)'!$D$3:$D$279,'工作表1 (2)'!J$3:J$279)</f>
        <v>5</v>
      </c>
      <c r="D97" s="5">
        <f>_xlfn.XLOOKUP($B97,'工作表1 (2)'!$D$3:$D$279,'工作表1 (2)'!K$3:K$279)</f>
        <v>5</v>
      </c>
      <c r="E97" s="7">
        <f t="shared" si="11"/>
        <v>5</v>
      </c>
      <c r="F97" s="6">
        <f t="shared" si="12"/>
        <v>1</v>
      </c>
      <c r="G97" s="55">
        <f t="shared" si="13"/>
        <v>1.1105470237339776E-3</v>
      </c>
      <c r="H97" s="56">
        <f t="shared" si="14"/>
        <v>2.7763675593349442</v>
      </c>
      <c r="I97" s="56">
        <f t="shared" si="15"/>
        <v>3</v>
      </c>
      <c r="J97" s="6">
        <f t="shared" si="16"/>
        <v>5</v>
      </c>
      <c r="K97" t="str">
        <f t="shared" si="17"/>
        <v>不分平假日</v>
      </c>
      <c r="L97" s="54">
        <f t="shared" si="18"/>
        <v>0.7142857142857143</v>
      </c>
      <c r="M97" s="57">
        <f t="shared" si="19"/>
        <v>0.2857142857142857</v>
      </c>
      <c r="N97" s="6" t="str">
        <f t="shared" si="20"/>
        <v>不分平假日</v>
      </c>
      <c r="O97" s="6" t="str">
        <f t="shared" si="21"/>
        <v>不分平假日</v>
      </c>
    </row>
    <row r="98" spans="1:15" ht="17.25" thickBot="1" x14ac:dyDescent="0.3">
      <c r="A98" s="4">
        <v>95</v>
      </c>
      <c r="B98" s="5" t="s">
        <v>965</v>
      </c>
      <c r="C98" s="5">
        <f>_xlfn.XLOOKUP($B98,'工作表1 (2)'!$D$3:$D$279,'工作表1 (2)'!J$3:J$279)</f>
        <v>14</v>
      </c>
      <c r="D98" s="5">
        <f>_xlfn.XLOOKUP($B98,'工作表1 (2)'!$D$3:$D$279,'工作表1 (2)'!K$3:K$279)</f>
        <v>14</v>
      </c>
      <c r="E98" s="7">
        <f t="shared" si="11"/>
        <v>14</v>
      </c>
      <c r="F98" s="6">
        <f t="shared" si="12"/>
        <v>3</v>
      </c>
      <c r="G98" s="55">
        <f t="shared" si="13"/>
        <v>3.1095316664551372E-3</v>
      </c>
      <c r="H98" s="56">
        <f t="shared" si="14"/>
        <v>7.7738291661378431</v>
      </c>
      <c r="I98" s="56">
        <f t="shared" si="15"/>
        <v>8</v>
      </c>
      <c r="J98" s="6">
        <f t="shared" si="16"/>
        <v>8</v>
      </c>
      <c r="K98" t="str">
        <f t="shared" si="17"/>
        <v>不分平假日</v>
      </c>
      <c r="L98" s="54">
        <f t="shared" si="18"/>
        <v>0.7142857142857143</v>
      </c>
      <c r="M98" s="57">
        <f t="shared" si="19"/>
        <v>0.2857142857142857</v>
      </c>
      <c r="N98" s="6" t="str">
        <f t="shared" si="20"/>
        <v>不分平假日</v>
      </c>
      <c r="O98" s="6" t="str">
        <f t="shared" si="21"/>
        <v>不分平假日</v>
      </c>
    </row>
    <row r="99" spans="1:15" ht="17.25" thickBot="1" x14ac:dyDescent="0.3">
      <c r="A99" s="4">
        <v>96</v>
      </c>
      <c r="B99" s="5" t="s">
        <v>145</v>
      </c>
      <c r="C99" s="5">
        <f>_xlfn.XLOOKUP($B99,'工作表1 (2)'!$D$3:$D$279,'工作表1 (2)'!J$3:J$279)</f>
        <v>4</v>
      </c>
      <c r="D99" s="5">
        <f>_xlfn.XLOOKUP($B99,'工作表1 (2)'!$D$3:$D$279,'工作表1 (2)'!K$3:K$279)</f>
        <v>0</v>
      </c>
      <c r="E99" s="7">
        <f t="shared" si="11"/>
        <v>2.8571428571428572</v>
      </c>
      <c r="F99" s="6">
        <f t="shared" si="12"/>
        <v>1</v>
      </c>
      <c r="G99" s="55">
        <f t="shared" si="13"/>
        <v>6.3459829927655872E-4</v>
      </c>
      <c r="H99" s="56">
        <f t="shared" si="14"/>
        <v>1.5864957481913968</v>
      </c>
      <c r="I99" s="56">
        <f t="shared" si="15"/>
        <v>2</v>
      </c>
      <c r="J99" s="6">
        <f t="shared" si="16"/>
        <v>5</v>
      </c>
      <c r="K99" t="str">
        <f t="shared" si="17"/>
        <v>不分平假日</v>
      </c>
      <c r="L99" s="54">
        <f t="shared" si="18"/>
        <v>1</v>
      </c>
      <c r="M99" s="57">
        <f t="shared" si="19"/>
        <v>0</v>
      </c>
      <c r="N99" s="6" t="str">
        <f t="shared" si="20"/>
        <v>不分平假日</v>
      </c>
      <c r="O99" s="6" t="str">
        <f t="shared" si="21"/>
        <v>不分平假日</v>
      </c>
    </row>
    <row r="100" spans="1:15" ht="17.25" thickBot="1" x14ac:dyDescent="0.3">
      <c r="A100" s="4">
        <v>97</v>
      </c>
      <c r="B100" s="5" t="s">
        <v>37</v>
      </c>
      <c r="C100" s="5">
        <f>_xlfn.XLOOKUP($B100,'工作表1 (2)'!$D$3:$D$279,'工作表1 (2)'!J$3:J$279)</f>
        <v>2</v>
      </c>
      <c r="D100" s="5">
        <f>_xlfn.XLOOKUP($B100,'工作表1 (2)'!$D$3:$D$279,'工作表1 (2)'!K$3:K$279)</f>
        <v>0</v>
      </c>
      <c r="E100" s="7">
        <f t="shared" si="11"/>
        <v>1.4285714285714286</v>
      </c>
      <c r="F100" s="6">
        <f t="shared" si="12"/>
        <v>1</v>
      </c>
      <c r="G100" s="55">
        <f t="shared" si="13"/>
        <v>3.1729914963827936E-4</v>
      </c>
      <c r="H100" s="56">
        <f t="shared" si="14"/>
        <v>0.79324787409569841</v>
      </c>
      <c r="I100" s="56">
        <f t="shared" si="15"/>
        <v>1</v>
      </c>
      <c r="J100" s="6">
        <f t="shared" si="16"/>
        <v>5</v>
      </c>
      <c r="K100" t="str">
        <f t="shared" si="17"/>
        <v>不分平假日</v>
      </c>
      <c r="L100" s="54">
        <f t="shared" si="18"/>
        <v>1</v>
      </c>
      <c r="M100" s="57">
        <f t="shared" si="19"/>
        <v>0</v>
      </c>
      <c r="N100" s="6" t="str">
        <f t="shared" si="20"/>
        <v>不分平假日</v>
      </c>
      <c r="O100" s="6" t="str">
        <f t="shared" si="21"/>
        <v>不分平假日</v>
      </c>
    </row>
    <row r="101" spans="1:15" ht="17.25" thickBot="1" x14ac:dyDescent="0.3">
      <c r="A101" s="4">
        <v>98</v>
      </c>
      <c r="B101" s="5" t="s">
        <v>146</v>
      </c>
      <c r="C101" s="5">
        <f>_xlfn.XLOOKUP($B101,'工作表1 (2)'!$D$3:$D$279,'工作表1 (2)'!J$3:J$279)</f>
        <v>36</v>
      </c>
      <c r="D101" s="5">
        <f>_xlfn.XLOOKUP($B101,'工作表1 (2)'!$D$3:$D$279,'工作表1 (2)'!K$3:K$279)</f>
        <v>36</v>
      </c>
      <c r="E101" s="7">
        <f t="shared" si="11"/>
        <v>36</v>
      </c>
      <c r="F101" s="6">
        <f t="shared" si="12"/>
        <v>8</v>
      </c>
      <c r="G101" s="55">
        <f t="shared" si="13"/>
        <v>7.9959385708846392E-3</v>
      </c>
      <c r="H101" s="56">
        <f t="shared" si="14"/>
        <v>19.989846427211599</v>
      </c>
      <c r="I101" s="56">
        <f t="shared" si="15"/>
        <v>20</v>
      </c>
      <c r="J101" s="6">
        <f t="shared" si="16"/>
        <v>20</v>
      </c>
      <c r="K101" t="str">
        <f t="shared" si="17"/>
        <v>不分平假日</v>
      </c>
      <c r="L101" s="54">
        <f t="shared" si="18"/>
        <v>0.7142857142857143</v>
      </c>
      <c r="M101" s="57">
        <f t="shared" si="19"/>
        <v>0.2857142857142857</v>
      </c>
      <c r="N101" s="6" t="str">
        <f t="shared" si="20"/>
        <v>不分平假日</v>
      </c>
      <c r="O101" s="6" t="str">
        <f t="shared" si="21"/>
        <v>不分平假日</v>
      </c>
    </row>
    <row r="102" spans="1:15" ht="17.25" thickBot="1" x14ac:dyDescent="0.3">
      <c r="A102" s="4">
        <v>99</v>
      </c>
      <c r="B102" s="5" t="s">
        <v>38</v>
      </c>
      <c r="C102" s="5">
        <f>_xlfn.XLOOKUP($B102,'工作表1 (2)'!$D$3:$D$279,'工作表1 (2)'!J$3:J$279)</f>
        <v>1</v>
      </c>
      <c r="D102" s="5">
        <f>_xlfn.XLOOKUP($B102,'工作表1 (2)'!$D$3:$D$279,'工作表1 (2)'!K$3:K$279)</f>
        <v>1</v>
      </c>
      <c r="E102" s="7">
        <f t="shared" si="11"/>
        <v>1</v>
      </c>
      <c r="F102" s="6">
        <f t="shared" si="12"/>
        <v>1</v>
      </c>
      <c r="G102" s="55">
        <f t="shared" si="13"/>
        <v>2.2210940474679552E-4</v>
      </c>
      <c r="H102" s="56">
        <f t="shared" si="14"/>
        <v>0.55527351186698881</v>
      </c>
      <c r="I102" s="56">
        <f t="shared" si="15"/>
        <v>1</v>
      </c>
      <c r="J102" s="6">
        <f t="shared" si="16"/>
        <v>5</v>
      </c>
      <c r="K102" t="str">
        <f t="shared" si="17"/>
        <v>不分平假日</v>
      </c>
      <c r="L102" s="54">
        <f t="shared" si="18"/>
        <v>0.7142857142857143</v>
      </c>
      <c r="M102" s="57">
        <f t="shared" si="19"/>
        <v>0.2857142857142857</v>
      </c>
      <c r="N102" s="6" t="str">
        <f t="shared" si="20"/>
        <v>不分平假日</v>
      </c>
      <c r="O102" s="6" t="str">
        <f t="shared" si="21"/>
        <v>不分平假日</v>
      </c>
    </row>
    <row r="103" spans="1:15" ht="17.25" thickBot="1" x14ac:dyDescent="0.3">
      <c r="A103" s="4">
        <v>100</v>
      </c>
      <c r="B103" s="5" t="s">
        <v>147</v>
      </c>
      <c r="C103" s="5">
        <f>_xlfn.XLOOKUP($B103,'工作表1 (2)'!$D$3:$D$279,'工作表1 (2)'!J$3:J$279)</f>
        <v>8</v>
      </c>
      <c r="D103" s="5">
        <f>_xlfn.XLOOKUP($B103,'工作表1 (2)'!$D$3:$D$279,'工作表1 (2)'!K$3:K$279)</f>
        <v>12</v>
      </c>
      <c r="E103" s="7">
        <f t="shared" si="11"/>
        <v>9.1428571428571423</v>
      </c>
      <c r="F103" s="6">
        <f t="shared" si="12"/>
        <v>2</v>
      </c>
      <c r="G103" s="55">
        <f t="shared" si="13"/>
        <v>2.0307145576849875E-3</v>
      </c>
      <c r="H103" s="56">
        <f t="shared" si="14"/>
        <v>5.0767863942124682</v>
      </c>
      <c r="I103" s="56">
        <f t="shared" si="15"/>
        <v>5</v>
      </c>
      <c r="J103" s="6">
        <f t="shared" si="16"/>
        <v>5</v>
      </c>
      <c r="K103" t="str">
        <f t="shared" si="17"/>
        <v>不分平假日</v>
      </c>
      <c r="L103" s="54">
        <f t="shared" si="18"/>
        <v>0.625</v>
      </c>
      <c r="M103" s="57">
        <f t="shared" si="19"/>
        <v>0.375</v>
      </c>
      <c r="N103" s="6" t="str">
        <f t="shared" si="20"/>
        <v>不分平假日</v>
      </c>
      <c r="O103" s="6" t="str">
        <f t="shared" si="21"/>
        <v>不分平假日</v>
      </c>
    </row>
    <row r="104" spans="1:15" ht="17.25" thickBot="1" x14ac:dyDescent="0.3">
      <c r="A104" s="4">
        <v>101</v>
      </c>
      <c r="B104" s="5" t="s">
        <v>39</v>
      </c>
      <c r="C104" s="5">
        <f>_xlfn.XLOOKUP($B104,'工作表1 (2)'!$D$3:$D$279,'工作表1 (2)'!J$3:J$279)</f>
        <v>5</v>
      </c>
      <c r="D104" s="5">
        <f>_xlfn.XLOOKUP($B104,'工作表1 (2)'!$D$3:$D$279,'工作表1 (2)'!K$3:K$279)</f>
        <v>0</v>
      </c>
      <c r="E104" s="7">
        <f t="shared" si="11"/>
        <v>3.5714285714285716</v>
      </c>
      <c r="F104" s="6">
        <f t="shared" si="12"/>
        <v>1</v>
      </c>
      <c r="G104" s="55">
        <f t="shared" si="13"/>
        <v>7.9324787409569835E-4</v>
      </c>
      <c r="H104" s="56">
        <f t="shared" si="14"/>
        <v>1.9831196852392459</v>
      </c>
      <c r="I104" s="56">
        <f t="shared" si="15"/>
        <v>2</v>
      </c>
      <c r="J104" s="6">
        <f t="shared" si="16"/>
        <v>5</v>
      </c>
      <c r="K104" t="str">
        <f t="shared" si="17"/>
        <v>不分平假日</v>
      </c>
      <c r="L104" s="54">
        <f t="shared" si="18"/>
        <v>1</v>
      </c>
      <c r="M104" s="57">
        <f t="shared" si="19"/>
        <v>0</v>
      </c>
      <c r="N104" s="6" t="str">
        <f t="shared" si="20"/>
        <v>不分平假日</v>
      </c>
      <c r="O104" s="6" t="str">
        <f t="shared" si="21"/>
        <v>不分平假日</v>
      </c>
    </row>
    <row r="105" spans="1:15" ht="17.25" thickBot="1" x14ac:dyDescent="0.3">
      <c r="A105" s="4">
        <v>102</v>
      </c>
      <c r="B105" s="5" t="s">
        <v>148</v>
      </c>
      <c r="C105" s="5">
        <f>_xlfn.XLOOKUP($B105,'工作表1 (2)'!$D$3:$D$279,'工作表1 (2)'!J$3:J$279)</f>
        <v>2</v>
      </c>
      <c r="D105" s="5">
        <f>_xlfn.XLOOKUP($B105,'工作表1 (2)'!$D$3:$D$279,'工作表1 (2)'!K$3:K$279)</f>
        <v>2</v>
      </c>
      <c r="E105" s="7">
        <f t="shared" si="11"/>
        <v>2</v>
      </c>
      <c r="F105" s="6">
        <f t="shared" si="12"/>
        <v>1</v>
      </c>
      <c r="G105" s="55">
        <f t="shared" si="13"/>
        <v>4.4421880949359105E-4</v>
      </c>
      <c r="H105" s="56">
        <f t="shared" si="14"/>
        <v>1.1105470237339776</v>
      </c>
      <c r="I105" s="56">
        <f t="shared" si="15"/>
        <v>1</v>
      </c>
      <c r="J105" s="6">
        <f t="shared" si="16"/>
        <v>5</v>
      </c>
      <c r="K105" t="str">
        <f t="shared" si="17"/>
        <v>不分平假日</v>
      </c>
      <c r="L105" s="54">
        <f t="shared" si="18"/>
        <v>0.7142857142857143</v>
      </c>
      <c r="M105" s="57">
        <f t="shared" si="19"/>
        <v>0.2857142857142857</v>
      </c>
      <c r="N105" s="6" t="str">
        <f t="shared" si="20"/>
        <v>不分平假日</v>
      </c>
      <c r="O105" s="6" t="str">
        <f t="shared" si="21"/>
        <v>不分平假日</v>
      </c>
    </row>
    <row r="106" spans="1:15" ht="17.25" thickBot="1" x14ac:dyDescent="0.3">
      <c r="A106" s="4">
        <v>103</v>
      </c>
      <c r="B106" s="5" t="s">
        <v>149</v>
      </c>
      <c r="C106" s="5">
        <f>_xlfn.XLOOKUP($B106,'工作表1 (2)'!$D$3:$D$279,'工作表1 (2)'!J$3:J$279)</f>
        <v>6</v>
      </c>
      <c r="D106" s="5">
        <f>_xlfn.XLOOKUP($B106,'工作表1 (2)'!$D$3:$D$279,'工作表1 (2)'!K$3:K$279)</f>
        <v>6</v>
      </c>
      <c r="E106" s="7">
        <f t="shared" si="11"/>
        <v>6</v>
      </c>
      <c r="F106" s="6">
        <f t="shared" si="12"/>
        <v>2</v>
      </c>
      <c r="G106" s="55">
        <f t="shared" si="13"/>
        <v>1.3326564284807732E-3</v>
      </c>
      <c r="H106" s="56">
        <f t="shared" si="14"/>
        <v>3.3316410712019331</v>
      </c>
      <c r="I106" s="56">
        <f t="shared" si="15"/>
        <v>3</v>
      </c>
      <c r="J106" s="6">
        <f t="shared" si="16"/>
        <v>5</v>
      </c>
      <c r="K106" t="str">
        <f t="shared" si="17"/>
        <v>不分平假日</v>
      </c>
      <c r="L106" s="54">
        <f t="shared" si="18"/>
        <v>0.7142857142857143</v>
      </c>
      <c r="M106" s="57">
        <f t="shared" si="19"/>
        <v>0.2857142857142857</v>
      </c>
      <c r="N106" s="6" t="str">
        <f t="shared" si="20"/>
        <v>不分平假日</v>
      </c>
      <c r="O106" s="6" t="str">
        <f t="shared" si="21"/>
        <v>不分平假日</v>
      </c>
    </row>
    <row r="107" spans="1:15" ht="17.25" thickBot="1" x14ac:dyDescent="0.3">
      <c r="A107" s="4">
        <v>104</v>
      </c>
      <c r="B107" s="5" t="s">
        <v>150</v>
      </c>
      <c r="C107" s="5">
        <f>_xlfn.XLOOKUP($B107,'工作表1 (2)'!$D$3:$D$279,'工作表1 (2)'!J$3:J$279)</f>
        <v>20</v>
      </c>
      <c r="D107" s="5">
        <f>_xlfn.XLOOKUP($B107,'工作表1 (2)'!$D$3:$D$279,'工作表1 (2)'!K$3:K$279)</f>
        <v>20</v>
      </c>
      <c r="E107" s="7">
        <f t="shared" si="11"/>
        <v>20</v>
      </c>
      <c r="F107" s="6">
        <f t="shared" si="12"/>
        <v>4</v>
      </c>
      <c r="G107" s="55">
        <f t="shared" si="13"/>
        <v>4.4421880949359104E-3</v>
      </c>
      <c r="H107" s="56">
        <f t="shared" si="14"/>
        <v>11.105470237339777</v>
      </c>
      <c r="I107" s="56">
        <f t="shared" si="15"/>
        <v>11</v>
      </c>
      <c r="J107" s="6">
        <f t="shared" si="16"/>
        <v>11</v>
      </c>
      <c r="K107" t="str">
        <f t="shared" si="17"/>
        <v>不分平假日</v>
      </c>
      <c r="L107" s="54">
        <f t="shared" si="18"/>
        <v>0.7142857142857143</v>
      </c>
      <c r="M107" s="57">
        <f t="shared" si="19"/>
        <v>0.2857142857142857</v>
      </c>
      <c r="N107" s="6" t="str">
        <f t="shared" si="20"/>
        <v>不分平假日</v>
      </c>
      <c r="O107" s="6" t="str">
        <f t="shared" si="21"/>
        <v>不分平假日</v>
      </c>
    </row>
    <row r="108" spans="1:15" ht="17.25" thickBot="1" x14ac:dyDescent="0.3">
      <c r="A108" s="4">
        <v>105</v>
      </c>
      <c r="B108" s="5" t="s">
        <v>151</v>
      </c>
      <c r="C108" s="5">
        <f>_xlfn.XLOOKUP($B108,'工作表1 (2)'!$D$3:$D$279,'工作表1 (2)'!J$3:J$279)</f>
        <v>36</v>
      </c>
      <c r="D108" s="5">
        <f>_xlfn.XLOOKUP($B108,'工作表1 (2)'!$D$3:$D$279,'工作表1 (2)'!K$3:K$279)</f>
        <v>18</v>
      </c>
      <c r="E108" s="7">
        <f t="shared" si="11"/>
        <v>30.857142857142858</v>
      </c>
      <c r="F108" s="6">
        <f t="shared" si="12"/>
        <v>7</v>
      </c>
      <c r="G108" s="55">
        <f t="shared" si="13"/>
        <v>6.8536616321868337E-3</v>
      </c>
      <c r="H108" s="56">
        <f t="shared" si="14"/>
        <v>17.134154080467084</v>
      </c>
      <c r="I108" s="56">
        <f t="shared" si="15"/>
        <v>17</v>
      </c>
      <c r="J108" s="6">
        <f t="shared" si="16"/>
        <v>17</v>
      </c>
      <c r="K108" t="str">
        <f t="shared" si="17"/>
        <v>不分平假日</v>
      </c>
      <c r="L108" s="54">
        <f t="shared" si="18"/>
        <v>0.83333333333333337</v>
      </c>
      <c r="M108" s="57">
        <f t="shared" si="19"/>
        <v>0.16666666666666663</v>
      </c>
      <c r="N108" s="6" t="str">
        <f t="shared" si="20"/>
        <v>不分平假日</v>
      </c>
      <c r="O108" s="6" t="str">
        <f t="shared" si="21"/>
        <v>不分平假日</v>
      </c>
    </row>
    <row r="109" spans="1:15" ht="17.25" thickBot="1" x14ac:dyDescent="0.3">
      <c r="A109" s="4">
        <v>106</v>
      </c>
      <c r="B109" s="5" t="s">
        <v>152</v>
      </c>
      <c r="C109" s="5">
        <f>_xlfn.XLOOKUP($B109,'工作表1 (2)'!$D$3:$D$279,'工作表1 (2)'!J$3:J$279)</f>
        <v>14</v>
      </c>
      <c r="D109" s="5">
        <f>_xlfn.XLOOKUP($B109,'工作表1 (2)'!$D$3:$D$279,'工作表1 (2)'!K$3:K$279)</f>
        <v>24</v>
      </c>
      <c r="E109" s="7">
        <f t="shared" si="11"/>
        <v>16.857142857142858</v>
      </c>
      <c r="F109" s="6">
        <f t="shared" si="12"/>
        <v>4</v>
      </c>
      <c r="G109" s="55">
        <f t="shared" si="13"/>
        <v>3.7441299657316961E-3</v>
      </c>
      <c r="H109" s="56">
        <f t="shared" si="14"/>
        <v>9.3603249143292402</v>
      </c>
      <c r="I109" s="56">
        <f t="shared" si="15"/>
        <v>9</v>
      </c>
      <c r="J109" s="6">
        <f t="shared" si="16"/>
        <v>9</v>
      </c>
      <c r="K109" t="str">
        <f t="shared" si="17"/>
        <v>不分平假日</v>
      </c>
      <c r="L109" s="54">
        <f t="shared" si="18"/>
        <v>0.59322033898305082</v>
      </c>
      <c r="M109" s="57">
        <f t="shared" si="19"/>
        <v>0.40677966101694918</v>
      </c>
      <c r="N109" s="6" t="str">
        <f t="shared" si="20"/>
        <v>不分平假日</v>
      </c>
      <c r="O109" s="6" t="str">
        <f t="shared" si="21"/>
        <v>不分平假日</v>
      </c>
    </row>
    <row r="110" spans="1:15" ht="17.25" thickBot="1" x14ac:dyDescent="0.3">
      <c r="A110" s="4">
        <v>107</v>
      </c>
      <c r="B110" s="5" t="s">
        <v>153</v>
      </c>
      <c r="C110" s="5">
        <f>_xlfn.XLOOKUP($B110,'工作表1 (2)'!$D$3:$D$279,'工作表1 (2)'!J$3:J$279)</f>
        <v>28</v>
      </c>
      <c r="D110" s="5">
        <f>_xlfn.XLOOKUP($B110,'工作表1 (2)'!$D$3:$D$279,'工作表1 (2)'!K$3:K$279)</f>
        <v>28</v>
      </c>
      <c r="E110" s="7">
        <f t="shared" si="11"/>
        <v>28</v>
      </c>
      <c r="F110" s="6">
        <f t="shared" si="12"/>
        <v>6</v>
      </c>
      <c r="G110" s="55">
        <f t="shared" si="13"/>
        <v>6.2190633329102744E-3</v>
      </c>
      <c r="H110" s="56">
        <f t="shared" si="14"/>
        <v>15.547658332275686</v>
      </c>
      <c r="I110" s="56">
        <f t="shared" si="15"/>
        <v>16</v>
      </c>
      <c r="J110" s="6">
        <f t="shared" si="16"/>
        <v>16</v>
      </c>
      <c r="K110" t="str">
        <f t="shared" si="17"/>
        <v>不分平假日</v>
      </c>
      <c r="L110" s="54">
        <f t="shared" si="18"/>
        <v>0.7142857142857143</v>
      </c>
      <c r="M110" s="57">
        <f t="shared" si="19"/>
        <v>0.2857142857142857</v>
      </c>
      <c r="N110" s="6" t="str">
        <f t="shared" si="20"/>
        <v>不分平假日</v>
      </c>
      <c r="O110" s="6" t="str">
        <f t="shared" si="21"/>
        <v>不分平假日</v>
      </c>
    </row>
    <row r="111" spans="1:15" ht="17.25" thickBot="1" x14ac:dyDescent="0.3">
      <c r="A111" s="4">
        <v>108</v>
      </c>
      <c r="B111" s="5" t="s">
        <v>154</v>
      </c>
      <c r="C111" s="5">
        <f>_xlfn.XLOOKUP($B111,'工作表1 (2)'!$D$3:$D$279,'工作表1 (2)'!J$3:J$279)</f>
        <v>2</v>
      </c>
      <c r="D111" s="5">
        <f>_xlfn.XLOOKUP($B111,'工作表1 (2)'!$D$3:$D$279,'工作表1 (2)'!K$3:K$279)</f>
        <v>2</v>
      </c>
      <c r="E111" s="7">
        <f t="shared" si="11"/>
        <v>2</v>
      </c>
      <c r="F111" s="6">
        <f t="shared" si="12"/>
        <v>1</v>
      </c>
      <c r="G111" s="55">
        <f t="shared" si="13"/>
        <v>4.4421880949359105E-4</v>
      </c>
      <c r="H111" s="56">
        <f t="shared" si="14"/>
        <v>1.1105470237339776</v>
      </c>
      <c r="I111" s="56">
        <f t="shared" si="15"/>
        <v>1</v>
      </c>
      <c r="J111" s="6">
        <f t="shared" si="16"/>
        <v>5</v>
      </c>
      <c r="K111" t="str">
        <f t="shared" si="17"/>
        <v>不分平假日</v>
      </c>
      <c r="L111" s="54">
        <f t="shared" si="18"/>
        <v>0.7142857142857143</v>
      </c>
      <c r="M111" s="57">
        <f t="shared" si="19"/>
        <v>0.2857142857142857</v>
      </c>
      <c r="N111" s="6" t="str">
        <f t="shared" si="20"/>
        <v>不分平假日</v>
      </c>
      <c r="O111" s="6" t="str">
        <f t="shared" si="21"/>
        <v>不分平假日</v>
      </c>
    </row>
    <row r="112" spans="1:15" ht="17.25" thickBot="1" x14ac:dyDescent="0.3">
      <c r="A112" s="4">
        <v>109</v>
      </c>
      <c r="B112" s="5" t="s">
        <v>155</v>
      </c>
      <c r="C112" s="5">
        <f>_xlfn.XLOOKUP($B112,'工作表1 (2)'!$D$3:$D$279,'工作表1 (2)'!J$3:J$279)</f>
        <v>11</v>
      </c>
      <c r="D112" s="5">
        <f>_xlfn.XLOOKUP($B112,'工作表1 (2)'!$D$3:$D$279,'工作表1 (2)'!K$3:K$279)</f>
        <v>10</v>
      </c>
      <c r="E112" s="7">
        <f t="shared" si="11"/>
        <v>10.714285714285714</v>
      </c>
      <c r="F112" s="6">
        <f t="shared" si="12"/>
        <v>3</v>
      </c>
      <c r="G112" s="55">
        <f t="shared" si="13"/>
        <v>2.3797436222870948E-3</v>
      </c>
      <c r="H112" s="56">
        <f t="shared" si="14"/>
        <v>5.9493590557177374</v>
      </c>
      <c r="I112" s="56">
        <f t="shared" si="15"/>
        <v>6</v>
      </c>
      <c r="J112" s="6">
        <f t="shared" si="16"/>
        <v>6</v>
      </c>
      <c r="K112" t="str">
        <f t="shared" si="17"/>
        <v>不分平假日</v>
      </c>
      <c r="L112" s="54">
        <f t="shared" si="18"/>
        <v>0.73333333333333328</v>
      </c>
      <c r="M112" s="57">
        <f t="shared" si="19"/>
        <v>0.26666666666666672</v>
      </c>
      <c r="N112" s="6" t="str">
        <f t="shared" si="20"/>
        <v>不分平假日</v>
      </c>
      <c r="O112" s="6" t="str">
        <f t="shared" si="21"/>
        <v>不分平假日</v>
      </c>
    </row>
    <row r="113" spans="1:15" ht="17.25" thickBot="1" x14ac:dyDescent="0.3">
      <c r="A113" s="4">
        <v>110</v>
      </c>
      <c r="B113" s="5" t="s">
        <v>46</v>
      </c>
      <c r="C113" s="5">
        <f>_xlfn.XLOOKUP($B113,'工作表1 (2)'!$D$3:$D$279,'工作表1 (2)'!J$3:J$279)</f>
        <v>5</v>
      </c>
      <c r="D113" s="5">
        <f>_xlfn.XLOOKUP($B113,'工作表1 (2)'!$D$3:$D$279,'工作表1 (2)'!K$3:K$279)</f>
        <v>4</v>
      </c>
      <c r="E113" s="7">
        <f t="shared" si="11"/>
        <v>4.7142857142857144</v>
      </c>
      <c r="F113" s="6">
        <f t="shared" si="12"/>
        <v>1</v>
      </c>
      <c r="G113" s="55">
        <f t="shared" si="13"/>
        <v>1.0470871938063218E-3</v>
      </c>
      <c r="H113" s="56">
        <f t="shared" si="14"/>
        <v>2.6177179845158047</v>
      </c>
      <c r="I113" s="56">
        <f t="shared" si="15"/>
        <v>3</v>
      </c>
      <c r="J113" s="6">
        <f t="shared" si="16"/>
        <v>5</v>
      </c>
      <c r="K113" t="str">
        <f t="shared" si="17"/>
        <v>不分平假日</v>
      </c>
      <c r="L113" s="54">
        <f t="shared" si="18"/>
        <v>0.75757575757575757</v>
      </c>
      <c r="M113" s="57">
        <f t="shared" si="19"/>
        <v>0.24242424242424243</v>
      </c>
      <c r="N113" s="6" t="str">
        <f t="shared" si="20"/>
        <v>不分平假日</v>
      </c>
      <c r="O113" s="6" t="str">
        <f t="shared" si="21"/>
        <v>不分平假日</v>
      </c>
    </row>
    <row r="114" spans="1:15" ht="17.25" thickBot="1" x14ac:dyDescent="0.3">
      <c r="A114" s="4">
        <v>111</v>
      </c>
      <c r="B114" s="5" t="s">
        <v>156</v>
      </c>
      <c r="C114" s="5">
        <f>_xlfn.XLOOKUP($B114,'工作表1 (2)'!$D$3:$D$279,'工作表1 (2)'!J$3:J$279)</f>
        <v>2</v>
      </c>
      <c r="D114" s="5">
        <f>_xlfn.XLOOKUP($B114,'工作表1 (2)'!$D$3:$D$279,'工作表1 (2)'!K$3:K$279)</f>
        <v>2</v>
      </c>
      <c r="E114" s="7">
        <f t="shared" si="11"/>
        <v>2</v>
      </c>
      <c r="F114" s="6">
        <f t="shared" si="12"/>
        <v>1</v>
      </c>
      <c r="G114" s="55">
        <f t="shared" si="13"/>
        <v>4.4421880949359105E-4</v>
      </c>
      <c r="H114" s="56">
        <f t="shared" si="14"/>
        <v>1.1105470237339776</v>
      </c>
      <c r="I114" s="56">
        <f t="shared" si="15"/>
        <v>1</v>
      </c>
      <c r="J114" s="6">
        <f t="shared" si="16"/>
        <v>5</v>
      </c>
      <c r="K114" t="str">
        <f t="shared" si="17"/>
        <v>不分平假日</v>
      </c>
      <c r="L114" s="54">
        <f t="shared" si="18"/>
        <v>0.7142857142857143</v>
      </c>
      <c r="M114" s="57">
        <f t="shared" si="19"/>
        <v>0.2857142857142857</v>
      </c>
      <c r="N114" s="6" t="str">
        <f t="shared" si="20"/>
        <v>不分平假日</v>
      </c>
      <c r="O114" s="6" t="str">
        <f t="shared" si="21"/>
        <v>不分平假日</v>
      </c>
    </row>
    <row r="115" spans="1:15" ht="17.25" thickBot="1" x14ac:dyDescent="0.3">
      <c r="A115" s="4">
        <v>112</v>
      </c>
      <c r="B115" s="5" t="s">
        <v>157</v>
      </c>
      <c r="C115" s="5">
        <f>_xlfn.XLOOKUP($B115,'工作表1 (2)'!$D$3:$D$279,'工作表1 (2)'!J$3:J$279)</f>
        <v>8</v>
      </c>
      <c r="D115" s="5">
        <f>_xlfn.XLOOKUP($B115,'工作表1 (2)'!$D$3:$D$279,'工作表1 (2)'!K$3:K$279)</f>
        <v>8</v>
      </c>
      <c r="E115" s="7">
        <f t="shared" si="11"/>
        <v>8</v>
      </c>
      <c r="F115" s="6">
        <f t="shared" si="12"/>
        <v>2</v>
      </c>
      <c r="G115" s="55">
        <f t="shared" si="13"/>
        <v>1.7768752379743642E-3</v>
      </c>
      <c r="H115" s="56">
        <f t="shared" si="14"/>
        <v>4.4421880949359105</v>
      </c>
      <c r="I115" s="56">
        <f t="shared" si="15"/>
        <v>4</v>
      </c>
      <c r="J115" s="6">
        <f t="shared" si="16"/>
        <v>5</v>
      </c>
      <c r="K115" t="str">
        <f t="shared" si="17"/>
        <v>不分平假日</v>
      </c>
      <c r="L115" s="54">
        <f t="shared" si="18"/>
        <v>0.7142857142857143</v>
      </c>
      <c r="M115" s="57">
        <f t="shared" si="19"/>
        <v>0.2857142857142857</v>
      </c>
      <c r="N115" s="6" t="str">
        <f t="shared" si="20"/>
        <v>不分平假日</v>
      </c>
      <c r="O115" s="6" t="str">
        <f t="shared" si="21"/>
        <v>不分平假日</v>
      </c>
    </row>
    <row r="116" spans="1:15" ht="17.25" thickBot="1" x14ac:dyDescent="0.3">
      <c r="A116" s="4">
        <v>113</v>
      </c>
      <c r="B116" s="5" t="s">
        <v>158</v>
      </c>
      <c r="C116" s="5">
        <f>_xlfn.XLOOKUP($B116,'工作表1 (2)'!$D$3:$D$279,'工作表1 (2)'!J$3:J$279)</f>
        <v>4</v>
      </c>
      <c r="D116" s="5">
        <f>_xlfn.XLOOKUP($B116,'工作表1 (2)'!$D$3:$D$279,'工作表1 (2)'!K$3:K$279)</f>
        <v>4</v>
      </c>
      <c r="E116" s="7">
        <f t="shared" si="11"/>
        <v>4</v>
      </c>
      <c r="F116" s="6">
        <f t="shared" si="12"/>
        <v>1</v>
      </c>
      <c r="G116" s="55">
        <f t="shared" si="13"/>
        <v>8.884376189871821E-4</v>
      </c>
      <c r="H116" s="56">
        <f t="shared" si="14"/>
        <v>2.2210940474679552</v>
      </c>
      <c r="I116" s="56">
        <f t="shared" si="15"/>
        <v>2</v>
      </c>
      <c r="J116" s="6">
        <f t="shared" si="16"/>
        <v>5</v>
      </c>
      <c r="K116" t="str">
        <f t="shared" si="17"/>
        <v>不分平假日</v>
      </c>
      <c r="L116" s="54">
        <f t="shared" si="18"/>
        <v>0.7142857142857143</v>
      </c>
      <c r="M116" s="57">
        <f t="shared" si="19"/>
        <v>0.2857142857142857</v>
      </c>
      <c r="N116" s="6" t="str">
        <f t="shared" si="20"/>
        <v>不分平假日</v>
      </c>
      <c r="O116" s="6" t="str">
        <f t="shared" si="21"/>
        <v>不分平假日</v>
      </c>
    </row>
    <row r="117" spans="1:15" ht="17.25" thickBot="1" x14ac:dyDescent="0.3">
      <c r="A117" s="4">
        <v>114</v>
      </c>
      <c r="B117" s="5" t="s">
        <v>159</v>
      </c>
      <c r="C117" s="5">
        <f>_xlfn.XLOOKUP($B117,'工作表1 (2)'!$D$3:$D$279,'工作表1 (2)'!J$3:J$279)</f>
        <v>4</v>
      </c>
      <c r="D117" s="5">
        <f>_xlfn.XLOOKUP($B117,'工作表1 (2)'!$D$3:$D$279,'工作表1 (2)'!K$3:K$279)</f>
        <v>4</v>
      </c>
      <c r="E117" s="7">
        <f t="shared" si="11"/>
        <v>4</v>
      </c>
      <c r="F117" s="6">
        <f t="shared" si="12"/>
        <v>1</v>
      </c>
      <c r="G117" s="55">
        <f t="shared" si="13"/>
        <v>8.884376189871821E-4</v>
      </c>
      <c r="H117" s="56">
        <f t="shared" si="14"/>
        <v>2.2210940474679552</v>
      </c>
      <c r="I117" s="56">
        <f t="shared" si="15"/>
        <v>2</v>
      </c>
      <c r="J117" s="6">
        <f t="shared" si="16"/>
        <v>5</v>
      </c>
      <c r="K117" t="str">
        <f t="shared" si="17"/>
        <v>不分平假日</v>
      </c>
      <c r="L117" s="54">
        <f t="shared" si="18"/>
        <v>0.7142857142857143</v>
      </c>
      <c r="M117" s="57">
        <f t="shared" si="19"/>
        <v>0.2857142857142857</v>
      </c>
      <c r="N117" s="6" t="str">
        <f t="shared" si="20"/>
        <v>不分平假日</v>
      </c>
      <c r="O117" s="6" t="str">
        <f t="shared" si="21"/>
        <v>不分平假日</v>
      </c>
    </row>
    <row r="118" spans="1:15" ht="17.25" thickBot="1" x14ac:dyDescent="0.3">
      <c r="A118" s="4">
        <v>115</v>
      </c>
      <c r="B118" s="5" t="s">
        <v>160</v>
      </c>
      <c r="C118" s="5">
        <f>_xlfn.XLOOKUP($B118,'工作表1 (2)'!$D$3:$D$279,'工作表1 (2)'!J$3:J$279)</f>
        <v>6</v>
      </c>
      <c r="D118" s="5">
        <f>_xlfn.XLOOKUP($B118,'工作表1 (2)'!$D$3:$D$279,'工作表1 (2)'!K$3:K$279)</f>
        <v>6</v>
      </c>
      <c r="E118" s="7">
        <f t="shared" si="11"/>
        <v>6</v>
      </c>
      <c r="F118" s="6">
        <f t="shared" si="12"/>
        <v>2</v>
      </c>
      <c r="G118" s="55">
        <f t="shared" si="13"/>
        <v>1.3326564284807732E-3</v>
      </c>
      <c r="H118" s="56">
        <f t="shared" si="14"/>
        <v>3.3316410712019331</v>
      </c>
      <c r="I118" s="56">
        <f t="shared" si="15"/>
        <v>3</v>
      </c>
      <c r="J118" s="6">
        <f t="shared" si="16"/>
        <v>5</v>
      </c>
      <c r="K118" t="str">
        <f t="shared" si="17"/>
        <v>不分平假日</v>
      </c>
      <c r="L118" s="54">
        <f t="shared" si="18"/>
        <v>0.7142857142857143</v>
      </c>
      <c r="M118" s="57">
        <f t="shared" si="19"/>
        <v>0.2857142857142857</v>
      </c>
      <c r="N118" s="6" t="str">
        <f t="shared" si="20"/>
        <v>不分平假日</v>
      </c>
      <c r="O118" s="6" t="str">
        <f t="shared" si="21"/>
        <v>不分平假日</v>
      </c>
    </row>
    <row r="119" spans="1:15" ht="17.25" thickBot="1" x14ac:dyDescent="0.3">
      <c r="A119" s="4">
        <v>116</v>
      </c>
      <c r="B119" s="5" t="s">
        <v>161</v>
      </c>
      <c r="C119" s="5">
        <f>_xlfn.XLOOKUP($B119,'工作表1 (2)'!$D$3:$D$279,'工作表1 (2)'!J$3:J$279)</f>
        <v>0</v>
      </c>
      <c r="D119" s="5">
        <f>_xlfn.XLOOKUP($B119,'工作表1 (2)'!$D$3:$D$279,'工作表1 (2)'!K$3:K$279)</f>
        <v>16</v>
      </c>
      <c r="E119" s="7">
        <f t="shared" si="11"/>
        <v>4.5714285714285712</v>
      </c>
      <c r="F119" s="6">
        <f t="shared" si="12"/>
        <v>1</v>
      </c>
      <c r="G119" s="55">
        <f t="shared" si="13"/>
        <v>1.0153572788424937E-3</v>
      </c>
      <c r="H119" s="56">
        <f t="shared" si="14"/>
        <v>2.5383931971062341</v>
      </c>
      <c r="I119" s="56">
        <f t="shared" si="15"/>
        <v>3</v>
      </c>
      <c r="J119" s="6">
        <f t="shared" si="16"/>
        <v>5</v>
      </c>
      <c r="K119" t="str">
        <f t="shared" si="17"/>
        <v>不分平假日</v>
      </c>
      <c r="L119" s="54">
        <f t="shared" si="18"/>
        <v>0</v>
      </c>
      <c r="M119" s="57">
        <f t="shared" si="19"/>
        <v>1</v>
      </c>
      <c r="N119" s="6" t="str">
        <f t="shared" si="20"/>
        <v>不分平假日</v>
      </c>
      <c r="O119" s="6" t="str">
        <f t="shared" si="21"/>
        <v>不分平假日</v>
      </c>
    </row>
    <row r="120" spans="1:15" ht="17.25" thickBot="1" x14ac:dyDescent="0.3">
      <c r="A120" s="4">
        <v>117</v>
      </c>
      <c r="B120" s="5" t="s">
        <v>162</v>
      </c>
      <c r="C120" s="5">
        <f>_xlfn.XLOOKUP($B120,'工作表1 (2)'!$D$3:$D$279,'工作表1 (2)'!J$3:J$279)</f>
        <v>12</v>
      </c>
      <c r="D120" s="5">
        <f>_xlfn.XLOOKUP($B120,'工作表1 (2)'!$D$3:$D$279,'工作表1 (2)'!K$3:K$279)</f>
        <v>12</v>
      </c>
      <c r="E120" s="7">
        <f t="shared" si="11"/>
        <v>12</v>
      </c>
      <c r="F120" s="6">
        <f t="shared" si="12"/>
        <v>3</v>
      </c>
      <c r="G120" s="55">
        <f t="shared" si="13"/>
        <v>2.6653128569615464E-3</v>
      </c>
      <c r="H120" s="56">
        <f t="shared" si="14"/>
        <v>6.6632821424038662</v>
      </c>
      <c r="I120" s="56">
        <f t="shared" si="15"/>
        <v>7</v>
      </c>
      <c r="J120" s="6">
        <f t="shared" si="16"/>
        <v>7</v>
      </c>
      <c r="K120" t="str">
        <f t="shared" si="17"/>
        <v>不分平假日</v>
      </c>
      <c r="L120" s="54">
        <f t="shared" si="18"/>
        <v>0.7142857142857143</v>
      </c>
      <c r="M120" s="57">
        <f t="shared" si="19"/>
        <v>0.2857142857142857</v>
      </c>
      <c r="N120" s="6" t="str">
        <f t="shared" si="20"/>
        <v>不分平假日</v>
      </c>
      <c r="O120" s="6" t="str">
        <f t="shared" si="21"/>
        <v>不分平假日</v>
      </c>
    </row>
    <row r="121" spans="1:15" ht="17.25" thickBot="1" x14ac:dyDescent="0.3">
      <c r="A121" s="4">
        <v>118</v>
      </c>
      <c r="B121" s="5" t="s">
        <v>163</v>
      </c>
      <c r="C121" s="5">
        <f>_xlfn.XLOOKUP($B121,'工作表1 (2)'!$D$3:$D$279,'工作表1 (2)'!J$3:J$279)</f>
        <v>4</v>
      </c>
      <c r="D121" s="5">
        <f>_xlfn.XLOOKUP($B121,'工作表1 (2)'!$D$3:$D$279,'工作表1 (2)'!K$3:K$279)</f>
        <v>4</v>
      </c>
      <c r="E121" s="7">
        <f t="shared" si="11"/>
        <v>4</v>
      </c>
      <c r="F121" s="6">
        <f t="shared" si="12"/>
        <v>1</v>
      </c>
      <c r="G121" s="55">
        <f t="shared" si="13"/>
        <v>8.884376189871821E-4</v>
      </c>
      <c r="H121" s="56">
        <f t="shared" si="14"/>
        <v>2.2210940474679552</v>
      </c>
      <c r="I121" s="56">
        <f t="shared" si="15"/>
        <v>2</v>
      </c>
      <c r="J121" s="6">
        <f t="shared" si="16"/>
        <v>5</v>
      </c>
      <c r="K121" t="str">
        <f t="shared" si="17"/>
        <v>不分平假日</v>
      </c>
      <c r="L121" s="54">
        <f t="shared" si="18"/>
        <v>0.7142857142857143</v>
      </c>
      <c r="M121" s="57">
        <f t="shared" si="19"/>
        <v>0.2857142857142857</v>
      </c>
      <c r="N121" s="6" t="str">
        <f t="shared" si="20"/>
        <v>不分平假日</v>
      </c>
      <c r="O121" s="6" t="str">
        <f t="shared" si="21"/>
        <v>不分平假日</v>
      </c>
    </row>
    <row r="122" spans="1:15" ht="17.25" thickBot="1" x14ac:dyDescent="0.3">
      <c r="A122" s="4">
        <v>119</v>
      </c>
      <c r="B122" s="5" t="s">
        <v>164</v>
      </c>
      <c r="C122" s="5">
        <f>_xlfn.XLOOKUP($B122,'工作表1 (2)'!$D$3:$D$279,'工作表1 (2)'!J$3:J$279)</f>
        <v>49</v>
      </c>
      <c r="D122" s="5">
        <f>_xlfn.XLOOKUP($B122,'工作表1 (2)'!$D$3:$D$279,'工作表1 (2)'!K$3:K$279)</f>
        <v>49</v>
      </c>
      <c r="E122" s="7">
        <f t="shared" si="11"/>
        <v>49</v>
      </c>
      <c r="F122" s="6">
        <f t="shared" si="12"/>
        <v>10</v>
      </c>
      <c r="G122" s="55">
        <f t="shared" si="13"/>
        <v>1.0883360832592981E-2</v>
      </c>
      <c r="H122" s="56">
        <f t="shared" si="14"/>
        <v>27.208402081482451</v>
      </c>
      <c r="I122" s="56">
        <f t="shared" si="15"/>
        <v>27</v>
      </c>
      <c r="J122" s="6">
        <f t="shared" si="16"/>
        <v>27</v>
      </c>
      <c r="K122" t="str">
        <f t="shared" si="17"/>
        <v>不分平假日</v>
      </c>
      <c r="L122" s="54">
        <f t="shared" si="18"/>
        <v>0.7142857142857143</v>
      </c>
      <c r="M122" s="57">
        <f t="shared" si="19"/>
        <v>0.2857142857142857</v>
      </c>
      <c r="N122" s="6" t="str">
        <f t="shared" si="20"/>
        <v>不分平假日</v>
      </c>
      <c r="O122" s="6" t="str">
        <f t="shared" si="21"/>
        <v>不分平假日</v>
      </c>
    </row>
    <row r="123" spans="1:15" ht="17.25" thickBot="1" x14ac:dyDescent="0.3">
      <c r="A123" s="4">
        <v>120</v>
      </c>
      <c r="B123" s="5" t="s">
        <v>47</v>
      </c>
      <c r="C123" s="5">
        <f>_xlfn.XLOOKUP($B123,'工作表1 (2)'!$D$3:$D$279,'工作表1 (2)'!J$3:J$279)</f>
        <v>9</v>
      </c>
      <c r="D123" s="5">
        <f>_xlfn.XLOOKUP($B123,'工作表1 (2)'!$D$3:$D$279,'工作表1 (2)'!K$3:K$279)</f>
        <v>10</v>
      </c>
      <c r="E123" s="7">
        <f t="shared" si="11"/>
        <v>9.2857142857142865</v>
      </c>
      <c r="F123" s="6">
        <f t="shared" si="12"/>
        <v>2</v>
      </c>
      <c r="G123" s="55">
        <f t="shared" si="13"/>
        <v>2.062444472648816E-3</v>
      </c>
      <c r="H123" s="56">
        <f t="shared" si="14"/>
        <v>5.1561111816220402</v>
      </c>
      <c r="I123" s="56">
        <f t="shared" si="15"/>
        <v>5</v>
      </c>
      <c r="J123" s="6">
        <f t="shared" si="16"/>
        <v>5</v>
      </c>
      <c r="K123" t="str">
        <f t="shared" si="17"/>
        <v>不分平假日</v>
      </c>
      <c r="L123" s="54">
        <f t="shared" si="18"/>
        <v>0.69230769230769229</v>
      </c>
      <c r="M123" s="57">
        <f t="shared" si="19"/>
        <v>0.30769230769230771</v>
      </c>
      <c r="N123" s="6" t="str">
        <f t="shared" si="20"/>
        <v>不分平假日</v>
      </c>
      <c r="O123" s="6" t="str">
        <f t="shared" si="21"/>
        <v>不分平假日</v>
      </c>
    </row>
    <row r="124" spans="1:15" ht="17.25" thickBot="1" x14ac:dyDescent="0.3">
      <c r="A124" s="4">
        <v>121</v>
      </c>
      <c r="B124" s="5" t="s">
        <v>165</v>
      </c>
      <c r="C124" s="5">
        <f>_xlfn.XLOOKUP($B124,'工作表1 (2)'!$D$3:$D$279,'工作表1 (2)'!J$3:J$279)</f>
        <v>6</v>
      </c>
      <c r="D124" s="5">
        <f>_xlfn.XLOOKUP($B124,'工作表1 (2)'!$D$3:$D$279,'工作表1 (2)'!K$3:K$279)</f>
        <v>6</v>
      </c>
      <c r="E124" s="7">
        <f t="shared" si="11"/>
        <v>6</v>
      </c>
      <c r="F124" s="6">
        <f t="shared" si="12"/>
        <v>2</v>
      </c>
      <c r="G124" s="55">
        <f t="shared" si="13"/>
        <v>1.3326564284807732E-3</v>
      </c>
      <c r="H124" s="56">
        <f t="shared" si="14"/>
        <v>3.3316410712019331</v>
      </c>
      <c r="I124" s="56">
        <f t="shared" si="15"/>
        <v>3</v>
      </c>
      <c r="J124" s="6">
        <f t="shared" si="16"/>
        <v>5</v>
      </c>
      <c r="K124" t="str">
        <f t="shared" si="17"/>
        <v>不分平假日</v>
      </c>
      <c r="L124" s="54">
        <f t="shared" si="18"/>
        <v>0.7142857142857143</v>
      </c>
      <c r="M124" s="57">
        <f t="shared" si="19"/>
        <v>0.2857142857142857</v>
      </c>
      <c r="N124" s="6" t="str">
        <f t="shared" si="20"/>
        <v>不分平假日</v>
      </c>
      <c r="O124" s="6" t="str">
        <f t="shared" si="21"/>
        <v>不分平假日</v>
      </c>
    </row>
    <row r="125" spans="1:15" ht="17.25" thickBot="1" x14ac:dyDescent="0.3">
      <c r="A125" s="4">
        <v>122</v>
      </c>
      <c r="B125" s="5" t="s">
        <v>166</v>
      </c>
      <c r="C125" s="5">
        <f>_xlfn.XLOOKUP($B125,'工作表1 (2)'!$D$3:$D$279,'工作表1 (2)'!J$3:J$279)</f>
        <v>6</v>
      </c>
      <c r="D125" s="5">
        <f>_xlfn.XLOOKUP($B125,'工作表1 (2)'!$D$3:$D$279,'工作表1 (2)'!K$3:K$279)</f>
        <v>6</v>
      </c>
      <c r="E125" s="7">
        <f t="shared" si="11"/>
        <v>6</v>
      </c>
      <c r="F125" s="6">
        <f t="shared" si="12"/>
        <v>2</v>
      </c>
      <c r="G125" s="55">
        <f t="shared" si="13"/>
        <v>1.3326564284807732E-3</v>
      </c>
      <c r="H125" s="56">
        <f t="shared" si="14"/>
        <v>3.3316410712019331</v>
      </c>
      <c r="I125" s="56">
        <f t="shared" si="15"/>
        <v>3</v>
      </c>
      <c r="J125" s="6">
        <f t="shared" si="16"/>
        <v>5</v>
      </c>
      <c r="K125" t="str">
        <f t="shared" si="17"/>
        <v>不分平假日</v>
      </c>
      <c r="L125" s="54">
        <f t="shared" si="18"/>
        <v>0.7142857142857143</v>
      </c>
      <c r="M125" s="57">
        <f t="shared" si="19"/>
        <v>0.2857142857142857</v>
      </c>
      <c r="N125" s="6" t="str">
        <f t="shared" si="20"/>
        <v>不分平假日</v>
      </c>
      <c r="O125" s="6" t="str">
        <f t="shared" si="21"/>
        <v>不分平假日</v>
      </c>
    </row>
    <row r="126" spans="1:15" ht="17.25" thickBot="1" x14ac:dyDescent="0.3">
      <c r="A126" s="4">
        <v>123</v>
      </c>
      <c r="B126" s="5" t="s">
        <v>167</v>
      </c>
      <c r="C126" s="5">
        <f>_xlfn.XLOOKUP($B126,'工作表1 (2)'!$D$3:$D$279,'工作表1 (2)'!J$3:J$279)</f>
        <v>2</v>
      </c>
      <c r="D126" s="5">
        <f>_xlfn.XLOOKUP($B126,'工作表1 (2)'!$D$3:$D$279,'工作表1 (2)'!K$3:K$279)</f>
        <v>0</v>
      </c>
      <c r="E126" s="7">
        <f t="shared" si="11"/>
        <v>1.4285714285714286</v>
      </c>
      <c r="F126" s="6">
        <f t="shared" si="12"/>
        <v>1</v>
      </c>
      <c r="G126" s="55">
        <f t="shared" si="13"/>
        <v>3.1729914963827936E-4</v>
      </c>
      <c r="H126" s="56">
        <f t="shared" si="14"/>
        <v>0.79324787409569841</v>
      </c>
      <c r="I126" s="56">
        <f t="shared" si="15"/>
        <v>1</v>
      </c>
      <c r="J126" s="6">
        <f t="shared" si="16"/>
        <v>5</v>
      </c>
      <c r="K126" t="str">
        <f t="shared" si="17"/>
        <v>不分平假日</v>
      </c>
      <c r="L126" s="54">
        <f t="shared" si="18"/>
        <v>1</v>
      </c>
      <c r="M126" s="57">
        <f t="shared" si="19"/>
        <v>0</v>
      </c>
      <c r="N126" s="6" t="str">
        <f t="shared" si="20"/>
        <v>不分平假日</v>
      </c>
      <c r="O126" s="6" t="str">
        <f t="shared" si="21"/>
        <v>不分平假日</v>
      </c>
    </row>
    <row r="127" spans="1:15" ht="17.25" thickBot="1" x14ac:dyDescent="0.3">
      <c r="A127" s="4">
        <v>124</v>
      </c>
      <c r="B127" s="5" t="s">
        <v>168</v>
      </c>
      <c r="C127" s="5">
        <f>_xlfn.XLOOKUP($B127,'工作表1 (2)'!$D$3:$D$279,'工作表1 (2)'!J$3:J$279)</f>
        <v>12</v>
      </c>
      <c r="D127" s="5">
        <f>_xlfn.XLOOKUP($B127,'工作表1 (2)'!$D$3:$D$279,'工作表1 (2)'!K$3:K$279)</f>
        <v>12</v>
      </c>
      <c r="E127" s="7">
        <f t="shared" si="11"/>
        <v>12</v>
      </c>
      <c r="F127" s="6">
        <f t="shared" si="12"/>
        <v>3</v>
      </c>
      <c r="G127" s="55">
        <f t="shared" si="13"/>
        <v>2.6653128569615464E-3</v>
      </c>
      <c r="H127" s="56">
        <f t="shared" si="14"/>
        <v>6.6632821424038662</v>
      </c>
      <c r="I127" s="56">
        <f t="shared" si="15"/>
        <v>7</v>
      </c>
      <c r="J127" s="6">
        <f t="shared" si="16"/>
        <v>7</v>
      </c>
      <c r="K127" t="str">
        <f t="shared" si="17"/>
        <v>不分平假日</v>
      </c>
      <c r="L127" s="54">
        <f t="shared" si="18"/>
        <v>0.7142857142857143</v>
      </c>
      <c r="M127" s="57">
        <f t="shared" si="19"/>
        <v>0.2857142857142857</v>
      </c>
      <c r="N127" s="6" t="str">
        <f t="shared" si="20"/>
        <v>不分平假日</v>
      </c>
      <c r="O127" s="6" t="str">
        <f t="shared" si="21"/>
        <v>不分平假日</v>
      </c>
    </row>
    <row r="128" spans="1:15" ht="17.25" thickBot="1" x14ac:dyDescent="0.3">
      <c r="A128" s="4">
        <v>125</v>
      </c>
      <c r="B128" s="5" t="s">
        <v>48</v>
      </c>
      <c r="C128" s="5">
        <f>_xlfn.XLOOKUP($B128,'工作表1 (2)'!$D$3:$D$279,'工作表1 (2)'!J$3:J$279)</f>
        <v>8</v>
      </c>
      <c r="D128" s="5">
        <f>_xlfn.XLOOKUP($B128,'工作表1 (2)'!$D$3:$D$279,'工作表1 (2)'!K$3:K$279)</f>
        <v>8</v>
      </c>
      <c r="E128" s="7">
        <f t="shared" si="11"/>
        <v>8</v>
      </c>
      <c r="F128" s="6">
        <f t="shared" si="12"/>
        <v>2</v>
      </c>
      <c r="G128" s="55">
        <f t="shared" si="13"/>
        <v>1.7768752379743642E-3</v>
      </c>
      <c r="H128" s="56">
        <f t="shared" si="14"/>
        <v>4.4421880949359105</v>
      </c>
      <c r="I128" s="56">
        <f t="shared" si="15"/>
        <v>4</v>
      </c>
      <c r="J128" s="6">
        <f t="shared" si="16"/>
        <v>5</v>
      </c>
      <c r="K128" t="str">
        <f t="shared" si="17"/>
        <v>不分平假日</v>
      </c>
      <c r="L128" s="54">
        <f t="shared" si="18"/>
        <v>0.7142857142857143</v>
      </c>
      <c r="M128" s="57">
        <f t="shared" si="19"/>
        <v>0.2857142857142857</v>
      </c>
      <c r="N128" s="6" t="str">
        <f t="shared" si="20"/>
        <v>不分平假日</v>
      </c>
      <c r="O128" s="6" t="str">
        <f t="shared" si="21"/>
        <v>不分平假日</v>
      </c>
    </row>
    <row r="129" spans="1:15" ht="17.25" thickBot="1" x14ac:dyDescent="0.3">
      <c r="A129" s="4">
        <v>126</v>
      </c>
      <c r="B129" s="5" t="s">
        <v>169</v>
      </c>
      <c r="C129" s="5">
        <f>_xlfn.XLOOKUP($B129,'工作表1 (2)'!$D$3:$D$279,'工作表1 (2)'!J$3:J$279)</f>
        <v>8</v>
      </c>
      <c r="D129" s="5">
        <f>_xlfn.XLOOKUP($B129,'工作表1 (2)'!$D$3:$D$279,'工作表1 (2)'!K$3:K$279)</f>
        <v>8</v>
      </c>
      <c r="E129" s="7">
        <f t="shared" si="11"/>
        <v>8</v>
      </c>
      <c r="F129" s="6">
        <f t="shared" si="12"/>
        <v>2</v>
      </c>
      <c r="G129" s="55">
        <f t="shared" si="13"/>
        <v>1.7768752379743642E-3</v>
      </c>
      <c r="H129" s="56">
        <f t="shared" si="14"/>
        <v>4.4421880949359105</v>
      </c>
      <c r="I129" s="56">
        <f t="shared" si="15"/>
        <v>4</v>
      </c>
      <c r="J129" s="6">
        <f t="shared" si="16"/>
        <v>5</v>
      </c>
      <c r="K129" t="str">
        <f t="shared" si="17"/>
        <v>不分平假日</v>
      </c>
      <c r="L129" s="54">
        <f t="shared" si="18"/>
        <v>0.7142857142857143</v>
      </c>
      <c r="M129" s="57">
        <f t="shared" si="19"/>
        <v>0.2857142857142857</v>
      </c>
      <c r="N129" s="6" t="str">
        <f t="shared" si="20"/>
        <v>不分平假日</v>
      </c>
      <c r="O129" s="6" t="str">
        <f t="shared" si="21"/>
        <v>不分平假日</v>
      </c>
    </row>
    <row r="130" spans="1:15" ht="17.25" thickBot="1" x14ac:dyDescent="0.3">
      <c r="A130" s="4">
        <v>127</v>
      </c>
      <c r="B130" s="5" t="s">
        <v>170</v>
      </c>
      <c r="C130" s="5">
        <f>_xlfn.XLOOKUP($B130,'工作表1 (2)'!$D$3:$D$279,'工作表1 (2)'!J$3:J$279)</f>
        <v>0</v>
      </c>
      <c r="D130" s="5">
        <f>_xlfn.XLOOKUP($B130,'工作表1 (2)'!$D$3:$D$279,'工作表1 (2)'!K$3:K$279)</f>
        <v>6</v>
      </c>
      <c r="E130" s="7">
        <f t="shared" si="11"/>
        <v>1.7142857142857142</v>
      </c>
      <c r="F130" s="6">
        <f t="shared" si="12"/>
        <v>1</v>
      </c>
      <c r="G130" s="55">
        <f t="shared" si="13"/>
        <v>3.8075897956593518E-4</v>
      </c>
      <c r="H130" s="56">
        <f t="shared" si="14"/>
        <v>0.95189744891483796</v>
      </c>
      <c r="I130" s="56">
        <f t="shared" si="15"/>
        <v>1</v>
      </c>
      <c r="J130" s="6">
        <f t="shared" si="16"/>
        <v>5</v>
      </c>
      <c r="K130" t="str">
        <f t="shared" si="17"/>
        <v>不分平假日</v>
      </c>
      <c r="L130" s="54">
        <f t="shared" si="18"/>
        <v>0</v>
      </c>
      <c r="M130" s="57">
        <f t="shared" si="19"/>
        <v>1</v>
      </c>
      <c r="N130" s="6" t="str">
        <f t="shared" si="20"/>
        <v>不分平假日</v>
      </c>
      <c r="O130" s="6" t="str">
        <f t="shared" si="21"/>
        <v>不分平假日</v>
      </c>
    </row>
    <row r="131" spans="1:15" ht="17.25" thickBot="1" x14ac:dyDescent="0.3">
      <c r="A131" s="4">
        <v>128</v>
      </c>
      <c r="B131" s="5" t="s">
        <v>171</v>
      </c>
      <c r="C131" s="5">
        <f>_xlfn.XLOOKUP($B131,'工作表1 (2)'!$D$3:$D$279,'工作表1 (2)'!J$3:J$279)</f>
        <v>4</v>
      </c>
      <c r="D131" s="5">
        <f>_xlfn.XLOOKUP($B131,'工作表1 (2)'!$D$3:$D$279,'工作表1 (2)'!K$3:K$279)</f>
        <v>4</v>
      </c>
      <c r="E131" s="7">
        <f t="shared" si="11"/>
        <v>4</v>
      </c>
      <c r="F131" s="6">
        <f t="shared" si="12"/>
        <v>1</v>
      </c>
      <c r="G131" s="55">
        <f t="shared" si="13"/>
        <v>8.884376189871821E-4</v>
      </c>
      <c r="H131" s="56">
        <f t="shared" si="14"/>
        <v>2.2210940474679552</v>
      </c>
      <c r="I131" s="56">
        <f t="shared" si="15"/>
        <v>2</v>
      </c>
      <c r="J131" s="6">
        <f t="shared" si="16"/>
        <v>5</v>
      </c>
      <c r="K131" t="str">
        <f t="shared" si="17"/>
        <v>不分平假日</v>
      </c>
      <c r="L131" s="54">
        <f t="shared" si="18"/>
        <v>0.7142857142857143</v>
      </c>
      <c r="M131" s="57">
        <f t="shared" si="19"/>
        <v>0.2857142857142857</v>
      </c>
      <c r="N131" s="6" t="str">
        <f t="shared" si="20"/>
        <v>不分平假日</v>
      </c>
      <c r="O131" s="6" t="str">
        <f t="shared" si="21"/>
        <v>不分平假日</v>
      </c>
    </row>
    <row r="132" spans="1:15" ht="17.25" thickBot="1" x14ac:dyDescent="0.3">
      <c r="A132" s="4">
        <v>129</v>
      </c>
      <c r="B132" s="5" t="s">
        <v>172</v>
      </c>
      <c r="C132" s="5">
        <f>_xlfn.XLOOKUP($B132,'工作表1 (2)'!$D$3:$D$279,'工作表1 (2)'!J$3:J$279)</f>
        <v>4</v>
      </c>
      <c r="D132" s="5">
        <f>_xlfn.XLOOKUP($B132,'工作表1 (2)'!$D$3:$D$279,'工作表1 (2)'!K$3:K$279)</f>
        <v>4</v>
      </c>
      <c r="E132" s="7">
        <f t="shared" ref="E132:E194" si="23">(C132*5+D132*2)/7</f>
        <v>4</v>
      </c>
      <c r="F132" s="6">
        <f t="shared" ref="F132:F195" si="24">IF(OR(LEFT(B132,1)="L",LEFT(B132,1)="F"),0,ROUNDUP(E132*0.2,0))</f>
        <v>1</v>
      </c>
      <c r="G132" s="55">
        <f t="shared" si="13"/>
        <v>8.884376189871821E-4</v>
      </c>
      <c r="H132" s="56">
        <f t="shared" ref="H132:H194" si="25">2500*G132</f>
        <v>2.2210940474679552</v>
      </c>
      <c r="I132" s="56">
        <f t="shared" ref="I132:I194" si="26">ROUND(H132,0)</f>
        <v>2</v>
      </c>
      <c r="J132" s="6">
        <f t="shared" ref="J132:J194" si="27">ROUND(MAX(H132,5),0)</f>
        <v>5</v>
      </c>
      <c r="K132" t="str">
        <f t="shared" ref="K132:K194" si="28">IF(J132&gt;30,"分平假日","不分平假日")</f>
        <v>不分平假日</v>
      </c>
      <c r="L132" s="54">
        <f t="shared" ref="L132:L194" si="29">(C132*5)/((C132*5)+(D132*2))</f>
        <v>0.7142857142857143</v>
      </c>
      <c r="M132" s="57">
        <f t="shared" ref="M132:M194" si="30">1-L132</f>
        <v>0.2857142857142857</v>
      </c>
      <c r="N132" s="6" t="str">
        <f t="shared" ref="N132:N194" si="31">IF(K132="分平假日",ROUND(J132*L132,0),K132)</f>
        <v>不分平假日</v>
      </c>
      <c r="O132" s="6" t="str">
        <f t="shared" ref="O132:O194" si="32">IF(K132="分平假日",J132-N132,K132)</f>
        <v>不分平假日</v>
      </c>
    </row>
    <row r="133" spans="1:15" ht="17.25" thickBot="1" x14ac:dyDescent="0.3">
      <c r="A133" s="4">
        <v>130</v>
      </c>
      <c r="B133" s="5" t="s">
        <v>173</v>
      </c>
      <c r="C133" s="5">
        <f>_xlfn.XLOOKUP($B133,'工作表1 (2)'!$D$3:$D$279,'工作表1 (2)'!J$3:J$279)</f>
        <v>14</v>
      </c>
      <c r="D133" s="5">
        <f>_xlfn.XLOOKUP($B133,'工作表1 (2)'!$D$3:$D$279,'工作表1 (2)'!K$3:K$279)</f>
        <v>14</v>
      </c>
      <c r="E133" s="7">
        <f t="shared" si="23"/>
        <v>14</v>
      </c>
      <c r="F133" s="6">
        <f t="shared" si="24"/>
        <v>3</v>
      </c>
      <c r="G133" s="55">
        <f t="shared" ref="G133:G196" si="33">E133/$E$370</f>
        <v>3.1095316664551372E-3</v>
      </c>
      <c r="H133" s="56">
        <f t="shared" si="25"/>
        <v>7.7738291661378431</v>
      </c>
      <c r="I133" s="56">
        <f t="shared" si="26"/>
        <v>8</v>
      </c>
      <c r="J133" s="6">
        <f t="shared" si="27"/>
        <v>8</v>
      </c>
      <c r="K133" t="str">
        <f t="shared" si="28"/>
        <v>不分平假日</v>
      </c>
      <c r="L133" s="54">
        <f t="shared" si="29"/>
        <v>0.7142857142857143</v>
      </c>
      <c r="M133" s="57">
        <f t="shared" si="30"/>
        <v>0.2857142857142857</v>
      </c>
      <c r="N133" s="6" t="str">
        <f t="shared" si="31"/>
        <v>不分平假日</v>
      </c>
      <c r="O133" s="6" t="str">
        <f t="shared" si="32"/>
        <v>不分平假日</v>
      </c>
    </row>
    <row r="134" spans="1:15" ht="17.25" thickBot="1" x14ac:dyDescent="0.3">
      <c r="A134" s="4">
        <v>131</v>
      </c>
      <c r="B134" s="5" t="s">
        <v>174</v>
      </c>
      <c r="C134" s="5">
        <f>_xlfn.XLOOKUP($B134,'工作表1 (2)'!$D$3:$D$279,'工作表1 (2)'!J$3:J$279)</f>
        <v>14</v>
      </c>
      <c r="D134" s="5">
        <f>_xlfn.XLOOKUP($B134,'工作表1 (2)'!$D$3:$D$279,'工作表1 (2)'!K$3:K$279)</f>
        <v>14</v>
      </c>
      <c r="E134" s="7">
        <f t="shared" si="23"/>
        <v>14</v>
      </c>
      <c r="F134" s="6">
        <f t="shared" si="24"/>
        <v>3</v>
      </c>
      <c r="G134" s="55">
        <f t="shared" si="33"/>
        <v>3.1095316664551372E-3</v>
      </c>
      <c r="H134" s="56">
        <f t="shared" si="25"/>
        <v>7.7738291661378431</v>
      </c>
      <c r="I134" s="56">
        <f t="shared" si="26"/>
        <v>8</v>
      </c>
      <c r="J134" s="6">
        <f t="shared" si="27"/>
        <v>8</v>
      </c>
      <c r="K134" t="str">
        <f t="shared" si="28"/>
        <v>不分平假日</v>
      </c>
      <c r="L134" s="54">
        <f t="shared" si="29"/>
        <v>0.7142857142857143</v>
      </c>
      <c r="M134" s="57">
        <f t="shared" si="30"/>
        <v>0.2857142857142857</v>
      </c>
      <c r="N134" s="6" t="str">
        <f t="shared" si="31"/>
        <v>不分平假日</v>
      </c>
      <c r="O134" s="6" t="str">
        <f t="shared" si="32"/>
        <v>不分平假日</v>
      </c>
    </row>
    <row r="135" spans="1:15" ht="17.25" thickBot="1" x14ac:dyDescent="0.3">
      <c r="A135" s="4">
        <v>132</v>
      </c>
      <c r="B135" s="5" t="s">
        <v>175</v>
      </c>
      <c r="C135" s="5">
        <f>_xlfn.XLOOKUP($B135,'工作表1 (2)'!$D$3:$D$279,'工作表1 (2)'!J$3:J$279)</f>
        <v>54</v>
      </c>
      <c r="D135" s="5">
        <f>_xlfn.XLOOKUP($B135,'工作表1 (2)'!$D$3:$D$279,'工作表1 (2)'!K$3:K$279)</f>
        <v>44</v>
      </c>
      <c r="E135" s="7">
        <f t="shared" si="23"/>
        <v>51.142857142857146</v>
      </c>
      <c r="F135" s="6">
        <f t="shared" si="24"/>
        <v>11</v>
      </c>
      <c r="G135" s="55">
        <f t="shared" si="33"/>
        <v>1.13593095570504E-2</v>
      </c>
      <c r="H135" s="56">
        <f t="shared" si="25"/>
        <v>28.398273892626001</v>
      </c>
      <c r="I135" s="56">
        <f t="shared" si="26"/>
        <v>28</v>
      </c>
      <c r="J135" s="6">
        <f t="shared" si="27"/>
        <v>28</v>
      </c>
      <c r="K135" t="str">
        <f t="shared" si="28"/>
        <v>不分平假日</v>
      </c>
      <c r="L135" s="54">
        <f t="shared" si="29"/>
        <v>0.75418994413407825</v>
      </c>
      <c r="M135" s="57">
        <f t="shared" si="30"/>
        <v>0.24581005586592175</v>
      </c>
      <c r="N135" s="6" t="str">
        <f t="shared" si="31"/>
        <v>不分平假日</v>
      </c>
      <c r="O135" s="6" t="str">
        <f t="shared" si="32"/>
        <v>不分平假日</v>
      </c>
    </row>
    <row r="136" spans="1:15" ht="17.25" thickBot="1" x14ac:dyDescent="0.3">
      <c r="A136" s="4">
        <v>133</v>
      </c>
      <c r="B136" s="5" t="s">
        <v>176</v>
      </c>
      <c r="C136" s="5">
        <f>_xlfn.XLOOKUP($B136,'工作表1 (2)'!$D$3:$D$279,'工作表1 (2)'!J$3:J$279)</f>
        <v>12</v>
      </c>
      <c r="D136" s="5">
        <f>_xlfn.XLOOKUP($B136,'工作表1 (2)'!$D$3:$D$279,'工作表1 (2)'!K$3:K$279)</f>
        <v>12</v>
      </c>
      <c r="E136" s="7">
        <f t="shared" si="23"/>
        <v>12</v>
      </c>
      <c r="F136" s="6">
        <f t="shared" si="24"/>
        <v>3</v>
      </c>
      <c r="G136" s="55">
        <f t="shared" si="33"/>
        <v>2.6653128569615464E-3</v>
      </c>
      <c r="H136" s="56">
        <f t="shared" si="25"/>
        <v>6.6632821424038662</v>
      </c>
      <c r="I136" s="56">
        <f t="shared" si="26"/>
        <v>7</v>
      </c>
      <c r="J136" s="6">
        <f t="shared" si="27"/>
        <v>7</v>
      </c>
      <c r="K136" t="str">
        <f t="shared" si="28"/>
        <v>不分平假日</v>
      </c>
      <c r="L136" s="54">
        <f t="shared" si="29"/>
        <v>0.7142857142857143</v>
      </c>
      <c r="M136" s="57">
        <f t="shared" si="30"/>
        <v>0.2857142857142857</v>
      </c>
      <c r="N136" s="6" t="str">
        <f t="shared" si="31"/>
        <v>不分平假日</v>
      </c>
      <c r="O136" s="6" t="str">
        <f t="shared" si="32"/>
        <v>不分平假日</v>
      </c>
    </row>
    <row r="137" spans="1:15" ht="17.25" thickBot="1" x14ac:dyDescent="0.3">
      <c r="A137" s="4">
        <v>134</v>
      </c>
      <c r="B137" s="5" t="s">
        <v>177</v>
      </c>
      <c r="C137" s="5">
        <f>_xlfn.XLOOKUP($B137,'工作表1 (2)'!$D$3:$D$279,'工作表1 (2)'!J$3:J$279)</f>
        <v>10</v>
      </c>
      <c r="D137" s="5">
        <f>_xlfn.XLOOKUP($B137,'工作表1 (2)'!$D$3:$D$279,'工作表1 (2)'!K$3:K$279)</f>
        <v>10</v>
      </c>
      <c r="E137" s="7">
        <f t="shared" si="23"/>
        <v>10</v>
      </c>
      <c r="F137" s="6">
        <f t="shared" si="24"/>
        <v>2</v>
      </c>
      <c r="G137" s="55">
        <f t="shared" si="33"/>
        <v>2.2210940474679552E-3</v>
      </c>
      <c r="H137" s="56">
        <f t="shared" si="25"/>
        <v>5.5527351186698883</v>
      </c>
      <c r="I137" s="56">
        <f t="shared" si="26"/>
        <v>6</v>
      </c>
      <c r="J137" s="6">
        <f t="shared" si="27"/>
        <v>6</v>
      </c>
      <c r="K137" t="str">
        <f t="shared" si="28"/>
        <v>不分平假日</v>
      </c>
      <c r="L137" s="54">
        <f t="shared" si="29"/>
        <v>0.7142857142857143</v>
      </c>
      <c r="M137" s="57">
        <f t="shared" si="30"/>
        <v>0.2857142857142857</v>
      </c>
      <c r="N137" s="6" t="str">
        <f t="shared" si="31"/>
        <v>不分平假日</v>
      </c>
      <c r="O137" s="6" t="str">
        <f t="shared" si="32"/>
        <v>不分平假日</v>
      </c>
    </row>
    <row r="138" spans="1:15" ht="17.25" thickBot="1" x14ac:dyDescent="0.3">
      <c r="A138" s="4">
        <v>135</v>
      </c>
      <c r="B138" s="5" t="s">
        <v>178</v>
      </c>
      <c r="C138" s="5">
        <f>_xlfn.XLOOKUP($B138,'工作表1 (2)'!$D$3:$D$279,'工作表1 (2)'!J$3:J$279)</f>
        <v>15</v>
      </c>
      <c r="D138" s="5">
        <f>_xlfn.XLOOKUP($B138,'工作表1 (2)'!$D$3:$D$279,'工作表1 (2)'!K$3:K$279)</f>
        <v>12</v>
      </c>
      <c r="E138" s="7">
        <f t="shared" si="23"/>
        <v>14.142857142857142</v>
      </c>
      <c r="F138" s="6">
        <f t="shared" si="24"/>
        <v>3</v>
      </c>
      <c r="G138" s="55">
        <f t="shared" si="33"/>
        <v>3.1412615814189653E-3</v>
      </c>
      <c r="H138" s="56">
        <f t="shared" si="25"/>
        <v>7.8531539535474133</v>
      </c>
      <c r="I138" s="56">
        <f t="shared" si="26"/>
        <v>8</v>
      </c>
      <c r="J138" s="6">
        <f t="shared" si="27"/>
        <v>8</v>
      </c>
      <c r="K138" t="str">
        <f t="shared" si="28"/>
        <v>不分平假日</v>
      </c>
      <c r="L138" s="54">
        <f t="shared" si="29"/>
        <v>0.75757575757575757</v>
      </c>
      <c r="M138" s="57">
        <f t="shared" si="30"/>
        <v>0.24242424242424243</v>
      </c>
      <c r="N138" s="6" t="str">
        <f t="shared" si="31"/>
        <v>不分平假日</v>
      </c>
      <c r="O138" s="6" t="str">
        <f t="shared" si="32"/>
        <v>不分平假日</v>
      </c>
    </row>
    <row r="139" spans="1:15" ht="17.25" thickBot="1" x14ac:dyDescent="0.3">
      <c r="A139" s="4">
        <v>136</v>
      </c>
      <c r="B139" s="5" t="s">
        <v>49</v>
      </c>
      <c r="C139" s="5">
        <f>_xlfn.XLOOKUP($B139,'工作表1 (2)'!$D$3:$D$279,'工作表1 (2)'!J$3:J$279)</f>
        <v>4</v>
      </c>
      <c r="D139" s="5">
        <f>_xlfn.XLOOKUP($B139,'工作表1 (2)'!$D$3:$D$279,'工作表1 (2)'!K$3:K$279)</f>
        <v>3</v>
      </c>
      <c r="E139" s="7">
        <f t="shared" si="23"/>
        <v>3.7142857142857144</v>
      </c>
      <c r="F139" s="6">
        <f t="shared" si="24"/>
        <v>1</v>
      </c>
      <c r="G139" s="55">
        <f t="shared" si="33"/>
        <v>8.2497778905952623E-4</v>
      </c>
      <c r="H139" s="56">
        <f t="shared" si="25"/>
        <v>2.0624444726488154</v>
      </c>
      <c r="I139" s="56">
        <f t="shared" si="26"/>
        <v>2</v>
      </c>
      <c r="J139" s="6">
        <f t="shared" si="27"/>
        <v>5</v>
      </c>
      <c r="K139" t="str">
        <f t="shared" si="28"/>
        <v>不分平假日</v>
      </c>
      <c r="L139" s="54">
        <f t="shared" si="29"/>
        <v>0.76923076923076927</v>
      </c>
      <c r="M139" s="57">
        <f t="shared" si="30"/>
        <v>0.23076923076923073</v>
      </c>
      <c r="N139" s="6" t="str">
        <f t="shared" si="31"/>
        <v>不分平假日</v>
      </c>
      <c r="O139" s="6" t="str">
        <f t="shared" si="32"/>
        <v>不分平假日</v>
      </c>
    </row>
    <row r="140" spans="1:15" ht="17.25" thickBot="1" x14ac:dyDescent="0.3">
      <c r="A140" s="4">
        <v>137</v>
      </c>
      <c r="B140" s="5" t="s">
        <v>50</v>
      </c>
      <c r="C140" s="5">
        <f>_xlfn.XLOOKUP($B140,'工作表1 (2)'!$D$3:$D$279,'工作表1 (2)'!J$3:J$279)</f>
        <v>1</v>
      </c>
      <c r="D140" s="5">
        <f>_xlfn.XLOOKUP($B140,'工作表1 (2)'!$D$3:$D$279,'工作表1 (2)'!K$3:K$279)</f>
        <v>1</v>
      </c>
      <c r="E140" s="7">
        <f t="shared" si="23"/>
        <v>1</v>
      </c>
      <c r="F140" s="6">
        <f t="shared" si="24"/>
        <v>1</v>
      </c>
      <c r="G140" s="55">
        <f t="shared" si="33"/>
        <v>2.2210940474679552E-4</v>
      </c>
      <c r="H140" s="56">
        <f t="shared" si="25"/>
        <v>0.55527351186698881</v>
      </c>
      <c r="I140" s="56">
        <f t="shared" si="26"/>
        <v>1</v>
      </c>
      <c r="J140" s="6">
        <f t="shared" si="27"/>
        <v>5</v>
      </c>
      <c r="K140" t="str">
        <f t="shared" si="28"/>
        <v>不分平假日</v>
      </c>
      <c r="L140" s="54">
        <f t="shared" si="29"/>
        <v>0.7142857142857143</v>
      </c>
      <c r="M140" s="57">
        <f t="shared" si="30"/>
        <v>0.2857142857142857</v>
      </c>
      <c r="N140" s="6" t="str">
        <f t="shared" si="31"/>
        <v>不分平假日</v>
      </c>
      <c r="O140" s="6" t="str">
        <f t="shared" si="32"/>
        <v>不分平假日</v>
      </c>
    </row>
    <row r="141" spans="1:15" ht="17.25" thickBot="1" x14ac:dyDescent="0.3">
      <c r="A141" s="4">
        <v>138</v>
      </c>
      <c r="B141" s="5" t="s">
        <v>179</v>
      </c>
      <c r="C141" s="5">
        <f>_xlfn.XLOOKUP($B141,'工作表1 (2)'!$D$3:$D$279,'工作表1 (2)'!J$3:J$279)</f>
        <v>6</v>
      </c>
      <c r="D141" s="5">
        <f>_xlfn.XLOOKUP($B141,'工作表1 (2)'!$D$3:$D$279,'工作表1 (2)'!K$3:K$279)</f>
        <v>6</v>
      </c>
      <c r="E141" s="7">
        <f t="shared" si="23"/>
        <v>6</v>
      </c>
      <c r="F141" s="6">
        <f t="shared" si="24"/>
        <v>2</v>
      </c>
      <c r="G141" s="55">
        <f t="shared" si="33"/>
        <v>1.3326564284807732E-3</v>
      </c>
      <c r="H141" s="56">
        <f t="shared" si="25"/>
        <v>3.3316410712019331</v>
      </c>
      <c r="I141" s="56">
        <f t="shared" si="26"/>
        <v>3</v>
      </c>
      <c r="J141" s="6">
        <f t="shared" si="27"/>
        <v>5</v>
      </c>
      <c r="K141" t="str">
        <f t="shared" si="28"/>
        <v>不分平假日</v>
      </c>
      <c r="L141" s="54">
        <f t="shared" si="29"/>
        <v>0.7142857142857143</v>
      </c>
      <c r="M141" s="57">
        <f t="shared" si="30"/>
        <v>0.2857142857142857</v>
      </c>
      <c r="N141" s="6" t="str">
        <f t="shared" si="31"/>
        <v>不分平假日</v>
      </c>
      <c r="O141" s="6" t="str">
        <f t="shared" si="32"/>
        <v>不分平假日</v>
      </c>
    </row>
    <row r="142" spans="1:15" ht="17.25" thickBot="1" x14ac:dyDescent="0.3">
      <c r="A142" s="4">
        <v>139</v>
      </c>
      <c r="B142" s="5" t="s">
        <v>180</v>
      </c>
      <c r="C142" s="5">
        <f>_xlfn.XLOOKUP($B142,'工作表1 (2)'!$D$3:$D$279,'工作表1 (2)'!J$3:J$279)</f>
        <v>50</v>
      </c>
      <c r="D142" s="5">
        <f>_xlfn.XLOOKUP($B142,'工作表1 (2)'!$D$3:$D$279,'工作表1 (2)'!K$3:K$279)</f>
        <v>32</v>
      </c>
      <c r="E142" s="7">
        <f t="shared" si="23"/>
        <v>44.857142857142854</v>
      </c>
      <c r="F142" s="6">
        <f t="shared" si="24"/>
        <v>9</v>
      </c>
      <c r="G142" s="55">
        <f t="shared" si="33"/>
        <v>9.9631932986419709E-3</v>
      </c>
      <c r="H142" s="56">
        <f t="shared" si="25"/>
        <v>24.907983246604928</v>
      </c>
      <c r="I142" s="56">
        <f t="shared" si="26"/>
        <v>25</v>
      </c>
      <c r="J142" s="6">
        <f t="shared" si="27"/>
        <v>25</v>
      </c>
      <c r="K142" t="str">
        <f t="shared" si="28"/>
        <v>不分平假日</v>
      </c>
      <c r="L142" s="54">
        <f t="shared" si="29"/>
        <v>0.79617834394904463</v>
      </c>
      <c r="M142" s="57">
        <f t="shared" si="30"/>
        <v>0.20382165605095537</v>
      </c>
      <c r="N142" s="6" t="str">
        <f t="shared" si="31"/>
        <v>不分平假日</v>
      </c>
      <c r="O142" s="6" t="str">
        <f t="shared" si="32"/>
        <v>不分平假日</v>
      </c>
    </row>
    <row r="143" spans="1:15" ht="17.25" thickBot="1" x14ac:dyDescent="0.3">
      <c r="A143" s="4">
        <v>140</v>
      </c>
      <c r="B143" s="5" t="s">
        <v>181</v>
      </c>
      <c r="C143" s="5">
        <f>_xlfn.XLOOKUP($B143,'工作表1 (2)'!$D$3:$D$279,'工作表1 (2)'!J$3:J$279)</f>
        <v>12</v>
      </c>
      <c r="D143" s="5">
        <f>_xlfn.XLOOKUP($B143,'工作表1 (2)'!$D$3:$D$279,'工作表1 (2)'!K$3:K$279)</f>
        <v>12</v>
      </c>
      <c r="E143" s="7">
        <f t="shared" si="23"/>
        <v>12</v>
      </c>
      <c r="F143" s="6">
        <f t="shared" si="24"/>
        <v>3</v>
      </c>
      <c r="G143" s="55">
        <f t="shared" si="33"/>
        <v>2.6653128569615464E-3</v>
      </c>
      <c r="H143" s="56">
        <f t="shared" si="25"/>
        <v>6.6632821424038662</v>
      </c>
      <c r="I143" s="56">
        <f t="shared" si="26"/>
        <v>7</v>
      </c>
      <c r="J143" s="6">
        <f t="shared" si="27"/>
        <v>7</v>
      </c>
      <c r="K143" t="str">
        <f t="shared" si="28"/>
        <v>不分平假日</v>
      </c>
      <c r="L143" s="54">
        <f t="shared" si="29"/>
        <v>0.7142857142857143</v>
      </c>
      <c r="M143" s="57">
        <f t="shared" si="30"/>
        <v>0.2857142857142857</v>
      </c>
      <c r="N143" s="6" t="str">
        <f t="shared" si="31"/>
        <v>不分平假日</v>
      </c>
      <c r="O143" s="6" t="str">
        <f t="shared" si="32"/>
        <v>不分平假日</v>
      </c>
    </row>
    <row r="144" spans="1:15" ht="17.25" thickBot="1" x14ac:dyDescent="0.3">
      <c r="A144" s="4">
        <v>141</v>
      </c>
      <c r="B144" s="5" t="s">
        <v>51</v>
      </c>
      <c r="C144" s="5">
        <f>_xlfn.XLOOKUP($B144,'工作表1 (2)'!$D$3:$D$279,'工作表1 (2)'!J$3:J$279)</f>
        <v>6</v>
      </c>
      <c r="D144" s="5">
        <f>_xlfn.XLOOKUP($B144,'工作表1 (2)'!$D$3:$D$279,'工作表1 (2)'!K$3:K$279)</f>
        <v>5</v>
      </c>
      <c r="E144" s="7">
        <f t="shared" si="23"/>
        <v>5.7142857142857144</v>
      </c>
      <c r="F144" s="6">
        <f t="shared" si="24"/>
        <v>2</v>
      </c>
      <c r="G144" s="55">
        <f t="shared" si="33"/>
        <v>1.2691965985531174E-3</v>
      </c>
      <c r="H144" s="56">
        <f t="shared" si="25"/>
        <v>3.1729914963827937</v>
      </c>
      <c r="I144" s="56">
        <f t="shared" si="26"/>
        <v>3</v>
      </c>
      <c r="J144" s="6">
        <f t="shared" si="27"/>
        <v>5</v>
      </c>
      <c r="K144" t="str">
        <f t="shared" si="28"/>
        <v>不分平假日</v>
      </c>
      <c r="L144" s="54">
        <f t="shared" si="29"/>
        <v>0.75</v>
      </c>
      <c r="M144" s="57">
        <f t="shared" si="30"/>
        <v>0.25</v>
      </c>
      <c r="N144" s="6" t="str">
        <f t="shared" si="31"/>
        <v>不分平假日</v>
      </c>
      <c r="O144" s="6" t="str">
        <f t="shared" si="32"/>
        <v>不分平假日</v>
      </c>
    </row>
    <row r="145" spans="1:15" ht="17.25" thickBot="1" x14ac:dyDescent="0.3">
      <c r="A145" s="4">
        <v>142</v>
      </c>
      <c r="B145" s="5" t="s">
        <v>182</v>
      </c>
      <c r="C145" s="5">
        <f>_xlfn.XLOOKUP($B145,'工作表1 (2)'!$D$3:$D$279,'工作表1 (2)'!J$3:J$279)</f>
        <v>18</v>
      </c>
      <c r="D145" s="5">
        <f>_xlfn.XLOOKUP($B145,'工作表1 (2)'!$D$3:$D$279,'工作表1 (2)'!K$3:K$279)</f>
        <v>16</v>
      </c>
      <c r="E145" s="7">
        <f t="shared" si="23"/>
        <v>17.428571428571427</v>
      </c>
      <c r="F145" s="6">
        <f t="shared" si="24"/>
        <v>4</v>
      </c>
      <c r="G145" s="55">
        <f t="shared" si="33"/>
        <v>3.8710496255870076E-3</v>
      </c>
      <c r="H145" s="56">
        <f t="shared" si="25"/>
        <v>9.6776240639675191</v>
      </c>
      <c r="I145" s="56">
        <f t="shared" si="26"/>
        <v>10</v>
      </c>
      <c r="J145" s="6">
        <f t="shared" si="27"/>
        <v>10</v>
      </c>
      <c r="K145" t="str">
        <f t="shared" si="28"/>
        <v>不分平假日</v>
      </c>
      <c r="L145" s="54">
        <f t="shared" si="29"/>
        <v>0.73770491803278693</v>
      </c>
      <c r="M145" s="57">
        <f t="shared" si="30"/>
        <v>0.26229508196721307</v>
      </c>
      <c r="N145" s="6" t="str">
        <f t="shared" si="31"/>
        <v>不分平假日</v>
      </c>
      <c r="O145" s="6" t="str">
        <f t="shared" si="32"/>
        <v>不分平假日</v>
      </c>
    </row>
    <row r="146" spans="1:15" ht="17.25" thickBot="1" x14ac:dyDescent="0.3">
      <c r="A146" s="4">
        <v>143</v>
      </c>
      <c r="B146" s="5" t="s">
        <v>183</v>
      </c>
      <c r="C146" s="5">
        <f>_xlfn.XLOOKUP($B146,'工作表1 (2)'!$D$3:$D$279,'工作表1 (2)'!J$3:J$279)</f>
        <v>2</v>
      </c>
      <c r="D146" s="5">
        <f>_xlfn.XLOOKUP($B146,'工作表1 (2)'!$D$3:$D$279,'工作表1 (2)'!K$3:K$279)</f>
        <v>2</v>
      </c>
      <c r="E146" s="7">
        <f t="shared" si="23"/>
        <v>2</v>
      </c>
      <c r="F146" s="6">
        <f t="shared" si="24"/>
        <v>1</v>
      </c>
      <c r="G146" s="55">
        <f t="shared" si="33"/>
        <v>4.4421880949359105E-4</v>
      </c>
      <c r="H146" s="56">
        <f t="shared" si="25"/>
        <v>1.1105470237339776</v>
      </c>
      <c r="I146" s="56">
        <f t="shared" si="26"/>
        <v>1</v>
      </c>
      <c r="J146" s="6">
        <f t="shared" si="27"/>
        <v>5</v>
      </c>
      <c r="K146" t="str">
        <f t="shared" si="28"/>
        <v>不分平假日</v>
      </c>
      <c r="L146" s="54">
        <f t="shared" si="29"/>
        <v>0.7142857142857143</v>
      </c>
      <c r="M146" s="57">
        <f t="shared" si="30"/>
        <v>0.2857142857142857</v>
      </c>
      <c r="N146" s="6" t="str">
        <f t="shared" si="31"/>
        <v>不分平假日</v>
      </c>
      <c r="O146" s="6" t="str">
        <f t="shared" si="32"/>
        <v>不分平假日</v>
      </c>
    </row>
    <row r="147" spans="1:15" ht="17.25" thickBot="1" x14ac:dyDescent="0.3">
      <c r="A147" s="4">
        <v>144</v>
      </c>
      <c r="B147" s="5" t="s">
        <v>184</v>
      </c>
      <c r="C147" s="5">
        <f>_xlfn.XLOOKUP($B147,'工作表1 (2)'!$D$3:$D$279,'工作表1 (2)'!J$3:J$279)</f>
        <v>6</v>
      </c>
      <c r="D147" s="5">
        <f>_xlfn.XLOOKUP($B147,'工作表1 (2)'!$D$3:$D$279,'工作表1 (2)'!K$3:K$279)</f>
        <v>6</v>
      </c>
      <c r="E147" s="7">
        <f t="shared" si="23"/>
        <v>6</v>
      </c>
      <c r="F147" s="6">
        <f t="shared" si="24"/>
        <v>2</v>
      </c>
      <c r="G147" s="55">
        <f t="shared" si="33"/>
        <v>1.3326564284807732E-3</v>
      </c>
      <c r="H147" s="56">
        <f t="shared" si="25"/>
        <v>3.3316410712019331</v>
      </c>
      <c r="I147" s="56">
        <f t="shared" si="26"/>
        <v>3</v>
      </c>
      <c r="J147" s="6">
        <f t="shared" si="27"/>
        <v>5</v>
      </c>
      <c r="K147" t="str">
        <f t="shared" si="28"/>
        <v>不分平假日</v>
      </c>
      <c r="L147" s="54">
        <f t="shared" si="29"/>
        <v>0.7142857142857143</v>
      </c>
      <c r="M147" s="57">
        <f t="shared" si="30"/>
        <v>0.2857142857142857</v>
      </c>
      <c r="N147" s="6" t="str">
        <f t="shared" si="31"/>
        <v>不分平假日</v>
      </c>
      <c r="O147" s="6" t="str">
        <f t="shared" si="32"/>
        <v>不分平假日</v>
      </c>
    </row>
    <row r="148" spans="1:15" ht="17.25" thickBot="1" x14ac:dyDescent="0.3">
      <c r="A148" s="4">
        <v>145</v>
      </c>
      <c r="B148" s="5" t="s">
        <v>185</v>
      </c>
      <c r="C148" s="5">
        <f>_xlfn.XLOOKUP($B148,'工作表1 (2)'!$D$3:$D$279,'工作表1 (2)'!J$3:J$279)</f>
        <v>0</v>
      </c>
      <c r="D148" s="5">
        <f>_xlfn.XLOOKUP($B148,'工作表1 (2)'!$D$3:$D$279,'工作表1 (2)'!K$3:K$279)</f>
        <v>6</v>
      </c>
      <c r="E148" s="7">
        <f t="shared" si="23"/>
        <v>1.7142857142857142</v>
      </c>
      <c r="F148" s="6">
        <f t="shared" si="24"/>
        <v>1</v>
      </c>
      <c r="G148" s="55">
        <f t="shared" si="33"/>
        <v>3.8075897956593518E-4</v>
      </c>
      <c r="H148" s="56">
        <f t="shared" si="25"/>
        <v>0.95189744891483796</v>
      </c>
      <c r="I148" s="56">
        <f t="shared" si="26"/>
        <v>1</v>
      </c>
      <c r="J148" s="6">
        <f t="shared" si="27"/>
        <v>5</v>
      </c>
      <c r="K148" t="str">
        <f t="shared" si="28"/>
        <v>不分平假日</v>
      </c>
      <c r="L148" s="54">
        <f t="shared" si="29"/>
        <v>0</v>
      </c>
      <c r="M148" s="57">
        <f t="shared" si="30"/>
        <v>1</v>
      </c>
      <c r="N148" s="6" t="str">
        <f t="shared" si="31"/>
        <v>不分平假日</v>
      </c>
      <c r="O148" s="6" t="str">
        <f t="shared" si="32"/>
        <v>不分平假日</v>
      </c>
    </row>
    <row r="149" spans="1:15" ht="17.25" thickBot="1" x14ac:dyDescent="0.3">
      <c r="A149" s="4">
        <v>146</v>
      </c>
      <c r="B149" s="5" t="s">
        <v>186</v>
      </c>
      <c r="C149" s="5">
        <f>_xlfn.XLOOKUP($B149,'工作表1 (2)'!$D$3:$D$279,'工作表1 (2)'!J$3:J$279)</f>
        <v>10</v>
      </c>
      <c r="D149" s="5">
        <f>_xlfn.XLOOKUP($B149,'工作表1 (2)'!$D$3:$D$279,'工作表1 (2)'!K$3:K$279)</f>
        <v>9</v>
      </c>
      <c r="E149" s="7">
        <f t="shared" si="23"/>
        <v>9.7142857142857135</v>
      </c>
      <c r="F149" s="6">
        <f t="shared" si="24"/>
        <v>2</v>
      </c>
      <c r="G149" s="55">
        <f t="shared" si="33"/>
        <v>2.1576342175402994E-3</v>
      </c>
      <c r="H149" s="56">
        <f t="shared" si="25"/>
        <v>5.3940855438507489</v>
      </c>
      <c r="I149" s="56">
        <f t="shared" si="26"/>
        <v>5</v>
      </c>
      <c r="J149" s="6">
        <f t="shared" si="27"/>
        <v>5</v>
      </c>
      <c r="K149" t="str">
        <f t="shared" si="28"/>
        <v>不分平假日</v>
      </c>
      <c r="L149" s="54">
        <f t="shared" si="29"/>
        <v>0.73529411764705888</v>
      </c>
      <c r="M149" s="57">
        <f t="shared" si="30"/>
        <v>0.26470588235294112</v>
      </c>
      <c r="N149" s="6" t="str">
        <f t="shared" si="31"/>
        <v>不分平假日</v>
      </c>
      <c r="O149" s="6" t="str">
        <f t="shared" si="32"/>
        <v>不分平假日</v>
      </c>
    </row>
    <row r="150" spans="1:15" ht="17.25" thickBot="1" x14ac:dyDescent="0.3">
      <c r="A150" s="4">
        <v>147</v>
      </c>
      <c r="B150" s="5" t="s">
        <v>187</v>
      </c>
      <c r="C150" s="5">
        <f>_xlfn.XLOOKUP($B150,'工作表1 (2)'!$D$3:$D$279,'工作表1 (2)'!J$3:J$279)</f>
        <v>2</v>
      </c>
      <c r="D150" s="5">
        <f>_xlfn.XLOOKUP($B150,'工作表1 (2)'!$D$3:$D$279,'工作表1 (2)'!K$3:K$279)</f>
        <v>1</v>
      </c>
      <c r="E150" s="7">
        <f t="shared" si="23"/>
        <v>1.7142857142857142</v>
      </c>
      <c r="F150" s="6">
        <f t="shared" si="24"/>
        <v>1</v>
      </c>
      <c r="G150" s="55">
        <f t="shared" si="33"/>
        <v>3.8075897956593518E-4</v>
      </c>
      <c r="H150" s="56">
        <f t="shared" si="25"/>
        <v>0.95189744891483796</v>
      </c>
      <c r="I150" s="56">
        <f t="shared" si="26"/>
        <v>1</v>
      </c>
      <c r="J150" s="6">
        <f t="shared" si="27"/>
        <v>5</v>
      </c>
      <c r="K150" t="str">
        <f t="shared" si="28"/>
        <v>不分平假日</v>
      </c>
      <c r="L150" s="54">
        <f t="shared" si="29"/>
        <v>0.83333333333333337</v>
      </c>
      <c r="M150" s="57">
        <f t="shared" si="30"/>
        <v>0.16666666666666663</v>
      </c>
      <c r="N150" s="6" t="str">
        <f t="shared" si="31"/>
        <v>不分平假日</v>
      </c>
      <c r="O150" s="6" t="str">
        <f t="shared" si="32"/>
        <v>不分平假日</v>
      </c>
    </row>
    <row r="151" spans="1:15" ht="17.25" thickBot="1" x14ac:dyDescent="0.3">
      <c r="A151" s="4">
        <v>148</v>
      </c>
      <c r="B151" s="5" t="s">
        <v>188</v>
      </c>
      <c r="C151" s="5">
        <f>_xlfn.XLOOKUP($B151,'工作表1 (2)'!$D$3:$D$279,'工作表1 (2)'!J$3:J$279)</f>
        <v>8</v>
      </c>
      <c r="D151" s="5">
        <f>_xlfn.XLOOKUP($B151,'工作表1 (2)'!$D$3:$D$279,'工作表1 (2)'!K$3:K$279)</f>
        <v>8</v>
      </c>
      <c r="E151" s="7">
        <f t="shared" si="23"/>
        <v>8</v>
      </c>
      <c r="F151" s="6">
        <f t="shared" si="24"/>
        <v>2</v>
      </c>
      <c r="G151" s="55">
        <f t="shared" si="33"/>
        <v>1.7768752379743642E-3</v>
      </c>
      <c r="H151" s="56">
        <f t="shared" si="25"/>
        <v>4.4421880949359105</v>
      </c>
      <c r="I151" s="56">
        <f t="shared" si="26"/>
        <v>4</v>
      </c>
      <c r="J151" s="6">
        <f t="shared" si="27"/>
        <v>5</v>
      </c>
      <c r="K151" t="str">
        <f t="shared" si="28"/>
        <v>不分平假日</v>
      </c>
      <c r="L151" s="54">
        <f t="shared" si="29"/>
        <v>0.7142857142857143</v>
      </c>
      <c r="M151" s="57">
        <f t="shared" si="30"/>
        <v>0.2857142857142857</v>
      </c>
      <c r="N151" s="6" t="str">
        <f t="shared" si="31"/>
        <v>不分平假日</v>
      </c>
      <c r="O151" s="6" t="str">
        <f t="shared" si="32"/>
        <v>不分平假日</v>
      </c>
    </row>
    <row r="152" spans="1:15" ht="17.25" thickBot="1" x14ac:dyDescent="0.3">
      <c r="A152" s="4">
        <v>149</v>
      </c>
      <c r="B152" s="5" t="s">
        <v>189</v>
      </c>
      <c r="C152" s="5">
        <f>_xlfn.XLOOKUP($B152,'工作表1 (2)'!$D$3:$D$279,'工作表1 (2)'!J$3:J$279)</f>
        <v>45</v>
      </c>
      <c r="D152" s="5">
        <f>_xlfn.XLOOKUP($B152,'工作表1 (2)'!$D$3:$D$279,'工作表1 (2)'!K$3:K$279)</f>
        <v>17</v>
      </c>
      <c r="E152" s="7">
        <f t="shared" si="23"/>
        <v>37</v>
      </c>
      <c r="F152" s="6">
        <f t="shared" si="24"/>
        <v>8</v>
      </c>
      <c r="G152" s="55">
        <f t="shared" si="33"/>
        <v>8.2180479756314342E-3</v>
      </c>
      <c r="H152" s="56">
        <f t="shared" si="25"/>
        <v>20.545119939078585</v>
      </c>
      <c r="I152" s="56">
        <f t="shared" si="26"/>
        <v>21</v>
      </c>
      <c r="J152" s="6">
        <f t="shared" si="27"/>
        <v>21</v>
      </c>
      <c r="K152" t="str">
        <f t="shared" si="28"/>
        <v>不分平假日</v>
      </c>
      <c r="L152" s="54">
        <f t="shared" si="29"/>
        <v>0.86872586872586877</v>
      </c>
      <c r="M152" s="57">
        <f t="shared" si="30"/>
        <v>0.13127413127413123</v>
      </c>
      <c r="N152" s="6" t="str">
        <f t="shared" si="31"/>
        <v>不分平假日</v>
      </c>
      <c r="O152" s="6" t="str">
        <f t="shared" si="32"/>
        <v>不分平假日</v>
      </c>
    </row>
    <row r="153" spans="1:15" ht="17.25" thickBot="1" x14ac:dyDescent="0.3">
      <c r="A153" s="4">
        <v>150</v>
      </c>
      <c r="B153" s="5" t="s">
        <v>52</v>
      </c>
      <c r="C153" s="5">
        <f>_xlfn.XLOOKUP($B153,'工作表1 (2)'!$D$3:$D$279,'工作表1 (2)'!J$3:J$279)</f>
        <v>23</v>
      </c>
      <c r="D153" s="5">
        <f>_xlfn.XLOOKUP($B153,'工作表1 (2)'!$D$3:$D$279,'工作表1 (2)'!K$3:K$279)</f>
        <v>17</v>
      </c>
      <c r="E153" s="7">
        <f t="shared" si="23"/>
        <v>21.285714285714285</v>
      </c>
      <c r="F153" s="6">
        <f t="shared" si="24"/>
        <v>5</v>
      </c>
      <c r="G153" s="55">
        <f t="shared" si="33"/>
        <v>4.7277573296103615E-3</v>
      </c>
      <c r="H153" s="56">
        <f t="shared" si="25"/>
        <v>11.819393324025905</v>
      </c>
      <c r="I153" s="56">
        <f t="shared" si="26"/>
        <v>12</v>
      </c>
      <c r="J153" s="6">
        <f t="shared" si="27"/>
        <v>12</v>
      </c>
      <c r="K153" t="str">
        <f t="shared" si="28"/>
        <v>不分平假日</v>
      </c>
      <c r="L153" s="54">
        <f t="shared" si="29"/>
        <v>0.77181208053691275</v>
      </c>
      <c r="M153" s="57">
        <f t="shared" si="30"/>
        <v>0.22818791946308725</v>
      </c>
      <c r="N153" s="6" t="str">
        <f t="shared" si="31"/>
        <v>不分平假日</v>
      </c>
      <c r="O153" s="6" t="str">
        <f t="shared" si="32"/>
        <v>不分平假日</v>
      </c>
    </row>
    <row r="154" spans="1:15" ht="17.25" thickBot="1" x14ac:dyDescent="0.3">
      <c r="A154" s="4">
        <v>151</v>
      </c>
      <c r="B154" s="5" t="s">
        <v>190</v>
      </c>
      <c r="C154" s="5">
        <f>_xlfn.XLOOKUP($B154,'工作表1 (2)'!$D$3:$D$279,'工作表1 (2)'!J$3:J$279)</f>
        <v>10</v>
      </c>
      <c r="D154" s="5">
        <f>_xlfn.XLOOKUP($B154,'工作表1 (2)'!$D$3:$D$279,'工作表1 (2)'!K$3:K$279)</f>
        <v>10</v>
      </c>
      <c r="E154" s="7">
        <f t="shared" si="23"/>
        <v>10</v>
      </c>
      <c r="F154" s="6">
        <f t="shared" si="24"/>
        <v>2</v>
      </c>
      <c r="G154" s="55">
        <f t="shared" si="33"/>
        <v>2.2210940474679552E-3</v>
      </c>
      <c r="H154" s="56">
        <f t="shared" si="25"/>
        <v>5.5527351186698883</v>
      </c>
      <c r="I154" s="56">
        <f t="shared" si="26"/>
        <v>6</v>
      </c>
      <c r="J154" s="6">
        <f t="shared" si="27"/>
        <v>6</v>
      </c>
      <c r="K154" t="str">
        <f t="shared" si="28"/>
        <v>不分平假日</v>
      </c>
      <c r="L154" s="54">
        <f t="shared" si="29"/>
        <v>0.7142857142857143</v>
      </c>
      <c r="M154" s="57">
        <f t="shared" si="30"/>
        <v>0.2857142857142857</v>
      </c>
      <c r="N154" s="6" t="str">
        <f t="shared" si="31"/>
        <v>不分平假日</v>
      </c>
      <c r="O154" s="6" t="str">
        <f t="shared" si="32"/>
        <v>不分平假日</v>
      </c>
    </row>
    <row r="155" spans="1:15" ht="17.25" thickBot="1" x14ac:dyDescent="0.3">
      <c r="A155" s="4">
        <v>152</v>
      </c>
      <c r="B155" s="5" t="s">
        <v>191</v>
      </c>
      <c r="C155" s="5">
        <f>_xlfn.XLOOKUP($B155,'工作表1 (2)'!$D$3:$D$279,'工作表1 (2)'!J$3:J$279)</f>
        <v>4</v>
      </c>
      <c r="D155" s="5">
        <f>_xlfn.XLOOKUP($B155,'工作表1 (2)'!$D$3:$D$279,'工作表1 (2)'!K$3:K$279)</f>
        <v>4</v>
      </c>
      <c r="E155" s="7">
        <f t="shared" si="23"/>
        <v>4</v>
      </c>
      <c r="F155" s="6">
        <f t="shared" si="24"/>
        <v>1</v>
      </c>
      <c r="G155" s="55">
        <f t="shared" si="33"/>
        <v>8.884376189871821E-4</v>
      </c>
      <c r="H155" s="56">
        <f t="shared" si="25"/>
        <v>2.2210940474679552</v>
      </c>
      <c r="I155" s="56">
        <f t="shared" si="26"/>
        <v>2</v>
      </c>
      <c r="J155" s="6">
        <f t="shared" si="27"/>
        <v>5</v>
      </c>
      <c r="K155" t="str">
        <f t="shared" si="28"/>
        <v>不分平假日</v>
      </c>
      <c r="L155" s="54">
        <f t="shared" si="29"/>
        <v>0.7142857142857143</v>
      </c>
      <c r="M155" s="57">
        <f t="shared" si="30"/>
        <v>0.2857142857142857</v>
      </c>
      <c r="N155" s="6" t="str">
        <f t="shared" si="31"/>
        <v>不分平假日</v>
      </c>
      <c r="O155" s="6" t="str">
        <f t="shared" si="32"/>
        <v>不分平假日</v>
      </c>
    </row>
    <row r="156" spans="1:15" ht="17.25" thickBot="1" x14ac:dyDescent="0.3">
      <c r="A156" s="4">
        <v>153</v>
      </c>
      <c r="B156" s="5" t="s">
        <v>192</v>
      </c>
      <c r="C156" s="5">
        <f>_xlfn.XLOOKUP($B156,'工作表1 (2)'!$D$3:$D$279,'工作表1 (2)'!J$3:J$279)</f>
        <v>14</v>
      </c>
      <c r="D156" s="5">
        <f>_xlfn.XLOOKUP($B156,'工作表1 (2)'!$D$3:$D$279,'工作表1 (2)'!K$3:K$279)</f>
        <v>14</v>
      </c>
      <c r="E156" s="7">
        <f t="shared" si="23"/>
        <v>14</v>
      </c>
      <c r="F156" s="6">
        <f t="shared" si="24"/>
        <v>3</v>
      </c>
      <c r="G156" s="55">
        <f t="shared" si="33"/>
        <v>3.1095316664551372E-3</v>
      </c>
      <c r="H156" s="56">
        <f t="shared" si="25"/>
        <v>7.7738291661378431</v>
      </c>
      <c r="I156" s="56">
        <f t="shared" si="26"/>
        <v>8</v>
      </c>
      <c r="J156" s="6">
        <f t="shared" si="27"/>
        <v>8</v>
      </c>
      <c r="K156" t="str">
        <f t="shared" si="28"/>
        <v>不分平假日</v>
      </c>
      <c r="L156" s="54">
        <f t="shared" si="29"/>
        <v>0.7142857142857143</v>
      </c>
      <c r="M156" s="57">
        <f t="shared" si="30"/>
        <v>0.2857142857142857</v>
      </c>
      <c r="N156" s="6" t="str">
        <f t="shared" si="31"/>
        <v>不分平假日</v>
      </c>
      <c r="O156" s="6" t="str">
        <f t="shared" si="32"/>
        <v>不分平假日</v>
      </c>
    </row>
    <row r="157" spans="1:15" ht="17.25" thickBot="1" x14ac:dyDescent="0.3">
      <c r="A157" s="4">
        <v>154</v>
      </c>
      <c r="B157" s="5" t="s">
        <v>53</v>
      </c>
      <c r="C157" s="5">
        <f>_xlfn.XLOOKUP($B157,'工作表1 (2)'!$D$3:$D$279,'工作表1 (2)'!J$3:J$279)</f>
        <v>1</v>
      </c>
      <c r="D157" s="5">
        <f>_xlfn.XLOOKUP($B157,'工作表1 (2)'!$D$3:$D$279,'工作表1 (2)'!K$3:K$279)</f>
        <v>1</v>
      </c>
      <c r="E157" s="7">
        <f t="shared" si="23"/>
        <v>1</v>
      </c>
      <c r="F157" s="6">
        <f t="shared" si="24"/>
        <v>1</v>
      </c>
      <c r="G157" s="55">
        <f t="shared" si="33"/>
        <v>2.2210940474679552E-4</v>
      </c>
      <c r="H157" s="56">
        <f t="shared" si="25"/>
        <v>0.55527351186698881</v>
      </c>
      <c r="I157" s="56">
        <f t="shared" si="26"/>
        <v>1</v>
      </c>
      <c r="J157" s="6">
        <f t="shared" si="27"/>
        <v>5</v>
      </c>
      <c r="K157" t="str">
        <f t="shared" si="28"/>
        <v>不分平假日</v>
      </c>
      <c r="L157" s="54">
        <f t="shared" si="29"/>
        <v>0.7142857142857143</v>
      </c>
      <c r="M157" s="57">
        <f t="shared" si="30"/>
        <v>0.2857142857142857</v>
      </c>
      <c r="N157" s="6" t="str">
        <f t="shared" si="31"/>
        <v>不分平假日</v>
      </c>
      <c r="O157" s="6" t="str">
        <f t="shared" si="32"/>
        <v>不分平假日</v>
      </c>
    </row>
    <row r="158" spans="1:15" ht="17.25" thickBot="1" x14ac:dyDescent="0.3">
      <c r="A158" s="4">
        <v>155</v>
      </c>
      <c r="B158" s="5" t="s">
        <v>54</v>
      </c>
      <c r="C158" s="5">
        <f>_xlfn.XLOOKUP($B158,'工作表1 (2)'!$D$3:$D$279,'工作表1 (2)'!J$3:J$279)</f>
        <v>4</v>
      </c>
      <c r="D158" s="5">
        <f>_xlfn.XLOOKUP($B158,'工作表1 (2)'!$D$3:$D$279,'工作表1 (2)'!K$3:K$279)</f>
        <v>4</v>
      </c>
      <c r="E158" s="7">
        <f t="shared" si="23"/>
        <v>4</v>
      </c>
      <c r="F158" s="6">
        <f t="shared" si="24"/>
        <v>1</v>
      </c>
      <c r="G158" s="55">
        <f t="shared" si="33"/>
        <v>8.884376189871821E-4</v>
      </c>
      <c r="H158" s="56">
        <f t="shared" si="25"/>
        <v>2.2210940474679552</v>
      </c>
      <c r="I158" s="56">
        <f t="shared" si="26"/>
        <v>2</v>
      </c>
      <c r="J158" s="6">
        <f t="shared" si="27"/>
        <v>5</v>
      </c>
      <c r="K158" t="str">
        <f t="shared" si="28"/>
        <v>不分平假日</v>
      </c>
      <c r="L158" s="54">
        <f t="shared" si="29"/>
        <v>0.7142857142857143</v>
      </c>
      <c r="M158" s="57">
        <f t="shared" si="30"/>
        <v>0.2857142857142857</v>
      </c>
      <c r="N158" s="6" t="str">
        <f t="shared" si="31"/>
        <v>不分平假日</v>
      </c>
      <c r="O158" s="6" t="str">
        <f t="shared" si="32"/>
        <v>不分平假日</v>
      </c>
    </row>
    <row r="159" spans="1:15" ht="17.25" thickBot="1" x14ac:dyDescent="0.3">
      <c r="A159" s="4">
        <v>156</v>
      </c>
      <c r="B159" s="5" t="s">
        <v>55</v>
      </c>
      <c r="C159" s="5">
        <f>_xlfn.XLOOKUP($B159,'工作表1 (2)'!$D$3:$D$279,'工作表1 (2)'!J$3:J$279)</f>
        <v>1</v>
      </c>
      <c r="D159" s="5">
        <f>_xlfn.XLOOKUP($B159,'工作表1 (2)'!$D$3:$D$279,'工作表1 (2)'!K$3:K$279)</f>
        <v>1</v>
      </c>
      <c r="E159" s="7">
        <f t="shared" si="23"/>
        <v>1</v>
      </c>
      <c r="F159" s="6">
        <f t="shared" si="24"/>
        <v>1</v>
      </c>
      <c r="G159" s="55">
        <f t="shared" si="33"/>
        <v>2.2210940474679552E-4</v>
      </c>
      <c r="H159" s="56">
        <f t="shared" si="25"/>
        <v>0.55527351186698881</v>
      </c>
      <c r="I159" s="56">
        <f t="shared" si="26"/>
        <v>1</v>
      </c>
      <c r="J159" s="6">
        <f t="shared" si="27"/>
        <v>5</v>
      </c>
      <c r="K159" t="str">
        <f t="shared" si="28"/>
        <v>不分平假日</v>
      </c>
      <c r="L159" s="54">
        <f t="shared" si="29"/>
        <v>0.7142857142857143</v>
      </c>
      <c r="M159" s="57">
        <f t="shared" si="30"/>
        <v>0.2857142857142857</v>
      </c>
      <c r="N159" s="6" t="str">
        <f t="shared" si="31"/>
        <v>不分平假日</v>
      </c>
      <c r="O159" s="6" t="str">
        <f t="shared" si="32"/>
        <v>不分平假日</v>
      </c>
    </row>
    <row r="160" spans="1:15" ht="17.25" thickBot="1" x14ac:dyDescent="0.3">
      <c r="A160" s="4">
        <v>157</v>
      </c>
      <c r="B160" s="5" t="s">
        <v>193</v>
      </c>
      <c r="C160" s="5">
        <f>_xlfn.XLOOKUP($B160,'工作表1 (2)'!$D$3:$D$279,'工作表1 (2)'!J$3:J$279)</f>
        <v>24</v>
      </c>
      <c r="D160" s="5">
        <f>_xlfn.XLOOKUP($B160,'工作表1 (2)'!$D$3:$D$279,'工作表1 (2)'!K$3:K$279)</f>
        <v>24</v>
      </c>
      <c r="E160" s="7">
        <f t="shared" si="23"/>
        <v>24</v>
      </c>
      <c r="F160" s="6">
        <f t="shared" si="24"/>
        <v>5</v>
      </c>
      <c r="G160" s="55">
        <f t="shared" si="33"/>
        <v>5.3306257139230928E-3</v>
      </c>
      <c r="H160" s="56">
        <f t="shared" si="25"/>
        <v>13.326564284807732</v>
      </c>
      <c r="I160" s="56">
        <f t="shared" si="26"/>
        <v>13</v>
      </c>
      <c r="J160" s="6">
        <f t="shared" si="27"/>
        <v>13</v>
      </c>
      <c r="K160" t="str">
        <f t="shared" si="28"/>
        <v>不分平假日</v>
      </c>
      <c r="L160" s="54">
        <f t="shared" si="29"/>
        <v>0.7142857142857143</v>
      </c>
      <c r="M160" s="57">
        <f t="shared" si="30"/>
        <v>0.2857142857142857</v>
      </c>
      <c r="N160" s="6" t="str">
        <f t="shared" si="31"/>
        <v>不分平假日</v>
      </c>
      <c r="O160" s="6" t="str">
        <f t="shared" si="32"/>
        <v>不分平假日</v>
      </c>
    </row>
    <row r="161" spans="1:15" ht="17.25" thickBot="1" x14ac:dyDescent="0.3">
      <c r="A161" s="4">
        <v>158</v>
      </c>
      <c r="B161" s="5" t="s">
        <v>194</v>
      </c>
      <c r="C161" s="5">
        <f>_xlfn.XLOOKUP($B161,'工作表1 (2)'!$D$3:$D$279,'工作表1 (2)'!J$3:J$279)</f>
        <v>6</v>
      </c>
      <c r="D161" s="5">
        <f>_xlfn.XLOOKUP($B161,'工作表1 (2)'!$D$3:$D$279,'工作表1 (2)'!K$3:K$279)</f>
        <v>10</v>
      </c>
      <c r="E161" s="7">
        <f t="shared" si="23"/>
        <v>7.1428571428571432</v>
      </c>
      <c r="F161" s="6">
        <f t="shared" si="24"/>
        <v>2</v>
      </c>
      <c r="G161" s="55">
        <f t="shared" si="33"/>
        <v>1.5864957481913967E-3</v>
      </c>
      <c r="H161" s="56">
        <f t="shared" si="25"/>
        <v>3.9662393704784917</v>
      </c>
      <c r="I161" s="56">
        <f t="shared" si="26"/>
        <v>4</v>
      </c>
      <c r="J161" s="6">
        <f t="shared" si="27"/>
        <v>5</v>
      </c>
      <c r="K161" t="str">
        <f t="shared" si="28"/>
        <v>不分平假日</v>
      </c>
      <c r="L161" s="54">
        <f t="shared" si="29"/>
        <v>0.6</v>
      </c>
      <c r="M161" s="57">
        <f t="shared" si="30"/>
        <v>0.4</v>
      </c>
      <c r="N161" s="6" t="str">
        <f t="shared" si="31"/>
        <v>不分平假日</v>
      </c>
      <c r="O161" s="6" t="str">
        <f t="shared" si="32"/>
        <v>不分平假日</v>
      </c>
    </row>
    <row r="162" spans="1:15" ht="17.25" thickBot="1" x14ac:dyDescent="0.3">
      <c r="A162" s="4">
        <v>159</v>
      </c>
      <c r="B162" s="5" t="s">
        <v>195</v>
      </c>
      <c r="C162" s="5">
        <f>_xlfn.XLOOKUP($B162,'工作表1 (2)'!$D$3:$D$279,'工作表1 (2)'!J$3:J$279)</f>
        <v>12</v>
      </c>
      <c r="D162" s="5">
        <f>_xlfn.XLOOKUP($B162,'工作表1 (2)'!$D$3:$D$279,'工作表1 (2)'!K$3:K$279)</f>
        <v>12</v>
      </c>
      <c r="E162" s="7">
        <f t="shared" si="23"/>
        <v>12</v>
      </c>
      <c r="F162" s="6">
        <f t="shared" si="24"/>
        <v>3</v>
      </c>
      <c r="G162" s="55">
        <f t="shared" si="33"/>
        <v>2.6653128569615464E-3</v>
      </c>
      <c r="H162" s="56">
        <f t="shared" si="25"/>
        <v>6.6632821424038662</v>
      </c>
      <c r="I162" s="56">
        <f t="shared" si="26"/>
        <v>7</v>
      </c>
      <c r="J162" s="6">
        <f t="shared" si="27"/>
        <v>7</v>
      </c>
      <c r="K162" t="str">
        <f t="shared" si="28"/>
        <v>不分平假日</v>
      </c>
      <c r="L162" s="54">
        <f t="shared" si="29"/>
        <v>0.7142857142857143</v>
      </c>
      <c r="M162" s="57">
        <f t="shared" si="30"/>
        <v>0.2857142857142857</v>
      </c>
      <c r="N162" s="6" t="str">
        <f t="shared" si="31"/>
        <v>不分平假日</v>
      </c>
      <c r="O162" s="6" t="str">
        <f t="shared" si="32"/>
        <v>不分平假日</v>
      </c>
    </row>
    <row r="163" spans="1:15" ht="17.25" thickBot="1" x14ac:dyDescent="0.3">
      <c r="A163" s="4">
        <v>160</v>
      </c>
      <c r="B163" s="5" t="s">
        <v>196</v>
      </c>
      <c r="C163" s="5">
        <f>_xlfn.XLOOKUP($B163,'工作表1 (2)'!$D$3:$D$279,'工作表1 (2)'!J$3:J$279)</f>
        <v>8</v>
      </c>
      <c r="D163" s="5">
        <f>_xlfn.XLOOKUP($B163,'工作表1 (2)'!$D$3:$D$279,'工作表1 (2)'!K$3:K$279)</f>
        <v>8</v>
      </c>
      <c r="E163" s="7">
        <f t="shared" si="23"/>
        <v>8</v>
      </c>
      <c r="F163" s="6">
        <f t="shared" si="24"/>
        <v>2</v>
      </c>
      <c r="G163" s="55">
        <f t="shared" si="33"/>
        <v>1.7768752379743642E-3</v>
      </c>
      <c r="H163" s="56">
        <f t="shared" si="25"/>
        <v>4.4421880949359105</v>
      </c>
      <c r="I163" s="56">
        <f t="shared" si="26"/>
        <v>4</v>
      </c>
      <c r="J163" s="6">
        <f t="shared" si="27"/>
        <v>5</v>
      </c>
      <c r="K163" t="str">
        <f t="shared" si="28"/>
        <v>不分平假日</v>
      </c>
      <c r="L163" s="54">
        <f t="shared" si="29"/>
        <v>0.7142857142857143</v>
      </c>
      <c r="M163" s="57">
        <f t="shared" si="30"/>
        <v>0.2857142857142857</v>
      </c>
      <c r="N163" s="6" t="str">
        <f t="shared" si="31"/>
        <v>不分平假日</v>
      </c>
      <c r="O163" s="6" t="str">
        <f t="shared" si="32"/>
        <v>不分平假日</v>
      </c>
    </row>
    <row r="164" spans="1:15" ht="17.25" thickBot="1" x14ac:dyDescent="0.3">
      <c r="A164" s="4">
        <v>161</v>
      </c>
      <c r="B164" s="5" t="s">
        <v>197</v>
      </c>
      <c r="C164" s="5">
        <f>_xlfn.XLOOKUP($B164,'工作表1 (2)'!$D$3:$D$279,'工作表1 (2)'!J$3:J$279)</f>
        <v>48</v>
      </c>
      <c r="D164" s="5">
        <f>_xlfn.XLOOKUP($B164,'工作表1 (2)'!$D$3:$D$279,'工作表1 (2)'!K$3:K$279)</f>
        <v>42</v>
      </c>
      <c r="E164" s="7">
        <f t="shared" si="23"/>
        <v>46.285714285714285</v>
      </c>
      <c r="F164" s="6">
        <f t="shared" si="24"/>
        <v>10</v>
      </c>
      <c r="G164" s="55">
        <f t="shared" si="33"/>
        <v>1.028049244828025E-2</v>
      </c>
      <c r="H164" s="56">
        <f t="shared" si="25"/>
        <v>25.701231120700626</v>
      </c>
      <c r="I164" s="56">
        <f t="shared" si="26"/>
        <v>26</v>
      </c>
      <c r="J164" s="6">
        <f t="shared" si="27"/>
        <v>26</v>
      </c>
      <c r="K164" t="str">
        <f t="shared" si="28"/>
        <v>不分平假日</v>
      </c>
      <c r="L164" s="54">
        <f t="shared" si="29"/>
        <v>0.7407407407407407</v>
      </c>
      <c r="M164" s="57">
        <f t="shared" si="30"/>
        <v>0.2592592592592593</v>
      </c>
      <c r="N164" s="6" t="str">
        <f t="shared" si="31"/>
        <v>不分平假日</v>
      </c>
      <c r="O164" s="6" t="str">
        <f t="shared" si="32"/>
        <v>不分平假日</v>
      </c>
    </row>
    <row r="165" spans="1:15" ht="17.25" thickBot="1" x14ac:dyDescent="0.3">
      <c r="A165" s="4">
        <v>162</v>
      </c>
      <c r="B165" s="5" t="s">
        <v>198</v>
      </c>
      <c r="C165" s="5">
        <f>_xlfn.XLOOKUP($B165,'工作表1 (2)'!$D$3:$D$279,'工作表1 (2)'!J$3:J$279)</f>
        <v>4</v>
      </c>
      <c r="D165" s="5">
        <f>_xlfn.XLOOKUP($B165,'工作表1 (2)'!$D$3:$D$279,'工作表1 (2)'!K$3:K$279)</f>
        <v>4</v>
      </c>
      <c r="E165" s="7">
        <f t="shared" si="23"/>
        <v>4</v>
      </c>
      <c r="F165" s="6">
        <f t="shared" si="24"/>
        <v>1</v>
      </c>
      <c r="G165" s="55">
        <f t="shared" si="33"/>
        <v>8.884376189871821E-4</v>
      </c>
      <c r="H165" s="56">
        <f t="shared" si="25"/>
        <v>2.2210940474679552</v>
      </c>
      <c r="I165" s="56">
        <f t="shared" si="26"/>
        <v>2</v>
      </c>
      <c r="J165" s="6">
        <f t="shared" si="27"/>
        <v>5</v>
      </c>
      <c r="K165" t="str">
        <f t="shared" si="28"/>
        <v>不分平假日</v>
      </c>
      <c r="L165" s="54">
        <f t="shared" si="29"/>
        <v>0.7142857142857143</v>
      </c>
      <c r="M165" s="57">
        <f t="shared" si="30"/>
        <v>0.2857142857142857</v>
      </c>
      <c r="N165" s="6" t="str">
        <f t="shared" si="31"/>
        <v>不分平假日</v>
      </c>
      <c r="O165" s="6" t="str">
        <f t="shared" si="32"/>
        <v>不分平假日</v>
      </c>
    </row>
    <row r="166" spans="1:15" ht="17.25" thickBot="1" x14ac:dyDescent="0.3">
      <c r="A166" s="4">
        <v>163</v>
      </c>
      <c r="B166" s="5" t="s">
        <v>199</v>
      </c>
      <c r="C166" s="5">
        <f>_xlfn.XLOOKUP($B166,'工作表1 (2)'!$D$3:$D$279,'工作表1 (2)'!J$3:J$279)</f>
        <v>22</v>
      </c>
      <c r="D166" s="5">
        <f>_xlfn.XLOOKUP($B166,'工作表1 (2)'!$D$3:$D$279,'工作表1 (2)'!K$3:K$279)</f>
        <v>22</v>
      </c>
      <c r="E166" s="7">
        <f t="shared" si="23"/>
        <v>22</v>
      </c>
      <c r="F166" s="6">
        <f t="shared" si="24"/>
        <v>5</v>
      </c>
      <c r="G166" s="55">
        <f t="shared" si="33"/>
        <v>4.886406904429502E-3</v>
      </c>
      <c r="H166" s="56">
        <f t="shared" si="25"/>
        <v>12.216017261073755</v>
      </c>
      <c r="I166" s="56">
        <f t="shared" si="26"/>
        <v>12</v>
      </c>
      <c r="J166" s="6">
        <f t="shared" si="27"/>
        <v>12</v>
      </c>
      <c r="K166" t="str">
        <f t="shared" si="28"/>
        <v>不分平假日</v>
      </c>
      <c r="L166" s="54">
        <f t="shared" si="29"/>
        <v>0.7142857142857143</v>
      </c>
      <c r="M166" s="57">
        <f t="shared" si="30"/>
        <v>0.2857142857142857</v>
      </c>
      <c r="N166" s="6" t="str">
        <f t="shared" si="31"/>
        <v>不分平假日</v>
      </c>
      <c r="O166" s="6" t="str">
        <f t="shared" si="32"/>
        <v>不分平假日</v>
      </c>
    </row>
    <row r="167" spans="1:15" ht="17.25" thickBot="1" x14ac:dyDescent="0.3">
      <c r="A167" s="4">
        <v>164</v>
      </c>
      <c r="B167" s="5" t="s">
        <v>200</v>
      </c>
      <c r="C167" s="5">
        <f>_xlfn.XLOOKUP($B167,'工作表1 (2)'!$D$3:$D$279,'工作表1 (2)'!J$3:J$279)</f>
        <v>4</v>
      </c>
      <c r="D167" s="5">
        <f>_xlfn.XLOOKUP($B167,'工作表1 (2)'!$D$3:$D$279,'工作表1 (2)'!K$3:K$279)</f>
        <v>4</v>
      </c>
      <c r="E167" s="7">
        <f t="shared" si="23"/>
        <v>4</v>
      </c>
      <c r="F167" s="6">
        <f t="shared" si="24"/>
        <v>1</v>
      </c>
      <c r="G167" s="55">
        <f t="shared" si="33"/>
        <v>8.884376189871821E-4</v>
      </c>
      <c r="H167" s="56">
        <f t="shared" si="25"/>
        <v>2.2210940474679552</v>
      </c>
      <c r="I167" s="56">
        <f t="shared" si="26"/>
        <v>2</v>
      </c>
      <c r="J167" s="6">
        <f t="shared" si="27"/>
        <v>5</v>
      </c>
      <c r="K167" t="str">
        <f t="shared" si="28"/>
        <v>不分平假日</v>
      </c>
      <c r="L167" s="54">
        <f t="shared" si="29"/>
        <v>0.7142857142857143</v>
      </c>
      <c r="M167" s="57">
        <f t="shared" si="30"/>
        <v>0.2857142857142857</v>
      </c>
      <c r="N167" s="6" t="str">
        <f t="shared" si="31"/>
        <v>不分平假日</v>
      </c>
      <c r="O167" s="6" t="str">
        <f t="shared" si="32"/>
        <v>不分平假日</v>
      </c>
    </row>
    <row r="168" spans="1:15" ht="17.25" thickBot="1" x14ac:dyDescent="0.3">
      <c r="A168" s="4">
        <v>165</v>
      </c>
      <c r="B168" s="5" t="s">
        <v>201</v>
      </c>
      <c r="C168" s="5">
        <f>_xlfn.XLOOKUP($B168,'工作表1 (2)'!$D$3:$D$279,'工作表1 (2)'!J$3:J$279)</f>
        <v>14</v>
      </c>
      <c r="D168" s="5">
        <f>_xlfn.XLOOKUP($B168,'工作表1 (2)'!$D$3:$D$279,'工作表1 (2)'!K$3:K$279)</f>
        <v>14</v>
      </c>
      <c r="E168" s="7">
        <f t="shared" si="23"/>
        <v>14</v>
      </c>
      <c r="F168" s="6">
        <f t="shared" si="24"/>
        <v>3</v>
      </c>
      <c r="G168" s="55">
        <f t="shared" si="33"/>
        <v>3.1095316664551372E-3</v>
      </c>
      <c r="H168" s="56">
        <f t="shared" si="25"/>
        <v>7.7738291661378431</v>
      </c>
      <c r="I168" s="56">
        <f t="shared" si="26"/>
        <v>8</v>
      </c>
      <c r="J168" s="6">
        <f t="shared" si="27"/>
        <v>8</v>
      </c>
      <c r="K168" t="str">
        <f t="shared" si="28"/>
        <v>不分平假日</v>
      </c>
      <c r="L168" s="54">
        <f t="shared" si="29"/>
        <v>0.7142857142857143</v>
      </c>
      <c r="M168" s="57">
        <f t="shared" si="30"/>
        <v>0.2857142857142857</v>
      </c>
      <c r="N168" s="6" t="str">
        <f t="shared" si="31"/>
        <v>不分平假日</v>
      </c>
      <c r="O168" s="6" t="str">
        <f t="shared" si="32"/>
        <v>不分平假日</v>
      </c>
    </row>
    <row r="169" spans="1:15" ht="17.25" thickBot="1" x14ac:dyDescent="0.3">
      <c r="A169" s="4">
        <v>166</v>
      </c>
      <c r="B169" s="5" t="s">
        <v>56</v>
      </c>
      <c r="C169" s="5">
        <f>_xlfn.XLOOKUP($B169,'工作表1 (2)'!$D$3:$D$279,'工作表1 (2)'!J$3:J$279)</f>
        <v>1</v>
      </c>
      <c r="D169" s="5">
        <f>_xlfn.XLOOKUP($B169,'工作表1 (2)'!$D$3:$D$279,'工作表1 (2)'!K$3:K$279)</f>
        <v>1</v>
      </c>
      <c r="E169" s="7">
        <f t="shared" si="23"/>
        <v>1</v>
      </c>
      <c r="F169" s="6">
        <f t="shared" si="24"/>
        <v>1</v>
      </c>
      <c r="G169" s="55">
        <f t="shared" si="33"/>
        <v>2.2210940474679552E-4</v>
      </c>
      <c r="H169" s="56">
        <f t="shared" si="25"/>
        <v>0.55527351186698881</v>
      </c>
      <c r="I169" s="56">
        <f t="shared" si="26"/>
        <v>1</v>
      </c>
      <c r="J169" s="6">
        <f t="shared" si="27"/>
        <v>5</v>
      </c>
      <c r="K169" t="str">
        <f t="shared" si="28"/>
        <v>不分平假日</v>
      </c>
      <c r="L169" s="54">
        <f t="shared" si="29"/>
        <v>0.7142857142857143</v>
      </c>
      <c r="M169" s="57">
        <f t="shared" si="30"/>
        <v>0.2857142857142857</v>
      </c>
      <c r="N169" s="6" t="str">
        <f t="shared" si="31"/>
        <v>不分平假日</v>
      </c>
      <c r="O169" s="6" t="str">
        <f t="shared" si="32"/>
        <v>不分平假日</v>
      </c>
    </row>
    <row r="170" spans="1:15" ht="17.25" thickBot="1" x14ac:dyDescent="0.3">
      <c r="A170" s="4">
        <v>167</v>
      </c>
      <c r="B170" s="5" t="s">
        <v>57</v>
      </c>
      <c r="C170" s="5">
        <f>_xlfn.XLOOKUP($B170,'工作表1 (2)'!$D$3:$D$279,'工作表1 (2)'!J$3:J$279)</f>
        <v>1</v>
      </c>
      <c r="D170" s="5">
        <f>_xlfn.XLOOKUP($B170,'工作表1 (2)'!$D$3:$D$279,'工作表1 (2)'!K$3:K$279)</f>
        <v>1</v>
      </c>
      <c r="E170" s="7">
        <f t="shared" si="23"/>
        <v>1</v>
      </c>
      <c r="F170" s="6">
        <f t="shared" si="24"/>
        <v>1</v>
      </c>
      <c r="G170" s="55">
        <f t="shared" si="33"/>
        <v>2.2210940474679552E-4</v>
      </c>
      <c r="H170" s="56">
        <f t="shared" si="25"/>
        <v>0.55527351186698881</v>
      </c>
      <c r="I170" s="56">
        <f t="shared" si="26"/>
        <v>1</v>
      </c>
      <c r="J170" s="6">
        <f t="shared" si="27"/>
        <v>5</v>
      </c>
      <c r="K170" t="str">
        <f t="shared" si="28"/>
        <v>不分平假日</v>
      </c>
      <c r="L170" s="54">
        <f t="shared" si="29"/>
        <v>0.7142857142857143</v>
      </c>
      <c r="M170" s="57">
        <f t="shared" si="30"/>
        <v>0.2857142857142857</v>
      </c>
      <c r="N170" s="6" t="str">
        <f t="shared" si="31"/>
        <v>不分平假日</v>
      </c>
      <c r="O170" s="6" t="str">
        <f t="shared" si="32"/>
        <v>不分平假日</v>
      </c>
    </row>
    <row r="171" spans="1:15" ht="17.25" thickBot="1" x14ac:dyDescent="0.3">
      <c r="A171" s="4">
        <v>168</v>
      </c>
      <c r="B171" s="5" t="s">
        <v>202</v>
      </c>
      <c r="C171" s="5">
        <f>_xlfn.XLOOKUP($B171,'工作表1 (2)'!$D$3:$D$279,'工作表1 (2)'!J$3:J$279)</f>
        <v>3</v>
      </c>
      <c r="D171" s="5">
        <f>_xlfn.XLOOKUP($B171,'工作表1 (2)'!$D$3:$D$279,'工作表1 (2)'!K$3:K$279)</f>
        <v>4</v>
      </c>
      <c r="E171" s="7">
        <f t="shared" si="23"/>
        <v>3.2857142857142856</v>
      </c>
      <c r="F171" s="6">
        <f t="shared" si="24"/>
        <v>1</v>
      </c>
      <c r="G171" s="55">
        <f t="shared" si="33"/>
        <v>7.2978804416804247E-4</v>
      </c>
      <c r="H171" s="56">
        <f t="shared" si="25"/>
        <v>1.8244701104201062</v>
      </c>
      <c r="I171" s="56">
        <f t="shared" si="26"/>
        <v>2</v>
      </c>
      <c r="J171" s="6">
        <f t="shared" si="27"/>
        <v>5</v>
      </c>
      <c r="K171" t="str">
        <f t="shared" si="28"/>
        <v>不分平假日</v>
      </c>
      <c r="L171" s="54">
        <f t="shared" si="29"/>
        <v>0.65217391304347827</v>
      </c>
      <c r="M171" s="57">
        <f t="shared" si="30"/>
        <v>0.34782608695652173</v>
      </c>
      <c r="N171" s="6" t="str">
        <f t="shared" si="31"/>
        <v>不分平假日</v>
      </c>
      <c r="O171" s="6" t="str">
        <f t="shared" si="32"/>
        <v>不分平假日</v>
      </c>
    </row>
    <row r="172" spans="1:15" ht="17.25" thickBot="1" x14ac:dyDescent="0.3">
      <c r="A172" s="4">
        <v>169</v>
      </c>
      <c r="B172" s="5" t="s">
        <v>58</v>
      </c>
      <c r="C172" s="5">
        <f>_xlfn.XLOOKUP($B172,'工作表1 (2)'!$D$3:$D$279,'工作表1 (2)'!J$3:J$279)</f>
        <v>1</v>
      </c>
      <c r="D172" s="5">
        <f>_xlfn.XLOOKUP($B172,'工作表1 (2)'!$D$3:$D$279,'工作表1 (2)'!K$3:K$279)</f>
        <v>0</v>
      </c>
      <c r="E172" s="7">
        <f t="shared" si="23"/>
        <v>0.7142857142857143</v>
      </c>
      <c r="F172" s="6">
        <f t="shared" si="24"/>
        <v>1</v>
      </c>
      <c r="G172" s="55">
        <f t="shared" si="33"/>
        <v>1.5864957481913968E-4</v>
      </c>
      <c r="H172" s="56">
        <f t="shared" si="25"/>
        <v>0.39662393704784921</v>
      </c>
      <c r="I172" s="56">
        <f t="shared" si="26"/>
        <v>0</v>
      </c>
      <c r="J172" s="6">
        <f t="shared" si="27"/>
        <v>5</v>
      </c>
      <c r="K172" t="str">
        <f t="shared" si="28"/>
        <v>不分平假日</v>
      </c>
      <c r="L172" s="54">
        <f t="shared" si="29"/>
        <v>1</v>
      </c>
      <c r="M172" s="57">
        <f t="shared" si="30"/>
        <v>0</v>
      </c>
      <c r="N172" s="6" t="str">
        <f t="shared" si="31"/>
        <v>不分平假日</v>
      </c>
      <c r="O172" s="6" t="str">
        <f t="shared" si="32"/>
        <v>不分平假日</v>
      </c>
    </row>
    <row r="173" spans="1:15" ht="17.25" thickBot="1" x14ac:dyDescent="0.3">
      <c r="A173" s="4">
        <v>170</v>
      </c>
      <c r="B173" s="5" t="s">
        <v>203</v>
      </c>
      <c r="C173" s="5">
        <f>_xlfn.XLOOKUP($B173,'工作表1 (2)'!$D$3:$D$279,'工作表1 (2)'!J$3:J$279)</f>
        <v>4</v>
      </c>
      <c r="D173" s="5">
        <f>_xlfn.XLOOKUP($B173,'工作表1 (2)'!$D$3:$D$279,'工作表1 (2)'!K$3:K$279)</f>
        <v>4</v>
      </c>
      <c r="E173" s="7">
        <f t="shared" si="23"/>
        <v>4</v>
      </c>
      <c r="F173" s="6">
        <f t="shared" si="24"/>
        <v>1</v>
      </c>
      <c r="G173" s="55">
        <f t="shared" si="33"/>
        <v>8.884376189871821E-4</v>
      </c>
      <c r="H173" s="56">
        <f t="shared" si="25"/>
        <v>2.2210940474679552</v>
      </c>
      <c r="I173" s="56">
        <f t="shared" si="26"/>
        <v>2</v>
      </c>
      <c r="J173" s="6">
        <f t="shared" si="27"/>
        <v>5</v>
      </c>
      <c r="K173" t="str">
        <f t="shared" si="28"/>
        <v>不分平假日</v>
      </c>
      <c r="L173" s="54">
        <f t="shared" si="29"/>
        <v>0.7142857142857143</v>
      </c>
      <c r="M173" s="57">
        <f t="shared" si="30"/>
        <v>0.2857142857142857</v>
      </c>
      <c r="N173" s="6" t="str">
        <f t="shared" si="31"/>
        <v>不分平假日</v>
      </c>
      <c r="O173" s="6" t="str">
        <f t="shared" si="32"/>
        <v>不分平假日</v>
      </c>
    </row>
    <row r="174" spans="1:15" ht="17.25" thickBot="1" x14ac:dyDescent="0.3">
      <c r="A174" s="4">
        <v>171</v>
      </c>
      <c r="B174" s="5" t="s">
        <v>204</v>
      </c>
      <c r="C174" s="5">
        <f>_xlfn.XLOOKUP($B174,'工作表1 (2)'!$D$3:$D$279,'工作表1 (2)'!J$3:J$279)</f>
        <v>8</v>
      </c>
      <c r="D174" s="5">
        <f>_xlfn.XLOOKUP($B174,'工作表1 (2)'!$D$3:$D$279,'工作表1 (2)'!K$3:K$279)</f>
        <v>6</v>
      </c>
      <c r="E174" s="7">
        <f t="shared" si="23"/>
        <v>7.4285714285714288</v>
      </c>
      <c r="F174" s="6">
        <f t="shared" si="24"/>
        <v>2</v>
      </c>
      <c r="G174" s="55">
        <f t="shared" si="33"/>
        <v>1.6499555781190525E-3</v>
      </c>
      <c r="H174" s="56">
        <f t="shared" si="25"/>
        <v>4.1248889452976307</v>
      </c>
      <c r="I174" s="56">
        <f t="shared" si="26"/>
        <v>4</v>
      </c>
      <c r="J174" s="6">
        <f t="shared" si="27"/>
        <v>5</v>
      </c>
      <c r="K174" t="str">
        <f t="shared" si="28"/>
        <v>不分平假日</v>
      </c>
      <c r="L174" s="54">
        <f t="shared" si="29"/>
        <v>0.76923076923076927</v>
      </c>
      <c r="M174" s="57">
        <f t="shared" si="30"/>
        <v>0.23076923076923073</v>
      </c>
      <c r="N174" s="6" t="str">
        <f t="shared" si="31"/>
        <v>不分平假日</v>
      </c>
      <c r="O174" s="6" t="str">
        <f t="shared" si="32"/>
        <v>不分平假日</v>
      </c>
    </row>
    <row r="175" spans="1:15" ht="17.25" thickBot="1" x14ac:dyDescent="0.3">
      <c r="A175" s="4">
        <v>172</v>
      </c>
      <c r="B175" s="5" t="s">
        <v>205</v>
      </c>
      <c r="C175" s="5">
        <f>_xlfn.XLOOKUP($B175,'工作表1 (2)'!$D$3:$D$279,'工作表1 (2)'!J$3:J$279)</f>
        <v>4</v>
      </c>
      <c r="D175" s="5">
        <f>_xlfn.XLOOKUP($B175,'工作表1 (2)'!$D$3:$D$279,'工作表1 (2)'!K$3:K$279)</f>
        <v>4</v>
      </c>
      <c r="E175" s="7">
        <f t="shared" si="23"/>
        <v>4</v>
      </c>
      <c r="F175" s="6">
        <f t="shared" si="24"/>
        <v>1</v>
      </c>
      <c r="G175" s="55">
        <f t="shared" si="33"/>
        <v>8.884376189871821E-4</v>
      </c>
      <c r="H175" s="56">
        <f t="shared" si="25"/>
        <v>2.2210940474679552</v>
      </c>
      <c r="I175" s="56">
        <f t="shared" si="26"/>
        <v>2</v>
      </c>
      <c r="J175" s="6">
        <f t="shared" si="27"/>
        <v>5</v>
      </c>
      <c r="K175" t="str">
        <f t="shared" si="28"/>
        <v>不分平假日</v>
      </c>
      <c r="L175" s="54">
        <f t="shared" si="29"/>
        <v>0.7142857142857143</v>
      </c>
      <c r="M175" s="57">
        <f t="shared" si="30"/>
        <v>0.2857142857142857</v>
      </c>
      <c r="N175" s="6" t="str">
        <f t="shared" si="31"/>
        <v>不分平假日</v>
      </c>
      <c r="O175" s="6" t="str">
        <f t="shared" si="32"/>
        <v>不分平假日</v>
      </c>
    </row>
    <row r="176" spans="1:15" ht="17.25" thickBot="1" x14ac:dyDescent="0.3">
      <c r="A176" s="4">
        <v>173</v>
      </c>
      <c r="B176" s="5" t="s">
        <v>206</v>
      </c>
      <c r="C176" s="5">
        <f>_xlfn.XLOOKUP($B176,'工作表1 (2)'!$D$3:$D$279,'工作表1 (2)'!J$3:J$279)</f>
        <v>2</v>
      </c>
      <c r="D176" s="5">
        <f>_xlfn.XLOOKUP($B176,'工作表1 (2)'!$D$3:$D$279,'工作表1 (2)'!K$3:K$279)</f>
        <v>2</v>
      </c>
      <c r="E176" s="7">
        <f t="shared" si="23"/>
        <v>2</v>
      </c>
      <c r="F176" s="6">
        <f t="shared" si="24"/>
        <v>1</v>
      </c>
      <c r="G176" s="55">
        <f t="shared" si="33"/>
        <v>4.4421880949359105E-4</v>
      </c>
      <c r="H176" s="56">
        <f t="shared" si="25"/>
        <v>1.1105470237339776</v>
      </c>
      <c r="I176" s="56">
        <f t="shared" si="26"/>
        <v>1</v>
      </c>
      <c r="J176" s="6">
        <f t="shared" si="27"/>
        <v>5</v>
      </c>
      <c r="K176" t="str">
        <f t="shared" si="28"/>
        <v>不分平假日</v>
      </c>
      <c r="L176" s="54">
        <f t="shared" si="29"/>
        <v>0.7142857142857143</v>
      </c>
      <c r="M176" s="57">
        <f t="shared" si="30"/>
        <v>0.2857142857142857</v>
      </c>
      <c r="N176" s="6" t="str">
        <f t="shared" si="31"/>
        <v>不分平假日</v>
      </c>
      <c r="O176" s="6" t="str">
        <f t="shared" si="32"/>
        <v>不分平假日</v>
      </c>
    </row>
    <row r="177" spans="1:15" ht="17.25" thickBot="1" x14ac:dyDescent="0.3">
      <c r="A177" s="4">
        <v>174</v>
      </c>
      <c r="B177" s="5" t="s">
        <v>207</v>
      </c>
      <c r="C177" s="5">
        <f>_xlfn.XLOOKUP($B177,'工作表1 (2)'!$D$3:$D$279,'工作表1 (2)'!J$3:J$279)</f>
        <v>16</v>
      </c>
      <c r="D177" s="5">
        <f>_xlfn.XLOOKUP($B177,'工作表1 (2)'!$D$3:$D$279,'工作表1 (2)'!K$3:K$279)</f>
        <v>16</v>
      </c>
      <c r="E177" s="7">
        <f t="shared" si="23"/>
        <v>16</v>
      </c>
      <c r="F177" s="6">
        <f t="shared" si="24"/>
        <v>4</v>
      </c>
      <c r="G177" s="55">
        <f t="shared" si="33"/>
        <v>3.5537504759487284E-3</v>
      </c>
      <c r="H177" s="56">
        <f t="shared" si="25"/>
        <v>8.884376189871821</v>
      </c>
      <c r="I177" s="56">
        <f t="shared" si="26"/>
        <v>9</v>
      </c>
      <c r="J177" s="6">
        <f t="shared" si="27"/>
        <v>9</v>
      </c>
      <c r="K177" t="str">
        <f t="shared" si="28"/>
        <v>不分平假日</v>
      </c>
      <c r="L177" s="54">
        <f t="shared" si="29"/>
        <v>0.7142857142857143</v>
      </c>
      <c r="M177" s="57">
        <f t="shared" si="30"/>
        <v>0.2857142857142857</v>
      </c>
      <c r="N177" s="6" t="str">
        <f t="shared" si="31"/>
        <v>不分平假日</v>
      </c>
      <c r="O177" s="6" t="str">
        <f t="shared" si="32"/>
        <v>不分平假日</v>
      </c>
    </row>
    <row r="178" spans="1:15" ht="17.25" thickBot="1" x14ac:dyDescent="0.3">
      <c r="A178" s="4">
        <v>175</v>
      </c>
      <c r="B178" s="5" t="s">
        <v>208</v>
      </c>
      <c r="C178" s="5">
        <f>_xlfn.XLOOKUP($B178,'工作表1 (2)'!$D$3:$D$279,'工作表1 (2)'!J$3:J$279)</f>
        <v>8</v>
      </c>
      <c r="D178" s="5">
        <f>_xlfn.XLOOKUP($B178,'工作表1 (2)'!$D$3:$D$279,'工作表1 (2)'!K$3:K$279)</f>
        <v>8</v>
      </c>
      <c r="E178" s="7">
        <f t="shared" si="23"/>
        <v>8</v>
      </c>
      <c r="F178" s="6">
        <f t="shared" si="24"/>
        <v>2</v>
      </c>
      <c r="G178" s="55">
        <f t="shared" si="33"/>
        <v>1.7768752379743642E-3</v>
      </c>
      <c r="H178" s="56">
        <f t="shared" si="25"/>
        <v>4.4421880949359105</v>
      </c>
      <c r="I178" s="56">
        <f t="shared" si="26"/>
        <v>4</v>
      </c>
      <c r="J178" s="6">
        <f t="shared" si="27"/>
        <v>5</v>
      </c>
      <c r="K178" t="str">
        <f t="shared" si="28"/>
        <v>不分平假日</v>
      </c>
      <c r="L178" s="54">
        <f t="shared" si="29"/>
        <v>0.7142857142857143</v>
      </c>
      <c r="M178" s="57">
        <f t="shared" si="30"/>
        <v>0.2857142857142857</v>
      </c>
      <c r="N178" s="6" t="str">
        <f t="shared" si="31"/>
        <v>不分平假日</v>
      </c>
      <c r="O178" s="6" t="str">
        <f t="shared" si="32"/>
        <v>不分平假日</v>
      </c>
    </row>
    <row r="179" spans="1:15" ht="17.25" thickBot="1" x14ac:dyDescent="0.3">
      <c r="A179" s="4">
        <v>176</v>
      </c>
      <c r="B179" s="5" t="s">
        <v>209</v>
      </c>
      <c r="C179" s="5">
        <f>_xlfn.XLOOKUP($B179,'工作表1 (2)'!$D$3:$D$279,'工作表1 (2)'!J$3:J$279)</f>
        <v>6</v>
      </c>
      <c r="D179" s="5">
        <f>_xlfn.XLOOKUP($B179,'工作表1 (2)'!$D$3:$D$279,'工作表1 (2)'!K$3:K$279)</f>
        <v>6</v>
      </c>
      <c r="E179" s="7">
        <f t="shared" si="23"/>
        <v>6</v>
      </c>
      <c r="F179" s="6">
        <f t="shared" si="24"/>
        <v>2</v>
      </c>
      <c r="G179" s="55">
        <f t="shared" si="33"/>
        <v>1.3326564284807732E-3</v>
      </c>
      <c r="H179" s="56">
        <f t="shared" si="25"/>
        <v>3.3316410712019331</v>
      </c>
      <c r="I179" s="56">
        <f t="shared" si="26"/>
        <v>3</v>
      </c>
      <c r="J179" s="6">
        <f t="shared" si="27"/>
        <v>5</v>
      </c>
      <c r="K179" t="str">
        <f t="shared" si="28"/>
        <v>不分平假日</v>
      </c>
      <c r="L179" s="54">
        <f t="shared" si="29"/>
        <v>0.7142857142857143</v>
      </c>
      <c r="M179" s="57">
        <f t="shared" si="30"/>
        <v>0.2857142857142857</v>
      </c>
      <c r="N179" s="6" t="str">
        <f t="shared" si="31"/>
        <v>不分平假日</v>
      </c>
      <c r="O179" s="6" t="str">
        <f t="shared" si="32"/>
        <v>不分平假日</v>
      </c>
    </row>
    <row r="180" spans="1:15" ht="17.25" thickBot="1" x14ac:dyDescent="0.3">
      <c r="A180" s="4">
        <v>177</v>
      </c>
      <c r="B180" s="5" t="s">
        <v>210</v>
      </c>
      <c r="C180" s="5">
        <f>_xlfn.XLOOKUP($B180,'工作表1 (2)'!$D$3:$D$279,'工作表1 (2)'!J$3:J$279)</f>
        <v>6</v>
      </c>
      <c r="D180" s="5">
        <f>_xlfn.XLOOKUP($B180,'工作表1 (2)'!$D$3:$D$279,'工作表1 (2)'!K$3:K$279)</f>
        <v>6</v>
      </c>
      <c r="E180" s="7">
        <f t="shared" si="23"/>
        <v>6</v>
      </c>
      <c r="F180" s="6">
        <f t="shared" si="24"/>
        <v>2</v>
      </c>
      <c r="G180" s="55">
        <f t="shared" si="33"/>
        <v>1.3326564284807732E-3</v>
      </c>
      <c r="H180" s="56">
        <f t="shared" si="25"/>
        <v>3.3316410712019331</v>
      </c>
      <c r="I180" s="56">
        <f t="shared" si="26"/>
        <v>3</v>
      </c>
      <c r="J180" s="6">
        <f t="shared" si="27"/>
        <v>5</v>
      </c>
      <c r="K180" t="str">
        <f t="shared" si="28"/>
        <v>不分平假日</v>
      </c>
      <c r="L180" s="54">
        <f t="shared" si="29"/>
        <v>0.7142857142857143</v>
      </c>
      <c r="M180" s="57">
        <f t="shared" si="30"/>
        <v>0.2857142857142857</v>
      </c>
      <c r="N180" s="6" t="str">
        <f t="shared" si="31"/>
        <v>不分平假日</v>
      </c>
      <c r="O180" s="6" t="str">
        <f t="shared" si="32"/>
        <v>不分平假日</v>
      </c>
    </row>
    <row r="181" spans="1:15" ht="17.25" thickBot="1" x14ac:dyDescent="0.3">
      <c r="A181" s="4">
        <v>178</v>
      </c>
      <c r="B181" s="5" t="s">
        <v>211</v>
      </c>
      <c r="C181" s="5">
        <f>_xlfn.XLOOKUP($B181,'工作表1 (2)'!$D$3:$D$279,'工作表1 (2)'!J$3:J$279)</f>
        <v>17</v>
      </c>
      <c r="D181" s="5">
        <f>_xlfn.XLOOKUP($B181,'工作表1 (2)'!$D$3:$D$279,'工作表1 (2)'!K$3:K$279)</f>
        <v>14</v>
      </c>
      <c r="E181" s="7">
        <f t="shared" si="23"/>
        <v>16.142857142857142</v>
      </c>
      <c r="F181" s="6">
        <f t="shared" si="24"/>
        <v>4</v>
      </c>
      <c r="G181" s="55">
        <f t="shared" si="33"/>
        <v>3.5854803909125561E-3</v>
      </c>
      <c r="H181" s="56">
        <f t="shared" si="25"/>
        <v>8.9637009772813894</v>
      </c>
      <c r="I181" s="56">
        <f t="shared" si="26"/>
        <v>9</v>
      </c>
      <c r="J181" s="6">
        <f t="shared" si="27"/>
        <v>9</v>
      </c>
      <c r="K181" t="str">
        <f t="shared" si="28"/>
        <v>不分平假日</v>
      </c>
      <c r="L181" s="54">
        <f t="shared" si="29"/>
        <v>0.75221238938053092</v>
      </c>
      <c r="M181" s="57">
        <f t="shared" si="30"/>
        <v>0.24778761061946908</v>
      </c>
      <c r="N181" s="6" t="str">
        <f t="shared" si="31"/>
        <v>不分平假日</v>
      </c>
      <c r="O181" s="6" t="str">
        <f t="shared" si="32"/>
        <v>不分平假日</v>
      </c>
    </row>
    <row r="182" spans="1:15" ht="17.25" thickBot="1" x14ac:dyDescent="0.3">
      <c r="A182" s="4">
        <v>179</v>
      </c>
      <c r="B182" s="5" t="s">
        <v>59</v>
      </c>
      <c r="C182" s="5">
        <f>_xlfn.XLOOKUP($B182,'工作表1 (2)'!$D$3:$D$279,'工作表1 (2)'!J$3:J$279)</f>
        <v>7</v>
      </c>
      <c r="D182" s="5">
        <f>_xlfn.XLOOKUP($B182,'工作表1 (2)'!$D$3:$D$279,'工作表1 (2)'!K$3:K$279)</f>
        <v>5</v>
      </c>
      <c r="E182" s="7">
        <f t="shared" si="23"/>
        <v>6.4285714285714288</v>
      </c>
      <c r="F182" s="6">
        <f t="shared" si="24"/>
        <v>2</v>
      </c>
      <c r="G182" s="55">
        <f t="shared" si="33"/>
        <v>1.4278461733722571E-3</v>
      </c>
      <c r="H182" s="56">
        <f t="shared" si="25"/>
        <v>3.5696154334306427</v>
      </c>
      <c r="I182" s="56">
        <f t="shared" si="26"/>
        <v>4</v>
      </c>
      <c r="J182" s="6">
        <f t="shared" si="27"/>
        <v>5</v>
      </c>
      <c r="K182" t="str">
        <f t="shared" si="28"/>
        <v>不分平假日</v>
      </c>
      <c r="L182" s="54">
        <f t="shared" si="29"/>
        <v>0.77777777777777779</v>
      </c>
      <c r="M182" s="57">
        <f t="shared" si="30"/>
        <v>0.22222222222222221</v>
      </c>
      <c r="N182" s="6" t="str">
        <f t="shared" si="31"/>
        <v>不分平假日</v>
      </c>
      <c r="O182" s="6" t="str">
        <f t="shared" si="32"/>
        <v>不分平假日</v>
      </c>
    </row>
    <row r="183" spans="1:15" ht="17.25" thickBot="1" x14ac:dyDescent="0.3">
      <c r="A183" s="4">
        <v>180</v>
      </c>
      <c r="B183" s="5" t="s">
        <v>212</v>
      </c>
      <c r="C183" s="5">
        <f>_xlfn.XLOOKUP($B183,'工作表1 (2)'!$D$3:$D$279,'工作表1 (2)'!J$3:J$279)</f>
        <v>1</v>
      </c>
      <c r="D183" s="5">
        <f>_xlfn.XLOOKUP($B183,'工作表1 (2)'!$D$3:$D$279,'工作表1 (2)'!K$3:K$279)</f>
        <v>1</v>
      </c>
      <c r="E183" s="7">
        <f t="shared" si="23"/>
        <v>1</v>
      </c>
      <c r="F183" s="6">
        <f t="shared" si="24"/>
        <v>1</v>
      </c>
      <c r="G183" s="55">
        <f t="shared" si="33"/>
        <v>2.2210940474679552E-4</v>
      </c>
      <c r="H183" s="56">
        <f t="shared" si="25"/>
        <v>0.55527351186698881</v>
      </c>
      <c r="I183" s="56">
        <f t="shared" si="26"/>
        <v>1</v>
      </c>
      <c r="J183" s="6">
        <f t="shared" si="27"/>
        <v>5</v>
      </c>
      <c r="K183" t="str">
        <f t="shared" si="28"/>
        <v>不分平假日</v>
      </c>
      <c r="L183" s="54">
        <f t="shared" si="29"/>
        <v>0.7142857142857143</v>
      </c>
      <c r="M183" s="57">
        <f t="shared" si="30"/>
        <v>0.2857142857142857</v>
      </c>
      <c r="N183" s="6" t="str">
        <f t="shared" si="31"/>
        <v>不分平假日</v>
      </c>
      <c r="O183" s="6" t="str">
        <f t="shared" si="32"/>
        <v>不分平假日</v>
      </c>
    </row>
    <row r="184" spans="1:15" ht="17.25" thickBot="1" x14ac:dyDescent="0.3">
      <c r="A184" s="4">
        <v>181</v>
      </c>
      <c r="B184" s="5" t="s">
        <v>213</v>
      </c>
      <c r="C184" s="5">
        <f>_xlfn.XLOOKUP($B184,'工作表1 (2)'!$D$3:$D$279,'工作表1 (2)'!J$3:J$279)</f>
        <v>42</v>
      </c>
      <c r="D184" s="5">
        <f>_xlfn.XLOOKUP($B184,'工作表1 (2)'!$D$3:$D$279,'工作表1 (2)'!K$3:K$279)</f>
        <v>38</v>
      </c>
      <c r="E184" s="7">
        <f t="shared" si="23"/>
        <v>40.857142857142854</v>
      </c>
      <c r="F184" s="6">
        <f t="shared" si="24"/>
        <v>9</v>
      </c>
      <c r="G184" s="55">
        <f t="shared" si="33"/>
        <v>9.0747556796547876E-3</v>
      </c>
      <c r="H184" s="56">
        <f t="shared" si="25"/>
        <v>22.686889199136971</v>
      </c>
      <c r="I184" s="56">
        <f t="shared" si="26"/>
        <v>23</v>
      </c>
      <c r="J184" s="6">
        <f t="shared" si="27"/>
        <v>23</v>
      </c>
      <c r="K184" t="str">
        <f t="shared" si="28"/>
        <v>不分平假日</v>
      </c>
      <c r="L184" s="54">
        <f t="shared" si="29"/>
        <v>0.73426573426573427</v>
      </c>
      <c r="M184" s="57">
        <f t="shared" si="30"/>
        <v>0.26573426573426573</v>
      </c>
      <c r="N184" s="6" t="str">
        <f t="shared" si="31"/>
        <v>不分平假日</v>
      </c>
      <c r="O184" s="6" t="str">
        <f t="shared" si="32"/>
        <v>不分平假日</v>
      </c>
    </row>
    <row r="185" spans="1:15" ht="17.25" thickBot="1" x14ac:dyDescent="0.3">
      <c r="A185" s="4">
        <v>182</v>
      </c>
      <c r="B185" s="5" t="s">
        <v>60</v>
      </c>
      <c r="C185" s="5">
        <f>_xlfn.XLOOKUP($B185,'工作表1 (2)'!$D$3:$D$279,'工作表1 (2)'!J$3:J$279)</f>
        <v>6</v>
      </c>
      <c r="D185" s="5">
        <f>_xlfn.XLOOKUP($B185,'工作表1 (2)'!$D$3:$D$279,'工作表1 (2)'!K$3:K$279)</f>
        <v>0</v>
      </c>
      <c r="E185" s="7">
        <f t="shared" si="23"/>
        <v>4.2857142857142856</v>
      </c>
      <c r="F185" s="6">
        <f t="shared" si="24"/>
        <v>1</v>
      </c>
      <c r="G185" s="55">
        <f t="shared" si="33"/>
        <v>9.5189744891483797E-4</v>
      </c>
      <c r="H185" s="56">
        <f t="shared" si="25"/>
        <v>2.3797436222870951</v>
      </c>
      <c r="I185" s="56">
        <f t="shared" si="26"/>
        <v>2</v>
      </c>
      <c r="J185" s="6">
        <f t="shared" si="27"/>
        <v>5</v>
      </c>
      <c r="K185" t="str">
        <f t="shared" si="28"/>
        <v>不分平假日</v>
      </c>
      <c r="L185" s="54">
        <f t="shared" si="29"/>
        <v>1</v>
      </c>
      <c r="M185" s="57">
        <f t="shared" si="30"/>
        <v>0</v>
      </c>
      <c r="N185" s="6" t="str">
        <f t="shared" si="31"/>
        <v>不分平假日</v>
      </c>
      <c r="O185" s="6" t="str">
        <f t="shared" si="32"/>
        <v>不分平假日</v>
      </c>
    </row>
    <row r="186" spans="1:15" ht="17.25" thickBot="1" x14ac:dyDescent="0.3">
      <c r="A186" s="4">
        <v>183</v>
      </c>
      <c r="B186" s="5" t="s">
        <v>214</v>
      </c>
      <c r="C186" s="5">
        <f>_xlfn.XLOOKUP($B186,'工作表1 (2)'!$D$3:$D$279,'工作表1 (2)'!J$3:J$279)</f>
        <v>2</v>
      </c>
      <c r="D186" s="5">
        <f>_xlfn.XLOOKUP($B186,'工作表1 (2)'!$D$3:$D$279,'工作表1 (2)'!K$3:K$279)</f>
        <v>0</v>
      </c>
      <c r="E186" s="7">
        <f t="shared" si="23"/>
        <v>1.4285714285714286</v>
      </c>
      <c r="F186" s="6">
        <f t="shared" si="24"/>
        <v>1</v>
      </c>
      <c r="G186" s="55">
        <f t="shared" si="33"/>
        <v>3.1729914963827936E-4</v>
      </c>
      <c r="H186" s="56">
        <f t="shared" si="25"/>
        <v>0.79324787409569841</v>
      </c>
      <c r="I186" s="56">
        <f t="shared" si="26"/>
        <v>1</v>
      </c>
      <c r="J186" s="6">
        <f t="shared" si="27"/>
        <v>5</v>
      </c>
      <c r="K186" t="str">
        <f t="shared" si="28"/>
        <v>不分平假日</v>
      </c>
      <c r="L186" s="54">
        <f t="shared" si="29"/>
        <v>1</v>
      </c>
      <c r="M186" s="57">
        <f t="shared" si="30"/>
        <v>0</v>
      </c>
      <c r="N186" s="6" t="str">
        <f t="shared" si="31"/>
        <v>不分平假日</v>
      </c>
      <c r="O186" s="6" t="str">
        <f t="shared" si="32"/>
        <v>不分平假日</v>
      </c>
    </row>
    <row r="187" spans="1:15" ht="17.25" thickBot="1" x14ac:dyDescent="0.3">
      <c r="A187" s="4">
        <v>184</v>
      </c>
      <c r="B187" s="5" t="s">
        <v>215</v>
      </c>
      <c r="C187" s="5">
        <f>_xlfn.XLOOKUP($B187,'工作表1 (2)'!$D$3:$D$279,'工作表1 (2)'!J$3:J$279)</f>
        <v>2</v>
      </c>
      <c r="D187" s="5">
        <f>_xlfn.XLOOKUP($B187,'工作表1 (2)'!$D$3:$D$279,'工作表1 (2)'!K$3:K$279)</f>
        <v>2</v>
      </c>
      <c r="E187" s="7">
        <f t="shared" si="23"/>
        <v>2</v>
      </c>
      <c r="F187" s="6">
        <f t="shared" si="24"/>
        <v>1</v>
      </c>
      <c r="G187" s="55">
        <f t="shared" si="33"/>
        <v>4.4421880949359105E-4</v>
      </c>
      <c r="H187" s="56">
        <f t="shared" si="25"/>
        <v>1.1105470237339776</v>
      </c>
      <c r="I187" s="56">
        <f t="shared" si="26"/>
        <v>1</v>
      </c>
      <c r="J187" s="6">
        <f t="shared" si="27"/>
        <v>5</v>
      </c>
      <c r="K187" t="str">
        <f t="shared" si="28"/>
        <v>不分平假日</v>
      </c>
      <c r="L187" s="54">
        <f t="shared" si="29"/>
        <v>0.7142857142857143</v>
      </c>
      <c r="M187" s="57">
        <f t="shared" si="30"/>
        <v>0.2857142857142857</v>
      </c>
      <c r="N187" s="6" t="str">
        <f t="shared" si="31"/>
        <v>不分平假日</v>
      </c>
      <c r="O187" s="6" t="str">
        <f t="shared" si="32"/>
        <v>不分平假日</v>
      </c>
    </row>
    <row r="188" spans="1:15" ht="17.25" thickBot="1" x14ac:dyDescent="0.3">
      <c r="A188" s="4">
        <v>185</v>
      </c>
      <c r="B188" s="5" t="s">
        <v>216</v>
      </c>
      <c r="C188" s="5">
        <f>_xlfn.XLOOKUP($B188,'工作表1 (2)'!$D$3:$D$279,'工作表1 (2)'!J$3:J$279)</f>
        <v>2</v>
      </c>
      <c r="D188" s="5">
        <f>_xlfn.XLOOKUP($B188,'工作表1 (2)'!$D$3:$D$279,'工作表1 (2)'!K$3:K$279)</f>
        <v>2</v>
      </c>
      <c r="E188" s="7">
        <f t="shared" si="23"/>
        <v>2</v>
      </c>
      <c r="F188" s="6">
        <f t="shared" si="24"/>
        <v>1</v>
      </c>
      <c r="G188" s="55">
        <f t="shared" si="33"/>
        <v>4.4421880949359105E-4</v>
      </c>
      <c r="H188" s="56">
        <f t="shared" si="25"/>
        <v>1.1105470237339776</v>
      </c>
      <c r="I188" s="56">
        <f t="shared" si="26"/>
        <v>1</v>
      </c>
      <c r="J188" s="6">
        <f t="shared" si="27"/>
        <v>5</v>
      </c>
      <c r="K188" t="str">
        <f t="shared" si="28"/>
        <v>不分平假日</v>
      </c>
      <c r="L188" s="54">
        <f t="shared" si="29"/>
        <v>0.7142857142857143</v>
      </c>
      <c r="M188" s="57">
        <f t="shared" si="30"/>
        <v>0.2857142857142857</v>
      </c>
      <c r="N188" s="6" t="str">
        <f t="shared" si="31"/>
        <v>不分平假日</v>
      </c>
      <c r="O188" s="6" t="str">
        <f t="shared" si="32"/>
        <v>不分平假日</v>
      </c>
    </row>
    <row r="189" spans="1:15" ht="17.25" thickBot="1" x14ac:dyDescent="0.3">
      <c r="A189" s="4">
        <v>186</v>
      </c>
      <c r="B189" s="5" t="s">
        <v>217</v>
      </c>
      <c r="C189" s="5">
        <f>_xlfn.XLOOKUP($B189,'工作表1 (2)'!$D$3:$D$279,'工作表1 (2)'!J$3:J$279)</f>
        <v>4</v>
      </c>
      <c r="D189" s="5">
        <f>_xlfn.XLOOKUP($B189,'工作表1 (2)'!$D$3:$D$279,'工作表1 (2)'!K$3:K$279)</f>
        <v>4</v>
      </c>
      <c r="E189" s="7">
        <f t="shared" si="23"/>
        <v>4</v>
      </c>
      <c r="F189" s="6">
        <f t="shared" si="24"/>
        <v>1</v>
      </c>
      <c r="G189" s="55">
        <f t="shared" si="33"/>
        <v>8.884376189871821E-4</v>
      </c>
      <c r="H189" s="56">
        <f t="shared" si="25"/>
        <v>2.2210940474679552</v>
      </c>
      <c r="I189" s="56">
        <f t="shared" si="26"/>
        <v>2</v>
      </c>
      <c r="J189" s="6">
        <f t="shared" si="27"/>
        <v>5</v>
      </c>
      <c r="K189" t="str">
        <f t="shared" si="28"/>
        <v>不分平假日</v>
      </c>
      <c r="L189" s="54">
        <f t="shared" si="29"/>
        <v>0.7142857142857143</v>
      </c>
      <c r="M189" s="57">
        <f t="shared" si="30"/>
        <v>0.2857142857142857</v>
      </c>
      <c r="N189" s="6" t="str">
        <f t="shared" si="31"/>
        <v>不分平假日</v>
      </c>
      <c r="O189" s="6" t="str">
        <f t="shared" si="32"/>
        <v>不分平假日</v>
      </c>
    </row>
    <row r="190" spans="1:15" ht="17.25" thickBot="1" x14ac:dyDescent="0.3">
      <c r="A190" s="4">
        <v>187</v>
      </c>
      <c r="B190" s="5" t="s">
        <v>218</v>
      </c>
      <c r="C190" s="5">
        <f>_xlfn.XLOOKUP($B190,'工作表1 (2)'!$D$3:$D$279,'工作表1 (2)'!J$3:J$279)</f>
        <v>2</v>
      </c>
      <c r="D190" s="5">
        <f>_xlfn.XLOOKUP($B190,'工作表1 (2)'!$D$3:$D$279,'工作表1 (2)'!K$3:K$279)</f>
        <v>2</v>
      </c>
      <c r="E190" s="7">
        <f t="shared" si="23"/>
        <v>2</v>
      </c>
      <c r="F190" s="6">
        <f t="shared" si="24"/>
        <v>1</v>
      </c>
      <c r="G190" s="55">
        <f t="shared" si="33"/>
        <v>4.4421880949359105E-4</v>
      </c>
      <c r="H190" s="56">
        <f t="shared" si="25"/>
        <v>1.1105470237339776</v>
      </c>
      <c r="I190" s="56">
        <f t="shared" si="26"/>
        <v>1</v>
      </c>
      <c r="J190" s="6">
        <f t="shared" si="27"/>
        <v>5</v>
      </c>
      <c r="K190" t="str">
        <f t="shared" si="28"/>
        <v>不分平假日</v>
      </c>
      <c r="L190" s="54">
        <f t="shared" si="29"/>
        <v>0.7142857142857143</v>
      </c>
      <c r="M190" s="57">
        <f t="shared" si="30"/>
        <v>0.2857142857142857</v>
      </c>
      <c r="N190" s="6" t="str">
        <f t="shared" si="31"/>
        <v>不分平假日</v>
      </c>
      <c r="O190" s="6" t="str">
        <f t="shared" si="32"/>
        <v>不分平假日</v>
      </c>
    </row>
    <row r="191" spans="1:15" ht="17.25" thickBot="1" x14ac:dyDescent="0.3">
      <c r="A191" s="4">
        <v>188</v>
      </c>
      <c r="B191" s="5" t="s">
        <v>219</v>
      </c>
      <c r="C191" s="5">
        <f>_xlfn.XLOOKUP($B191,'工作表1 (2)'!$D$3:$D$279,'工作表1 (2)'!J$3:J$279)</f>
        <v>64</v>
      </c>
      <c r="D191" s="5">
        <f>_xlfn.XLOOKUP($B191,'工作表1 (2)'!$D$3:$D$279,'工作表1 (2)'!K$3:K$279)</f>
        <v>56</v>
      </c>
      <c r="E191" s="7">
        <f t="shared" si="23"/>
        <v>61.714285714285715</v>
      </c>
      <c r="F191" s="6">
        <f t="shared" si="24"/>
        <v>13</v>
      </c>
      <c r="G191" s="55">
        <f t="shared" si="33"/>
        <v>1.3707323264373667E-2</v>
      </c>
      <c r="H191" s="56">
        <f t="shared" si="25"/>
        <v>34.268308160934168</v>
      </c>
      <c r="I191" s="56">
        <f t="shared" si="26"/>
        <v>34</v>
      </c>
      <c r="J191" s="6">
        <f t="shared" si="27"/>
        <v>34</v>
      </c>
      <c r="K191" t="str">
        <f t="shared" si="28"/>
        <v>分平假日</v>
      </c>
      <c r="L191" s="54">
        <f t="shared" si="29"/>
        <v>0.7407407407407407</v>
      </c>
      <c r="M191" s="57">
        <f t="shared" si="30"/>
        <v>0.2592592592592593</v>
      </c>
      <c r="N191" s="6">
        <f t="shared" si="31"/>
        <v>25</v>
      </c>
      <c r="O191" s="6">
        <f t="shared" si="32"/>
        <v>9</v>
      </c>
    </row>
    <row r="192" spans="1:15" ht="17.25" thickBot="1" x14ac:dyDescent="0.3">
      <c r="A192" s="4">
        <v>189</v>
      </c>
      <c r="B192" s="5" t="s">
        <v>220</v>
      </c>
      <c r="C192" s="5">
        <f>_xlfn.XLOOKUP($B192,'工作表1 (2)'!$D$3:$D$279,'工作表1 (2)'!J$3:J$279)</f>
        <v>16</v>
      </c>
      <c r="D192" s="5">
        <f>_xlfn.XLOOKUP($B192,'工作表1 (2)'!$D$3:$D$279,'工作表1 (2)'!K$3:K$279)</f>
        <v>16</v>
      </c>
      <c r="E192" s="7">
        <f t="shared" si="23"/>
        <v>16</v>
      </c>
      <c r="F192" s="6">
        <f t="shared" si="24"/>
        <v>4</v>
      </c>
      <c r="G192" s="55">
        <f t="shared" si="33"/>
        <v>3.5537504759487284E-3</v>
      </c>
      <c r="H192" s="56">
        <f t="shared" si="25"/>
        <v>8.884376189871821</v>
      </c>
      <c r="I192" s="56">
        <f t="shared" si="26"/>
        <v>9</v>
      </c>
      <c r="J192" s="6">
        <f t="shared" si="27"/>
        <v>9</v>
      </c>
      <c r="K192" t="str">
        <f t="shared" si="28"/>
        <v>不分平假日</v>
      </c>
      <c r="L192" s="54">
        <f t="shared" si="29"/>
        <v>0.7142857142857143</v>
      </c>
      <c r="M192" s="57">
        <f t="shared" si="30"/>
        <v>0.2857142857142857</v>
      </c>
      <c r="N192" s="6" t="str">
        <f t="shared" si="31"/>
        <v>不分平假日</v>
      </c>
      <c r="O192" s="6" t="str">
        <f t="shared" si="32"/>
        <v>不分平假日</v>
      </c>
    </row>
    <row r="193" spans="1:15" ht="17.25" thickBot="1" x14ac:dyDescent="0.3">
      <c r="A193" s="4">
        <v>190</v>
      </c>
      <c r="B193" s="5" t="s">
        <v>221</v>
      </c>
      <c r="C193" s="5">
        <f>_xlfn.XLOOKUP($B193,'工作表1 (2)'!$D$3:$D$279,'工作表1 (2)'!J$3:J$279)</f>
        <v>12</v>
      </c>
      <c r="D193" s="5">
        <f>_xlfn.XLOOKUP($B193,'工作表1 (2)'!$D$3:$D$279,'工作表1 (2)'!K$3:K$279)</f>
        <v>12</v>
      </c>
      <c r="E193" s="7">
        <f t="shared" si="23"/>
        <v>12</v>
      </c>
      <c r="F193" s="6">
        <f t="shared" si="24"/>
        <v>3</v>
      </c>
      <c r="G193" s="55">
        <f t="shared" si="33"/>
        <v>2.6653128569615464E-3</v>
      </c>
      <c r="H193" s="56">
        <f t="shared" si="25"/>
        <v>6.6632821424038662</v>
      </c>
      <c r="I193" s="56">
        <f t="shared" si="26"/>
        <v>7</v>
      </c>
      <c r="J193" s="6">
        <f t="shared" si="27"/>
        <v>7</v>
      </c>
      <c r="K193" t="str">
        <f t="shared" si="28"/>
        <v>不分平假日</v>
      </c>
      <c r="L193" s="54">
        <f t="shared" si="29"/>
        <v>0.7142857142857143</v>
      </c>
      <c r="M193" s="57">
        <f t="shared" si="30"/>
        <v>0.2857142857142857</v>
      </c>
      <c r="N193" s="6" t="str">
        <f t="shared" si="31"/>
        <v>不分平假日</v>
      </c>
      <c r="O193" s="6" t="str">
        <f t="shared" si="32"/>
        <v>不分平假日</v>
      </c>
    </row>
    <row r="194" spans="1:15" ht="17.25" thickBot="1" x14ac:dyDescent="0.3">
      <c r="A194" s="4">
        <v>191</v>
      </c>
      <c r="B194" s="5" t="s">
        <v>222</v>
      </c>
      <c r="C194" s="5">
        <f>_xlfn.XLOOKUP($B194,'工作表1 (2)'!$D$3:$D$279,'工作表1 (2)'!J$3:J$279)</f>
        <v>74</v>
      </c>
      <c r="D194" s="5">
        <f>_xlfn.XLOOKUP($B194,'工作表1 (2)'!$D$3:$D$279,'工作表1 (2)'!K$3:K$279)</f>
        <v>66</v>
      </c>
      <c r="E194" s="7">
        <f t="shared" si="23"/>
        <v>71.714285714285708</v>
      </c>
      <c r="F194" s="6">
        <f t="shared" si="24"/>
        <v>15</v>
      </c>
      <c r="G194" s="55">
        <f t="shared" si="33"/>
        <v>1.5928417311841622E-2</v>
      </c>
      <c r="H194" s="56">
        <f t="shared" si="25"/>
        <v>39.821043279604055</v>
      </c>
      <c r="I194" s="56">
        <f t="shared" si="26"/>
        <v>40</v>
      </c>
      <c r="J194" s="6">
        <f t="shared" si="27"/>
        <v>40</v>
      </c>
      <c r="K194" t="str">
        <f t="shared" si="28"/>
        <v>分平假日</v>
      </c>
      <c r="L194" s="54">
        <f t="shared" si="29"/>
        <v>0.73705179282868527</v>
      </c>
      <c r="M194" s="57">
        <f t="shared" si="30"/>
        <v>0.26294820717131473</v>
      </c>
      <c r="N194" s="6">
        <f t="shared" si="31"/>
        <v>29</v>
      </c>
      <c r="O194" s="6">
        <f t="shared" si="32"/>
        <v>11</v>
      </c>
    </row>
    <row r="195" spans="1:15" ht="17.25" thickBot="1" x14ac:dyDescent="0.3">
      <c r="A195" s="4">
        <v>192</v>
      </c>
      <c r="B195" s="5" t="s">
        <v>223</v>
      </c>
      <c r="C195" s="5">
        <f>_xlfn.XLOOKUP($B195,'工作表1 (2)'!$D$3:$D$279,'工作表1 (2)'!J$3:J$279)</f>
        <v>3</v>
      </c>
      <c r="D195" s="5">
        <f>_xlfn.XLOOKUP($B195,'工作表1 (2)'!$D$3:$D$279,'工作表1 (2)'!K$3:K$279)</f>
        <v>3</v>
      </c>
      <c r="E195" s="7">
        <f t="shared" ref="E195:E256" si="34">(C195*5+D195*2)/7</f>
        <v>3</v>
      </c>
      <c r="F195" s="6">
        <f t="shared" si="24"/>
        <v>1</v>
      </c>
      <c r="G195" s="55">
        <f t="shared" si="33"/>
        <v>6.663282142403866E-4</v>
      </c>
      <c r="H195" s="56">
        <f t="shared" ref="H195:H256" si="35">2500*G195</f>
        <v>1.6658205356009665</v>
      </c>
      <c r="I195" s="56">
        <f t="shared" ref="I195:I257" si="36">ROUND(H195,0)</f>
        <v>2</v>
      </c>
      <c r="J195" s="6">
        <f t="shared" ref="J195:J226" si="37">ROUND(MAX(H195,5),0)</f>
        <v>5</v>
      </c>
      <c r="K195" t="str">
        <f t="shared" ref="K195:K256" si="38">IF(J195&gt;30,"分平假日","不分平假日")</f>
        <v>不分平假日</v>
      </c>
      <c r="L195" s="54">
        <f t="shared" ref="L195:L226" si="39">(C195*5)/((C195*5)+(D195*2))</f>
        <v>0.7142857142857143</v>
      </c>
      <c r="M195" s="57">
        <f t="shared" ref="M195:M256" si="40">1-L195</f>
        <v>0.2857142857142857</v>
      </c>
      <c r="N195" s="6" t="str">
        <f t="shared" ref="N195:N257" si="41">IF(K195="分平假日",ROUND(J195*L195,0),K195)</f>
        <v>不分平假日</v>
      </c>
      <c r="O195" s="6" t="str">
        <f t="shared" ref="O195:O257" si="42">IF(K195="分平假日",J195-N195,K195)</f>
        <v>不分平假日</v>
      </c>
    </row>
    <row r="196" spans="1:15" ht="17.25" thickBot="1" x14ac:dyDescent="0.3">
      <c r="A196" s="4">
        <v>193</v>
      </c>
      <c r="B196" s="5" t="s">
        <v>61</v>
      </c>
      <c r="C196" s="5">
        <f>_xlfn.XLOOKUP($B196,'工作表1 (2)'!$D$3:$D$279,'工作表1 (2)'!J$3:J$279)</f>
        <v>1</v>
      </c>
      <c r="D196" s="5">
        <f>_xlfn.XLOOKUP($B196,'工作表1 (2)'!$D$3:$D$279,'工作表1 (2)'!K$3:K$279)</f>
        <v>1</v>
      </c>
      <c r="E196" s="7">
        <f t="shared" si="34"/>
        <v>1</v>
      </c>
      <c r="F196" s="6">
        <f t="shared" ref="F196:F259" si="43">IF(OR(LEFT(B196,1)="L",LEFT(B196,1)="F"),0,ROUNDUP(E196*0.2,0))</f>
        <v>1</v>
      </c>
      <c r="G196" s="55">
        <f t="shared" si="33"/>
        <v>2.2210940474679552E-4</v>
      </c>
      <c r="H196" s="56">
        <f t="shared" si="35"/>
        <v>0.55527351186698881</v>
      </c>
      <c r="I196" s="56">
        <f t="shared" si="36"/>
        <v>1</v>
      </c>
      <c r="J196" s="6">
        <f t="shared" si="37"/>
        <v>5</v>
      </c>
      <c r="K196" t="str">
        <f t="shared" si="38"/>
        <v>不分平假日</v>
      </c>
      <c r="L196" s="54">
        <f t="shared" si="39"/>
        <v>0.7142857142857143</v>
      </c>
      <c r="M196" s="57">
        <f t="shared" si="40"/>
        <v>0.2857142857142857</v>
      </c>
      <c r="N196" s="6" t="str">
        <f t="shared" si="41"/>
        <v>不分平假日</v>
      </c>
      <c r="O196" s="6" t="str">
        <f t="shared" si="42"/>
        <v>不分平假日</v>
      </c>
    </row>
    <row r="197" spans="1:15" ht="17.25" thickBot="1" x14ac:dyDescent="0.3">
      <c r="A197" s="4">
        <v>194</v>
      </c>
      <c r="B197" s="5" t="s">
        <v>224</v>
      </c>
      <c r="C197" s="5">
        <f>_xlfn.XLOOKUP($B197,'工作表1 (2)'!$D$3:$D$279,'工作表1 (2)'!J$3:J$279)</f>
        <v>22</v>
      </c>
      <c r="D197" s="5">
        <f>_xlfn.XLOOKUP($B197,'工作表1 (2)'!$D$3:$D$279,'工作表1 (2)'!K$3:K$279)</f>
        <v>22</v>
      </c>
      <c r="E197" s="7">
        <f t="shared" si="34"/>
        <v>22</v>
      </c>
      <c r="F197" s="6">
        <f t="shared" si="43"/>
        <v>5</v>
      </c>
      <c r="G197" s="55">
        <f t="shared" ref="G197:G260" si="44">E197/$E$370</f>
        <v>4.886406904429502E-3</v>
      </c>
      <c r="H197" s="56">
        <f t="shared" si="35"/>
        <v>12.216017261073755</v>
      </c>
      <c r="I197" s="56">
        <f t="shared" si="36"/>
        <v>12</v>
      </c>
      <c r="J197" s="6">
        <f t="shared" si="37"/>
        <v>12</v>
      </c>
      <c r="K197" t="str">
        <f t="shared" si="38"/>
        <v>不分平假日</v>
      </c>
      <c r="L197" s="54">
        <f t="shared" si="39"/>
        <v>0.7142857142857143</v>
      </c>
      <c r="M197" s="57">
        <f t="shared" si="40"/>
        <v>0.2857142857142857</v>
      </c>
      <c r="N197" s="6" t="str">
        <f t="shared" si="41"/>
        <v>不分平假日</v>
      </c>
      <c r="O197" s="6" t="str">
        <f t="shared" si="42"/>
        <v>不分平假日</v>
      </c>
    </row>
    <row r="198" spans="1:15" ht="17.25" thickBot="1" x14ac:dyDescent="0.3">
      <c r="A198" s="4">
        <v>195</v>
      </c>
      <c r="B198" s="5" t="s">
        <v>225</v>
      </c>
      <c r="C198" s="5">
        <f>_xlfn.XLOOKUP($B198,'工作表1 (2)'!$D$3:$D$279,'工作表1 (2)'!J$3:J$279)</f>
        <v>12</v>
      </c>
      <c r="D198" s="5">
        <f>_xlfn.XLOOKUP($B198,'工作表1 (2)'!$D$3:$D$279,'工作表1 (2)'!K$3:K$279)</f>
        <v>12</v>
      </c>
      <c r="E198" s="7">
        <f t="shared" si="34"/>
        <v>12</v>
      </c>
      <c r="F198" s="6">
        <f t="shared" si="43"/>
        <v>3</v>
      </c>
      <c r="G198" s="55">
        <f t="shared" si="44"/>
        <v>2.6653128569615464E-3</v>
      </c>
      <c r="H198" s="56">
        <f t="shared" si="35"/>
        <v>6.6632821424038662</v>
      </c>
      <c r="I198" s="56">
        <f t="shared" si="36"/>
        <v>7</v>
      </c>
      <c r="J198" s="6">
        <f t="shared" si="37"/>
        <v>7</v>
      </c>
      <c r="K198" t="str">
        <f t="shared" si="38"/>
        <v>不分平假日</v>
      </c>
      <c r="L198" s="54">
        <f t="shared" si="39"/>
        <v>0.7142857142857143</v>
      </c>
      <c r="M198" s="57">
        <f t="shared" si="40"/>
        <v>0.2857142857142857</v>
      </c>
      <c r="N198" s="6" t="str">
        <f t="shared" si="41"/>
        <v>不分平假日</v>
      </c>
      <c r="O198" s="6" t="str">
        <f t="shared" si="42"/>
        <v>不分平假日</v>
      </c>
    </row>
    <row r="199" spans="1:15" ht="17.25" thickBot="1" x14ac:dyDescent="0.3">
      <c r="A199" s="4">
        <v>196</v>
      </c>
      <c r="B199" s="5" t="s">
        <v>62</v>
      </c>
      <c r="C199" s="5">
        <f>_xlfn.XLOOKUP($B199,'工作表1 (2)'!$D$3:$D$279,'工作表1 (2)'!J$3:J$279)</f>
        <v>2</v>
      </c>
      <c r="D199" s="5">
        <f>_xlfn.XLOOKUP($B199,'工作表1 (2)'!$D$3:$D$279,'工作表1 (2)'!K$3:K$279)</f>
        <v>2</v>
      </c>
      <c r="E199" s="7">
        <f t="shared" si="34"/>
        <v>2</v>
      </c>
      <c r="F199" s="6">
        <f t="shared" si="43"/>
        <v>1</v>
      </c>
      <c r="G199" s="55">
        <f t="shared" si="44"/>
        <v>4.4421880949359105E-4</v>
      </c>
      <c r="H199" s="56">
        <f t="shared" si="35"/>
        <v>1.1105470237339776</v>
      </c>
      <c r="I199" s="56">
        <f t="shared" si="36"/>
        <v>1</v>
      </c>
      <c r="J199" s="6">
        <f t="shared" si="37"/>
        <v>5</v>
      </c>
      <c r="K199" t="str">
        <f t="shared" si="38"/>
        <v>不分平假日</v>
      </c>
      <c r="L199" s="54">
        <f t="shared" si="39"/>
        <v>0.7142857142857143</v>
      </c>
      <c r="M199" s="57">
        <f t="shared" si="40"/>
        <v>0.2857142857142857</v>
      </c>
      <c r="N199" s="6" t="str">
        <f t="shared" si="41"/>
        <v>不分平假日</v>
      </c>
      <c r="O199" s="6" t="str">
        <f t="shared" si="42"/>
        <v>不分平假日</v>
      </c>
    </row>
    <row r="200" spans="1:15" ht="17.25" thickBot="1" x14ac:dyDescent="0.3">
      <c r="A200" s="4">
        <v>197</v>
      </c>
      <c r="B200" s="5" t="s">
        <v>63</v>
      </c>
      <c r="C200" s="5">
        <f>_xlfn.XLOOKUP($B200,'工作表1 (2)'!$D$3:$D$279,'工作表1 (2)'!J$3:J$279)</f>
        <v>1</v>
      </c>
      <c r="D200" s="5">
        <f>_xlfn.XLOOKUP($B200,'工作表1 (2)'!$D$3:$D$279,'工作表1 (2)'!K$3:K$279)</f>
        <v>1</v>
      </c>
      <c r="E200" s="7">
        <f t="shared" si="34"/>
        <v>1</v>
      </c>
      <c r="F200" s="6">
        <f t="shared" si="43"/>
        <v>1</v>
      </c>
      <c r="G200" s="55">
        <f t="shared" si="44"/>
        <v>2.2210940474679552E-4</v>
      </c>
      <c r="H200" s="56">
        <f t="shared" si="35"/>
        <v>0.55527351186698881</v>
      </c>
      <c r="I200" s="56">
        <f t="shared" si="36"/>
        <v>1</v>
      </c>
      <c r="J200" s="6">
        <f t="shared" si="37"/>
        <v>5</v>
      </c>
      <c r="K200" t="str">
        <f t="shared" si="38"/>
        <v>不分平假日</v>
      </c>
      <c r="L200" s="54">
        <f t="shared" si="39"/>
        <v>0.7142857142857143</v>
      </c>
      <c r="M200" s="57">
        <f t="shared" si="40"/>
        <v>0.2857142857142857</v>
      </c>
      <c r="N200" s="6" t="str">
        <f t="shared" si="41"/>
        <v>不分平假日</v>
      </c>
      <c r="O200" s="6" t="str">
        <f t="shared" si="42"/>
        <v>不分平假日</v>
      </c>
    </row>
    <row r="201" spans="1:15" ht="17.25" thickBot="1" x14ac:dyDescent="0.3">
      <c r="A201" s="4">
        <v>198</v>
      </c>
      <c r="B201" s="5" t="s">
        <v>226</v>
      </c>
      <c r="C201" s="5">
        <f>_xlfn.XLOOKUP($B201,'工作表1 (2)'!$D$3:$D$279,'工作表1 (2)'!J$3:J$279)</f>
        <v>4</v>
      </c>
      <c r="D201" s="5">
        <f>_xlfn.XLOOKUP($B201,'工作表1 (2)'!$D$3:$D$279,'工作表1 (2)'!K$3:K$279)</f>
        <v>4</v>
      </c>
      <c r="E201" s="7">
        <f t="shared" si="34"/>
        <v>4</v>
      </c>
      <c r="F201" s="6">
        <f t="shared" si="43"/>
        <v>1</v>
      </c>
      <c r="G201" s="55">
        <f t="shared" si="44"/>
        <v>8.884376189871821E-4</v>
      </c>
      <c r="H201" s="56">
        <f t="shared" si="35"/>
        <v>2.2210940474679552</v>
      </c>
      <c r="I201" s="56">
        <f t="shared" si="36"/>
        <v>2</v>
      </c>
      <c r="J201" s="6">
        <f t="shared" si="37"/>
        <v>5</v>
      </c>
      <c r="K201" t="str">
        <f t="shared" si="38"/>
        <v>不分平假日</v>
      </c>
      <c r="L201" s="54">
        <f t="shared" si="39"/>
        <v>0.7142857142857143</v>
      </c>
      <c r="M201" s="57">
        <f t="shared" si="40"/>
        <v>0.2857142857142857</v>
      </c>
      <c r="N201" s="6" t="str">
        <f t="shared" si="41"/>
        <v>不分平假日</v>
      </c>
      <c r="O201" s="6" t="str">
        <f t="shared" si="42"/>
        <v>不分平假日</v>
      </c>
    </row>
    <row r="202" spans="1:15" ht="17.25" thickBot="1" x14ac:dyDescent="0.3">
      <c r="A202" s="4">
        <v>199</v>
      </c>
      <c r="B202" s="5" t="s">
        <v>227</v>
      </c>
      <c r="C202" s="5">
        <f>_xlfn.XLOOKUP($B202,'工作表1 (2)'!$D$3:$D$279,'工作表1 (2)'!J$3:J$279)</f>
        <v>4</v>
      </c>
      <c r="D202" s="5">
        <f>_xlfn.XLOOKUP($B202,'工作表1 (2)'!$D$3:$D$279,'工作表1 (2)'!K$3:K$279)</f>
        <v>5</v>
      </c>
      <c r="E202" s="7">
        <f t="shared" si="34"/>
        <v>4.2857142857142856</v>
      </c>
      <c r="F202" s="6">
        <f t="shared" si="43"/>
        <v>1</v>
      </c>
      <c r="G202" s="55">
        <f t="shared" si="44"/>
        <v>9.5189744891483797E-4</v>
      </c>
      <c r="H202" s="56">
        <f t="shared" si="35"/>
        <v>2.3797436222870951</v>
      </c>
      <c r="I202" s="56">
        <f t="shared" si="36"/>
        <v>2</v>
      </c>
      <c r="J202" s="6">
        <f t="shared" si="37"/>
        <v>5</v>
      </c>
      <c r="K202" t="str">
        <f t="shared" si="38"/>
        <v>不分平假日</v>
      </c>
      <c r="L202" s="54">
        <f t="shared" si="39"/>
        <v>0.66666666666666663</v>
      </c>
      <c r="M202" s="57">
        <f t="shared" si="40"/>
        <v>0.33333333333333337</v>
      </c>
      <c r="N202" s="6" t="str">
        <f t="shared" si="41"/>
        <v>不分平假日</v>
      </c>
      <c r="O202" s="6" t="str">
        <f t="shared" si="42"/>
        <v>不分平假日</v>
      </c>
    </row>
    <row r="203" spans="1:15" ht="17.25" thickBot="1" x14ac:dyDescent="0.3">
      <c r="A203" s="4">
        <v>200</v>
      </c>
      <c r="B203" s="5" t="s">
        <v>64</v>
      </c>
      <c r="C203" s="5">
        <f>_xlfn.XLOOKUP($B203,'工作表1 (2)'!$D$3:$D$279,'工作表1 (2)'!J$3:J$279)</f>
        <v>1</v>
      </c>
      <c r="D203" s="5">
        <f>_xlfn.XLOOKUP($B203,'工作表1 (2)'!$D$3:$D$279,'工作表1 (2)'!K$3:K$279)</f>
        <v>1</v>
      </c>
      <c r="E203" s="7">
        <f t="shared" si="34"/>
        <v>1</v>
      </c>
      <c r="F203" s="6">
        <f t="shared" si="43"/>
        <v>1</v>
      </c>
      <c r="G203" s="55">
        <f t="shared" si="44"/>
        <v>2.2210940474679552E-4</v>
      </c>
      <c r="H203" s="56">
        <f t="shared" si="35"/>
        <v>0.55527351186698881</v>
      </c>
      <c r="I203" s="56">
        <f t="shared" si="36"/>
        <v>1</v>
      </c>
      <c r="J203" s="6">
        <f t="shared" si="37"/>
        <v>5</v>
      </c>
      <c r="K203" t="str">
        <f t="shared" si="38"/>
        <v>不分平假日</v>
      </c>
      <c r="L203" s="54">
        <f t="shared" si="39"/>
        <v>0.7142857142857143</v>
      </c>
      <c r="M203" s="57">
        <f t="shared" si="40"/>
        <v>0.2857142857142857</v>
      </c>
      <c r="N203" s="6" t="str">
        <f t="shared" si="41"/>
        <v>不分平假日</v>
      </c>
      <c r="O203" s="6" t="str">
        <f t="shared" si="42"/>
        <v>不分平假日</v>
      </c>
    </row>
    <row r="204" spans="1:15" ht="17.25" thickBot="1" x14ac:dyDescent="0.3">
      <c r="A204" s="4">
        <v>201</v>
      </c>
      <c r="B204" s="5" t="s">
        <v>65</v>
      </c>
      <c r="C204" s="5">
        <f>_xlfn.XLOOKUP($B204,'工作表1 (2)'!$D$3:$D$279,'工作表1 (2)'!J$3:J$279)</f>
        <v>1</v>
      </c>
      <c r="D204" s="5">
        <f>_xlfn.XLOOKUP($B204,'工作表1 (2)'!$D$3:$D$279,'工作表1 (2)'!K$3:K$279)</f>
        <v>0</v>
      </c>
      <c r="E204" s="7">
        <f t="shared" si="34"/>
        <v>0.7142857142857143</v>
      </c>
      <c r="F204" s="6">
        <f t="shared" si="43"/>
        <v>1</v>
      </c>
      <c r="G204" s="55">
        <f t="shared" si="44"/>
        <v>1.5864957481913968E-4</v>
      </c>
      <c r="H204" s="56">
        <f t="shared" si="35"/>
        <v>0.39662393704784921</v>
      </c>
      <c r="I204" s="56">
        <f t="shared" si="36"/>
        <v>0</v>
      </c>
      <c r="J204" s="6">
        <f t="shared" si="37"/>
        <v>5</v>
      </c>
      <c r="K204" t="str">
        <f t="shared" si="38"/>
        <v>不分平假日</v>
      </c>
      <c r="L204" s="54">
        <f t="shared" si="39"/>
        <v>1</v>
      </c>
      <c r="M204" s="57">
        <f t="shared" si="40"/>
        <v>0</v>
      </c>
      <c r="N204" s="6" t="str">
        <f t="shared" si="41"/>
        <v>不分平假日</v>
      </c>
      <c r="O204" s="6" t="str">
        <f t="shared" si="42"/>
        <v>不分平假日</v>
      </c>
    </row>
    <row r="205" spans="1:15" ht="17.25" thickBot="1" x14ac:dyDescent="0.3">
      <c r="A205" s="4">
        <v>202</v>
      </c>
      <c r="B205" s="5" t="s">
        <v>228</v>
      </c>
      <c r="C205" s="5">
        <f>_xlfn.XLOOKUP($B205,'工作表1 (2)'!$D$3:$D$279,'工作表1 (2)'!J$3:J$279)</f>
        <v>4</v>
      </c>
      <c r="D205" s="5">
        <f>_xlfn.XLOOKUP($B205,'工作表1 (2)'!$D$3:$D$279,'工作表1 (2)'!K$3:K$279)</f>
        <v>4</v>
      </c>
      <c r="E205" s="7">
        <f t="shared" si="34"/>
        <v>4</v>
      </c>
      <c r="F205" s="6">
        <f t="shared" si="43"/>
        <v>1</v>
      </c>
      <c r="G205" s="55">
        <f t="shared" si="44"/>
        <v>8.884376189871821E-4</v>
      </c>
      <c r="H205" s="56">
        <f t="shared" si="35"/>
        <v>2.2210940474679552</v>
      </c>
      <c r="I205" s="56">
        <f t="shared" si="36"/>
        <v>2</v>
      </c>
      <c r="J205" s="6">
        <f t="shared" si="37"/>
        <v>5</v>
      </c>
      <c r="K205" t="str">
        <f t="shared" si="38"/>
        <v>不分平假日</v>
      </c>
      <c r="L205" s="54">
        <f t="shared" si="39"/>
        <v>0.7142857142857143</v>
      </c>
      <c r="M205" s="57">
        <f t="shared" si="40"/>
        <v>0.2857142857142857</v>
      </c>
      <c r="N205" s="6" t="str">
        <f t="shared" si="41"/>
        <v>不分平假日</v>
      </c>
      <c r="O205" s="6" t="str">
        <f t="shared" si="42"/>
        <v>不分平假日</v>
      </c>
    </row>
    <row r="206" spans="1:15" ht="17.25" thickBot="1" x14ac:dyDescent="0.3">
      <c r="A206" s="4">
        <v>203</v>
      </c>
      <c r="B206" s="5" t="s">
        <v>66</v>
      </c>
      <c r="C206" s="5">
        <f>_xlfn.XLOOKUP($B206,'工作表1 (2)'!$D$3:$D$279,'工作表1 (2)'!J$3:J$279)</f>
        <v>1</v>
      </c>
      <c r="D206" s="5">
        <f>_xlfn.XLOOKUP($B206,'工作表1 (2)'!$D$3:$D$279,'工作表1 (2)'!K$3:K$279)</f>
        <v>1</v>
      </c>
      <c r="E206" s="7">
        <f t="shared" si="34"/>
        <v>1</v>
      </c>
      <c r="F206" s="6">
        <f t="shared" si="43"/>
        <v>1</v>
      </c>
      <c r="G206" s="55">
        <f t="shared" si="44"/>
        <v>2.2210940474679552E-4</v>
      </c>
      <c r="H206" s="56">
        <f t="shared" si="35"/>
        <v>0.55527351186698881</v>
      </c>
      <c r="I206" s="56">
        <f t="shared" si="36"/>
        <v>1</v>
      </c>
      <c r="J206" s="6">
        <f t="shared" si="37"/>
        <v>5</v>
      </c>
      <c r="K206" t="str">
        <f t="shared" si="38"/>
        <v>不分平假日</v>
      </c>
      <c r="L206" s="54">
        <f t="shared" si="39"/>
        <v>0.7142857142857143</v>
      </c>
      <c r="M206" s="57">
        <f t="shared" si="40"/>
        <v>0.2857142857142857</v>
      </c>
      <c r="N206" s="6" t="str">
        <f t="shared" si="41"/>
        <v>不分平假日</v>
      </c>
      <c r="O206" s="6" t="str">
        <f t="shared" si="42"/>
        <v>不分平假日</v>
      </c>
    </row>
    <row r="207" spans="1:15" ht="17.25" thickBot="1" x14ac:dyDescent="0.3">
      <c r="A207" s="4">
        <v>204</v>
      </c>
      <c r="B207" s="5" t="s">
        <v>67</v>
      </c>
      <c r="C207" s="5">
        <f>_xlfn.XLOOKUP($B207,'工作表1 (2)'!$D$3:$D$279,'工作表1 (2)'!J$3:J$279)</f>
        <v>1</v>
      </c>
      <c r="D207" s="5">
        <f>_xlfn.XLOOKUP($B207,'工作表1 (2)'!$D$3:$D$279,'工作表1 (2)'!K$3:K$279)</f>
        <v>1</v>
      </c>
      <c r="E207" s="7">
        <f t="shared" si="34"/>
        <v>1</v>
      </c>
      <c r="F207" s="6">
        <f t="shared" si="43"/>
        <v>1</v>
      </c>
      <c r="G207" s="55">
        <f t="shared" si="44"/>
        <v>2.2210940474679552E-4</v>
      </c>
      <c r="H207" s="56">
        <f t="shared" si="35"/>
        <v>0.55527351186698881</v>
      </c>
      <c r="I207" s="56">
        <f t="shared" si="36"/>
        <v>1</v>
      </c>
      <c r="J207" s="6">
        <f t="shared" si="37"/>
        <v>5</v>
      </c>
      <c r="K207" t="str">
        <f t="shared" si="38"/>
        <v>不分平假日</v>
      </c>
      <c r="L207" s="54">
        <f t="shared" si="39"/>
        <v>0.7142857142857143</v>
      </c>
      <c r="M207" s="57">
        <f t="shared" si="40"/>
        <v>0.2857142857142857</v>
      </c>
      <c r="N207" s="6" t="str">
        <f t="shared" si="41"/>
        <v>不分平假日</v>
      </c>
      <c r="O207" s="6" t="str">
        <f t="shared" si="42"/>
        <v>不分平假日</v>
      </c>
    </row>
    <row r="208" spans="1:15" ht="17.25" thickBot="1" x14ac:dyDescent="0.3">
      <c r="A208" s="4">
        <v>205</v>
      </c>
      <c r="B208" s="5" t="s">
        <v>68</v>
      </c>
      <c r="C208" s="5">
        <f>_xlfn.XLOOKUP($B208,'工作表1 (2)'!$D$3:$D$279,'工作表1 (2)'!J$3:J$279)</f>
        <v>1</v>
      </c>
      <c r="D208" s="5">
        <f>_xlfn.XLOOKUP($B208,'工作表1 (2)'!$D$3:$D$279,'工作表1 (2)'!K$3:K$279)</f>
        <v>1</v>
      </c>
      <c r="E208" s="7">
        <f t="shared" si="34"/>
        <v>1</v>
      </c>
      <c r="F208" s="6">
        <f t="shared" si="43"/>
        <v>1</v>
      </c>
      <c r="G208" s="55">
        <f t="shared" si="44"/>
        <v>2.2210940474679552E-4</v>
      </c>
      <c r="H208" s="56">
        <f t="shared" si="35"/>
        <v>0.55527351186698881</v>
      </c>
      <c r="I208" s="56">
        <f t="shared" si="36"/>
        <v>1</v>
      </c>
      <c r="J208" s="6">
        <f t="shared" si="37"/>
        <v>5</v>
      </c>
      <c r="K208" t="str">
        <f t="shared" si="38"/>
        <v>不分平假日</v>
      </c>
      <c r="L208" s="54">
        <f t="shared" si="39"/>
        <v>0.7142857142857143</v>
      </c>
      <c r="M208" s="57">
        <f t="shared" si="40"/>
        <v>0.2857142857142857</v>
      </c>
      <c r="N208" s="6" t="str">
        <f t="shared" si="41"/>
        <v>不分平假日</v>
      </c>
      <c r="O208" s="6" t="str">
        <f t="shared" si="42"/>
        <v>不分平假日</v>
      </c>
    </row>
    <row r="209" spans="1:15" ht="17.25" thickBot="1" x14ac:dyDescent="0.3">
      <c r="A209" s="4">
        <v>206</v>
      </c>
      <c r="B209" s="5" t="s">
        <v>229</v>
      </c>
      <c r="C209" s="5">
        <f>_xlfn.XLOOKUP($B209,'工作表1 (2)'!$D$3:$D$279,'工作表1 (2)'!J$3:J$279)</f>
        <v>3</v>
      </c>
      <c r="D209" s="5">
        <f>_xlfn.XLOOKUP($B209,'工作表1 (2)'!$D$3:$D$279,'工作表1 (2)'!K$3:K$279)</f>
        <v>3</v>
      </c>
      <c r="E209" s="7">
        <f t="shared" si="34"/>
        <v>3</v>
      </c>
      <c r="F209" s="6">
        <f t="shared" si="43"/>
        <v>1</v>
      </c>
      <c r="G209" s="55">
        <f t="shared" si="44"/>
        <v>6.663282142403866E-4</v>
      </c>
      <c r="H209" s="56">
        <f t="shared" si="35"/>
        <v>1.6658205356009665</v>
      </c>
      <c r="I209" s="56">
        <f t="shared" si="36"/>
        <v>2</v>
      </c>
      <c r="J209" s="6">
        <f t="shared" si="37"/>
        <v>5</v>
      </c>
      <c r="K209" t="str">
        <f t="shared" si="38"/>
        <v>不分平假日</v>
      </c>
      <c r="L209" s="54">
        <f t="shared" si="39"/>
        <v>0.7142857142857143</v>
      </c>
      <c r="M209" s="57">
        <f t="shared" si="40"/>
        <v>0.2857142857142857</v>
      </c>
      <c r="N209" s="6" t="str">
        <f t="shared" si="41"/>
        <v>不分平假日</v>
      </c>
      <c r="O209" s="6" t="str">
        <f t="shared" si="42"/>
        <v>不分平假日</v>
      </c>
    </row>
    <row r="210" spans="1:15" ht="17.25" thickBot="1" x14ac:dyDescent="0.3">
      <c r="A210" s="4">
        <v>207</v>
      </c>
      <c r="B210" s="5" t="s">
        <v>69</v>
      </c>
      <c r="C210" s="5">
        <f>_xlfn.XLOOKUP($B210,'工作表1 (2)'!$D$3:$D$279,'工作表1 (2)'!J$3:J$279)</f>
        <v>1</v>
      </c>
      <c r="D210" s="5">
        <f>_xlfn.XLOOKUP($B210,'工作表1 (2)'!$D$3:$D$279,'工作表1 (2)'!K$3:K$279)</f>
        <v>1</v>
      </c>
      <c r="E210" s="7">
        <f t="shared" si="34"/>
        <v>1</v>
      </c>
      <c r="F210" s="6">
        <f t="shared" si="43"/>
        <v>1</v>
      </c>
      <c r="G210" s="55">
        <f t="shared" si="44"/>
        <v>2.2210940474679552E-4</v>
      </c>
      <c r="H210" s="56">
        <f t="shared" si="35"/>
        <v>0.55527351186698881</v>
      </c>
      <c r="I210" s="56">
        <f t="shared" si="36"/>
        <v>1</v>
      </c>
      <c r="J210" s="6">
        <f t="shared" si="37"/>
        <v>5</v>
      </c>
      <c r="K210" t="str">
        <f t="shared" si="38"/>
        <v>不分平假日</v>
      </c>
      <c r="L210" s="54">
        <f t="shared" si="39"/>
        <v>0.7142857142857143</v>
      </c>
      <c r="M210" s="57">
        <f t="shared" si="40"/>
        <v>0.2857142857142857</v>
      </c>
      <c r="N210" s="6" t="str">
        <f t="shared" si="41"/>
        <v>不分平假日</v>
      </c>
      <c r="O210" s="6" t="str">
        <f t="shared" si="42"/>
        <v>不分平假日</v>
      </c>
    </row>
    <row r="211" spans="1:15" ht="17.25" thickBot="1" x14ac:dyDescent="0.3">
      <c r="A211" s="4">
        <v>208</v>
      </c>
      <c r="B211" s="5" t="s">
        <v>230</v>
      </c>
      <c r="C211" s="5">
        <f>_xlfn.XLOOKUP($B211,'工作表1 (2)'!$D$3:$D$279,'工作表1 (2)'!J$3:J$279)</f>
        <v>21</v>
      </c>
      <c r="D211" s="5">
        <f>_xlfn.XLOOKUP($B211,'工作表1 (2)'!$D$3:$D$279,'工作表1 (2)'!K$3:K$279)</f>
        <v>22</v>
      </c>
      <c r="E211" s="7">
        <f t="shared" si="34"/>
        <v>21.285714285714285</v>
      </c>
      <c r="F211" s="6">
        <f t="shared" si="43"/>
        <v>5</v>
      </c>
      <c r="G211" s="55">
        <f t="shared" si="44"/>
        <v>4.7277573296103615E-3</v>
      </c>
      <c r="H211" s="56">
        <f t="shared" si="35"/>
        <v>11.819393324025905</v>
      </c>
      <c r="I211" s="56">
        <f t="shared" si="36"/>
        <v>12</v>
      </c>
      <c r="J211" s="6">
        <f t="shared" si="37"/>
        <v>12</v>
      </c>
      <c r="K211" t="str">
        <f t="shared" si="38"/>
        <v>不分平假日</v>
      </c>
      <c r="L211" s="54">
        <f t="shared" si="39"/>
        <v>0.70469798657718119</v>
      </c>
      <c r="M211" s="57">
        <f t="shared" si="40"/>
        <v>0.29530201342281881</v>
      </c>
      <c r="N211" s="6" t="str">
        <f t="shared" si="41"/>
        <v>不分平假日</v>
      </c>
      <c r="O211" s="6" t="str">
        <f t="shared" si="42"/>
        <v>不分平假日</v>
      </c>
    </row>
    <row r="212" spans="1:15" ht="17.25" thickBot="1" x14ac:dyDescent="0.3">
      <c r="A212" s="4">
        <v>209</v>
      </c>
      <c r="B212" s="5" t="s">
        <v>70</v>
      </c>
      <c r="C212" s="5">
        <f>_xlfn.XLOOKUP($B212,'工作表1 (2)'!$D$3:$D$279,'工作表1 (2)'!J$3:J$279)</f>
        <v>1</v>
      </c>
      <c r="D212" s="5">
        <f>_xlfn.XLOOKUP($B212,'工作表1 (2)'!$D$3:$D$279,'工作表1 (2)'!K$3:K$279)</f>
        <v>0</v>
      </c>
      <c r="E212" s="7">
        <f t="shared" si="34"/>
        <v>0.7142857142857143</v>
      </c>
      <c r="F212" s="6">
        <f t="shared" si="43"/>
        <v>1</v>
      </c>
      <c r="G212" s="55">
        <f t="shared" si="44"/>
        <v>1.5864957481913968E-4</v>
      </c>
      <c r="H212" s="56">
        <f t="shared" si="35"/>
        <v>0.39662393704784921</v>
      </c>
      <c r="I212" s="56">
        <f t="shared" si="36"/>
        <v>0</v>
      </c>
      <c r="J212" s="6">
        <f t="shared" si="37"/>
        <v>5</v>
      </c>
      <c r="K212" t="str">
        <f t="shared" si="38"/>
        <v>不分平假日</v>
      </c>
      <c r="L212" s="54">
        <f t="shared" si="39"/>
        <v>1</v>
      </c>
      <c r="M212" s="57">
        <f t="shared" si="40"/>
        <v>0</v>
      </c>
      <c r="N212" s="6" t="str">
        <f t="shared" si="41"/>
        <v>不分平假日</v>
      </c>
      <c r="O212" s="6" t="str">
        <f t="shared" si="42"/>
        <v>不分平假日</v>
      </c>
    </row>
    <row r="213" spans="1:15" ht="17.25" thickBot="1" x14ac:dyDescent="0.3">
      <c r="A213" s="4">
        <v>210</v>
      </c>
      <c r="B213" s="5" t="s">
        <v>231</v>
      </c>
      <c r="C213" s="5">
        <f>_xlfn.XLOOKUP($B213,'工作表1 (2)'!$D$3:$D$279,'工作表1 (2)'!J$3:J$279)</f>
        <v>4</v>
      </c>
      <c r="D213" s="5">
        <f>_xlfn.XLOOKUP($B213,'工作表1 (2)'!$D$3:$D$279,'工作表1 (2)'!K$3:K$279)</f>
        <v>4</v>
      </c>
      <c r="E213" s="7">
        <f t="shared" si="34"/>
        <v>4</v>
      </c>
      <c r="F213" s="6">
        <f t="shared" si="43"/>
        <v>1</v>
      </c>
      <c r="G213" s="55">
        <f t="shared" si="44"/>
        <v>8.884376189871821E-4</v>
      </c>
      <c r="H213" s="56">
        <f t="shared" si="35"/>
        <v>2.2210940474679552</v>
      </c>
      <c r="I213" s="56">
        <f t="shared" si="36"/>
        <v>2</v>
      </c>
      <c r="J213" s="6">
        <f t="shared" si="37"/>
        <v>5</v>
      </c>
      <c r="K213" t="str">
        <f t="shared" si="38"/>
        <v>不分平假日</v>
      </c>
      <c r="L213" s="54">
        <f t="shared" si="39"/>
        <v>0.7142857142857143</v>
      </c>
      <c r="M213" s="57">
        <f t="shared" si="40"/>
        <v>0.2857142857142857</v>
      </c>
      <c r="N213" s="6" t="str">
        <f t="shared" si="41"/>
        <v>不分平假日</v>
      </c>
      <c r="O213" s="6" t="str">
        <f t="shared" si="42"/>
        <v>不分平假日</v>
      </c>
    </row>
    <row r="214" spans="1:15" ht="17.25" thickBot="1" x14ac:dyDescent="0.3">
      <c r="A214" s="4">
        <v>211</v>
      </c>
      <c r="B214" s="5" t="s">
        <v>232</v>
      </c>
      <c r="C214" s="5">
        <f>_xlfn.XLOOKUP($B214,'工作表1 (2)'!$D$3:$D$279,'工作表1 (2)'!J$3:J$279)</f>
        <v>4</v>
      </c>
      <c r="D214" s="5">
        <f>_xlfn.XLOOKUP($B214,'工作表1 (2)'!$D$3:$D$279,'工作表1 (2)'!K$3:K$279)</f>
        <v>4</v>
      </c>
      <c r="E214" s="7">
        <f t="shared" si="34"/>
        <v>4</v>
      </c>
      <c r="F214" s="6">
        <f t="shared" si="43"/>
        <v>1</v>
      </c>
      <c r="G214" s="55">
        <f t="shared" si="44"/>
        <v>8.884376189871821E-4</v>
      </c>
      <c r="H214" s="56">
        <f t="shared" si="35"/>
        <v>2.2210940474679552</v>
      </c>
      <c r="I214" s="56">
        <f t="shared" si="36"/>
        <v>2</v>
      </c>
      <c r="J214" s="6">
        <f t="shared" si="37"/>
        <v>5</v>
      </c>
      <c r="K214" t="str">
        <f t="shared" si="38"/>
        <v>不分平假日</v>
      </c>
      <c r="L214" s="54">
        <f t="shared" si="39"/>
        <v>0.7142857142857143</v>
      </c>
      <c r="M214" s="57">
        <f t="shared" si="40"/>
        <v>0.2857142857142857</v>
      </c>
      <c r="N214" s="6" t="str">
        <f t="shared" si="41"/>
        <v>不分平假日</v>
      </c>
      <c r="O214" s="6" t="str">
        <f t="shared" si="42"/>
        <v>不分平假日</v>
      </c>
    </row>
    <row r="215" spans="1:15" ht="17.25" thickBot="1" x14ac:dyDescent="0.3">
      <c r="A215" s="4">
        <v>212</v>
      </c>
      <c r="B215" s="5" t="s">
        <v>233</v>
      </c>
      <c r="C215" s="5">
        <f>_xlfn.XLOOKUP($B215,'工作表1 (2)'!$D$3:$D$279,'工作表1 (2)'!J$3:J$279)</f>
        <v>4</v>
      </c>
      <c r="D215" s="5">
        <f>_xlfn.XLOOKUP($B215,'工作表1 (2)'!$D$3:$D$279,'工作表1 (2)'!K$3:K$279)</f>
        <v>4</v>
      </c>
      <c r="E215" s="7">
        <f t="shared" si="34"/>
        <v>4</v>
      </c>
      <c r="F215" s="6">
        <f t="shared" si="43"/>
        <v>1</v>
      </c>
      <c r="G215" s="55">
        <f t="shared" si="44"/>
        <v>8.884376189871821E-4</v>
      </c>
      <c r="H215" s="56">
        <f t="shared" si="35"/>
        <v>2.2210940474679552</v>
      </c>
      <c r="I215" s="56">
        <f t="shared" si="36"/>
        <v>2</v>
      </c>
      <c r="J215" s="6">
        <f t="shared" si="37"/>
        <v>5</v>
      </c>
      <c r="K215" t="str">
        <f t="shared" si="38"/>
        <v>不分平假日</v>
      </c>
      <c r="L215" s="54">
        <f t="shared" si="39"/>
        <v>0.7142857142857143</v>
      </c>
      <c r="M215" s="57">
        <f t="shared" si="40"/>
        <v>0.2857142857142857</v>
      </c>
      <c r="N215" s="6" t="str">
        <f t="shared" si="41"/>
        <v>不分平假日</v>
      </c>
      <c r="O215" s="6" t="str">
        <f t="shared" si="42"/>
        <v>不分平假日</v>
      </c>
    </row>
    <row r="216" spans="1:15" ht="17.25" thickBot="1" x14ac:dyDescent="0.3">
      <c r="A216" s="4">
        <v>213</v>
      </c>
      <c r="B216" s="5" t="s">
        <v>234</v>
      </c>
      <c r="C216" s="5">
        <f>_xlfn.XLOOKUP($B216,'工作表1 (2)'!$D$3:$D$279,'工作表1 (2)'!J$3:J$279)</f>
        <v>12</v>
      </c>
      <c r="D216" s="5">
        <f>_xlfn.XLOOKUP($B216,'工作表1 (2)'!$D$3:$D$279,'工作表1 (2)'!K$3:K$279)</f>
        <v>12</v>
      </c>
      <c r="E216" s="7">
        <f t="shared" si="34"/>
        <v>12</v>
      </c>
      <c r="F216" s="6">
        <f t="shared" si="43"/>
        <v>3</v>
      </c>
      <c r="G216" s="55">
        <f t="shared" si="44"/>
        <v>2.6653128569615464E-3</v>
      </c>
      <c r="H216" s="56">
        <f t="shared" si="35"/>
        <v>6.6632821424038662</v>
      </c>
      <c r="I216" s="56">
        <f t="shared" si="36"/>
        <v>7</v>
      </c>
      <c r="J216" s="6">
        <f t="shared" si="37"/>
        <v>7</v>
      </c>
      <c r="K216" t="str">
        <f t="shared" si="38"/>
        <v>不分平假日</v>
      </c>
      <c r="L216" s="54">
        <f t="shared" si="39"/>
        <v>0.7142857142857143</v>
      </c>
      <c r="M216" s="57">
        <f t="shared" si="40"/>
        <v>0.2857142857142857</v>
      </c>
      <c r="N216" s="6" t="str">
        <f t="shared" si="41"/>
        <v>不分平假日</v>
      </c>
      <c r="O216" s="6" t="str">
        <f t="shared" si="42"/>
        <v>不分平假日</v>
      </c>
    </row>
    <row r="217" spans="1:15" ht="17.25" thickBot="1" x14ac:dyDescent="0.3">
      <c r="A217" s="4">
        <v>214</v>
      </c>
      <c r="B217" s="5" t="s">
        <v>235</v>
      </c>
      <c r="C217" s="5">
        <f>_xlfn.XLOOKUP($B217,'工作表1 (2)'!$D$3:$D$279,'工作表1 (2)'!J$3:J$279)</f>
        <v>46</v>
      </c>
      <c r="D217" s="5">
        <f>_xlfn.XLOOKUP($B217,'工作表1 (2)'!$D$3:$D$279,'工作表1 (2)'!K$3:K$279)</f>
        <v>46</v>
      </c>
      <c r="E217" s="7">
        <f t="shared" si="34"/>
        <v>46</v>
      </c>
      <c r="F217" s="6">
        <f t="shared" si="43"/>
        <v>10</v>
      </c>
      <c r="G217" s="55">
        <f t="shared" si="44"/>
        <v>1.0217032618352594E-2</v>
      </c>
      <c r="H217" s="56">
        <f t="shared" si="35"/>
        <v>25.542581545881486</v>
      </c>
      <c r="I217" s="56">
        <f t="shared" si="36"/>
        <v>26</v>
      </c>
      <c r="J217" s="6">
        <f t="shared" si="37"/>
        <v>26</v>
      </c>
      <c r="K217" t="str">
        <f t="shared" si="38"/>
        <v>不分平假日</v>
      </c>
      <c r="L217" s="54">
        <f t="shared" si="39"/>
        <v>0.7142857142857143</v>
      </c>
      <c r="M217" s="57">
        <f t="shared" si="40"/>
        <v>0.2857142857142857</v>
      </c>
      <c r="N217" s="6" t="str">
        <f t="shared" si="41"/>
        <v>不分平假日</v>
      </c>
      <c r="O217" s="6" t="str">
        <f t="shared" si="42"/>
        <v>不分平假日</v>
      </c>
    </row>
    <row r="218" spans="1:15" ht="17.25" thickBot="1" x14ac:dyDescent="0.3">
      <c r="A218" s="4">
        <v>215</v>
      </c>
      <c r="B218" s="5" t="s">
        <v>947</v>
      </c>
      <c r="C218" s="5">
        <f>_xlfn.XLOOKUP($B218,'工作表1 (2)'!$D$3:$D$279,'工作表1 (2)'!J$3:J$279)</f>
        <v>8</v>
      </c>
      <c r="D218" s="5">
        <f>_xlfn.XLOOKUP($B218,'工作表1 (2)'!$D$3:$D$279,'工作表1 (2)'!K$3:K$279)</f>
        <v>0</v>
      </c>
      <c r="E218" s="7">
        <f t="shared" si="34"/>
        <v>5.7142857142857144</v>
      </c>
      <c r="F218" s="6">
        <f t="shared" si="43"/>
        <v>2</v>
      </c>
      <c r="G218" s="55">
        <f t="shared" si="44"/>
        <v>1.2691965985531174E-3</v>
      </c>
      <c r="H218" s="56">
        <f t="shared" si="35"/>
        <v>3.1729914963827937</v>
      </c>
      <c r="I218" s="56">
        <f t="shared" si="36"/>
        <v>3</v>
      </c>
      <c r="J218" s="6">
        <f t="shared" si="37"/>
        <v>5</v>
      </c>
      <c r="K218" t="str">
        <f t="shared" si="38"/>
        <v>不分平假日</v>
      </c>
      <c r="L218" s="54">
        <f t="shared" si="39"/>
        <v>1</v>
      </c>
      <c r="M218" s="57">
        <f t="shared" si="40"/>
        <v>0</v>
      </c>
      <c r="N218" s="6" t="str">
        <f t="shared" si="41"/>
        <v>不分平假日</v>
      </c>
      <c r="O218" s="6" t="str">
        <f t="shared" si="42"/>
        <v>不分平假日</v>
      </c>
    </row>
    <row r="219" spans="1:15" ht="17.25" thickBot="1" x14ac:dyDescent="0.3">
      <c r="A219" s="4">
        <v>216</v>
      </c>
      <c r="B219" s="5" t="s">
        <v>950</v>
      </c>
      <c r="C219" s="5">
        <f>_xlfn.XLOOKUP($B219,'工作表1 (2)'!$D$3:$D$279,'工作表1 (2)'!J$3:J$279)</f>
        <v>1</v>
      </c>
      <c r="D219" s="5">
        <f>_xlfn.XLOOKUP($B219,'工作表1 (2)'!$D$3:$D$279,'工作表1 (2)'!K$3:K$279)</f>
        <v>0</v>
      </c>
      <c r="E219" s="7">
        <f t="shared" si="34"/>
        <v>0.7142857142857143</v>
      </c>
      <c r="F219" s="6">
        <f t="shared" si="43"/>
        <v>1</v>
      </c>
      <c r="G219" s="55">
        <f t="shared" si="44"/>
        <v>1.5864957481913968E-4</v>
      </c>
      <c r="H219" s="56">
        <f t="shared" si="35"/>
        <v>0.39662393704784921</v>
      </c>
      <c r="I219" s="56">
        <f t="shared" si="36"/>
        <v>0</v>
      </c>
      <c r="J219" s="6">
        <f t="shared" si="37"/>
        <v>5</v>
      </c>
      <c r="K219" t="str">
        <f t="shared" si="38"/>
        <v>不分平假日</v>
      </c>
      <c r="L219" s="54">
        <f t="shared" si="39"/>
        <v>1</v>
      </c>
      <c r="M219" s="57">
        <f t="shared" si="40"/>
        <v>0</v>
      </c>
      <c r="N219" s="6" t="str">
        <f t="shared" si="41"/>
        <v>不分平假日</v>
      </c>
      <c r="O219" s="6" t="str">
        <f t="shared" si="42"/>
        <v>不分平假日</v>
      </c>
    </row>
    <row r="220" spans="1:15" ht="17.25" thickBot="1" x14ac:dyDescent="0.3">
      <c r="A220" s="4">
        <v>217</v>
      </c>
      <c r="B220" s="5" t="s">
        <v>236</v>
      </c>
      <c r="C220" s="5">
        <f>_xlfn.XLOOKUP($B220,'工作表1 (2)'!$D$3:$D$279,'工作表1 (2)'!J$3:J$279)</f>
        <v>36</v>
      </c>
      <c r="D220" s="5">
        <f>_xlfn.XLOOKUP($B220,'工作表1 (2)'!$D$3:$D$279,'工作表1 (2)'!K$3:K$279)</f>
        <v>32</v>
      </c>
      <c r="E220" s="7">
        <f t="shared" si="34"/>
        <v>34.857142857142854</v>
      </c>
      <c r="F220" s="6">
        <f t="shared" si="43"/>
        <v>7</v>
      </c>
      <c r="G220" s="55">
        <f t="shared" si="44"/>
        <v>7.7420992511740153E-3</v>
      </c>
      <c r="H220" s="56">
        <f t="shared" si="35"/>
        <v>19.355248127935038</v>
      </c>
      <c r="I220" s="56">
        <f t="shared" si="36"/>
        <v>19</v>
      </c>
      <c r="J220" s="6">
        <f t="shared" si="37"/>
        <v>19</v>
      </c>
      <c r="K220" t="str">
        <f t="shared" si="38"/>
        <v>不分平假日</v>
      </c>
      <c r="L220" s="54">
        <f t="shared" si="39"/>
        <v>0.73770491803278693</v>
      </c>
      <c r="M220" s="57">
        <f t="shared" si="40"/>
        <v>0.26229508196721307</v>
      </c>
      <c r="N220" s="6" t="str">
        <f t="shared" si="41"/>
        <v>不分平假日</v>
      </c>
      <c r="O220" s="6" t="str">
        <f t="shared" si="42"/>
        <v>不分平假日</v>
      </c>
    </row>
    <row r="221" spans="1:15" ht="17.25" thickBot="1" x14ac:dyDescent="0.3">
      <c r="A221" s="4">
        <v>218</v>
      </c>
      <c r="B221" s="5" t="s">
        <v>71</v>
      </c>
      <c r="C221" s="5">
        <f>_xlfn.XLOOKUP($B221,'工作表1 (2)'!$D$3:$D$279,'工作表1 (2)'!J$3:J$279)</f>
        <v>4</v>
      </c>
      <c r="D221" s="5">
        <f>_xlfn.XLOOKUP($B221,'工作表1 (2)'!$D$3:$D$279,'工作表1 (2)'!K$3:K$279)</f>
        <v>0</v>
      </c>
      <c r="E221" s="7">
        <f t="shared" si="34"/>
        <v>2.8571428571428572</v>
      </c>
      <c r="F221" s="6">
        <f t="shared" si="43"/>
        <v>1</v>
      </c>
      <c r="G221" s="55">
        <f t="shared" si="44"/>
        <v>6.3459829927655872E-4</v>
      </c>
      <c r="H221" s="56">
        <f t="shared" si="35"/>
        <v>1.5864957481913968</v>
      </c>
      <c r="I221" s="56">
        <f t="shared" si="36"/>
        <v>2</v>
      </c>
      <c r="J221" s="6">
        <f t="shared" si="37"/>
        <v>5</v>
      </c>
      <c r="K221" t="str">
        <f t="shared" si="38"/>
        <v>不分平假日</v>
      </c>
      <c r="L221" s="54">
        <f t="shared" si="39"/>
        <v>1</v>
      </c>
      <c r="M221" s="57">
        <f t="shared" si="40"/>
        <v>0</v>
      </c>
      <c r="N221" s="6" t="str">
        <f t="shared" si="41"/>
        <v>不分平假日</v>
      </c>
      <c r="O221" s="6" t="str">
        <f t="shared" si="42"/>
        <v>不分平假日</v>
      </c>
    </row>
    <row r="222" spans="1:15" ht="17.25" thickBot="1" x14ac:dyDescent="0.3">
      <c r="A222" s="4">
        <v>219</v>
      </c>
      <c r="B222" s="5" t="s">
        <v>237</v>
      </c>
      <c r="C222" s="5">
        <f>_xlfn.XLOOKUP($B222,'工作表1 (2)'!$D$3:$D$279,'工作表1 (2)'!J$3:J$279)</f>
        <v>12</v>
      </c>
      <c r="D222" s="5">
        <f>_xlfn.XLOOKUP($B222,'工作表1 (2)'!$D$3:$D$279,'工作表1 (2)'!K$3:K$279)</f>
        <v>0</v>
      </c>
      <c r="E222" s="7">
        <f t="shared" si="34"/>
        <v>8.5714285714285712</v>
      </c>
      <c r="F222" s="6">
        <f t="shared" si="43"/>
        <v>2</v>
      </c>
      <c r="G222" s="55">
        <f t="shared" si="44"/>
        <v>1.9037948978296759E-3</v>
      </c>
      <c r="H222" s="56">
        <f t="shared" si="35"/>
        <v>4.7594872445741903</v>
      </c>
      <c r="I222" s="56">
        <f t="shared" si="36"/>
        <v>5</v>
      </c>
      <c r="J222" s="6">
        <f t="shared" si="37"/>
        <v>5</v>
      </c>
      <c r="K222" t="str">
        <f t="shared" si="38"/>
        <v>不分平假日</v>
      </c>
      <c r="L222" s="54">
        <f t="shared" si="39"/>
        <v>1</v>
      </c>
      <c r="M222" s="57">
        <f t="shared" si="40"/>
        <v>0</v>
      </c>
      <c r="N222" s="6" t="str">
        <f t="shared" si="41"/>
        <v>不分平假日</v>
      </c>
      <c r="O222" s="6" t="str">
        <f t="shared" si="42"/>
        <v>不分平假日</v>
      </c>
    </row>
    <row r="223" spans="1:15" ht="17.25" thickBot="1" x14ac:dyDescent="0.3">
      <c r="A223" s="4">
        <v>220</v>
      </c>
      <c r="B223" s="5" t="s">
        <v>72</v>
      </c>
      <c r="C223" s="5">
        <f>_xlfn.XLOOKUP($B223,'工作表1 (2)'!$D$3:$D$279,'工作表1 (2)'!J$3:J$279)</f>
        <v>28</v>
      </c>
      <c r="D223" s="5">
        <f>_xlfn.XLOOKUP($B223,'工作表1 (2)'!$D$3:$D$279,'工作表1 (2)'!K$3:K$279)</f>
        <v>28</v>
      </c>
      <c r="E223" s="7">
        <f t="shared" si="34"/>
        <v>28</v>
      </c>
      <c r="F223" s="6">
        <f t="shared" si="43"/>
        <v>6</v>
      </c>
      <c r="G223" s="55">
        <f t="shared" si="44"/>
        <v>6.2190633329102744E-3</v>
      </c>
      <c r="H223" s="56">
        <f t="shared" si="35"/>
        <v>15.547658332275686</v>
      </c>
      <c r="I223" s="56">
        <f t="shared" si="36"/>
        <v>16</v>
      </c>
      <c r="J223" s="6">
        <f t="shared" si="37"/>
        <v>16</v>
      </c>
      <c r="K223" t="str">
        <f t="shared" si="38"/>
        <v>不分平假日</v>
      </c>
      <c r="L223" s="54">
        <f t="shared" si="39"/>
        <v>0.7142857142857143</v>
      </c>
      <c r="M223" s="57">
        <f t="shared" si="40"/>
        <v>0.2857142857142857</v>
      </c>
      <c r="N223" s="6" t="str">
        <f t="shared" si="41"/>
        <v>不分平假日</v>
      </c>
      <c r="O223" s="6" t="str">
        <f t="shared" si="42"/>
        <v>不分平假日</v>
      </c>
    </row>
    <row r="224" spans="1:15" ht="17.25" thickBot="1" x14ac:dyDescent="0.3">
      <c r="A224" s="4">
        <v>221</v>
      </c>
      <c r="B224" s="5" t="s">
        <v>73</v>
      </c>
      <c r="C224" s="5">
        <f>_xlfn.XLOOKUP($B224,'工作表1 (2)'!$D$3:$D$279,'工作表1 (2)'!J$3:J$279)</f>
        <v>2</v>
      </c>
      <c r="D224" s="5">
        <f>_xlfn.XLOOKUP($B224,'工作表1 (2)'!$D$3:$D$279,'工作表1 (2)'!K$3:K$279)</f>
        <v>0</v>
      </c>
      <c r="E224" s="7">
        <f t="shared" si="34"/>
        <v>1.4285714285714286</v>
      </c>
      <c r="F224" s="6">
        <f t="shared" si="43"/>
        <v>1</v>
      </c>
      <c r="G224" s="55">
        <f t="shared" si="44"/>
        <v>3.1729914963827936E-4</v>
      </c>
      <c r="H224" s="56">
        <f t="shared" si="35"/>
        <v>0.79324787409569841</v>
      </c>
      <c r="I224" s="56">
        <f t="shared" si="36"/>
        <v>1</v>
      </c>
      <c r="J224" s="6">
        <f t="shared" si="37"/>
        <v>5</v>
      </c>
      <c r="K224" t="str">
        <f t="shared" si="38"/>
        <v>不分平假日</v>
      </c>
      <c r="L224" s="54">
        <f t="shared" si="39"/>
        <v>1</v>
      </c>
      <c r="M224" s="57">
        <f t="shared" si="40"/>
        <v>0</v>
      </c>
      <c r="N224" s="6" t="str">
        <f t="shared" si="41"/>
        <v>不分平假日</v>
      </c>
      <c r="O224" s="6" t="str">
        <f t="shared" si="42"/>
        <v>不分平假日</v>
      </c>
    </row>
    <row r="225" spans="1:15" ht="17.25" thickBot="1" x14ac:dyDescent="0.3">
      <c r="A225" s="4">
        <v>222</v>
      </c>
      <c r="B225" s="5" t="s">
        <v>238</v>
      </c>
      <c r="C225" s="5">
        <f>_xlfn.XLOOKUP($B225,'工作表1 (2)'!$D$3:$D$279,'工作表1 (2)'!J$3:J$279)</f>
        <v>10</v>
      </c>
      <c r="D225" s="5">
        <f>_xlfn.XLOOKUP($B225,'工作表1 (2)'!$D$3:$D$279,'工作表1 (2)'!K$3:K$279)</f>
        <v>10</v>
      </c>
      <c r="E225" s="7">
        <f t="shared" si="34"/>
        <v>10</v>
      </c>
      <c r="F225" s="6">
        <f t="shared" si="43"/>
        <v>2</v>
      </c>
      <c r="G225" s="55">
        <f t="shared" si="44"/>
        <v>2.2210940474679552E-3</v>
      </c>
      <c r="H225" s="56">
        <f t="shared" si="35"/>
        <v>5.5527351186698883</v>
      </c>
      <c r="I225" s="56">
        <f t="shared" si="36"/>
        <v>6</v>
      </c>
      <c r="J225" s="6">
        <f t="shared" si="37"/>
        <v>6</v>
      </c>
      <c r="K225" t="str">
        <f t="shared" si="38"/>
        <v>不分平假日</v>
      </c>
      <c r="L225" s="54">
        <f t="shared" si="39"/>
        <v>0.7142857142857143</v>
      </c>
      <c r="M225" s="57">
        <f t="shared" si="40"/>
        <v>0.2857142857142857</v>
      </c>
      <c r="N225" s="6" t="str">
        <f t="shared" si="41"/>
        <v>不分平假日</v>
      </c>
      <c r="O225" s="6" t="str">
        <f t="shared" si="42"/>
        <v>不分平假日</v>
      </c>
    </row>
    <row r="226" spans="1:15" ht="17.25" thickBot="1" x14ac:dyDescent="0.3">
      <c r="A226" s="4">
        <v>223</v>
      </c>
      <c r="B226" s="5" t="s">
        <v>239</v>
      </c>
      <c r="C226" s="5">
        <f>_xlfn.XLOOKUP($B226,'工作表1 (2)'!$D$3:$D$279,'工作表1 (2)'!J$3:J$279)</f>
        <v>8</v>
      </c>
      <c r="D226" s="5">
        <f>_xlfn.XLOOKUP($B226,'工作表1 (2)'!$D$3:$D$279,'工作表1 (2)'!K$3:K$279)</f>
        <v>8</v>
      </c>
      <c r="E226" s="7">
        <f t="shared" si="34"/>
        <v>8</v>
      </c>
      <c r="F226" s="6">
        <f t="shared" si="43"/>
        <v>2</v>
      </c>
      <c r="G226" s="55">
        <f t="shared" si="44"/>
        <v>1.7768752379743642E-3</v>
      </c>
      <c r="H226" s="56">
        <f t="shared" si="35"/>
        <v>4.4421880949359105</v>
      </c>
      <c r="I226" s="56">
        <f t="shared" si="36"/>
        <v>4</v>
      </c>
      <c r="J226" s="6">
        <f t="shared" si="37"/>
        <v>5</v>
      </c>
      <c r="K226" t="str">
        <f t="shared" si="38"/>
        <v>不分平假日</v>
      </c>
      <c r="L226" s="54">
        <f t="shared" si="39"/>
        <v>0.7142857142857143</v>
      </c>
      <c r="M226" s="57">
        <f t="shared" si="40"/>
        <v>0.2857142857142857</v>
      </c>
      <c r="N226" s="6" t="str">
        <f t="shared" si="41"/>
        <v>不分平假日</v>
      </c>
      <c r="O226" s="6" t="str">
        <f t="shared" si="42"/>
        <v>不分平假日</v>
      </c>
    </row>
    <row r="227" spans="1:15" ht="17.25" thickBot="1" x14ac:dyDescent="0.3">
      <c r="A227" s="4">
        <v>224</v>
      </c>
      <c r="B227" s="5" t="s">
        <v>240</v>
      </c>
      <c r="C227" s="5">
        <f>_xlfn.XLOOKUP($B227,'工作表1 (2)'!$D$3:$D$279,'工作表1 (2)'!J$3:J$279)</f>
        <v>10</v>
      </c>
      <c r="D227" s="5">
        <f>_xlfn.XLOOKUP($B227,'工作表1 (2)'!$D$3:$D$279,'工作表1 (2)'!K$3:K$279)</f>
        <v>10</v>
      </c>
      <c r="E227" s="7">
        <f t="shared" si="34"/>
        <v>10</v>
      </c>
      <c r="F227" s="6">
        <f t="shared" si="43"/>
        <v>2</v>
      </c>
      <c r="G227" s="55">
        <f t="shared" si="44"/>
        <v>2.2210940474679552E-3</v>
      </c>
      <c r="H227" s="56">
        <f t="shared" si="35"/>
        <v>5.5527351186698883</v>
      </c>
      <c r="I227" s="56">
        <f t="shared" si="36"/>
        <v>6</v>
      </c>
      <c r="J227" s="6">
        <f t="shared" ref="J227:J257" si="45">ROUND(MAX(H227,5),0)</f>
        <v>6</v>
      </c>
      <c r="K227" t="str">
        <f t="shared" si="38"/>
        <v>不分平假日</v>
      </c>
      <c r="L227" s="54">
        <f t="shared" ref="L227:L256" si="46">(C227*5)/((C227*5)+(D227*2))</f>
        <v>0.7142857142857143</v>
      </c>
      <c r="M227" s="57">
        <f t="shared" si="40"/>
        <v>0.2857142857142857</v>
      </c>
      <c r="N227" s="6" t="str">
        <f t="shared" si="41"/>
        <v>不分平假日</v>
      </c>
      <c r="O227" s="6" t="str">
        <f t="shared" si="42"/>
        <v>不分平假日</v>
      </c>
    </row>
    <row r="228" spans="1:15" ht="17.25" thickBot="1" x14ac:dyDescent="0.3">
      <c r="A228" s="4">
        <v>225</v>
      </c>
      <c r="B228" s="5" t="s">
        <v>241</v>
      </c>
      <c r="C228" s="5">
        <f>_xlfn.XLOOKUP($B228,'工作表1 (2)'!$D$3:$D$279,'工作表1 (2)'!J$3:J$279)</f>
        <v>18</v>
      </c>
      <c r="D228" s="5">
        <f>_xlfn.XLOOKUP($B228,'工作表1 (2)'!$D$3:$D$279,'工作表1 (2)'!K$3:K$279)</f>
        <v>18</v>
      </c>
      <c r="E228" s="7">
        <f t="shared" si="34"/>
        <v>18</v>
      </c>
      <c r="F228" s="6">
        <f t="shared" si="43"/>
        <v>4</v>
      </c>
      <c r="G228" s="55">
        <f t="shared" si="44"/>
        <v>3.9979692854423196E-3</v>
      </c>
      <c r="H228" s="56">
        <f t="shared" si="35"/>
        <v>9.9949232136057997</v>
      </c>
      <c r="I228" s="56">
        <f t="shared" si="36"/>
        <v>10</v>
      </c>
      <c r="J228" s="6">
        <f t="shared" si="45"/>
        <v>10</v>
      </c>
      <c r="K228" t="str">
        <f t="shared" si="38"/>
        <v>不分平假日</v>
      </c>
      <c r="L228" s="54">
        <f t="shared" si="46"/>
        <v>0.7142857142857143</v>
      </c>
      <c r="M228" s="57">
        <f t="shared" si="40"/>
        <v>0.2857142857142857</v>
      </c>
      <c r="N228" s="6" t="str">
        <f t="shared" si="41"/>
        <v>不分平假日</v>
      </c>
      <c r="O228" s="6" t="str">
        <f t="shared" si="42"/>
        <v>不分平假日</v>
      </c>
    </row>
    <row r="229" spans="1:15" ht="17.25" thickBot="1" x14ac:dyDescent="0.3">
      <c r="A229" s="4">
        <v>226</v>
      </c>
      <c r="B229" s="5" t="s">
        <v>242</v>
      </c>
      <c r="C229" s="5">
        <f>_xlfn.XLOOKUP($B229,'工作表1 (2)'!$D$3:$D$279,'工作表1 (2)'!J$3:J$279)</f>
        <v>4</v>
      </c>
      <c r="D229" s="5">
        <f>_xlfn.XLOOKUP($B229,'工作表1 (2)'!$D$3:$D$279,'工作表1 (2)'!K$3:K$279)</f>
        <v>4</v>
      </c>
      <c r="E229" s="7">
        <f t="shared" si="34"/>
        <v>4</v>
      </c>
      <c r="F229" s="6">
        <f t="shared" si="43"/>
        <v>1</v>
      </c>
      <c r="G229" s="55">
        <f t="shared" si="44"/>
        <v>8.884376189871821E-4</v>
      </c>
      <c r="H229" s="56">
        <f t="shared" si="35"/>
        <v>2.2210940474679552</v>
      </c>
      <c r="I229" s="56">
        <f t="shared" si="36"/>
        <v>2</v>
      </c>
      <c r="J229" s="6">
        <f t="shared" si="45"/>
        <v>5</v>
      </c>
      <c r="K229" t="str">
        <f t="shared" si="38"/>
        <v>不分平假日</v>
      </c>
      <c r="L229" s="54">
        <f t="shared" si="46"/>
        <v>0.7142857142857143</v>
      </c>
      <c r="M229" s="57">
        <f t="shared" si="40"/>
        <v>0.2857142857142857</v>
      </c>
      <c r="N229" s="6" t="str">
        <f t="shared" si="41"/>
        <v>不分平假日</v>
      </c>
      <c r="O229" s="6" t="str">
        <f t="shared" si="42"/>
        <v>不分平假日</v>
      </c>
    </row>
    <row r="230" spans="1:15" ht="17.25" thickBot="1" x14ac:dyDescent="0.3">
      <c r="A230" s="4">
        <v>227</v>
      </c>
      <c r="B230" s="5" t="s">
        <v>243</v>
      </c>
      <c r="C230" s="5">
        <f>_xlfn.XLOOKUP($B230,'工作表1 (2)'!$D$3:$D$279,'工作表1 (2)'!J$3:J$279)</f>
        <v>16</v>
      </c>
      <c r="D230" s="5">
        <f>_xlfn.XLOOKUP($B230,'工作表1 (2)'!$D$3:$D$279,'工作表1 (2)'!K$3:K$279)</f>
        <v>16</v>
      </c>
      <c r="E230" s="7">
        <f t="shared" si="34"/>
        <v>16</v>
      </c>
      <c r="F230" s="6">
        <f t="shared" si="43"/>
        <v>4</v>
      </c>
      <c r="G230" s="55">
        <f t="shared" si="44"/>
        <v>3.5537504759487284E-3</v>
      </c>
      <c r="H230" s="56">
        <f t="shared" si="35"/>
        <v>8.884376189871821</v>
      </c>
      <c r="I230" s="56">
        <f t="shared" si="36"/>
        <v>9</v>
      </c>
      <c r="J230" s="6">
        <f t="shared" si="45"/>
        <v>9</v>
      </c>
      <c r="K230" t="str">
        <f t="shared" si="38"/>
        <v>不分平假日</v>
      </c>
      <c r="L230" s="54">
        <f t="shared" si="46"/>
        <v>0.7142857142857143</v>
      </c>
      <c r="M230" s="57">
        <f t="shared" si="40"/>
        <v>0.2857142857142857</v>
      </c>
      <c r="N230" s="6" t="str">
        <f t="shared" si="41"/>
        <v>不分平假日</v>
      </c>
      <c r="O230" s="6" t="str">
        <f t="shared" si="42"/>
        <v>不分平假日</v>
      </c>
    </row>
    <row r="231" spans="1:15" ht="17.25" thickBot="1" x14ac:dyDescent="0.3">
      <c r="A231" s="4">
        <v>228</v>
      </c>
      <c r="B231" s="5" t="s">
        <v>244</v>
      </c>
      <c r="C231" s="5">
        <f>_xlfn.XLOOKUP($B231,'工作表1 (2)'!$D$3:$D$279,'工作表1 (2)'!J$3:J$279)</f>
        <v>20</v>
      </c>
      <c r="D231" s="5">
        <f>_xlfn.XLOOKUP($B231,'工作表1 (2)'!$D$3:$D$279,'工作表1 (2)'!K$3:K$279)</f>
        <v>20</v>
      </c>
      <c r="E231" s="7">
        <f t="shared" si="34"/>
        <v>20</v>
      </c>
      <c r="F231" s="6">
        <f t="shared" si="43"/>
        <v>4</v>
      </c>
      <c r="G231" s="55">
        <f t="shared" si="44"/>
        <v>4.4421880949359104E-3</v>
      </c>
      <c r="H231" s="56">
        <f t="shared" si="35"/>
        <v>11.105470237339777</v>
      </c>
      <c r="I231" s="56">
        <f t="shared" si="36"/>
        <v>11</v>
      </c>
      <c r="J231" s="6">
        <f t="shared" si="45"/>
        <v>11</v>
      </c>
      <c r="K231" t="str">
        <f t="shared" si="38"/>
        <v>不分平假日</v>
      </c>
      <c r="L231" s="54">
        <f t="shared" si="46"/>
        <v>0.7142857142857143</v>
      </c>
      <c r="M231" s="57">
        <f t="shared" si="40"/>
        <v>0.2857142857142857</v>
      </c>
      <c r="N231" s="6" t="str">
        <f t="shared" si="41"/>
        <v>不分平假日</v>
      </c>
      <c r="O231" s="6" t="str">
        <f t="shared" si="42"/>
        <v>不分平假日</v>
      </c>
    </row>
    <row r="232" spans="1:15" ht="17.25" thickBot="1" x14ac:dyDescent="0.3">
      <c r="A232" s="4">
        <v>229</v>
      </c>
      <c r="B232" s="5" t="s">
        <v>245</v>
      </c>
      <c r="C232" s="5">
        <f>_xlfn.XLOOKUP($B232,'工作表1 (2)'!$D$3:$D$279,'工作表1 (2)'!J$3:J$279)</f>
        <v>17</v>
      </c>
      <c r="D232" s="5">
        <f>_xlfn.XLOOKUP($B232,'工作表1 (2)'!$D$3:$D$279,'工作表1 (2)'!K$3:K$279)</f>
        <v>20</v>
      </c>
      <c r="E232" s="7">
        <f t="shared" si="34"/>
        <v>17.857142857142858</v>
      </c>
      <c r="F232" s="6">
        <f t="shared" si="43"/>
        <v>4</v>
      </c>
      <c r="G232" s="55">
        <f t="shared" si="44"/>
        <v>3.9662393704784915E-3</v>
      </c>
      <c r="H232" s="56">
        <f t="shared" si="35"/>
        <v>9.9155984261962296</v>
      </c>
      <c r="I232" s="56">
        <f t="shared" si="36"/>
        <v>10</v>
      </c>
      <c r="J232" s="6">
        <f t="shared" si="45"/>
        <v>10</v>
      </c>
      <c r="K232" t="str">
        <f t="shared" si="38"/>
        <v>不分平假日</v>
      </c>
      <c r="L232" s="54">
        <f t="shared" si="46"/>
        <v>0.68</v>
      </c>
      <c r="M232" s="57">
        <f t="shared" si="40"/>
        <v>0.31999999999999995</v>
      </c>
      <c r="N232" s="6" t="str">
        <f t="shared" si="41"/>
        <v>不分平假日</v>
      </c>
      <c r="O232" s="6" t="str">
        <f t="shared" si="42"/>
        <v>不分平假日</v>
      </c>
    </row>
    <row r="233" spans="1:15" ht="17.25" thickBot="1" x14ac:dyDescent="0.3">
      <c r="A233" s="4">
        <v>230</v>
      </c>
      <c r="B233" s="5" t="s">
        <v>74</v>
      </c>
      <c r="C233" s="5">
        <f>_xlfn.XLOOKUP($B233,'工作表1 (2)'!$D$3:$D$279,'工作表1 (2)'!J$3:J$279)</f>
        <v>3</v>
      </c>
      <c r="D233" s="5">
        <f>_xlfn.XLOOKUP($B233,'工作表1 (2)'!$D$3:$D$279,'工作表1 (2)'!K$3:K$279)</f>
        <v>0</v>
      </c>
      <c r="E233" s="7">
        <f t="shared" si="34"/>
        <v>2.1428571428571428</v>
      </c>
      <c r="F233" s="6">
        <f t="shared" si="43"/>
        <v>1</v>
      </c>
      <c r="G233" s="55">
        <f t="shared" si="44"/>
        <v>4.7594872445741899E-4</v>
      </c>
      <c r="H233" s="56">
        <f t="shared" si="35"/>
        <v>1.1898718111435476</v>
      </c>
      <c r="I233" s="56">
        <f t="shared" si="36"/>
        <v>1</v>
      </c>
      <c r="J233" s="6">
        <f t="shared" si="45"/>
        <v>5</v>
      </c>
      <c r="K233" t="str">
        <f t="shared" si="38"/>
        <v>不分平假日</v>
      </c>
      <c r="L233" s="54">
        <f t="shared" si="46"/>
        <v>1</v>
      </c>
      <c r="M233" s="57">
        <f t="shared" si="40"/>
        <v>0</v>
      </c>
      <c r="N233" s="6" t="str">
        <f t="shared" si="41"/>
        <v>不分平假日</v>
      </c>
      <c r="O233" s="6" t="str">
        <f t="shared" si="42"/>
        <v>不分平假日</v>
      </c>
    </row>
    <row r="234" spans="1:15" ht="17.25" thickBot="1" x14ac:dyDescent="0.3">
      <c r="A234" s="4">
        <v>231</v>
      </c>
      <c r="B234" s="5" t="s">
        <v>246</v>
      </c>
      <c r="C234" s="5">
        <f>_xlfn.XLOOKUP($B234,'工作表1 (2)'!$D$3:$D$279,'工作表1 (2)'!J$3:J$279)</f>
        <v>8</v>
      </c>
      <c r="D234" s="5">
        <f>_xlfn.XLOOKUP($B234,'工作表1 (2)'!$D$3:$D$279,'工作表1 (2)'!K$3:K$279)</f>
        <v>8</v>
      </c>
      <c r="E234" s="7">
        <f t="shared" si="34"/>
        <v>8</v>
      </c>
      <c r="F234" s="6">
        <f t="shared" si="43"/>
        <v>2</v>
      </c>
      <c r="G234" s="55">
        <f t="shared" si="44"/>
        <v>1.7768752379743642E-3</v>
      </c>
      <c r="H234" s="56">
        <f t="shared" si="35"/>
        <v>4.4421880949359105</v>
      </c>
      <c r="I234" s="56">
        <f t="shared" si="36"/>
        <v>4</v>
      </c>
      <c r="J234" s="6">
        <f t="shared" si="45"/>
        <v>5</v>
      </c>
      <c r="K234" t="str">
        <f t="shared" si="38"/>
        <v>不分平假日</v>
      </c>
      <c r="L234" s="54">
        <f t="shared" si="46"/>
        <v>0.7142857142857143</v>
      </c>
      <c r="M234" s="57">
        <f t="shared" si="40"/>
        <v>0.2857142857142857</v>
      </c>
      <c r="N234" s="6" t="str">
        <f t="shared" si="41"/>
        <v>不分平假日</v>
      </c>
      <c r="O234" s="6" t="str">
        <f t="shared" si="42"/>
        <v>不分平假日</v>
      </c>
    </row>
    <row r="235" spans="1:15" ht="17.25" thickBot="1" x14ac:dyDescent="0.3">
      <c r="A235" s="4">
        <v>232</v>
      </c>
      <c r="B235" s="5" t="s">
        <v>75</v>
      </c>
      <c r="C235" s="5">
        <f>_xlfn.XLOOKUP($B235,'工作表1 (2)'!$D$3:$D$279,'工作表1 (2)'!J$3:J$279)</f>
        <v>6</v>
      </c>
      <c r="D235" s="5">
        <f>_xlfn.XLOOKUP($B235,'工作表1 (2)'!$D$3:$D$279,'工作表1 (2)'!K$3:K$279)</f>
        <v>6</v>
      </c>
      <c r="E235" s="7">
        <f t="shared" si="34"/>
        <v>6</v>
      </c>
      <c r="F235" s="6">
        <f t="shared" si="43"/>
        <v>2</v>
      </c>
      <c r="G235" s="55">
        <f t="shared" si="44"/>
        <v>1.3326564284807732E-3</v>
      </c>
      <c r="H235" s="56">
        <f t="shared" si="35"/>
        <v>3.3316410712019331</v>
      </c>
      <c r="I235" s="56">
        <f t="shared" si="36"/>
        <v>3</v>
      </c>
      <c r="J235" s="6">
        <f t="shared" si="45"/>
        <v>5</v>
      </c>
      <c r="K235" t="str">
        <f t="shared" si="38"/>
        <v>不分平假日</v>
      </c>
      <c r="L235" s="54">
        <f t="shared" si="46"/>
        <v>0.7142857142857143</v>
      </c>
      <c r="M235" s="57">
        <f t="shared" si="40"/>
        <v>0.2857142857142857</v>
      </c>
      <c r="N235" s="6" t="str">
        <f t="shared" si="41"/>
        <v>不分平假日</v>
      </c>
      <c r="O235" s="6" t="str">
        <f t="shared" si="42"/>
        <v>不分平假日</v>
      </c>
    </row>
    <row r="236" spans="1:15" ht="17.25" thickBot="1" x14ac:dyDescent="0.3">
      <c r="A236" s="4">
        <v>233</v>
      </c>
      <c r="B236" s="5" t="s">
        <v>247</v>
      </c>
      <c r="C236" s="5">
        <f>_xlfn.XLOOKUP($B236,'工作表1 (2)'!$D$3:$D$279,'工作表1 (2)'!J$3:J$279)</f>
        <v>12</v>
      </c>
      <c r="D236" s="5">
        <f>_xlfn.XLOOKUP($B236,'工作表1 (2)'!$D$3:$D$279,'工作表1 (2)'!K$3:K$279)</f>
        <v>12</v>
      </c>
      <c r="E236" s="7">
        <f t="shared" si="34"/>
        <v>12</v>
      </c>
      <c r="F236" s="6">
        <f t="shared" si="43"/>
        <v>3</v>
      </c>
      <c r="G236" s="55">
        <f t="shared" si="44"/>
        <v>2.6653128569615464E-3</v>
      </c>
      <c r="H236" s="56">
        <f t="shared" si="35"/>
        <v>6.6632821424038662</v>
      </c>
      <c r="I236" s="56">
        <f t="shared" si="36"/>
        <v>7</v>
      </c>
      <c r="J236" s="6">
        <f t="shared" si="45"/>
        <v>7</v>
      </c>
      <c r="K236" t="str">
        <f t="shared" si="38"/>
        <v>不分平假日</v>
      </c>
      <c r="L236" s="54">
        <f t="shared" si="46"/>
        <v>0.7142857142857143</v>
      </c>
      <c r="M236" s="57">
        <f t="shared" si="40"/>
        <v>0.2857142857142857</v>
      </c>
      <c r="N236" s="6" t="str">
        <f t="shared" si="41"/>
        <v>不分平假日</v>
      </c>
      <c r="O236" s="6" t="str">
        <f t="shared" si="42"/>
        <v>不分平假日</v>
      </c>
    </row>
    <row r="237" spans="1:15" ht="17.25" thickBot="1" x14ac:dyDescent="0.3">
      <c r="A237" s="4">
        <v>234</v>
      </c>
      <c r="B237" s="5" t="s">
        <v>248</v>
      </c>
      <c r="C237" s="5">
        <f>_xlfn.XLOOKUP($B237,'工作表1 (2)'!$D$3:$D$279,'工作表1 (2)'!J$3:J$279)</f>
        <v>24</v>
      </c>
      <c r="D237" s="5">
        <f>_xlfn.XLOOKUP($B237,'工作表1 (2)'!$D$3:$D$279,'工作表1 (2)'!K$3:K$279)</f>
        <v>32</v>
      </c>
      <c r="E237" s="7">
        <f t="shared" si="34"/>
        <v>26.285714285714285</v>
      </c>
      <c r="F237" s="6">
        <f t="shared" si="43"/>
        <v>6</v>
      </c>
      <c r="G237" s="55">
        <f t="shared" si="44"/>
        <v>5.8383043533443398E-3</v>
      </c>
      <c r="H237" s="56">
        <f t="shared" si="35"/>
        <v>14.59576088336085</v>
      </c>
      <c r="I237" s="56">
        <f t="shared" si="36"/>
        <v>15</v>
      </c>
      <c r="J237" s="6">
        <f t="shared" si="45"/>
        <v>15</v>
      </c>
      <c r="K237" t="str">
        <f t="shared" si="38"/>
        <v>不分平假日</v>
      </c>
      <c r="L237" s="54">
        <f t="shared" si="46"/>
        <v>0.65217391304347827</v>
      </c>
      <c r="M237" s="57">
        <f t="shared" si="40"/>
        <v>0.34782608695652173</v>
      </c>
      <c r="N237" s="6" t="str">
        <f t="shared" si="41"/>
        <v>不分平假日</v>
      </c>
      <c r="O237" s="6" t="str">
        <f t="shared" si="42"/>
        <v>不分平假日</v>
      </c>
    </row>
    <row r="238" spans="1:15" ht="17.25" thickBot="1" x14ac:dyDescent="0.3">
      <c r="A238" s="4">
        <v>235</v>
      </c>
      <c r="B238" s="5" t="s">
        <v>249</v>
      </c>
      <c r="C238" s="5">
        <f>_xlfn.XLOOKUP($B238,'工作表1 (2)'!$D$3:$D$279,'工作表1 (2)'!J$3:J$279)</f>
        <v>10</v>
      </c>
      <c r="D238" s="5">
        <f>_xlfn.XLOOKUP($B238,'工作表1 (2)'!$D$3:$D$279,'工作表1 (2)'!K$3:K$279)</f>
        <v>10</v>
      </c>
      <c r="E238" s="7">
        <f t="shared" si="34"/>
        <v>10</v>
      </c>
      <c r="F238" s="6">
        <f t="shared" si="43"/>
        <v>2</v>
      </c>
      <c r="G238" s="55">
        <f t="shared" si="44"/>
        <v>2.2210940474679552E-3</v>
      </c>
      <c r="H238" s="56">
        <f t="shared" si="35"/>
        <v>5.5527351186698883</v>
      </c>
      <c r="I238" s="56">
        <f t="shared" si="36"/>
        <v>6</v>
      </c>
      <c r="J238" s="6">
        <f t="shared" si="45"/>
        <v>6</v>
      </c>
      <c r="K238" t="str">
        <f t="shared" si="38"/>
        <v>不分平假日</v>
      </c>
      <c r="L238" s="54">
        <f t="shared" si="46"/>
        <v>0.7142857142857143</v>
      </c>
      <c r="M238" s="57">
        <f t="shared" si="40"/>
        <v>0.2857142857142857</v>
      </c>
      <c r="N238" s="6" t="str">
        <f t="shared" si="41"/>
        <v>不分平假日</v>
      </c>
      <c r="O238" s="6" t="str">
        <f t="shared" si="42"/>
        <v>不分平假日</v>
      </c>
    </row>
    <row r="239" spans="1:15" ht="17.25" thickBot="1" x14ac:dyDescent="0.3">
      <c r="A239" s="4">
        <v>236</v>
      </c>
      <c r="B239" s="77" t="s">
        <v>250</v>
      </c>
      <c r="C239" s="5">
        <f>_xlfn.XLOOKUP($B239,'工作表1 (2)'!$D$3:$D$279,'工作表1 (2)'!J$3:J$279)</f>
        <v>36</v>
      </c>
      <c r="D239" s="5">
        <f>_xlfn.XLOOKUP($B239,'工作表1 (2)'!$D$3:$D$279,'工作表1 (2)'!K$3:K$279)</f>
        <v>24</v>
      </c>
      <c r="E239" s="7">
        <f t="shared" si="34"/>
        <v>32.571428571428569</v>
      </c>
      <c r="F239" s="6">
        <f t="shared" si="43"/>
        <v>7</v>
      </c>
      <c r="G239" s="55">
        <f t="shared" si="44"/>
        <v>7.2344206117527683E-3</v>
      </c>
      <c r="H239" s="56">
        <f t="shared" si="35"/>
        <v>18.086051529381919</v>
      </c>
      <c r="I239" s="56">
        <f t="shared" si="36"/>
        <v>18</v>
      </c>
      <c r="J239" s="6">
        <f t="shared" si="45"/>
        <v>18</v>
      </c>
      <c r="K239" t="str">
        <f t="shared" si="38"/>
        <v>不分平假日</v>
      </c>
      <c r="L239" s="54">
        <f t="shared" si="46"/>
        <v>0.78947368421052633</v>
      </c>
      <c r="M239" s="57">
        <f t="shared" si="40"/>
        <v>0.21052631578947367</v>
      </c>
      <c r="N239" s="6" t="str">
        <f t="shared" si="41"/>
        <v>不分平假日</v>
      </c>
      <c r="O239" s="6" t="str">
        <f t="shared" si="42"/>
        <v>不分平假日</v>
      </c>
    </row>
    <row r="240" spans="1:15" ht="17.25" thickBot="1" x14ac:dyDescent="0.3">
      <c r="A240" s="4">
        <v>237</v>
      </c>
      <c r="B240" s="5" t="s">
        <v>251</v>
      </c>
      <c r="C240" s="5">
        <f>_xlfn.XLOOKUP($B240,'工作表1 (2)'!$D$3:$D$279,'工作表1 (2)'!J$3:J$279)</f>
        <v>14</v>
      </c>
      <c r="D240" s="5">
        <f>_xlfn.XLOOKUP($B240,'工作表1 (2)'!$D$3:$D$279,'工作表1 (2)'!K$3:K$279)</f>
        <v>14</v>
      </c>
      <c r="E240" s="7">
        <f t="shared" si="34"/>
        <v>14</v>
      </c>
      <c r="F240" s="6">
        <f t="shared" si="43"/>
        <v>3</v>
      </c>
      <c r="G240" s="55">
        <f t="shared" si="44"/>
        <v>3.1095316664551372E-3</v>
      </c>
      <c r="H240" s="56">
        <f t="shared" si="35"/>
        <v>7.7738291661378431</v>
      </c>
      <c r="I240" s="56">
        <f t="shared" si="36"/>
        <v>8</v>
      </c>
      <c r="J240" s="6">
        <f t="shared" si="45"/>
        <v>8</v>
      </c>
      <c r="K240" t="str">
        <f t="shared" si="38"/>
        <v>不分平假日</v>
      </c>
      <c r="L240" s="54">
        <f t="shared" si="46"/>
        <v>0.7142857142857143</v>
      </c>
      <c r="M240" s="57">
        <f t="shared" si="40"/>
        <v>0.2857142857142857</v>
      </c>
      <c r="N240" s="6" t="str">
        <f t="shared" si="41"/>
        <v>不分平假日</v>
      </c>
      <c r="O240" s="6" t="str">
        <f t="shared" si="42"/>
        <v>不分平假日</v>
      </c>
    </row>
    <row r="241" spans="1:15" ht="17.25" thickBot="1" x14ac:dyDescent="0.3">
      <c r="A241" s="4">
        <v>238</v>
      </c>
      <c r="B241" s="5" t="s">
        <v>252</v>
      </c>
      <c r="C241" s="5">
        <f>_xlfn.XLOOKUP($B241,'工作表1 (2)'!$D$3:$D$279,'工作表1 (2)'!J$3:J$279)</f>
        <v>8</v>
      </c>
      <c r="D241" s="5">
        <f>_xlfn.XLOOKUP($B241,'工作表1 (2)'!$D$3:$D$279,'工作表1 (2)'!K$3:K$279)</f>
        <v>8</v>
      </c>
      <c r="E241" s="7">
        <f t="shared" si="34"/>
        <v>8</v>
      </c>
      <c r="F241" s="6">
        <f t="shared" si="43"/>
        <v>2</v>
      </c>
      <c r="G241" s="55">
        <f t="shared" si="44"/>
        <v>1.7768752379743642E-3</v>
      </c>
      <c r="H241" s="56">
        <f t="shared" si="35"/>
        <v>4.4421880949359105</v>
      </c>
      <c r="I241" s="56">
        <f t="shared" si="36"/>
        <v>4</v>
      </c>
      <c r="J241" s="6">
        <f t="shared" si="45"/>
        <v>5</v>
      </c>
      <c r="K241" t="str">
        <f t="shared" si="38"/>
        <v>不分平假日</v>
      </c>
      <c r="L241" s="54">
        <f t="shared" si="46"/>
        <v>0.7142857142857143</v>
      </c>
      <c r="M241" s="57">
        <f t="shared" si="40"/>
        <v>0.2857142857142857</v>
      </c>
      <c r="N241" s="6" t="str">
        <f t="shared" si="41"/>
        <v>不分平假日</v>
      </c>
      <c r="O241" s="6" t="str">
        <f t="shared" si="42"/>
        <v>不分平假日</v>
      </c>
    </row>
    <row r="242" spans="1:15" ht="17.25" thickBot="1" x14ac:dyDescent="0.3">
      <c r="A242" s="4">
        <v>239</v>
      </c>
      <c r="B242" s="5" t="s">
        <v>253</v>
      </c>
      <c r="C242" s="5">
        <f>_xlfn.XLOOKUP($B242,'工作表1 (2)'!$D$3:$D$279,'工作表1 (2)'!J$3:J$279)</f>
        <v>46</v>
      </c>
      <c r="D242" s="5">
        <f>_xlfn.XLOOKUP($B242,'工作表1 (2)'!$D$3:$D$279,'工作表1 (2)'!K$3:K$279)</f>
        <v>30</v>
      </c>
      <c r="E242" s="7">
        <f t="shared" si="34"/>
        <v>41.428571428571431</v>
      </c>
      <c r="F242" s="6">
        <f t="shared" si="43"/>
        <v>9</v>
      </c>
      <c r="G242" s="55">
        <f t="shared" si="44"/>
        <v>9.2016753395101018E-3</v>
      </c>
      <c r="H242" s="56">
        <f t="shared" si="35"/>
        <v>23.004188348775255</v>
      </c>
      <c r="I242" s="56">
        <f t="shared" si="36"/>
        <v>23</v>
      </c>
      <c r="J242" s="6">
        <f t="shared" si="45"/>
        <v>23</v>
      </c>
      <c r="K242" t="str">
        <f t="shared" si="38"/>
        <v>不分平假日</v>
      </c>
      <c r="L242" s="54">
        <f t="shared" si="46"/>
        <v>0.7931034482758621</v>
      </c>
      <c r="M242" s="57">
        <f t="shared" si="40"/>
        <v>0.2068965517241379</v>
      </c>
      <c r="N242" s="6" t="str">
        <f t="shared" si="41"/>
        <v>不分平假日</v>
      </c>
      <c r="O242" s="6" t="str">
        <f t="shared" si="42"/>
        <v>不分平假日</v>
      </c>
    </row>
    <row r="243" spans="1:15" ht="17.25" thickBot="1" x14ac:dyDescent="0.3">
      <c r="A243" s="4">
        <v>240</v>
      </c>
      <c r="B243" s="5" t="s">
        <v>254</v>
      </c>
      <c r="C243" s="5">
        <f>_xlfn.XLOOKUP($B243,'工作表1 (2)'!$D$3:$D$279,'工作表1 (2)'!J$3:J$279)</f>
        <v>24</v>
      </c>
      <c r="D243" s="5">
        <f>_xlfn.XLOOKUP($B243,'工作表1 (2)'!$D$3:$D$279,'工作表1 (2)'!K$3:K$279)</f>
        <v>16</v>
      </c>
      <c r="E243" s="7">
        <f t="shared" si="34"/>
        <v>21.714285714285715</v>
      </c>
      <c r="F243" s="6">
        <f t="shared" si="43"/>
        <v>5</v>
      </c>
      <c r="G243" s="55">
        <f t="shared" si="44"/>
        <v>4.8229470745018458E-3</v>
      </c>
      <c r="H243" s="56">
        <f t="shared" si="35"/>
        <v>12.057367686254615</v>
      </c>
      <c r="I243" s="56">
        <f t="shared" si="36"/>
        <v>12</v>
      </c>
      <c r="J243" s="6">
        <f t="shared" si="45"/>
        <v>12</v>
      </c>
      <c r="K243" t="str">
        <f t="shared" si="38"/>
        <v>不分平假日</v>
      </c>
      <c r="L243" s="54">
        <f t="shared" si="46"/>
        <v>0.78947368421052633</v>
      </c>
      <c r="M243" s="57">
        <f t="shared" si="40"/>
        <v>0.21052631578947367</v>
      </c>
      <c r="N243" s="6" t="str">
        <f t="shared" si="41"/>
        <v>不分平假日</v>
      </c>
      <c r="O243" s="6" t="str">
        <f t="shared" si="42"/>
        <v>不分平假日</v>
      </c>
    </row>
    <row r="244" spans="1:15" ht="17.25" thickBot="1" x14ac:dyDescent="0.3">
      <c r="A244" s="4">
        <v>241</v>
      </c>
      <c r="B244" s="5" t="s">
        <v>953</v>
      </c>
      <c r="C244" s="5">
        <f>_xlfn.XLOOKUP($B244,'工作表1 (2)'!$D$3:$D$279,'工作表1 (2)'!J$3:J$279)</f>
        <v>32</v>
      </c>
      <c r="D244" s="5">
        <f>_xlfn.XLOOKUP($B244,'工作表1 (2)'!$D$3:$D$279,'工作表1 (2)'!K$3:K$279)</f>
        <v>32</v>
      </c>
      <c r="E244" s="7">
        <f t="shared" si="34"/>
        <v>32</v>
      </c>
      <c r="F244" s="6">
        <f t="shared" si="43"/>
        <v>7</v>
      </c>
      <c r="G244" s="55">
        <f t="shared" si="44"/>
        <v>7.1075009518974568E-3</v>
      </c>
      <c r="H244" s="56">
        <f t="shared" si="35"/>
        <v>17.768752379743642</v>
      </c>
      <c r="I244" s="56">
        <f t="shared" si="36"/>
        <v>18</v>
      </c>
      <c r="J244" s="6">
        <f t="shared" si="45"/>
        <v>18</v>
      </c>
      <c r="K244" t="str">
        <f t="shared" si="38"/>
        <v>不分平假日</v>
      </c>
      <c r="L244" s="54">
        <f t="shared" si="46"/>
        <v>0.7142857142857143</v>
      </c>
      <c r="M244" s="57">
        <f t="shared" si="40"/>
        <v>0.2857142857142857</v>
      </c>
      <c r="N244" s="6" t="str">
        <f t="shared" si="41"/>
        <v>不分平假日</v>
      </c>
      <c r="O244" s="6" t="str">
        <f t="shared" si="42"/>
        <v>不分平假日</v>
      </c>
    </row>
    <row r="245" spans="1:15" ht="17.25" thickBot="1" x14ac:dyDescent="0.3">
      <c r="A245" s="4">
        <v>242</v>
      </c>
      <c r="B245" s="5" t="s">
        <v>255</v>
      </c>
      <c r="C245" s="5">
        <f>_xlfn.XLOOKUP($B245,'工作表1 (2)'!$D$3:$D$279,'工作表1 (2)'!J$3:J$279)</f>
        <v>12</v>
      </c>
      <c r="D245" s="5">
        <f>_xlfn.XLOOKUP($B245,'工作表1 (2)'!$D$3:$D$279,'工作表1 (2)'!K$3:K$279)</f>
        <v>12</v>
      </c>
      <c r="E245" s="7">
        <f t="shared" si="34"/>
        <v>12</v>
      </c>
      <c r="F245" s="6">
        <f t="shared" si="43"/>
        <v>3</v>
      </c>
      <c r="G245" s="55">
        <f t="shared" si="44"/>
        <v>2.6653128569615464E-3</v>
      </c>
      <c r="H245" s="56">
        <f t="shared" si="35"/>
        <v>6.6632821424038662</v>
      </c>
      <c r="I245" s="56">
        <f t="shared" si="36"/>
        <v>7</v>
      </c>
      <c r="J245" s="6">
        <f t="shared" si="45"/>
        <v>7</v>
      </c>
      <c r="K245" t="str">
        <f t="shared" si="38"/>
        <v>不分平假日</v>
      </c>
      <c r="L245" s="54">
        <f t="shared" si="46"/>
        <v>0.7142857142857143</v>
      </c>
      <c r="M245" s="57">
        <f t="shared" si="40"/>
        <v>0.2857142857142857</v>
      </c>
      <c r="N245" s="6" t="str">
        <f t="shared" si="41"/>
        <v>不分平假日</v>
      </c>
      <c r="O245" s="6" t="str">
        <f t="shared" si="42"/>
        <v>不分平假日</v>
      </c>
    </row>
    <row r="246" spans="1:15" ht="17.25" thickBot="1" x14ac:dyDescent="0.3">
      <c r="A246" s="4">
        <v>243</v>
      </c>
      <c r="B246" s="5" t="s">
        <v>966</v>
      </c>
      <c r="C246" s="5">
        <f>_xlfn.XLOOKUP($B246,'工作表1 (2)'!$D$3:$D$279,'工作表1 (2)'!J$3:J$279)</f>
        <v>24</v>
      </c>
      <c r="D246" s="5">
        <f>_xlfn.XLOOKUP($B246,'工作表1 (2)'!$D$3:$D$279,'工作表1 (2)'!K$3:K$279)</f>
        <v>14</v>
      </c>
      <c r="E246" s="7">
        <f t="shared" si="34"/>
        <v>21.142857142857142</v>
      </c>
      <c r="F246" s="6">
        <f t="shared" si="43"/>
        <v>5</v>
      </c>
      <c r="G246" s="55">
        <f t="shared" si="44"/>
        <v>4.6960274146465343E-3</v>
      </c>
      <c r="H246" s="56">
        <f t="shared" si="35"/>
        <v>11.740068536616336</v>
      </c>
      <c r="I246" s="56">
        <f t="shared" si="36"/>
        <v>12</v>
      </c>
      <c r="J246" s="6">
        <f t="shared" si="45"/>
        <v>12</v>
      </c>
      <c r="K246" t="str">
        <f t="shared" si="38"/>
        <v>不分平假日</v>
      </c>
      <c r="L246" s="54">
        <f t="shared" si="46"/>
        <v>0.81081081081081086</v>
      </c>
      <c r="M246" s="57">
        <f t="shared" si="40"/>
        <v>0.18918918918918914</v>
      </c>
      <c r="N246" s="6" t="str">
        <f t="shared" si="41"/>
        <v>不分平假日</v>
      </c>
      <c r="O246" s="6" t="str">
        <f t="shared" si="42"/>
        <v>不分平假日</v>
      </c>
    </row>
    <row r="247" spans="1:15" ht="17.25" thickBot="1" x14ac:dyDescent="0.3">
      <c r="A247" s="4">
        <v>244</v>
      </c>
      <c r="B247" s="5" t="s">
        <v>256</v>
      </c>
      <c r="C247" s="5">
        <f>_xlfn.XLOOKUP($B247,'工作表1 (2)'!$D$3:$D$279,'工作表1 (2)'!J$3:J$279)</f>
        <v>66</v>
      </c>
      <c r="D247" s="5">
        <f>_xlfn.XLOOKUP($B247,'工作表1 (2)'!$D$3:$D$279,'工作表1 (2)'!K$3:K$279)</f>
        <v>30</v>
      </c>
      <c r="E247" s="7">
        <f t="shared" si="34"/>
        <v>55.714285714285715</v>
      </c>
      <c r="F247" s="6">
        <f t="shared" si="43"/>
        <v>12</v>
      </c>
      <c r="G247" s="55">
        <f t="shared" si="44"/>
        <v>1.2374666835892894E-2</v>
      </c>
      <c r="H247" s="56">
        <f t="shared" si="35"/>
        <v>30.936667089732236</v>
      </c>
      <c r="I247" s="56">
        <f t="shared" si="36"/>
        <v>31</v>
      </c>
      <c r="J247" s="6">
        <f t="shared" si="45"/>
        <v>31</v>
      </c>
      <c r="K247" t="str">
        <f t="shared" si="38"/>
        <v>分平假日</v>
      </c>
      <c r="L247" s="54">
        <f t="shared" si="46"/>
        <v>0.84615384615384615</v>
      </c>
      <c r="M247" s="57">
        <f t="shared" si="40"/>
        <v>0.15384615384615385</v>
      </c>
      <c r="N247" s="6">
        <f t="shared" si="41"/>
        <v>26</v>
      </c>
      <c r="O247" s="6">
        <f t="shared" si="42"/>
        <v>5</v>
      </c>
    </row>
    <row r="248" spans="1:15" ht="17.25" thickBot="1" x14ac:dyDescent="0.3">
      <c r="A248" s="4">
        <v>245</v>
      </c>
      <c r="B248" s="5" t="s">
        <v>40</v>
      </c>
      <c r="C248" s="5">
        <f>_xlfn.XLOOKUP($B248,'工作表1 (2)'!$D$3:$D$279,'工作表1 (2)'!J$3:J$279)</f>
        <v>2</v>
      </c>
      <c r="D248" s="5">
        <f>_xlfn.XLOOKUP($B248,'工作表1 (2)'!$D$3:$D$279,'工作表1 (2)'!K$3:K$279)</f>
        <v>0</v>
      </c>
      <c r="E248" s="7">
        <f t="shared" ref="E248" si="47">(C248*5+D248*2)/7</f>
        <v>1.4285714285714286</v>
      </c>
      <c r="F248" s="6">
        <f t="shared" si="43"/>
        <v>1</v>
      </c>
      <c r="G248" s="55">
        <f t="shared" si="44"/>
        <v>3.1729914963827936E-4</v>
      </c>
      <c r="H248" s="56">
        <f t="shared" si="35"/>
        <v>0.79324787409569841</v>
      </c>
      <c r="I248" s="56">
        <f t="shared" si="36"/>
        <v>1</v>
      </c>
      <c r="J248" s="6">
        <f t="shared" si="45"/>
        <v>5</v>
      </c>
      <c r="K248" t="str">
        <f t="shared" si="38"/>
        <v>不分平假日</v>
      </c>
      <c r="L248" s="54">
        <f t="shared" si="46"/>
        <v>1</v>
      </c>
      <c r="M248" s="57">
        <f t="shared" si="40"/>
        <v>0</v>
      </c>
      <c r="N248" s="6" t="str">
        <f t="shared" si="41"/>
        <v>不分平假日</v>
      </c>
      <c r="O248" s="6" t="str">
        <f t="shared" si="42"/>
        <v>不分平假日</v>
      </c>
    </row>
    <row r="249" spans="1:15" ht="17.25" thickBot="1" x14ac:dyDescent="0.3">
      <c r="A249" s="4">
        <v>246</v>
      </c>
      <c r="B249" s="5" t="s">
        <v>257</v>
      </c>
      <c r="C249" s="5">
        <f>_xlfn.XLOOKUP($B249,'工作表1 (2)'!$D$3:$D$279,'工作表1 (2)'!J$3:J$279)</f>
        <v>28</v>
      </c>
      <c r="D249" s="5">
        <f>_xlfn.XLOOKUP($B249,'工作表1 (2)'!$D$3:$D$279,'工作表1 (2)'!K$3:K$279)</f>
        <v>12</v>
      </c>
      <c r="E249" s="7">
        <f t="shared" si="34"/>
        <v>23.428571428571427</v>
      </c>
      <c r="F249" s="6">
        <f t="shared" si="43"/>
        <v>5</v>
      </c>
      <c r="G249" s="55">
        <f t="shared" si="44"/>
        <v>5.2037060540677804E-3</v>
      </c>
      <c r="H249" s="56">
        <f t="shared" si="35"/>
        <v>13.009265135169452</v>
      </c>
      <c r="I249" s="56">
        <f t="shared" si="36"/>
        <v>13</v>
      </c>
      <c r="J249" s="6">
        <f t="shared" si="45"/>
        <v>13</v>
      </c>
      <c r="K249" t="str">
        <f t="shared" si="38"/>
        <v>不分平假日</v>
      </c>
      <c r="L249" s="54">
        <f t="shared" si="46"/>
        <v>0.85365853658536583</v>
      </c>
      <c r="M249" s="57">
        <f t="shared" si="40"/>
        <v>0.14634146341463417</v>
      </c>
      <c r="N249" s="6" t="str">
        <f t="shared" si="41"/>
        <v>不分平假日</v>
      </c>
      <c r="O249" s="6" t="str">
        <f t="shared" si="42"/>
        <v>不分平假日</v>
      </c>
    </row>
    <row r="250" spans="1:15" ht="17.25" thickBot="1" x14ac:dyDescent="0.3">
      <c r="A250" s="4">
        <v>247</v>
      </c>
      <c r="B250" s="5" t="s">
        <v>258</v>
      </c>
      <c r="C250" s="5">
        <f>_xlfn.XLOOKUP($B250,'工作表1 (2)'!$D$3:$D$279,'工作表1 (2)'!J$3:J$279)</f>
        <v>56</v>
      </c>
      <c r="D250" s="5">
        <f>_xlfn.XLOOKUP($B250,'工作表1 (2)'!$D$3:$D$279,'工作表1 (2)'!K$3:K$279)</f>
        <v>48</v>
      </c>
      <c r="E250" s="7">
        <f t="shared" si="34"/>
        <v>53.714285714285715</v>
      </c>
      <c r="F250" s="6">
        <f t="shared" si="43"/>
        <v>11</v>
      </c>
      <c r="G250" s="55">
        <f t="shared" si="44"/>
        <v>1.1930448026399303E-2</v>
      </c>
      <c r="H250" s="56">
        <f t="shared" si="35"/>
        <v>29.826120065998257</v>
      </c>
      <c r="I250" s="56">
        <f t="shared" si="36"/>
        <v>30</v>
      </c>
      <c r="J250" s="6">
        <f t="shared" si="45"/>
        <v>30</v>
      </c>
      <c r="K250" t="str">
        <f t="shared" si="38"/>
        <v>不分平假日</v>
      </c>
      <c r="L250" s="54">
        <f t="shared" si="46"/>
        <v>0.74468085106382975</v>
      </c>
      <c r="M250" s="57">
        <f t="shared" si="40"/>
        <v>0.25531914893617025</v>
      </c>
      <c r="N250" s="6" t="str">
        <f t="shared" si="41"/>
        <v>不分平假日</v>
      </c>
      <c r="O250" s="6" t="str">
        <f t="shared" si="42"/>
        <v>不分平假日</v>
      </c>
    </row>
    <row r="251" spans="1:15" ht="17.25" thickBot="1" x14ac:dyDescent="0.3">
      <c r="A251" s="4">
        <v>248</v>
      </c>
      <c r="B251" s="5" t="s">
        <v>259</v>
      </c>
      <c r="C251" s="5">
        <f>_xlfn.XLOOKUP($B251,'工作表1 (2)'!$D$3:$D$279,'工作表1 (2)'!J$3:J$279)</f>
        <v>35</v>
      </c>
      <c r="D251" s="5">
        <f>_xlfn.XLOOKUP($B251,'工作表1 (2)'!$D$3:$D$279,'工作表1 (2)'!K$3:K$279)</f>
        <v>20</v>
      </c>
      <c r="E251" s="7">
        <f t="shared" si="34"/>
        <v>30.714285714285715</v>
      </c>
      <c r="F251" s="6">
        <f t="shared" si="43"/>
        <v>7</v>
      </c>
      <c r="G251" s="55">
        <f t="shared" si="44"/>
        <v>6.8219317172230056E-3</v>
      </c>
      <c r="H251" s="56">
        <f t="shared" si="35"/>
        <v>17.054829293057516</v>
      </c>
      <c r="I251" s="56">
        <f t="shared" si="36"/>
        <v>17</v>
      </c>
      <c r="J251" s="6">
        <f t="shared" si="45"/>
        <v>17</v>
      </c>
      <c r="K251" t="str">
        <f t="shared" si="38"/>
        <v>不分平假日</v>
      </c>
      <c r="L251" s="54">
        <f t="shared" si="46"/>
        <v>0.81395348837209303</v>
      </c>
      <c r="M251" s="57">
        <f t="shared" si="40"/>
        <v>0.18604651162790697</v>
      </c>
      <c r="N251" s="6" t="str">
        <f t="shared" si="41"/>
        <v>不分平假日</v>
      </c>
      <c r="O251" s="6" t="str">
        <f t="shared" si="42"/>
        <v>不分平假日</v>
      </c>
    </row>
    <row r="252" spans="1:15" ht="17.25" thickBot="1" x14ac:dyDescent="0.3">
      <c r="A252" s="4">
        <v>249</v>
      </c>
      <c r="B252" s="5" t="s">
        <v>41</v>
      </c>
      <c r="C252" s="5">
        <f>_xlfn.XLOOKUP($B252,'工作表1 (2)'!$D$3:$D$279,'工作表1 (2)'!J$3:J$279)</f>
        <v>12</v>
      </c>
      <c r="D252" s="5">
        <f>_xlfn.XLOOKUP($B252,'工作表1 (2)'!$D$3:$D$279,'工作表1 (2)'!K$3:K$279)</f>
        <v>8</v>
      </c>
      <c r="E252" s="7">
        <f t="shared" si="34"/>
        <v>10.857142857142858</v>
      </c>
      <c r="F252" s="6">
        <f t="shared" si="43"/>
        <v>3</v>
      </c>
      <c r="G252" s="55">
        <f t="shared" si="44"/>
        <v>2.4114735372509229E-3</v>
      </c>
      <c r="H252" s="56">
        <f t="shared" si="35"/>
        <v>6.0286838431273075</v>
      </c>
      <c r="I252" s="56">
        <f t="shared" si="36"/>
        <v>6</v>
      </c>
      <c r="J252" s="6">
        <f t="shared" si="45"/>
        <v>6</v>
      </c>
      <c r="K252" t="str">
        <f t="shared" si="38"/>
        <v>不分平假日</v>
      </c>
      <c r="L252" s="54">
        <f t="shared" si="46"/>
        <v>0.78947368421052633</v>
      </c>
      <c r="M252" s="57">
        <f t="shared" si="40"/>
        <v>0.21052631578947367</v>
      </c>
      <c r="N252" s="6" t="str">
        <f t="shared" si="41"/>
        <v>不分平假日</v>
      </c>
      <c r="O252" s="6" t="str">
        <f t="shared" si="42"/>
        <v>不分平假日</v>
      </c>
    </row>
    <row r="253" spans="1:15" ht="17.25" thickBot="1" x14ac:dyDescent="0.3">
      <c r="A253" s="4">
        <v>250</v>
      </c>
      <c r="B253" s="5" t="s">
        <v>42</v>
      </c>
      <c r="C253" s="5">
        <f>_xlfn.XLOOKUP($B253,'工作表1 (2)'!$D$3:$D$279,'工作表1 (2)'!J$3:J$279)</f>
        <v>3</v>
      </c>
      <c r="D253" s="5">
        <f>_xlfn.XLOOKUP($B253,'工作表1 (2)'!$D$3:$D$279,'工作表1 (2)'!K$3:K$279)</f>
        <v>4</v>
      </c>
      <c r="E253" s="7">
        <f t="shared" si="34"/>
        <v>3.2857142857142856</v>
      </c>
      <c r="F253" s="6">
        <f t="shared" si="43"/>
        <v>1</v>
      </c>
      <c r="G253" s="55">
        <f t="shared" si="44"/>
        <v>7.2978804416804247E-4</v>
      </c>
      <c r="H253" s="56">
        <f t="shared" si="35"/>
        <v>1.8244701104201062</v>
      </c>
      <c r="I253" s="56">
        <f t="shared" si="36"/>
        <v>2</v>
      </c>
      <c r="J253" s="6">
        <f t="shared" si="45"/>
        <v>5</v>
      </c>
      <c r="K253" t="str">
        <f t="shared" si="38"/>
        <v>不分平假日</v>
      </c>
      <c r="L253" s="54">
        <f t="shared" si="46"/>
        <v>0.65217391304347827</v>
      </c>
      <c r="M253" s="57">
        <f t="shared" si="40"/>
        <v>0.34782608695652173</v>
      </c>
      <c r="N253" s="6" t="str">
        <f t="shared" si="41"/>
        <v>不分平假日</v>
      </c>
      <c r="O253" s="6" t="str">
        <f t="shared" si="42"/>
        <v>不分平假日</v>
      </c>
    </row>
    <row r="254" spans="1:15" ht="17.25" thickBot="1" x14ac:dyDescent="0.3">
      <c r="A254" s="4">
        <v>251</v>
      </c>
      <c r="B254" s="5" t="s">
        <v>260</v>
      </c>
      <c r="C254" s="5">
        <f>_xlfn.XLOOKUP($B254,'工作表1 (2)'!$D$3:$D$279,'工作表1 (2)'!J$3:J$279)</f>
        <v>16</v>
      </c>
      <c r="D254" s="5">
        <f>_xlfn.XLOOKUP($B254,'工作表1 (2)'!$D$3:$D$279,'工作表1 (2)'!K$3:K$279)</f>
        <v>16</v>
      </c>
      <c r="E254" s="7">
        <f t="shared" si="34"/>
        <v>16</v>
      </c>
      <c r="F254" s="6">
        <f t="shared" si="43"/>
        <v>4</v>
      </c>
      <c r="G254" s="55">
        <f t="shared" si="44"/>
        <v>3.5537504759487284E-3</v>
      </c>
      <c r="H254" s="56">
        <f t="shared" si="35"/>
        <v>8.884376189871821</v>
      </c>
      <c r="I254" s="56">
        <f t="shared" si="36"/>
        <v>9</v>
      </c>
      <c r="J254" s="6">
        <f t="shared" si="45"/>
        <v>9</v>
      </c>
      <c r="K254" t="str">
        <f t="shared" si="38"/>
        <v>不分平假日</v>
      </c>
      <c r="L254" s="54">
        <f t="shared" si="46"/>
        <v>0.7142857142857143</v>
      </c>
      <c r="M254" s="57">
        <f t="shared" si="40"/>
        <v>0.2857142857142857</v>
      </c>
      <c r="N254" s="6" t="str">
        <f t="shared" si="41"/>
        <v>不分平假日</v>
      </c>
      <c r="O254" s="6" t="str">
        <f t="shared" si="42"/>
        <v>不分平假日</v>
      </c>
    </row>
    <row r="255" spans="1:15" ht="17.25" thickBot="1" x14ac:dyDescent="0.3">
      <c r="A255" s="4">
        <v>252</v>
      </c>
      <c r="B255" s="5" t="s">
        <v>261</v>
      </c>
      <c r="C255" s="5">
        <f>_xlfn.XLOOKUP($B255,'工作表1 (2)'!$D$3:$D$279,'工作表1 (2)'!J$3:J$279)</f>
        <v>29</v>
      </c>
      <c r="D255" s="5">
        <f>_xlfn.XLOOKUP($B255,'工作表1 (2)'!$D$3:$D$279,'工作表1 (2)'!K$3:K$279)</f>
        <v>15</v>
      </c>
      <c r="E255" s="7">
        <f t="shared" si="34"/>
        <v>25</v>
      </c>
      <c r="F255" s="6">
        <f t="shared" si="43"/>
        <v>5</v>
      </c>
      <c r="G255" s="55">
        <f t="shared" si="44"/>
        <v>5.5527351186698886E-3</v>
      </c>
      <c r="H255" s="56">
        <f t="shared" si="35"/>
        <v>13.881837796674722</v>
      </c>
      <c r="I255" s="56">
        <f t="shared" si="36"/>
        <v>14</v>
      </c>
      <c r="J255" s="6">
        <f t="shared" si="45"/>
        <v>14</v>
      </c>
      <c r="K255" t="str">
        <f t="shared" si="38"/>
        <v>不分平假日</v>
      </c>
      <c r="L255" s="54">
        <f t="shared" si="46"/>
        <v>0.82857142857142863</v>
      </c>
      <c r="M255" s="57">
        <f t="shared" si="40"/>
        <v>0.17142857142857137</v>
      </c>
      <c r="N255" s="6" t="str">
        <f t="shared" si="41"/>
        <v>不分平假日</v>
      </c>
      <c r="O255" s="6" t="str">
        <f t="shared" si="42"/>
        <v>不分平假日</v>
      </c>
    </row>
    <row r="256" spans="1:15" ht="17.25" thickBot="1" x14ac:dyDescent="0.3">
      <c r="A256" s="4">
        <v>253</v>
      </c>
      <c r="B256" s="5" t="s">
        <v>43</v>
      </c>
      <c r="C256" s="5">
        <f>_xlfn.XLOOKUP($B256,'工作表1 (2)'!$D$3:$D$279,'工作表1 (2)'!J$3:J$279)</f>
        <v>7</v>
      </c>
      <c r="D256" s="5">
        <f>_xlfn.XLOOKUP($B256,'工作表1 (2)'!$D$3:$D$279,'工作表1 (2)'!K$3:K$279)</f>
        <v>7</v>
      </c>
      <c r="E256" s="7">
        <f t="shared" si="34"/>
        <v>7</v>
      </c>
      <c r="F256" s="6">
        <f t="shared" si="43"/>
        <v>2</v>
      </c>
      <c r="G256" s="55">
        <f t="shared" si="44"/>
        <v>1.5547658332275686E-3</v>
      </c>
      <c r="H256" s="56">
        <f t="shared" si="35"/>
        <v>3.8869145830689216</v>
      </c>
      <c r="I256" s="56">
        <f t="shared" si="36"/>
        <v>4</v>
      </c>
      <c r="J256" s="6">
        <f t="shared" si="45"/>
        <v>5</v>
      </c>
      <c r="K256" t="str">
        <f t="shared" si="38"/>
        <v>不分平假日</v>
      </c>
      <c r="L256" s="54">
        <f t="shared" si="46"/>
        <v>0.7142857142857143</v>
      </c>
      <c r="M256" s="57">
        <f t="shared" si="40"/>
        <v>0.2857142857142857</v>
      </c>
      <c r="N256" s="6" t="str">
        <f t="shared" si="41"/>
        <v>不分平假日</v>
      </c>
      <c r="O256" s="6" t="str">
        <f t="shared" si="42"/>
        <v>不分平假日</v>
      </c>
    </row>
    <row r="257" spans="1:15" ht="17.25" thickBot="1" x14ac:dyDescent="0.3">
      <c r="A257" s="4">
        <v>254</v>
      </c>
      <c r="B257" s="5" t="s">
        <v>262</v>
      </c>
      <c r="C257" s="5">
        <f>_xlfn.XLOOKUP($B257,'工作表1 (2)'!$D$3:$D$279,'工作表1 (2)'!J$3:J$279)</f>
        <v>66</v>
      </c>
      <c r="D257" s="5">
        <f>_xlfn.XLOOKUP($B257,'工作表1 (2)'!$D$3:$D$279,'工作表1 (2)'!K$3:K$279)</f>
        <v>33</v>
      </c>
      <c r="E257" s="7">
        <f t="shared" ref="E257:E260" si="48">(C257*5+D257*2)/7</f>
        <v>56.571428571428569</v>
      </c>
      <c r="F257" s="6">
        <f t="shared" si="43"/>
        <v>12</v>
      </c>
      <c r="G257" s="55">
        <f t="shared" si="44"/>
        <v>1.2565046325675861E-2</v>
      </c>
      <c r="H257" s="56">
        <f t="shared" ref="H257:H273" si="49">2500*G257</f>
        <v>31.412615814189653</v>
      </c>
      <c r="I257" s="56">
        <f t="shared" si="36"/>
        <v>31</v>
      </c>
      <c r="J257" s="6">
        <f t="shared" si="45"/>
        <v>31</v>
      </c>
      <c r="K257" t="str">
        <f t="shared" ref="K257:K273" si="50">IF(J257&gt;30,"分平假日","不分平假日")</f>
        <v>分平假日</v>
      </c>
      <c r="L257" s="54">
        <f t="shared" ref="L257:L273" si="51">(C257*5)/((C257*5)+(D257*2))</f>
        <v>0.83333333333333337</v>
      </c>
      <c r="M257" s="57">
        <f t="shared" ref="M257:M273" si="52">1-L257</f>
        <v>0.16666666666666663</v>
      </c>
      <c r="N257" s="6">
        <f t="shared" si="41"/>
        <v>26</v>
      </c>
      <c r="O257" s="6">
        <f t="shared" si="42"/>
        <v>5</v>
      </c>
    </row>
    <row r="258" spans="1:15" ht="17.25" thickBot="1" x14ac:dyDescent="0.3">
      <c r="A258" s="4">
        <v>255</v>
      </c>
      <c r="B258" s="5" t="s">
        <v>44</v>
      </c>
      <c r="C258" s="5">
        <f>_xlfn.XLOOKUP($B258,'工作表1 (2)'!$D$3:$D$279,'工作表1 (2)'!J$3:J$279)</f>
        <v>3</v>
      </c>
      <c r="D258" s="5">
        <f>_xlfn.XLOOKUP($B258,'工作表1 (2)'!$D$3:$D$279,'工作表1 (2)'!K$3:K$279)</f>
        <v>0</v>
      </c>
      <c r="E258" s="7">
        <f t="shared" si="48"/>
        <v>2.1428571428571428</v>
      </c>
      <c r="F258" s="6">
        <f t="shared" si="43"/>
        <v>1</v>
      </c>
      <c r="G258" s="55">
        <f t="shared" si="44"/>
        <v>4.7594872445741899E-4</v>
      </c>
      <c r="H258" s="56">
        <f t="shared" si="49"/>
        <v>1.1898718111435476</v>
      </c>
      <c r="I258" s="56">
        <f t="shared" ref="I258:I273" si="53">ROUND(H258,0)</f>
        <v>1</v>
      </c>
      <c r="J258" s="6">
        <f t="shared" ref="J258:J272" si="54">ROUND(MAX(H258,5),0)</f>
        <v>5</v>
      </c>
      <c r="K258" t="str">
        <f t="shared" si="50"/>
        <v>不分平假日</v>
      </c>
      <c r="L258" s="54">
        <f t="shared" si="51"/>
        <v>1</v>
      </c>
      <c r="M258" s="57">
        <f t="shared" si="52"/>
        <v>0</v>
      </c>
      <c r="N258" s="6" t="str">
        <f t="shared" ref="N258:N273" si="55">IF(K258="分平假日",ROUND(J258*L258,0),K258)</f>
        <v>不分平假日</v>
      </c>
      <c r="O258" s="6" t="str">
        <f t="shared" ref="O258:O273" si="56">IF(K258="分平假日",J258-N258,K258)</f>
        <v>不分平假日</v>
      </c>
    </row>
    <row r="259" spans="1:15" ht="17.25" thickBot="1" x14ac:dyDescent="0.3">
      <c r="A259" s="4">
        <v>256</v>
      </c>
      <c r="B259" s="5" t="s">
        <v>45</v>
      </c>
      <c r="C259" s="5">
        <f>_xlfn.XLOOKUP($B259,'工作表1 (2)'!$D$3:$D$279,'工作表1 (2)'!J$3:J$279)</f>
        <v>19</v>
      </c>
      <c r="D259" s="5">
        <f>_xlfn.XLOOKUP($B259,'工作表1 (2)'!$D$3:$D$279,'工作表1 (2)'!K$3:K$279)</f>
        <v>10</v>
      </c>
      <c r="E259" s="7">
        <f t="shared" si="48"/>
        <v>16.428571428571427</v>
      </c>
      <c r="F259" s="6">
        <f t="shared" si="43"/>
        <v>4</v>
      </c>
      <c r="G259" s="55">
        <f t="shared" si="44"/>
        <v>3.6489402208402118E-3</v>
      </c>
      <c r="H259" s="56">
        <f t="shared" si="49"/>
        <v>9.1223505521005297</v>
      </c>
      <c r="I259" s="56">
        <f t="shared" si="53"/>
        <v>9</v>
      </c>
      <c r="J259" s="6">
        <f t="shared" si="54"/>
        <v>9</v>
      </c>
      <c r="K259" t="str">
        <f t="shared" si="50"/>
        <v>不分平假日</v>
      </c>
      <c r="L259" s="54">
        <f t="shared" si="51"/>
        <v>0.82608695652173914</v>
      </c>
      <c r="M259" s="57">
        <f t="shared" si="52"/>
        <v>0.17391304347826086</v>
      </c>
      <c r="N259" s="6" t="str">
        <f t="shared" si="55"/>
        <v>不分平假日</v>
      </c>
      <c r="O259" s="6" t="str">
        <f t="shared" si="56"/>
        <v>不分平假日</v>
      </c>
    </row>
    <row r="260" spans="1:15" ht="17.25" thickBot="1" x14ac:dyDescent="0.3">
      <c r="A260" s="4">
        <v>257</v>
      </c>
      <c r="B260" s="5" t="s">
        <v>263</v>
      </c>
      <c r="C260" s="5">
        <f>_xlfn.XLOOKUP($B260,'工作表1 (2)'!$D$3:$D$279,'工作表1 (2)'!J$3:J$279)</f>
        <v>74</v>
      </c>
      <c r="D260" s="5">
        <f>_xlfn.XLOOKUP($B260,'工作表1 (2)'!$D$3:$D$279,'工作表1 (2)'!K$3:K$279)</f>
        <v>63</v>
      </c>
      <c r="E260" s="7">
        <f t="shared" si="48"/>
        <v>70.857142857142861</v>
      </c>
      <c r="F260" s="6">
        <f t="shared" ref="F260:F321" si="57">IF(OR(LEFT(B260,1)="L",LEFT(B260,1)="F"),0,ROUNDUP(E260*0.2,0))</f>
        <v>15</v>
      </c>
      <c r="G260" s="55">
        <f t="shared" si="44"/>
        <v>1.5738037822058657E-2</v>
      </c>
      <c r="H260" s="56">
        <f t="shared" si="49"/>
        <v>39.345094555146645</v>
      </c>
      <c r="I260" s="56">
        <f t="shared" si="53"/>
        <v>39</v>
      </c>
      <c r="J260" s="6">
        <f t="shared" si="54"/>
        <v>39</v>
      </c>
      <c r="K260" t="str">
        <f t="shared" si="50"/>
        <v>分平假日</v>
      </c>
      <c r="L260" s="54">
        <f t="shared" si="51"/>
        <v>0.74596774193548387</v>
      </c>
      <c r="M260" s="57">
        <f t="shared" si="52"/>
        <v>0.25403225806451613</v>
      </c>
      <c r="N260" s="6">
        <f t="shared" si="55"/>
        <v>29</v>
      </c>
      <c r="O260" s="6">
        <f t="shared" si="56"/>
        <v>10</v>
      </c>
    </row>
    <row r="261" spans="1:15" ht="17.25" thickBot="1" x14ac:dyDescent="0.3">
      <c r="A261" s="4">
        <v>258</v>
      </c>
      <c r="B261" s="5" t="s">
        <v>944</v>
      </c>
      <c r="C261" s="5">
        <f>_xlfn.XLOOKUP($B261,'工作表1 (2)'!$D$3:$D$279,'工作表1 (2)'!J$3:J$279)</f>
        <v>13</v>
      </c>
      <c r="D261" s="5">
        <f>_xlfn.XLOOKUP($B261,'工作表1 (2)'!$D$3:$D$279,'工作表1 (2)'!K$3:K$279)</f>
        <v>16</v>
      </c>
      <c r="E261" s="7">
        <f t="shared" ref="E261:E273" si="58">(C261*5+D261*2)/7</f>
        <v>13.857142857142858</v>
      </c>
      <c r="F261" s="6">
        <f t="shared" si="57"/>
        <v>3</v>
      </c>
      <c r="G261" s="55">
        <f t="shared" ref="G261:G324" si="59">E261/$E$370</f>
        <v>3.0778017514913095E-3</v>
      </c>
      <c r="H261" s="56">
        <f t="shared" si="49"/>
        <v>7.6945043787282739</v>
      </c>
      <c r="I261" s="56">
        <f t="shared" si="53"/>
        <v>8</v>
      </c>
      <c r="J261" s="6">
        <f t="shared" si="54"/>
        <v>8</v>
      </c>
      <c r="K261" t="str">
        <f t="shared" si="50"/>
        <v>不分平假日</v>
      </c>
      <c r="L261" s="54">
        <f t="shared" si="51"/>
        <v>0.67010309278350511</v>
      </c>
      <c r="M261" s="57">
        <f t="shared" si="52"/>
        <v>0.32989690721649489</v>
      </c>
      <c r="N261" s="6" t="str">
        <f t="shared" si="55"/>
        <v>不分平假日</v>
      </c>
      <c r="O261" s="6" t="str">
        <f t="shared" si="56"/>
        <v>不分平假日</v>
      </c>
    </row>
    <row r="262" spans="1:15" ht="17.25" thickBot="1" x14ac:dyDescent="0.3">
      <c r="A262" s="4">
        <v>259</v>
      </c>
      <c r="B262" s="5" t="s">
        <v>264</v>
      </c>
      <c r="C262" s="5">
        <f>_xlfn.XLOOKUP($B262,'工作表1 (2)'!$D$3:$D$279,'工作表1 (2)'!J$3:J$279)</f>
        <v>12</v>
      </c>
      <c r="D262" s="5">
        <f>_xlfn.XLOOKUP($B262,'工作表1 (2)'!$D$3:$D$279,'工作表1 (2)'!K$3:K$279)</f>
        <v>5</v>
      </c>
      <c r="E262" s="7">
        <f t="shared" si="58"/>
        <v>10</v>
      </c>
      <c r="F262" s="6">
        <f t="shared" si="57"/>
        <v>2</v>
      </c>
      <c r="G262" s="55">
        <f t="shared" si="59"/>
        <v>2.2210940474679552E-3</v>
      </c>
      <c r="H262" s="56">
        <f t="shared" si="49"/>
        <v>5.5527351186698883</v>
      </c>
      <c r="I262" s="56">
        <f t="shared" si="53"/>
        <v>6</v>
      </c>
      <c r="J262" s="6">
        <f t="shared" si="54"/>
        <v>6</v>
      </c>
      <c r="K262" t="str">
        <f t="shared" si="50"/>
        <v>不分平假日</v>
      </c>
      <c r="L262" s="54">
        <f t="shared" si="51"/>
        <v>0.8571428571428571</v>
      </c>
      <c r="M262" s="57">
        <f t="shared" si="52"/>
        <v>0.1428571428571429</v>
      </c>
      <c r="N262" s="6" t="str">
        <f t="shared" si="55"/>
        <v>不分平假日</v>
      </c>
      <c r="O262" s="6" t="str">
        <f t="shared" si="56"/>
        <v>不分平假日</v>
      </c>
    </row>
    <row r="263" spans="1:15" ht="17.25" thickBot="1" x14ac:dyDescent="0.3">
      <c r="A263" s="4">
        <v>260</v>
      </c>
      <c r="B263" s="5" t="s">
        <v>265</v>
      </c>
      <c r="C263" s="5">
        <f>_xlfn.XLOOKUP($B263,'工作表1 (2)'!$D$3:$D$279,'工作表1 (2)'!J$3:J$279)</f>
        <v>32</v>
      </c>
      <c r="D263" s="5">
        <f>_xlfn.XLOOKUP($B263,'工作表1 (2)'!$D$3:$D$279,'工作表1 (2)'!K$3:K$279)</f>
        <v>26</v>
      </c>
      <c r="E263" s="7">
        <f t="shared" si="58"/>
        <v>30.285714285714285</v>
      </c>
      <c r="F263" s="6">
        <f t="shared" si="57"/>
        <v>7</v>
      </c>
      <c r="G263" s="55">
        <f t="shared" si="59"/>
        <v>6.7267419723315213E-3</v>
      </c>
      <c r="H263" s="56">
        <f t="shared" si="49"/>
        <v>16.816854930828804</v>
      </c>
      <c r="I263" s="56">
        <f t="shared" si="53"/>
        <v>17</v>
      </c>
      <c r="J263" s="6">
        <f t="shared" si="54"/>
        <v>17</v>
      </c>
      <c r="K263" t="str">
        <f t="shared" si="50"/>
        <v>不分平假日</v>
      </c>
      <c r="L263" s="54">
        <f t="shared" si="51"/>
        <v>0.75471698113207553</v>
      </c>
      <c r="M263" s="57">
        <f t="shared" si="52"/>
        <v>0.24528301886792447</v>
      </c>
      <c r="N263" s="6" t="str">
        <f t="shared" si="55"/>
        <v>不分平假日</v>
      </c>
      <c r="O263" s="6" t="str">
        <f t="shared" si="56"/>
        <v>不分平假日</v>
      </c>
    </row>
    <row r="264" spans="1:15" ht="17.25" thickBot="1" x14ac:dyDescent="0.3">
      <c r="A264" s="4">
        <v>261</v>
      </c>
      <c r="B264" s="5" t="s">
        <v>266</v>
      </c>
      <c r="C264" s="5">
        <f>_xlfn.XLOOKUP($B264,'工作表1 (2)'!$D$3:$D$279,'工作表1 (2)'!J$3:J$279)</f>
        <v>36</v>
      </c>
      <c r="D264" s="5">
        <f>_xlfn.XLOOKUP($B264,'工作表1 (2)'!$D$3:$D$279,'工作表1 (2)'!K$3:K$279)</f>
        <v>24</v>
      </c>
      <c r="E264" s="7">
        <f t="shared" si="58"/>
        <v>32.571428571428569</v>
      </c>
      <c r="F264" s="6">
        <f t="shared" si="57"/>
        <v>7</v>
      </c>
      <c r="G264" s="55">
        <f t="shared" si="59"/>
        <v>7.2344206117527683E-3</v>
      </c>
      <c r="H264" s="56">
        <f t="shared" si="49"/>
        <v>18.086051529381919</v>
      </c>
      <c r="I264" s="56">
        <f t="shared" si="53"/>
        <v>18</v>
      </c>
      <c r="J264" s="6">
        <f t="shared" si="54"/>
        <v>18</v>
      </c>
      <c r="K264" t="str">
        <f t="shared" si="50"/>
        <v>不分平假日</v>
      </c>
      <c r="L264" s="54">
        <f t="shared" si="51"/>
        <v>0.78947368421052633</v>
      </c>
      <c r="M264" s="57">
        <f t="shared" si="52"/>
        <v>0.21052631578947367</v>
      </c>
      <c r="N264" s="6" t="str">
        <f t="shared" si="55"/>
        <v>不分平假日</v>
      </c>
      <c r="O264" s="6" t="str">
        <f t="shared" si="56"/>
        <v>不分平假日</v>
      </c>
    </row>
    <row r="265" spans="1:15" ht="17.25" thickBot="1" x14ac:dyDescent="0.3">
      <c r="A265" s="4">
        <v>262</v>
      </c>
      <c r="B265" s="5" t="s">
        <v>267</v>
      </c>
      <c r="C265" s="5">
        <f>_xlfn.XLOOKUP($B265,'工作表1 (2)'!$D$3:$D$279,'工作表1 (2)'!J$3:J$279)</f>
        <v>43</v>
      </c>
      <c r="D265" s="5">
        <f>_xlfn.XLOOKUP($B265,'工作表1 (2)'!$D$3:$D$279,'工作表1 (2)'!K$3:K$279)</f>
        <v>31</v>
      </c>
      <c r="E265" s="7">
        <f t="shared" si="58"/>
        <v>39.571428571428569</v>
      </c>
      <c r="F265" s="6">
        <f t="shared" si="57"/>
        <v>8</v>
      </c>
      <c r="G265" s="55">
        <f t="shared" si="59"/>
        <v>8.7891864449803365E-3</v>
      </c>
      <c r="H265" s="56">
        <f t="shared" si="49"/>
        <v>21.972966112450841</v>
      </c>
      <c r="I265" s="56">
        <f t="shared" si="53"/>
        <v>22</v>
      </c>
      <c r="J265" s="6">
        <f t="shared" si="54"/>
        <v>22</v>
      </c>
      <c r="K265" t="str">
        <f t="shared" si="50"/>
        <v>不分平假日</v>
      </c>
      <c r="L265" s="54">
        <f t="shared" si="51"/>
        <v>0.776173285198556</v>
      </c>
      <c r="M265" s="57">
        <f t="shared" si="52"/>
        <v>0.223826714801444</v>
      </c>
      <c r="N265" s="6" t="str">
        <f t="shared" si="55"/>
        <v>不分平假日</v>
      </c>
      <c r="O265" s="6" t="str">
        <f t="shared" si="56"/>
        <v>不分平假日</v>
      </c>
    </row>
    <row r="266" spans="1:15" ht="17.25" thickBot="1" x14ac:dyDescent="0.3">
      <c r="A266" s="4">
        <v>263</v>
      </c>
      <c r="B266" s="5" t="s">
        <v>268</v>
      </c>
      <c r="C266" s="5">
        <f>_xlfn.XLOOKUP($B266,'工作表1 (2)'!$D$3:$D$279,'工作表1 (2)'!J$3:J$279)</f>
        <v>17</v>
      </c>
      <c r="D266" s="5">
        <f>_xlfn.XLOOKUP($B266,'工作表1 (2)'!$D$3:$D$279,'工作表1 (2)'!K$3:K$279)</f>
        <v>2</v>
      </c>
      <c r="E266" s="7">
        <f t="shared" si="58"/>
        <v>12.714285714285714</v>
      </c>
      <c r="F266" s="6">
        <f t="shared" si="57"/>
        <v>3</v>
      </c>
      <c r="G266" s="55">
        <f t="shared" si="59"/>
        <v>2.823962431780686E-3</v>
      </c>
      <c r="H266" s="56">
        <f t="shared" si="49"/>
        <v>7.0599060794517152</v>
      </c>
      <c r="I266" s="56">
        <f t="shared" si="53"/>
        <v>7</v>
      </c>
      <c r="J266" s="6">
        <f t="shared" si="54"/>
        <v>7</v>
      </c>
      <c r="K266" t="str">
        <f t="shared" si="50"/>
        <v>不分平假日</v>
      </c>
      <c r="L266" s="54">
        <f t="shared" si="51"/>
        <v>0.9550561797752809</v>
      </c>
      <c r="M266" s="57">
        <f t="shared" si="52"/>
        <v>4.49438202247191E-2</v>
      </c>
      <c r="N266" s="6" t="str">
        <f t="shared" si="55"/>
        <v>不分平假日</v>
      </c>
      <c r="O266" s="6" t="str">
        <f t="shared" si="56"/>
        <v>不分平假日</v>
      </c>
    </row>
    <row r="267" spans="1:15" ht="17.25" thickBot="1" x14ac:dyDescent="0.3">
      <c r="A267" s="4">
        <v>264</v>
      </c>
      <c r="B267" s="5" t="s">
        <v>269</v>
      </c>
      <c r="C267" s="5">
        <f>_xlfn.XLOOKUP($B267,'工作表1 (2)'!$D$3:$D$279,'工作表1 (2)'!J$3:J$279)</f>
        <v>25</v>
      </c>
      <c r="D267" s="5">
        <f>_xlfn.XLOOKUP($B267,'工作表1 (2)'!$D$3:$D$279,'工作表1 (2)'!K$3:K$279)</f>
        <v>12</v>
      </c>
      <c r="E267" s="7">
        <f t="shared" si="58"/>
        <v>21.285714285714285</v>
      </c>
      <c r="F267" s="6">
        <f t="shared" si="57"/>
        <v>5</v>
      </c>
      <c r="G267" s="55">
        <f t="shared" si="59"/>
        <v>4.7277573296103615E-3</v>
      </c>
      <c r="H267" s="56">
        <f t="shared" si="49"/>
        <v>11.819393324025905</v>
      </c>
      <c r="I267" s="56">
        <f t="shared" si="53"/>
        <v>12</v>
      </c>
      <c r="J267" s="6">
        <f t="shared" si="54"/>
        <v>12</v>
      </c>
      <c r="K267" t="str">
        <f t="shared" si="50"/>
        <v>不分平假日</v>
      </c>
      <c r="L267" s="54">
        <f t="shared" si="51"/>
        <v>0.83892617449664431</v>
      </c>
      <c r="M267" s="57">
        <f t="shared" si="52"/>
        <v>0.16107382550335569</v>
      </c>
      <c r="N267" s="6" t="str">
        <f t="shared" si="55"/>
        <v>不分平假日</v>
      </c>
      <c r="O267" s="6" t="str">
        <f t="shared" si="56"/>
        <v>不分平假日</v>
      </c>
    </row>
    <row r="268" spans="1:15" ht="17.25" thickBot="1" x14ac:dyDescent="0.3">
      <c r="A268" s="4">
        <v>265</v>
      </c>
      <c r="B268" s="5" t="s">
        <v>957</v>
      </c>
      <c r="C268" s="5">
        <f>_xlfn.XLOOKUP($B268,'工作表1 (2)'!$D$3:$D$279,'工作表1 (2)'!J$3:J$279)</f>
        <v>8</v>
      </c>
      <c r="D268" s="5">
        <f>_xlfn.XLOOKUP($B268,'工作表1 (2)'!$D$3:$D$279,'工作表1 (2)'!K$3:K$279)</f>
        <v>8</v>
      </c>
      <c r="E268" s="7">
        <f t="shared" si="58"/>
        <v>8</v>
      </c>
      <c r="F268" s="6">
        <f t="shared" si="57"/>
        <v>2</v>
      </c>
      <c r="G268" s="55">
        <f t="shared" si="59"/>
        <v>1.7768752379743642E-3</v>
      </c>
      <c r="H268" s="56">
        <f t="shared" si="49"/>
        <v>4.4421880949359105</v>
      </c>
      <c r="I268" s="56">
        <f t="shared" si="53"/>
        <v>4</v>
      </c>
      <c r="J268" s="6">
        <f t="shared" si="54"/>
        <v>5</v>
      </c>
      <c r="K268" t="str">
        <f t="shared" si="50"/>
        <v>不分平假日</v>
      </c>
      <c r="L268" s="54">
        <f t="shared" si="51"/>
        <v>0.7142857142857143</v>
      </c>
      <c r="M268" s="57">
        <f t="shared" si="52"/>
        <v>0.2857142857142857</v>
      </c>
      <c r="N268" s="6" t="str">
        <f t="shared" si="55"/>
        <v>不分平假日</v>
      </c>
      <c r="O268" s="6" t="str">
        <f t="shared" si="56"/>
        <v>不分平假日</v>
      </c>
    </row>
    <row r="269" spans="1:15" ht="17.25" thickBot="1" x14ac:dyDescent="0.3">
      <c r="A269" s="4">
        <v>266</v>
      </c>
      <c r="B269" s="5" t="s">
        <v>959</v>
      </c>
      <c r="C269" s="5">
        <f>_xlfn.XLOOKUP($B269,'工作表1 (2)'!$D$3:$D$279,'工作表1 (2)'!J$3:J$279)</f>
        <v>10</v>
      </c>
      <c r="D269" s="5">
        <f>_xlfn.XLOOKUP($B269,'工作表1 (2)'!$D$3:$D$279,'工作表1 (2)'!K$3:K$279)</f>
        <v>8</v>
      </c>
      <c r="E269" s="7">
        <f t="shared" si="58"/>
        <v>9.4285714285714288</v>
      </c>
      <c r="F269" s="6">
        <f t="shared" si="57"/>
        <v>2</v>
      </c>
      <c r="G269" s="55">
        <f t="shared" si="59"/>
        <v>2.0941743876126437E-3</v>
      </c>
      <c r="H269" s="56">
        <f t="shared" si="49"/>
        <v>5.2354359690316095</v>
      </c>
      <c r="I269" s="56">
        <f t="shared" si="53"/>
        <v>5</v>
      </c>
      <c r="J269" s="6">
        <f t="shared" si="54"/>
        <v>5</v>
      </c>
      <c r="K269" t="str">
        <f t="shared" si="50"/>
        <v>不分平假日</v>
      </c>
      <c r="L269" s="54">
        <f t="shared" si="51"/>
        <v>0.75757575757575757</v>
      </c>
      <c r="M269" s="57">
        <f t="shared" si="52"/>
        <v>0.24242424242424243</v>
      </c>
      <c r="N269" s="6" t="str">
        <f t="shared" si="55"/>
        <v>不分平假日</v>
      </c>
      <c r="O269" s="6" t="str">
        <f t="shared" si="56"/>
        <v>不分平假日</v>
      </c>
    </row>
    <row r="270" spans="1:15" ht="17.25" thickBot="1" x14ac:dyDescent="0.3">
      <c r="A270" s="4">
        <v>267</v>
      </c>
      <c r="B270" s="5" t="s">
        <v>9</v>
      </c>
      <c r="C270" s="5">
        <f>_xlfn.XLOOKUP($B270,'工作表1 (2)'!$D$3:$D$279,'工作表1 (2)'!J$3:J$279)</f>
        <v>60</v>
      </c>
      <c r="D270" s="5">
        <f>_xlfn.XLOOKUP($B270,'工作表1 (2)'!$D$3:$D$279,'工作表1 (2)'!K$3:K$279)</f>
        <v>54</v>
      </c>
      <c r="E270" s="7">
        <f t="shared" si="58"/>
        <v>58.285714285714285</v>
      </c>
      <c r="F270" s="6">
        <f t="shared" si="57"/>
        <v>12</v>
      </c>
      <c r="G270" s="55">
        <f t="shared" si="59"/>
        <v>1.2945805305241797E-2</v>
      </c>
      <c r="H270" s="56">
        <f t="shared" si="49"/>
        <v>32.364513263104492</v>
      </c>
      <c r="I270" s="56">
        <f t="shared" si="53"/>
        <v>32</v>
      </c>
      <c r="J270" s="6">
        <f t="shared" si="54"/>
        <v>32</v>
      </c>
      <c r="K270" t="str">
        <f t="shared" si="50"/>
        <v>分平假日</v>
      </c>
      <c r="L270" s="54">
        <f t="shared" si="51"/>
        <v>0.73529411764705888</v>
      </c>
      <c r="M270" s="57">
        <f t="shared" si="52"/>
        <v>0.26470588235294112</v>
      </c>
      <c r="N270" s="6">
        <f t="shared" si="55"/>
        <v>24</v>
      </c>
      <c r="O270" s="6">
        <f t="shared" si="56"/>
        <v>8</v>
      </c>
    </row>
    <row r="271" spans="1:15" ht="17.25" thickBot="1" x14ac:dyDescent="0.3">
      <c r="A271" s="4">
        <v>268</v>
      </c>
      <c r="B271" s="5" t="s">
        <v>10</v>
      </c>
      <c r="C271" s="5">
        <f>_xlfn.XLOOKUP($B271,'工作表1 (2)'!$D$3:$D$279,'工作表1 (2)'!J$3:J$279)</f>
        <v>60</v>
      </c>
      <c r="D271" s="5">
        <f>_xlfn.XLOOKUP($B271,'工作表1 (2)'!$D$3:$D$279,'工作表1 (2)'!K$3:K$279)</f>
        <v>46</v>
      </c>
      <c r="E271" s="7">
        <f t="shared" si="58"/>
        <v>56</v>
      </c>
      <c r="F271" s="6">
        <f t="shared" si="57"/>
        <v>12</v>
      </c>
      <c r="G271" s="55">
        <f t="shared" si="59"/>
        <v>1.2438126665820549E-2</v>
      </c>
      <c r="H271" s="56">
        <f t="shared" si="49"/>
        <v>31.095316664551373</v>
      </c>
      <c r="I271" s="56">
        <f t="shared" si="53"/>
        <v>31</v>
      </c>
      <c r="J271" s="6">
        <f t="shared" si="54"/>
        <v>31</v>
      </c>
      <c r="K271" t="str">
        <f t="shared" si="50"/>
        <v>分平假日</v>
      </c>
      <c r="L271" s="54">
        <f t="shared" si="51"/>
        <v>0.76530612244897955</v>
      </c>
      <c r="M271" s="57">
        <f t="shared" si="52"/>
        <v>0.23469387755102045</v>
      </c>
      <c r="N271" s="6">
        <f t="shared" si="55"/>
        <v>24</v>
      </c>
      <c r="O271" s="6">
        <f t="shared" si="56"/>
        <v>7</v>
      </c>
    </row>
    <row r="272" spans="1:15" ht="17.25" thickBot="1" x14ac:dyDescent="0.3">
      <c r="A272" s="4">
        <v>269</v>
      </c>
      <c r="B272" s="5" t="s">
        <v>11</v>
      </c>
      <c r="C272" s="5">
        <f>_xlfn.XLOOKUP($B272,'工作表1 (2)'!$D$3:$D$279,'工作表1 (2)'!J$3:J$279)</f>
        <v>24</v>
      </c>
      <c r="D272" s="5">
        <f>_xlfn.XLOOKUP($B272,'工作表1 (2)'!$D$3:$D$279,'工作表1 (2)'!K$3:K$279)</f>
        <v>22</v>
      </c>
      <c r="E272" s="7">
        <f t="shared" si="58"/>
        <v>23.428571428571427</v>
      </c>
      <c r="F272" s="6">
        <f t="shared" si="57"/>
        <v>5</v>
      </c>
      <c r="G272" s="55">
        <f t="shared" si="59"/>
        <v>5.2037060540677804E-3</v>
      </c>
      <c r="H272" s="56">
        <f t="shared" si="49"/>
        <v>13.009265135169452</v>
      </c>
      <c r="I272" s="56">
        <f t="shared" si="53"/>
        <v>13</v>
      </c>
      <c r="J272" s="6">
        <f t="shared" si="54"/>
        <v>13</v>
      </c>
      <c r="K272" t="str">
        <f t="shared" si="50"/>
        <v>不分平假日</v>
      </c>
      <c r="L272" s="54">
        <f t="shared" si="51"/>
        <v>0.73170731707317072</v>
      </c>
      <c r="M272" s="57">
        <f t="shared" si="52"/>
        <v>0.26829268292682928</v>
      </c>
      <c r="N272" s="6" t="str">
        <f t="shared" si="55"/>
        <v>不分平假日</v>
      </c>
      <c r="O272" s="6" t="str">
        <f t="shared" si="56"/>
        <v>不分平假日</v>
      </c>
    </row>
    <row r="273" spans="1:15" ht="17.25" thickBot="1" x14ac:dyDescent="0.3">
      <c r="A273" s="4">
        <v>270</v>
      </c>
      <c r="B273" s="5" t="s">
        <v>538</v>
      </c>
      <c r="C273" s="5">
        <f>_xlfn.XLOOKUP($B273,'工作表1 (2)'!$D$3:$D$279,'工作表1 (2)'!J$3:J$279)</f>
        <v>6</v>
      </c>
      <c r="D273" s="5">
        <f>_xlfn.XLOOKUP($B273,'工作表1 (2)'!$D$3:$D$279,'工作表1 (2)'!K$3:K$279)</f>
        <v>4</v>
      </c>
      <c r="E273" s="7">
        <f t="shared" si="58"/>
        <v>5.4285714285714288</v>
      </c>
      <c r="F273" s="6">
        <f t="shared" si="57"/>
        <v>0</v>
      </c>
      <c r="G273" s="55">
        <f t="shared" si="59"/>
        <v>1.2057367686254615E-3</v>
      </c>
      <c r="H273" s="56">
        <f t="shared" si="49"/>
        <v>3.0143419215636538</v>
      </c>
      <c r="I273" s="56">
        <f t="shared" si="53"/>
        <v>3</v>
      </c>
      <c r="J273" s="56">
        <f t="shared" ref="J267:J273" si="60">ROUND(MAX(H273,3),0)</f>
        <v>3</v>
      </c>
      <c r="K273" t="str">
        <f t="shared" si="50"/>
        <v>不分平假日</v>
      </c>
      <c r="L273" s="54">
        <f t="shared" si="51"/>
        <v>0.78947368421052633</v>
      </c>
      <c r="M273" s="57">
        <f t="shared" si="52"/>
        <v>0.21052631578947367</v>
      </c>
      <c r="N273" s="6" t="str">
        <f t="shared" si="55"/>
        <v>不分平假日</v>
      </c>
      <c r="O273" s="6" t="str">
        <f t="shared" si="56"/>
        <v>不分平假日</v>
      </c>
    </row>
    <row r="274" spans="1:15" ht="17.25" thickBot="1" x14ac:dyDescent="0.3">
      <c r="A274" s="4">
        <v>271</v>
      </c>
      <c r="B274" s="5" t="s">
        <v>540</v>
      </c>
      <c r="C274" s="5">
        <f>_xlfn.XLOOKUP($B274,'工作表1 (2)'!$D$3:$D$371,'工作表1 (2)'!J$3:J$371)</f>
        <v>4</v>
      </c>
      <c r="D274" s="5">
        <f>_xlfn.XLOOKUP($B274,'工作表1 (2)'!$D$3:$D$371,'工作表1 (2)'!K$3:K$371)</f>
        <v>4</v>
      </c>
      <c r="E274" s="7">
        <f t="shared" ref="E274:E336" si="61">(C274*5+D274*2)/7</f>
        <v>4</v>
      </c>
      <c r="F274" s="6">
        <f t="shared" si="57"/>
        <v>0</v>
      </c>
      <c r="G274" s="55">
        <f t="shared" si="59"/>
        <v>8.884376189871821E-4</v>
      </c>
      <c r="H274" s="56">
        <f t="shared" ref="H274:H336" si="62">2500*G274</f>
        <v>2.2210940474679552</v>
      </c>
      <c r="I274" s="56">
        <f t="shared" ref="I274:I336" si="63">ROUND(H274,0)</f>
        <v>2</v>
      </c>
      <c r="J274" s="56">
        <f t="shared" ref="J274:J336" si="64">ROUND(MAX(H274,3),0)</f>
        <v>3</v>
      </c>
      <c r="K274" t="str">
        <f t="shared" ref="K274:K336" si="65">IF(J274&gt;30,"分平假日","不分平假日")</f>
        <v>不分平假日</v>
      </c>
      <c r="L274" s="54">
        <f t="shared" ref="L274:L336" si="66">(C274*5)/((C274*5)+(D274*2))</f>
        <v>0.7142857142857143</v>
      </c>
      <c r="M274" s="57">
        <f t="shared" ref="M274:M336" si="67">1-L274</f>
        <v>0.2857142857142857</v>
      </c>
      <c r="N274" s="6" t="str">
        <f t="shared" ref="N274:N336" si="68">IF(K274="分平假日",ROUND(J274*L274,0),K274)</f>
        <v>不分平假日</v>
      </c>
      <c r="O274" s="6" t="str">
        <f t="shared" ref="O274:O336" si="69">IF(K274="分平假日",J274-N274,K274)</f>
        <v>不分平假日</v>
      </c>
    </row>
    <row r="275" spans="1:15" ht="17.25" thickBot="1" x14ac:dyDescent="0.3">
      <c r="A275" s="4">
        <v>272</v>
      </c>
      <c r="B275" s="5" t="s">
        <v>645</v>
      </c>
      <c r="C275" s="5">
        <f>_xlfn.XLOOKUP($B275,'工作表1 (2)'!$D$3:$D$371,'工作表1 (2)'!J$3:J$371)</f>
        <v>6</v>
      </c>
      <c r="D275" s="5">
        <f>_xlfn.XLOOKUP($B275,'工作表1 (2)'!$D$3:$D$371,'工作表1 (2)'!K$3:K$371)</f>
        <v>3</v>
      </c>
      <c r="E275" s="7">
        <f t="shared" si="61"/>
        <v>5.1428571428571432</v>
      </c>
      <c r="F275" s="6">
        <f t="shared" si="57"/>
        <v>0</v>
      </c>
      <c r="G275" s="55">
        <f t="shared" si="59"/>
        <v>1.1422769386978057E-3</v>
      </c>
      <c r="H275" s="56">
        <f t="shared" si="62"/>
        <v>2.8556923467445143</v>
      </c>
      <c r="I275" s="56">
        <f t="shared" si="63"/>
        <v>3</v>
      </c>
      <c r="J275" s="56">
        <f t="shared" si="64"/>
        <v>3</v>
      </c>
      <c r="K275" t="str">
        <f t="shared" si="65"/>
        <v>不分平假日</v>
      </c>
      <c r="L275" s="54">
        <f t="shared" si="66"/>
        <v>0.83333333333333337</v>
      </c>
      <c r="M275" s="57">
        <f t="shared" si="67"/>
        <v>0.16666666666666663</v>
      </c>
      <c r="N275" s="6" t="str">
        <f t="shared" si="68"/>
        <v>不分平假日</v>
      </c>
      <c r="O275" s="6" t="str">
        <f t="shared" si="69"/>
        <v>不分平假日</v>
      </c>
    </row>
    <row r="276" spans="1:15" ht="17.25" thickBot="1" x14ac:dyDescent="0.3">
      <c r="A276" s="4">
        <v>273</v>
      </c>
      <c r="B276" s="5" t="s">
        <v>969</v>
      </c>
      <c r="C276" s="5">
        <f>_xlfn.XLOOKUP($B276,'工作表1 (2)'!$D$3:$D$371,'工作表1 (2)'!J$3:J$371)</f>
        <v>5</v>
      </c>
      <c r="D276" s="5">
        <f>_xlfn.XLOOKUP($B276,'工作表1 (2)'!$D$3:$D$371,'工作表1 (2)'!K$3:K$371)</f>
        <v>0</v>
      </c>
      <c r="E276" s="7">
        <f t="shared" si="61"/>
        <v>3.5714285714285716</v>
      </c>
      <c r="F276" s="6">
        <f t="shared" si="57"/>
        <v>0</v>
      </c>
      <c r="G276" s="55">
        <f t="shared" si="59"/>
        <v>7.9324787409569835E-4</v>
      </c>
      <c r="H276" s="56">
        <f t="shared" si="62"/>
        <v>1.9831196852392459</v>
      </c>
      <c r="I276" s="56">
        <f t="shared" si="63"/>
        <v>2</v>
      </c>
      <c r="J276" s="56">
        <f t="shared" si="64"/>
        <v>3</v>
      </c>
      <c r="K276" t="str">
        <f t="shared" si="65"/>
        <v>不分平假日</v>
      </c>
      <c r="L276" s="54">
        <f t="shared" si="66"/>
        <v>1</v>
      </c>
      <c r="M276" s="57">
        <f t="shared" si="67"/>
        <v>0</v>
      </c>
      <c r="N276" s="6" t="str">
        <f t="shared" si="68"/>
        <v>不分平假日</v>
      </c>
      <c r="O276" s="6" t="str">
        <f t="shared" si="69"/>
        <v>不分平假日</v>
      </c>
    </row>
    <row r="277" spans="1:15" ht="17.25" thickBot="1" x14ac:dyDescent="0.3">
      <c r="A277" s="4">
        <v>274</v>
      </c>
      <c r="B277" s="5" t="s">
        <v>541</v>
      </c>
      <c r="C277" s="5">
        <f>_xlfn.XLOOKUP($B277,'工作表1 (2)'!$D$3:$D$371,'工作表1 (2)'!J$3:J$371)</f>
        <v>6</v>
      </c>
      <c r="D277" s="5">
        <f>_xlfn.XLOOKUP($B277,'工作表1 (2)'!$D$3:$D$371,'工作表1 (2)'!K$3:K$371)</f>
        <v>6</v>
      </c>
      <c r="E277" s="7">
        <f t="shared" si="61"/>
        <v>6</v>
      </c>
      <c r="F277" s="6">
        <f t="shared" si="57"/>
        <v>0</v>
      </c>
      <c r="G277" s="55">
        <f t="shared" si="59"/>
        <v>1.3326564284807732E-3</v>
      </c>
      <c r="H277" s="56">
        <f t="shared" si="62"/>
        <v>3.3316410712019331</v>
      </c>
      <c r="I277" s="56">
        <f t="shared" si="63"/>
        <v>3</v>
      </c>
      <c r="J277" s="56">
        <f t="shared" si="64"/>
        <v>3</v>
      </c>
      <c r="K277" t="str">
        <f t="shared" si="65"/>
        <v>不分平假日</v>
      </c>
      <c r="L277" s="54">
        <f t="shared" si="66"/>
        <v>0.7142857142857143</v>
      </c>
      <c r="M277" s="57">
        <f t="shared" si="67"/>
        <v>0.2857142857142857</v>
      </c>
      <c r="N277" s="6" t="str">
        <f t="shared" si="68"/>
        <v>不分平假日</v>
      </c>
      <c r="O277" s="6" t="str">
        <f t="shared" si="69"/>
        <v>不分平假日</v>
      </c>
    </row>
    <row r="278" spans="1:15" ht="17.25" thickBot="1" x14ac:dyDescent="0.3">
      <c r="A278" s="4">
        <v>275</v>
      </c>
      <c r="B278" s="5" t="s">
        <v>546</v>
      </c>
      <c r="C278" s="5">
        <f>_xlfn.XLOOKUP($B278,'工作表1 (2)'!$D$3:$D$371,'工作表1 (2)'!J$3:J$371)</f>
        <v>2</v>
      </c>
      <c r="D278" s="5">
        <f>_xlfn.XLOOKUP($B278,'工作表1 (2)'!$D$3:$D$371,'工作表1 (2)'!K$3:K$371)</f>
        <v>4</v>
      </c>
      <c r="E278" s="7">
        <f t="shared" si="61"/>
        <v>2.5714285714285716</v>
      </c>
      <c r="F278" s="6">
        <f t="shared" si="57"/>
        <v>0</v>
      </c>
      <c r="G278" s="55">
        <f t="shared" si="59"/>
        <v>5.7113846934890285E-4</v>
      </c>
      <c r="H278" s="56">
        <f t="shared" si="62"/>
        <v>1.4278461733722572</v>
      </c>
      <c r="I278" s="56">
        <f t="shared" si="63"/>
        <v>1</v>
      </c>
      <c r="J278" s="56">
        <f t="shared" si="64"/>
        <v>3</v>
      </c>
      <c r="K278" t="str">
        <f t="shared" si="65"/>
        <v>不分平假日</v>
      </c>
      <c r="L278" s="54">
        <f t="shared" si="66"/>
        <v>0.55555555555555558</v>
      </c>
      <c r="M278" s="57">
        <f t="shared" si="67"/>
        <v>0.44444444444444442</v>
      </c>
      <c r="N278" s="6" t="str">
        <f t="shared" si="68"/>
        <v>不分平假日</v>
      </c>
      <c r="O278" s="6" t="str">
        <f t="shared" si="69"/>
        <v>不分平假日</v>
      </c>
    </row>
    <row r="279" spans="1:15" ht="17.25" thickBot="1" x14ac:dyDescent="0.3">
      <c r="A279" s="4">
        <v>276</v>
      </c>
      <c r="B279" s="5" t="s">
        <v>646</v>
      </c>
      <c r="C279" s="5">
        <f>_xlfn.XLOOKUP($B279,'工作表1 (2)'!$D$3:$D$371,'工作表1 (2)'!J$3:J$371)</f>
        <v>0</v>
      </c>
      <c r="D279" s="5">
        <f>_xlfn.XLOOKUP($B279,'工作表1 (2)'!$D$3:$D$371,'工作表1 (2)'!K$3:K$371)</f>
        <v>4</v>
      </c>
      <c r="E279" s="7">
        <f t="shared" si="61"/>
        <v>1.1428571428571428</v>
      </c>
      <c r="F279" s="6">
        <f t="shared" si="57"/>
        <v>0</v>
      </c>
      <c r="G279" s="55">
        <f t="shared" si="59"/>
        <v>2.5383931971062343E-4</v>
      </c>
      <c r="H279" s="56">
        <f t="shared" si="62"/>
        <v>0.63459829927655853</v>
      </c>
      <c r="I279" s="56">
        <f t="shared" si="63"/>
        <v>1</v>
      </c>
      <c r="J279" s="56">
        <f t="shared" si="64"/>
        <v>3</v>
      </c>
      <c r="K279" t="str">
        <f t="shared" si="65"/>
        <v>不分平假日</v>
      </c>
      <c r="L279" s="54">
        <f t="shared" si="66"/>
        <v>0</v>
      </c>
      <c r="M279" s="57">
        <f t="shared" si="67"/>
        <v>1</v>
      </c>
      <c r="N279" s="6" t="str">
        <f t="shared" si="68"/>
        <v>不分平假日</v>
      </c>
      <c r="O279" s="6" t="str">
        <f t="shared" si="69"/>
        <v>不分平假日</v>
      </c>
    </row>
    <row r="280" spans="1:15" ht="17.25" thickBot="1" x14ac:dyDescent="0.3">
      <c r="A280" s="4">
        <v>277</v>
      </c>
      <c r="B280" s="5" t="s">
        <v>647</v>
      </c>
      <c r="C280" s="5">
        <f>_xlfn.XLOOKUP($B280,'工作表1 (2)'!$D$3:$D$371,'工作表1 (2)'!J$3:J$371)</f>
        <v>0</v>
      </c>
      <c r="D280" s="5">
        <f>_xlfn.XLOOKUP($B280,'工作表1 (2)'!$D$3:$D$371,'工作表1 (2)'!K$3:K$371)</f>
        <v>4</v>
      </c>
      <c r="E280" s="7">
        <f t="shared" si="61"/>
        <v>1.1428571428571428</v>
      </c>
      <c r="F280" s="6">
        <f t="shared" si="57"/>
        <v>0</v>
      </c>
      <c r="G280" s="55">
        <f t="shared" si="59"/>
        <v>2.5383931971062343E-4</v>
      </c>
      <c r="H280" s="56">
        <f t="shared" si="62"/>
        <v>0.63459829927655853</v>
      </c>
      <c r="I280" s="56">
        <f t="shared" si="63"/>
        <v>1</v>
      </c>
      <c r="J280" s="56">
        <f t="shared" si="64"/>
        <v>3</v>
      </c>
      <c r="K280" t="str">
        <f t="shared" si="65"/>
        <v>不分平假日</v>
      </c>
      <c r="L280" s="54">
        <f t="shared" si="66"/>
        <v>0</v>
      </c>
      <c r="M280" s="57">
        <f t="shared" si="67"/>
        <v>1</v>
      </c>
      <c r="N280" s="6" t="str">
        <f t="shared" si="68"/>
        <v>不分平假日</v>
      </c>
      <c r="O280" s="6" t="str">
        <f t="shared" si="69"/>
        <v>不分平假日</v>
      </c>
    </row>
    <row r="281" spans="1:15" ht="17.25" thickBot="1" x14ac:dyDescent="0.3">
      <c r="A281" s="4">
        <v>278</v>
      </c>
      <c r="B281" s="5" t="s">
        <v>879</v>
      </c>
      <c r="C281" s="5">
        <f>_xlfn.XLOOKUP($B281,'工作表1 (2)'!$D$3:$D$371,'工作表1 (2)'!J$3:J$371)</f>
        <v>14</v>
      </c>
      <c r="D281" s="5">
        <f>_xlfn.XLOOKUP($B281,'工作表1 (2)'!$D$3:$D$371,'工作表1 (2)'!K$3:K$371)</f>
        <v>14</v>
      </c>
      <c r="E281" s="7">
        <f t="shared" si="61"/>
        <v>14</v>
      </c>
      <c r="F281" s="6">
        <f t="shared" si="57"/>
        <v>0</v>
      </c>
      <c r="G281" s="55">
        <f t="shared" si="59"/>
        <v>3.1095316664551372E-3</v>
      </c>
      <c r="H281" s="56">
        <f t="shared" si="62"/>
        <v>7.7738291661378431</v>
      </c>
      <c r="I281" s="56">
        <f t="shared" si="63"/>
        <v>8</v>
      </c>
      <c r="J281" s="56">
        <f t="shared" si="64"/>
        <v>8</v>
      </c>
      <c r="K281" t="str">
        <f t="shared" si="65"/>
        <v>不分平假日</v>
      </c>
      <c r="L281" s="54">
        <f t="shared" si="66"/>
        <v>0.7142857142857143</v>
      </c>
      <c r="M281" s="57">
        <f t="shared" si="67"/>
        <v>0.2857142857142857</v>
      </c>
      <c r="N281" s="6" t="str">
        <f t="shared" si="68"/>
        <v>不分平假日</v>
      </c>
      <c r="O281" s="6" t="str">
        <f t="shared" si="69"/>
        <v>不分平假日</v>
      </c>
    </row>
    <row r="282" spans="1:15" ht="17.25" thickBot="1" x14ac:dyDescent="0.3">
      <c r="A282" s="4">
        <v>279</v>
      </c>
      <c r="B282" s="5" t="s">
        <v>880</v>
      </c>
      <c r="C282" s="5">
        <f>_xlfn.XLOOKUP($B282,'工作表1 (2)'!$D$3:$D$371,'工作表1 (2)'!J$3:J$371)</f>
        <v>14</v>
      </c>
      <c r="D282" s="5">
        <f>_xlfn.XLOOKUP($B282,'工作表1 (2)'!$D$3:$D$371,'工作表1 (2)'!K$3:K$371)</f>
        <v>14</v>
      </c>
      <c r="E282" s="7">
        <f t="shared" si="61"/>
        <v>14</v>
      </c>
      <c r="F282" s="6">
        <f t="shared" si="57"/>
        <v>0</v>
      </c>
      <c r="G282" s="55">
        <f t="shared" si="59"/>
        <v>3.1095316664551372E-3</v>
      </c>
      <c r="H282" s="56">
        <f t="shared" si="62"/>
        <v>7.7738291661378431</v>
      </c>
      <c r="I282" s="56">
        <f t="shared" si="63"/>
        <v>8</v>
      </c>
      <c r="J282" s="56">
        <f t="shared" si="64"/>
        <v>8</v>
      </c>
      <c r="K282" t="str">
        <f t="shared" si="65"/>
        <v>不分平假日</v>
      </c>
      <c r="L282" s="54">
        <f t="shared" si="66"/>
        <v>0.7142857142857143</v>
      </c>
      <c r="M282" s="57">
        <f t="shared" si="67"/>
        <v>0.2857142857142857</v>
      </c>
      <c r="N282" s="6" t="str">
        <f t="shared" si="68"/>
        <v>不分平假日</v>
      </c>
      <c r="O282" s="6" t="str">
        <f t="shared" si="69"/>
        <v>不分平假日</v>
      </c>
    </row>
    <row r="283" spans="1:15" ht="17.25" thickBot="1" x14ac:dyDescent="0.3">
      <c r="A283" s="4">
        <v>280</v>
      </c>
      <c r="B283" s="5" t="s">
        <v>881</v>
      </c>
      <c r="C283" s="5">
        <f>_xlfn.XLOOKUP($B283,'工作表1 (2)'!$D$3:$D$371,'工作表1 (2)'!J$3:J$371)</f>
        <v>55</v>
      </c>
      <c r="D283" s="5">
        <f>_xlfn.XLOOKUP($B283,'工作表1 (2)'!$D$3:$D$371,'工作表1 (2)'!K$3:K$371)</f>
        <v>0</v>
      </c>
      <c r="E283" s="7">
        <f t="shared" si="61"/>
        <v>39.285714285714285</v>
      </c>
      <c r="F283" s="6">
        <f t="shared" si="57"/>
        <v>0</v>
      </c>
      <c r="G283" s="55">
        <f t="shared" si="59"/>
        <v>8.725726615052682E-3</v>
      </c>
      <c r="H283" s="56">
        <f t="shared" si="62"/>
        <v>21.814316537631704</v>
      </c>
      <c r="I283" s="56">
        <f t="shared" si="63"/>
        <v>22</v>
      </c>
      <c r="J283" s="56">
        <f t="shared" si="64"/>
        <v>22</v>
      </c>
      <c r="K283" t="str">
        <f t="shared" si="65"/>
        <v>不分平假日</v>
      </c>
      <c r="L283" s="54">
        <f t="shared" si="66"/>
        <v>1</v>
      </c>
      <c r="M283" s="57">
        <f t="shared" si="67"/>
        <v>0</v>
      </c>
      <c r="N283" s="6" t="str">
        <f t="shared" si="68"/>
        <v>不分平假日</v>
      </c>
      <c r="O283" s="6" t="str">
        <f t="shared" si="69"/>
        <v>不分平假日</v>
      </c>
    </row>
    <row r="284" spans="1:15" ht="17.25" thickBot="1" x14ac:dyDescent="0.3">
      <c r="A284" s="4">
        <v>281</v>
      </c>
      <c r="B284" s="5" t="s">
        <v>858</v>
      </c>
      <c r="C284" s="5">
        <f>_xlfn.XLOOKUP($B284,'工作表1 (2)'!$D$3:$D$371,'工作表1 (2)'!J$3:J$371)</f>
        <v>3</v>
      </c>
      <c r="D284" s="5">
        <f>_xlfn.XLOOKUP($B284,'工作表1 (2)'!$D$3:$D$371,'工作表1 (2)'!K$3:K$371)</f>
        <v>2</v>
      </c>
      <c r="E284" s="7">
        <f t="shared" si="61"/>
        <v>2.7142857142857144</v>
      </c>
      <c r="F284" s="6">
        <f t="shared" si="57"/>
        <v>0</v>
      </c>
      <c r="G284" s="55">
        <f t="shared" si="59"/>
        <v>6.0286838431273073E-4</v>
      </c>
      <c r="H284" s="56">
        <f t="shared" si="62"/>
        <v>1.5071709607818269</v>
      </c>
      <c r="I284" s="56">
        <f t="shared" si="63"/>
        <v>2</v>
      </c>
      <c r="J284" s="56">
        <f t="shared" si="64"/>
        <v>3</v>
      </c>
      <c r="K284" t="str">
        <f t="shared" si="65"/>
        <v>不分平假日</v>
      </c>
      <c r="L284" s="54">
        <f t="shared" si="66"/>
        <v>0.78947368421052633</v>
      </c>
      <c r="M284" s="57">
        <f t="shared" si="67"/>
        <v>0.21052631578947367</v>
      </c>
      <c r="N284" s="6" t="str">
        <f t="shared" si="68"/>
        <v>不分平假日</v>
      </c>
      <c r="O284" s="6" t="str">
        <f t="shared" si="69"/>
        <v>不分平假日</v>
      </c>
    </row>
    <row r="285" spans="1:15" ht="17.25" thickBot="1" x14ac:dyDescent="0.3">
      <c r="A285" s="4">
        <v>282</v>
      </c>
      <c r="B285" s="5" t="s">
        <v>859</v>
      </c>
      <c r="C285" s="5">
        <f>_xlfn.XLOOKUP($B285,'工作表1 (2)'!$D$3:$D$371,'工作表1 (2)'!J$3:J$371)</f>
        <v>2</v>
      </c>
      <c r="D285" s="5">
        <f>_xlfn.XLOOKUP($B285,'工作表1 (2)'!$D$3:$D$371,'工作表1 (2)'!K$3:K$371)</f>
        <v>2</v>
      </c>
      <c r="E285" s="7">
        <f t="shared" si="61"/>
        <v>2</v>
      </c>
      <c r="F285" s="6">
        <f t="shared" si="57"/>
        <v>0</v>
      </c>
      <c r="G285" s="55">
        <f t="shared" si="59"/>
        <v>4.4421880949359105E-4</v>
      </c>
      <c r="H285" s="56">
        <f t="shared" si="62"/>
        <v>1.1105470237339776</v>
      </c>
      <c r="I285" s="56">
        <f t="shared" si="63"/>
        <v>1</v>
      </c>
      <c r="J285" s="56">
        <f t="shared" si="64"/>
        <v>3</v>
      </c>
      <c r="K285" t="str">
        <f t="shared" si="65"/>
        <v>不分平假日</v>
      </c>
      <c r="L285" s="54">
        <f t="shared" si="66"/>
        <v>0.7142857142857143</v>
      </c>
      <c r="M285" s="57">
        <f t="shared" si="67"/>
        <v>0.2857142857142857</v>
      </c>
      <c r="N285" s="6" t="str">
        <f t="shared" si="68"/>
        <v>不分平假日</v>
      </c>
      <c r="O285" s="6" t="str">
        <f t="shared" si="69"/>
        <v>不分平假日</v>
      </c>
    </row>
    <row r="286" spans="1:15" ht="17.25" thickBot="1" x14ac:dyDescent="0.3">
      <c r="A286" s="4">
        <v>283</v>
      </c>
      <c r="B286" s="5" t="s">
        <v>860</v>
      </c>
      <c r="C286" s="5">
        <f>_xlfn.XLOOKUP($B286,'工作表1 (2)'!$D$3:$D$371,'工作表1 (2)'!J$3:J$371)</f>
        <v>4</v>
      </c>
      <c r="D286" s="5">
        <f>_xlfn.XLOOKUP($B286,'工作表1 (2)'!$D$3:$D$371,'工作表1 (2)'!K$3:K$371)</f>
        <v>2</v>
      </c>
      <c r="E286" s="7">
        <f t="shared" si="61"/>
        <v>3.4285714285714284</v>
      </c>
      <c r="F286" s="6">
        <f t="shared" si="57"/>
        <v>0</v>
      </c>
      <c r="G286" s="55">
        <f t="shared" si="59"/>
        <v>7.6151795913187036E-4</v>
      </c>
      <c r="H286" s="56">
        <f t="shared" si="62"/>
        <v>1.9037948978296759</v>
      </c>
      <c r="I286" s="56">
        <f t="shared" si="63"/>
        <v>2</v>
      </c>
      <c r="J286" s="56">
        <f t="shared" si="64"/>
        <v>3</v>
      </c>
      <c r="K286" t="str">
        <f t="shared" si="65"/>
        <v>不分平假日</v>
      </c>
      <c r="L286" s="54">
        <f t="shared" si="66"/>
        <v>0.83333333333333337</v>
      </c>
      <c r="M286" s="57">
        <f t="shared" si="67"/>
        <v>0.16666666666666663</v>
      </c>
      <c r="N286" s="6" t="str">
        <f t="shared" si="68"/>
        <v>不分平假日</v>
      </c>
      <c r="O286" s="6" t="str">
        <f t="shared" si="69"/>
        <v>不分平假日</v>
      </c>
    </row>
    <row r="287" spans="1:15" ht="17.25" thickBot="1" x14ac:dyDescent="0.3">
      <c r="A287" s="4">
        <v>284</v>
      </c>
      <c r="B287" s="5" t="s">
        <v>861</v>
      </c>
      <c r="C287" s="5">
        <f>_xlfn.XLOOKUP($B287,'工作表1 (2)'!$D$3:$D$371,'工作表1 (2)'!J$3:J$371)</f>
        <v>2</v>
      </c>
      <c r="D287" s="5">
        <f>_xlfn.XLOOKUP($B287,'工作表1 (2)'!$D$3:$D$371,'工作表1 (2)'!K$3:K$371)</f>
        <v>2</v>
      </c>
      <c r="E287" s="7">
        <f t="shared" si="61"/>
        <v>2</v>
      </c>
      <c r="F287" s="6">
        <f t="shared" si="57"/>
        <v>0</v>
      </c>
      <c r="G287" s="55">
        <f t="shared" si="59"/>
        <v>4.4421880949359105E-4</v>
      </c>
      <c r="H287" s="56">
        <f t="shared" si="62"/>
        <v>1.1105470237339776</v>
      </c>
      <c r="I287" s="56">
        <f t="shared" si="63"/>
        <v>1</v>
      </c>
      <c r="J287" s="56">
        <f t="shared" si="64"/>
        <v>3</v>
      </c>
      <c r="K287" t="str">
        <f t="shared" si="65"/>
        <v>不分平假日</v>
      </c>
      <c r="L287" s="54">
        <f t="shared" si="66"/>
        <v>0.7142857142857143</v>
      </c>
      <c r="M287" s="57">
        <f t="shared" si="67"/>
        <v>0.2857142857142857</v>
      </c>
      <c r="N287" s="6" t="str">
        <f t="shared" si="68"/>
        <v>不分平假日</v>
      </c>
      <c r="O287" s="6" t="str">
        <f t="shared" si="69"/>
        <v>不分平假日</v>
      </c>
    </row>
    <row r="288" spans="1:15" ht="17.25" thickBot="1" x14ac:dyDescent="0.3">
      <c r="A288" s="4">
        <v>285</v>
      </c>
      <c r="B288" s="5" t="s">
        <v>862</v>
      </c>
      <c r="C288" s="5">
        <f>_xlfn.XLOOKUP($B288,'工作表1 (2)'!$D$3:$D$371,'工作表1 (2)'!J$3:J$371)</f>
        <v>3</v>
      </c>
      <c r="D288" s="5">
        <f>_xlfn.XLOOKUP($B288,'工作表1 (2)'!$D$3:$D$371,'工作表1 (2)'!K$3:K$371)</f>
        <v>3</v>
      </c>
      <c r="E288" s="7">
        <f t="shared" si="61"/>
        <v>3</v>
      </c>
      <c r="F288" s="6">
        <f t="shared" si="57"/>
        <v>0</v>
      </c>
      <c r="G288" s="55">
        <f t="shared" si="59"/>
        <v>6.663282142403866E-4</v>
      </c>
      <c r="H288" s="56">
        <f t="shared" si="62"/>
        <v>1.6658205356009665</v>
      </c>
      <c r="I288" s="56">
        <f t="shared" si="63"/>
        <v>2</v>
      </c>
      <c r="J288" s="56">
        <f t="shared" si="64"/>
        <v>3</v>
      </c>
      <c r="K288" t="str">
        <f t="shared" si="65"/>
        <v>不分平假日</v>
      </c>
      <c r="L288" s="54">
        <f t="shared" si="66"/>
        <v>0.7142857142857143</v>
      </c>
      <c r="M288" s="57">
        <f t="shared" si="67"/>
        <v>0.2857142857142857</v>
      </c>
      <c r="N288" s="6" t="str">
        <f t="shared" si="68"/>
        <v>不分平假日</v>
      </c>
      <c r="O288" s="6" t="str">
        <f t="shared" si="69"/>
        <v>不分平假日</v>
      </c>
    </row>
    <row r="289" spans="1:15" ht="17.25" thickBot="1" x14ac:dyDescent="0.3">
      <c r="A289" s="4">
        <v>286</v>
      </c>
      <c r="B289" s="5" t="s">
        <v>863</v>
      </c>
      <c r="C289" s="5">
        <f>_xlfn.XLOOKUP($B289,'工作表1 (2)'!$D$3:$D$371,'工作表1 (2)'!J$3:J$371)</f>
        <v>2</v>
      </c>
      <c r="D289" s="5">
        <f>_xlfn.XLOOKUP($B289,'工作表1 (2)'!$D$3:$D$371,'工作表1 (2)'!K$3:K$371)</f>
        <v>2</v>
      </c>
      <c r="E289" s="7">
        <f t="shared" si="61"/>
        <v>2</v>
      </c>
      <c r="F289" s="6">
        <f t="shared" si="57"/>
        <v>0</v>
      </c>
      <c r="G289" s="55">
        <f t="shared" si="59"/>
        <v>4.4421880949359105E-4</v>
      </c>
      <c r="H289" s="56">
        <f t="shared" si="62"/>
        <v>1.1105470237339776</v>
      </c>
      <c r="I289" s="56">
        <f t="shared" si="63"/>
        <v>1</v>
      </c>
      <c r="J289" s="56">
        <f t="shared" si="64"/>
        <v>3</v>
      </c>
      <c r="K289" t="str">
        <f t="shared" si="65"/>
        <v>不分平假日</v>
      </c>
      <c r="L289" s="54">
        <f t="shared" si="66"/>
        <v>0.7142857142857143</v>
      </c>
      <c r="M289" s="57">
        <f t="shared" si="67"/>
        <v>0.2857142857142857</v>
      </c>
      <c r="N289" s="6" t="str">
        <f t="shared" si="68"/>
        <v>不分平假日</v>
      </c>
      <c r="O289" s="6" t="str">
        <f t="shared" si="69"/>
        <v>不分平假日</v>
      </c>
    </row>
    <row r="290" spans="1:15" ht="17.25" thickBot="1" x14ac:dyDescent="0.3">
      <c r="A290" s="4">
        <v>287</v>
      </c>
      <c r="B290" s="5" t="s">
        <v>864</v>
      </c>
      <c r="C290" s="5">
        <f>_xlfn.XLOOKUP($B290,'工作表1 (2)'!$D$3:$D$371,'工作表1 (2)'!J$3:J$371)</f>
        <v>5</v>
      </c>
      <c r="D290" s="5">
        <f>_xlfn.XLOOKUP($B290,'工作表1 (2)'!$D$3:$D$371,'工作表1 (2)'!K$3:K$371)</f>
        <v>2</v>
      </c>
      <c r="E290" s="7">
        <f t="shared" si="61"/>
        <v>4.1428571428571432</v>
      </c>
      <c r="F290" s="6">
        <f t="shared" si="57"/>
        <v>0</v>
      </c>
      <c r="G290" s="55">
        <f t="shared" si="59"/>
        <v>9.2016753395101009E-4</v>
      </c>
      <c r="H290" s="56">
        <f t="shared" si="62"/>
        <v>2.3004188348775254</v>
      </c>
      <c r="I290" s="56">
        <f t="shared" si="63"/>
        <v>2</v>
      </c>
      <c r="J290" s="56">
        <f t="shared" si="64"/>
        <v>3</v>
      </c>
      <c r="K290" t="str">
        <f t="shared" si="65"/>
        <v>不分平假日</v>
      </c>
      <c r="L290" s="54">
        <f t="shared" si="66"/>
        <v>0.86206896551724133</v>
      </c>
      <c r="M290" s="57">
        <f t="shared" si="67"/>
        <v>0.13793103448275867</v>
      </c>
      <c r="N290" s="6" t="str">
        <f t="shared" si="68"/>
        <v>不分平假日</v>
      </c>
      <c r="O290" s="6" t="str">
        <f t="shared" si="69"/>
        <v>不分平假日</v>
      </c>
    </row>
    <row r="291" spans="1:15" ht="17.25" thickBot="1" x14ac:dyDescent="0.3">
      <c r="A291" s="4">
        <v>288</v>
      </c>
      <c r="B291" s="5" t="s">
        <v>865</v>
      </c>
      <c r="C291" s="5">
        <f>_xlfn.XLOOKUP($B291,'工作表1 (2)'!$D$3:$D$371,'工作表1 (2)'!J$3:J$371)</f>
        <v>2</v>
      </c>
      <c r="D291" s="5">
        <f>_xlfn.XLOOKUP($B291,'工作表1 (2)'!$D$3:$D$371,'工作表1 (2)'!K$3:K$371)</f>
        <v>2</v>
      </c>
      <c r="E291" s="7">
        <f t="shared" si="61"/>
        <v>2</v>
      </c>
      <c r="F291" s="6">
        <f t="shared" si="57"/>
        <v>0</v>
      </c>
      <c r="G291" s="55">
        <f t="shared" si="59"/>
        <v>4.4421880949359105E-4</v>
      </c>
      <c r="H291" s="56">
        <f t="shared" si="62"/>
        <v>1.1105470237339776</v>
      </c>
      <c r="I291" s="56">
        <f t="shared" si="63"/>
        <v>1</v>
      </c>
      <c r="J291" s="56">
        <f t="shared" si="64"/>
        <v>3</v>
      </c>
      <c r="K291" t="str">
        <f t="shared" si="65"/>
        <v>不分平假日</v>
      </c>
      <c r="L291" s="54">
        <f t="shared" si="66"/>
        <v>0.7142857142857143</v>
      </c>
      <c r="M291" s="57">
        <f t="shared" si="67"/>
        <v>0.2857142857142857</v>
      </c>
      <c r="N291" s="6" t="str">
        <f t="shared" si="68"/>
        <v>不分平假日</v>
      </c>
      <c r="O291" s="6" t="str">
        <f t="shared" si="69"/>
        <v>不分平假日</v>
      </c>
    </row>
    <row r="292" spans="1:15" ht="17.25" thickBot="1" x14ac:dyDescent="0.3">
      <c r="A292" s="4">
        <v>289</v>
      </c>
      <c r="B292" s="5" t="s">
        <v>874</v>
      </c>
      <c r="C292" s="5">
        <f>_xlfn.XLOOKUP($B292,'工作表1 (2)'!$D$3:$D$371,'工作表1 (2)'!J$3:J$371)</f>
        <v>4</v>
      </c>
      <c r="D292" s="5">
        <f>_xlfn.XLOOKUP($B292,'工作表1 (2)'!$D$3:$D$371,'工作表1 (2)'!K$3:K$371)</f>
        <v>5</v>
      </c>
      <c r="E292" s="7">
        <f t="shared" si="61"/>
        <v>4.2857142857142856</v>
      </c>
      <c r="F292" s="6">
        <f t="shared" si="57"/>
        <v>0</v>
      </c>
      <c r="G292" s="55">
        <f t="shared" si="59"/>
        <v>9.5189744891483797E-4</v>
      </c>
      <c r="H292" s="56">
        <f t="shared" si="62"/>
        <v>2.3797436222870951</v>
      </c>
      <c r="I292" s="56">
        <f t="shared" si="63"/>
        <v>2</v>
      </c>
      <c r="J292" s="56">
        <f t="shared" si="64"/>
        <v>3</v>
      </c>
      <c r="K292" t="str">
        <f t="shared" si="65"/>
        <v>不分平假日</v>
      </c>
      <c r="L292" s="54">
        <f t="shared" si="66"/>
        <v>0.66666666666666663</v>
      </c>
      <c r="M292" s="57">
        <f t="shared" si="67"/>
        <v>0.33333333333333337</v>
      </c>
      <c r="N292" s="6" t="str">
        <f t="shared" si="68"/>
        <v>不分平假日</v>
      </c>
      <c r="O292" s="6" t="str">
        <f t="shared" si="69"/>
        <v>不分平假日</v>
      </c>
    </row>
    <row r="293" spans="1:15" ht="17.25" thickBot="1" x14ac:dyDescent="0.3">
      <c r="A293" s="4">
        <v>290</v>
      </c>
      <c r="B293" s="5" t="s">
        <v>875</v>
      </c>
      <c r="C293" s="5">
        <f>_xlfn.XLOOKUP($B293,'工作表1 (2)'!$D$3:$D$371,'工作表1 (2)'!J$3:J$371)</f>
        <v>2</v>
      </c>
      <c r="D293" s="5">
        <f>_xlfn.XLOOKUP($B293,'工作表1 (2)'!$D$3:$D$371,'工作表1 (2)'!K$3:K$371)</f>
        <v>0</v>
      </c>
      <c r="E293" s="7">
        <f t="shared" si="61"/>
        <v>1.4285714285714286</v>
      </c>
      <c r="F293" s="6">
        <f t="shared" si="57"/>
        <v>0</v>
      </c>
      <c r="G293" s="55">
        <f t="shared" si="59"/>
        <v>3.1729914963827936E-4</v>
      </c>
      <c r="H293" s="56">
        <f t="shared" si="62"/>
        <v>0.79324787409569841</v>
      </c>
      <c r="I293" s="56">
        <f t="shared" si="63"/>
        <v>1</v>
      </c>
      <c r="J293" s="56">
        <f t="shared" si="64"/>
        <v>3</v>
      </c>
      <c r="K293" t="str">
        <f t="shared" si="65"/>
        <v>不分平假日</v>
      </c>
      <c r="L293" s="54">
        <f t="shared" si="66"/>
        <v>1</v>
      </c>
      <c r="M293" s="57">
        <f t="shared" si="67"/>
        <v>0</v>
      </c>
      <c r="N293" s="6" t="str">
        <f t="shared" si="68"/>
        <v>不分平假日</v>
      </c>
      <c r="O293" s="6" t="str">
        <f t="shared" si="69"/>
        <v>不分平假日</v>
      </c>
    </row>
    <row r="294" spans="1:15" ht="17.25" thickBot="1" x14ac:dyDescent="0.3">
      <c r="A294" s="4">
        <v>291</v>
      </c>
      <c r="B294" s="5" t="s">
        <v>876</v>
      </c>
      <c r="C294" s="5">
        <f>_xlfn.XLOOKUP($B294,'工作表1 (2)'!$D$3:$D$371,'工作表1 (2)'!J$3:J$371)</f>
        <v>4</v>
      </c>
      <c r="D294" s="5">
        <f>_xlfn.XLOOKUP($B294,'工作表1 (2)'!$D$3:$D$371,'工作表1 (2)'!K$3:K$371)</f>
        <v>5</v>
      </c>
      <c r="E294" s="7">
        <f t="shared" si="61"/>
        <v>4.2857142857142856</v>
      </c>
      <c r="F294" s="6">
        <f t="shared" si="57"/>
        <v>0</v>
      </c>
      <c r="G294" s="55">
        <f t="shared" si="59"/>
        <v>9.5189744891483797E-4</v>
      </c>
      <c r="H294" s="56">
        <f t="shared" si="62"/>
        <v>2.3797436222870951</v>
      </c>
      <c r="I294" s="56">
        <f t="shared" si="63"/>
        <v>2</v>
      </c>
      <c r="J294" s="56">
        <f t="shared" si="64"/>
        <v>3</v>
      </c>
      <c r="K294" t="str">
        <f t="shared" si="65"/>
        <v>不分平假日</v>
      </c>
      <c r="L294" s="54">
        <f t="shared" si="66"/>
        <v>0.66666666666666663</v>
      </c>
      <c r="M294" s="57">
        <f t="shared" si="67"/>
        <v>0.33333333333333337</v>
      </c>
      <c r="N294" s="6" t="str">
        <f t="shared" si="68"/>
        <v>不分平假日</v>
      </c>
      <c r="O294" s="6" t="str">
        <f t="shared" si="69"/>
        <v>不分平假日</v>
      </c>
    </row>
    <row r="295" spans="1:15" ht="17.25" thickBot="1" x14ac:dyDescent="0.3">
      <c r="A295" s="4">
        <v>292</v>
      </c>
      <c r="B295" s="5" t="s">
        <v>877</v>
      </c>
      <c r="C295" s="5">
        <f>_xlfn.XLOOKUP($B295,'工作表1 (2)'!$D$3:$D$371,'工作表1 (2)'!J$3:J$371)</f>
        <v>2</v>
      </c>
      <c r="D295" s="5">
        <f>_xlfn.XLOOKUP($B295,'工作表1 (2)'!$D$3:$D$371,'工作表1 (2)'!K$3:K$371)</f>
        <v>0</v>
      </c>
      <c r="E295" s="7">
        <f t="shared" si="61"/>
        <v>1.4285714285714286</v>
      </c>
      <c r="F295" s="6">
        <f t="shared" si="57"/>
        <v>0</v>
      </c>
      <c r="G295" s="55">
        <f t="shared" si="59"/>
        <v>3.1729914963827936E-4</v>
      </c>
      <c r="H295" s="56">
        <f t="shared" si="62"/>
        <v>0.79324787409569841</v>
      </c>
      <c r="I295" s="56">
        <f t="shared" si="63"/>
        <v>1</v>
      </c>
      <c r="J295" s="56">
        <f t="shared" si="64"/>
        <v>3</v>
      </c>
      <c r="K295" t="str">
        <f t="shared" si="65"/>
        <v>不分平假日</v>
      </c>
      <c r="L295" s="54">
        <f t="shared" si="66"/>
        <v>1</v>
      </c>
      <c r="M295" s="57">
        <f t="shared" si="67"/>
        <v>0</v>
      </c>
      <c r="N295" s="6" t="str">
        <f t="shared" si="68"/>
        <v>不分平假日</v>
      </c>
      <c r="O295" s="6" t="str">
        <f t="shared" si="69"/>
        <v>不分平假日</v>
      </c>
    </row>
    <row r="296" spans="1:15" ht="17.25" thickBot="1" x14ac:dyDescent="0.3">
      <c r="A296" s="4">
        <v>293</v>
      </c>
      <c r="B296" s="5" t="s">
        <v>878</v>
      </c>
      <c r="C296" s="5">
        <f>_xlfn.XLOOKUP($B296,'工作表1 (2)'!$D$3:$D$371,'工作表1 (2)'!J$3:J$371)</f>
        <v>22</v>
      </c>
      <c r="D296" s="5">
        <f>_xlfn.XLOOKUP($B296,'工作表1 (2)'!$D$3:$D$371,'工作表1 (2)'!K$3:K$371)</f>
        <v>13</v>
      </c>
      <c r="E296" s="7">
        <f t="shared" si="61"/>
        <v>19.428571428571427</v>
      </c>
      <c r="F296" s="6">
        <f t="shared" si="57"/>
        <v>0</v>
      </c>
      <c r="G296" s="55">
        <f t="shared" si="59"/>
        <v>4.3152684350805989E-3</v>
      </c>
      <c r="H296" s="56">
        <f t="shared" si="62"/>
        <v>10.788171087701498</v>
      </c>
      <c r="I296" s="56">
        <f t="shared" si="63"/>
        <v>11</v>
      </c>
      <c r="J296" s="56">
        <f t="shared" si="64"/>
        <v>11</v>
      </c>
      <c r="K296" t="str">
        <f t="shared" si="65"/>
        <v>不分平假日</v>
      </c>
      <c r="L296" s="54">
        <f t="shared" si="66"/>
        <v>0.80882352941176472</v>
      </c>
      <c r="M296" s="57">
        <f t="shared" si="67"/>
        <v>0.19117647058823528</v>
      </c>
      <c r="N296" s="6" t="str">
        <f t="shared" si="68"/>
        <v>不分平假日</v>
      </c>
      <c r="O296" s="6" t="str">
        <f t="shared" si="69"/>
        <v>不分平假日</v>
      </c>
    </row>
    <row r="297" spans="1:15" ht="17.25" thickBot="1" x14ac:dyDescent="0.3">
      <c r="A297" s="4">
        <v>294</v>
      </c>
      <c r="B297" s="5" t="s">
        <v>713</v>
      </c>
      <c r="C297" s="5">
        <f>_xlfn.XLOOKUP($B297,'工作表1 (2)'!$D$3:$D$371,'工作表1 (2)'!J$3:J$371)</f>
        <v>6</v>
      </c>
      <c r="D297" s="5">
        <f>_xlfn.XLOOKUP($B297,'工作表1 (2)'!$D$3:$D$371,'工作表1 (2)'!K$3:K$371)</f>
        <v>2</v>
      </c>
      <c r="E297" s="7">
        <f t="shared" si="61"/>
        <v>4.8571428571428568</v>
      </c>
      <c r="F297" s="6">
        <f t="shared" si="57"/>
        <v>0</v>
      </c>
      <c r="G297" s="55">
        <f t="shared" si="59"/>
        <v>1.0788171087701497E-3</v>
      </c>
      <c r="H297" s="56">
        <f t="shared" si="62"/>
        <v>2.6970427719253744</v>
      </c>
      <c r="I297" s="56">
        <f t="shared" si="63"/>
        <v>3</v>
      </c>
      <c r="J297" s="56">
        <f t="shared" si="64"/>
        <v>3</v>
      </c>
      <c r="K297" t="str">
        <f t="shared" si="65"/>
        <v>不分平假日</v>
      </c>
      <c r="L297" s="54">
        <f t="shared" si="66"/>
        <v>0.88235294117647056</v>
      </c>
      <c r="M297" s="57">
        <f t="shared" si="67"/>
        <v>0.11764705882352944</v>
      </c>
      <c r="N297" s="6" t="str">
        <f t="shared" si="68"/>
        <v>不分平假日</v>
      </c>
      <c r="O297" s="6" t="str">
        <f t="shared" si="69"/>
        <v>不分平假日</v>
      </c>
    </row>
    <row r="298" spans="1:15" ht="17.25" thickBot="1" x14ac:dyDescent="0.3">
      <c r="A298" s="4">
        <v>295</v>
      </c>
      <c r="B298" s="5" t="s">
        <v>937</v>
      </c>
      <c r="C298" s="5">
        <f>_xlfn.XLOOKUP($B298,'工作表1 (2)'!$D$3:$D$371,'工作表1 (2)'!J$3:J$371)</f>
        <v>5</v>
      </c>
      <c r="D298" s="5">
        <f>_xlfn.XLOOKUP($B298,'工作表1 (2)'!$D$3:$D$371,'工作表1 (2)'!K$3:K$371)</f>
        <v>4</v>
      </c>
      <c r="E298" s="7">
        <f t="shared" si="61"/>
        <v>4.7142857142857144</v>
      </c>
      <c r="F298" s="6">
        <f t="shared" si="57"/>
        <v>0</v>
      </c>
      <c r="G298" s="55">
        <f t="shared" si="59"/>
        <v>1.0470871938063218E-3</v>
      </c>
      <c r="H298" s="56">
        <f t="shared" si="62"/>
        <v>2.6177179845158047</v>
      </c>
      <c r="I298" s="56">
        <f t="shared" si="63"/>
        <v>3</v>
      </c>
      <c r="J298" s="56">
        <f t="shared" si="64"/>
        <v>3</v>
      </c>
      <c r="K298" t="str">
        <f t="shared" si="65"/>
        <v>不分平假日</v>
      </c>
      <c r="L298" s="54">
        <f t="shared" si="66"/>
        <v>0.75757575757575757</v>
      </c>
      <c r="M298" s="57">
        <f t="shared" si="67"/>
        <v>0.24242424242424243</v>
      </c>
      <c r="N298" s="6" t="str">
        <f t="shared" si="68"/>
        <v>不分平假日</v>
      </c>
      <c r="O298" s="6" t="str">
        <f t="shared" si="69"/>
        <v>不分平假日</v>
      </c>
    </row>
    <row r="299" spans="1:15" ht="17.25" thickBot="1" x14ac:dyDescent="0.3">
      <c r="A299" s="4">
        <v>296</v>
      </c>
      <c r="B299" s="5" t="s">
        <v>938</v>
      </c>
      <c r="C299" s="5">
        <f>_xlfn.XLOOKUP($B299,'工作表1 (2)'!$D$3:$D$371,'工作表1 (2)'!J$3:J$371)</f>
        <v>5</v>
      </c>
      <c r="D299" s="5">
        <f>_xlfn.XLOOKUP($B299,'工作表1 (2)'!$D$3:$D$371,'工作表1 (2)'!K$3:K$371)</f>
        <v>4</v>
      </c>
      <c r="E299" s="7">
        <f t="shared" si="61"/>
        <v>4.7142857142857144</v>
      </c>
      <c r="F299" s="6">
        <f t="shared" si="57"/>
        <v>0</v>
      </c>
      <c r="G299" s="55">
        <f t="shared" si="59"/>
        <v>1.0470871938063218E-3</v>
      </c>
      <c r="H299" s="56">
        <f t="shared" si="62"/>
        <v>2.6177179845158047</v>
      </c>
      <c r="I299" s="56">
        <f t="shared" si="63"/>
        <v>3</v>
      </c>
      <c r="J299" s="56">
        <f t="shared" si="64"/>
        <v>3</v>
      </c>
      <c r="K299" t="str">
        <f t="shared" si="65"/>
        <v>不分平假日</v>
      </c>
      <c r="L299" s="54">
        <f t="shared" si="66"/>
        <v>0.75757575757575757</v>
      </c>
      <c r="M299" s="57">
        <f t="shared" si="67"/>
        <v>0.24242424242424243</v>
      </c>
      <c r="N299" s="6" t="str">
        <f t="shared" si="68"/>
        <v>不分平假日</v>
      </c>
      <c r="O299" s="6" t="str">
        <f t="shared" si="69"/>
        <v>不分平假日</v>
      </c>
    </row>
    <row r="300" spans="1:15" ht="17.25" thickBot="1" x14ac:dyDescent="0.3">
      <c r="A300" s="4">
        <v>297</v>
      </c>
      <c r="B300" s="5" t="s">
        <v>939</v>
      </c>
      <c r="C300" s="5">
        <f>_xlfn.XLOOKUP($B300,'工作表1 (2)'!$D$3:$D$371,'工作表1 (2)'!J$3:J$371)</f>
        <v>5</v>
      </c>
      <c r="D300" s="5">
        <f>_xlfn.XLOOKUP($B300,'工作表1 (2)'!$D$3:$D$371,'工作表1 (2)'!K$3:K$371)</f>
        <v>4</v>
      </c>
      <c r="E300" s="7">
        <f t="shared" si="61"/>
        <v>4.7142857142857144</v>
      </c>
      <c r="F300" s="6">
        <f t="shared" si="57"/>
        <v>0</v>
      </c>
      <c r="G300" s="55">
        <f t="shared" si="59"/>
        <v>1.0470871938063218E-3</v>
      </c>
      <c r="H300" s="56">
        <f t="shared" si="62"/>
        <v>2.6177179845158047</v>
      </c>
      <c r="I300" s="56">
        <f t="shared" si="63"/>
        <v>3</v>
      </c>
      <c r="J300" s="56">
        <f t="shared" si="64"/>
        <v>3</v>
      </c>
      <c r="K300" t="str">
        <f t="shared" si="65"/>
        <v>不分平假日</v>
      </c>
      <c r="L300" s="54">
        <f t="shared" si="66"/>
        <v>0.75757575757575757</v>
      </c>
      <c r="M300" s="57">
        <f t="shared" si="67"/>
        <v>0.24242424242424243</v>
      </c>
      <c r="N300" s="6" t="str">
        <f t="shared" si="68"/>
        <v>不分平假日</v>
      </c>
      <c r="O300" s="6" t="str">
        <f t="shared" si="69"/>
        <v>不分平假日</v>
      </c>
    </row>
    <row r="301" spans="1:15" ht="17.25" thickBot="1" x14ac:dyDescent="0.3">
      <c r="A301" s="4">
        <v>298</v>
      </c>
      <c r="B301" s="5" t="s">
        <v>814</v>
      </c>
      <c r="C301" s="5">
        <f>_xlfn.XLOOKUP($B301,'工作表1 (2)'!$D$3:$D$371,'工作表1 (2)'!J$3:J$371)</f>
        <v>5</v>
      </c>
      <c r="D301" s="5">
        <f>_xlfn.XLOOKUP($B301,'工作表1 (2)'!$D$3:$D$371,'工作表1 (2)'!K$3:K$371)</f>
        <v>4</v>
      </c>
      <c r="E301" s="7">
        <f t="shared" si="61"/>
        <v>4.7142857142857144</v>
      </c>
      <c r="F301" s="6">
        <f t="shared" si="57"/>
        <v>0</v>
      </c>
      <c r="G301" s="55">
        <f t="shared" si="59"/>
        <v>1.0470871938063218E-3</v>
      </c>
      <c r="H301" s="56">
        <f t="shared" si="62"/>
        <v>2.6177179845158047</v>
      </c>
      <c r="I301" s="56">
        <f t="shared" si="63"/>
        <v>3</v>
      </c>
      <c r="J301" s="56">
        <f t="shared" si="64"/>
        <v>3</v>
      </c>
      <c r="K301" t="str">
        <f t="shared" si="65"/>
        <v>不分平假日</v>
      </c>
      <c r="L301" s="54">
        <f t="shared" si="66"/>
        <v>0.75757575757575757</v>
      </c>
      <c r="M301" s="57">
        <f t="shared" si="67"/>
        <v>0.24242424242424243</v>
      </c>
      <c r="N301" s="6" t="str">
        <f t="shared" si="68"/>
        <v>不分平假日</v>
      </c>
      <c r="O301" s="6" t="str">
        <f t="shared" si="69"/>
        <v>不分平假日</v>
      </c>
    </row>
    <row r="302" spans="1:15" ht="17.25" thickBot="1" x14ac:dyDescent="0.3">
      <c r="A302" s="4">
        <v>299</v>
      </c>
      <c r="B302" s="5" t="s">
        <v>940</v>
      </c>
      <c r="C302" s="5">
        <f>_xlfn.XLOOKUP($B302,'工作表1 (2)'!$D$3:$D$371,'工作表1 (2)'!J$3:J$371)</f>
        <v>4</v>
      </c>
      <c r="D302" s="5">
        <f>_xlfn.XLOOKUP($B302,'工作表1 (2)'!$D$3:$D$371,'工作表1 (2)'!K$3:K$371)</f>
        <v>3</v>
      </c>
      <c r="E302" s="7">
        <f t="shared" si="61"/>
        <v>3.7142857142857144</v>
      </c>
      <c r="F302" s="6">
        <f t="shared" si="57"/>
        <v>0</v>
      </c>
      <c r="G302" s="55">
        <f t="shared" si="59"/>
        <v>8.2497778905952623E-4</v>
      </c>
      <c r="H302" s="56">
        <f t="shared" si="62"/>
        <v>2.0624444726488154</v>
      </c>
      <c r="I302" s="56">
        <f t="shared" si="63"/>
        <v>2</v>
      </c>
      <c r="J302" s="56">
        <f t="shared" si="64"/>
        <v>3</v>
      </c>
      <c r="K302" t="str">
        <f t="shared" si="65"/>
        <v>不分平假日</v>
      </c>
      <c r="L302" s="54">
        <f t="shared" si="66"/>
        <v>0.76923076923076927</v>
      </c>
      <c r="M302" s="57">
        <f t="shared" si="67"/>
        <v>0.23076923076923073</v>
      </c>
      <c r="N302" s="6" t="str">
        <f t="shared" si="68"/>
        <v>不分平假日</v>
      </c>
      <c r="O302" s="6" t="str">
        <f t="shared" si="69"/>
        <v>不分平假日</v>
      </c>
    </row>
    <row r="303" spans="1:15" ht="17.25" thickBot="1" x14ac:dyDescent="0.3">
      <c r="A303" s="4">
        <v>300</v>
      </c>
      <c r="B303" s="5" t="s">
        <v>816</v>
      </c>
      <c r="C303" s="5">
        <f>_xlfn.XLOOKUP($B303,'工作表1 (2)'!$D$3:$D$371,'工作表1 (2)'!J$3:J$371)</f>
        <v>4</v>
      </c>
      <c r="D303" s="5">
        <f>_xlfn.XLOOKUP($B303,'工作表1 (2)'!$D$3:$D$371,'工作表1 (2)'!K$3:K$371)</f>
        <v>3</v>
      </c>
      <c r="E303" s="7">
        <f t="shared" si="61"/>
        <v>3.7142857142857144</v>
      </c>
      <c r="F303" s="6">
        <f t="shared" si="57"/>
        <v>0</v>
      </c>
      <c r="G303" s="55">
        <f t="shared" si="59"/>
        <v>8.2497778905952623E-4</v>
      </c>
      <c r="H303" s="56">
        <f t="shared" si="62"/>
        <v>2.0624444726488154</v>
      </c>
      <c r="I303" s="56">
        <f t="shared" si="63"/>
        <v>2</v>
      </c>
      <c r="J303" s="56">
        <f t="shared" si="64"/>
        <v>3</v>
      </c>
      <c r="K303" t="str">
        <f t="shared" si="65"/>
        <v>不分平假日</v>
      </c>
      <c r="L303" s="54">
        <f t="shared" si="66"/>
        <v>0.76923076923076927</v>
      </c>
      <c r="M303" s="57">
        <f t="shared" si="67"/>
        <v>0.23076923076923073</v>
      </c>
      <c r="N303" s="6" t="str">
        <f t="shared" si="68"/>
        <v>不分平假日</v>
      </c>
      <c r="O303" s="6" t="str">
        <f t="shared" si="69"/>
        <v>不分平假日</v>
      </c>
    </row>
    <row r="304" spans="1:15" ht="17.25" thickBot="1" x14ac:dyDescent="0.3">
      <c r="A304" s="4">
        <v>301</v>
      </c>
      <c r="B304" s="5" t="s">
        <v>917</v>
      </c>
      <c r="C304" s="5">
        <f>_xlfn.XLOOKUP($B304,'工作表1 (2)'!$D$3:$D$371,'工作表1 (2)'!J$3:J$371)</f>
        <v>23</v>
      </c>
      <c r="D304" s="5">
        <f>_xlfn.XLOOKUP($B304,'工作表1 (2)'!$D$3:$D$371,'工作表1 (2)'!K$3:K$371)</f>
        <v>10</v>
      </c>
      <c r="E304" s="7">
        <f t="shared" si="61"/>
        <v>19.285714285714285</v>
      </c>
      <c r="F304" s="6">
        <f t="shared" si="57"/>
        <v>0</v>
      </c>
      <c r="G304" s="55">
        <f t="shared" si="59"/>
        <v>4.2835385201167708E-3</v>
      </c>
      <c r="H304" s="56">
        <f t="shared" si="62"/>
        <v>10.708846300291928</v>
      </c>
      <c r="I304" s="56">
        <f t="shared" si="63"/>
        <v>11</v>
      </c>
      <c r="J304" s="56">
        <f t="shared" si="64"/>
        <v>11</v>
      </c>
      <c r="K304" t="str">
        <f t="shared" si="65"/>
        <v>不分平假日</v>
      </c>
      <c r="L304" s="54">
        <f t="shared" si="66"/>
        <v>0.85185185185185186</v>
      </c>
      <c r="M304" s="57">
        <f t="shared" si="67"/>
        <v>0.14814814814814814</v>
      </c>
      <c r="N304" s="6" t="str">
        <f t="shared" si="68"/>
        <v>不分平假日</v>
      </c>
      <c r="O304" s="6" t="str">
        <f t="shared" si="69"/>
        <v>不分平假日</v>
      </c>
    </row>
    <row r="305" spans="1:15" ht="17.25" thickBot="1" x14ac:dyDescent="0.3">
      <c r="A305" s="4">
        <v>302</v>
      </c>
      <c r="B305" s="5" t="s">
        <v>918</v>
      </c>
      <c r="C305" s="5">
        <f>_xlfn.XLOOKUP($B305,'工作表1 (2)'!$D$3:$D$371,'工作表1 (2)'!J$3:J$371)</f>
        <v>7</v>
      </c>
      <c r="D305" s="5">
        <f>_xlfn.XLOOKUP($B305,'工作表1 (2)'!$D$3:$D$371,'工作表1 (2)'!K$3:K$371)</f>
        <v>0</v>
      </c>
      <c r="E305" s="7">
        <f t="shared" si="61"/>
        <v>5</v>
      </c>
      <c r="F305" s="6">
        <f t="shared" si="57"/>
        <v>0</v>
      </c>
      <c r="G305" s="55">
        <f t="shared" si="59"/>
        <v>1.1105470237339776E-3</v>
      </c>
      <c r="H305" s="56">
        <f t="shared" si="62"/>
        <v>2.7763675593349442</v>
      </c>
      <c r="I305" s="56">
        <f t="shared" si="63"/>
        <v>3</v>
      </c>
      <c r="J305" s="56">
        <f t="shared" si="64"/>
        <v>3</v>
      </c>
      <c r="K305" t="str">
        <f t="shared" si="65"/>
        <v>不分平假日</v>
      </c>
      <c r="L305" s="54">
        <f t="shared" si="66"/>
        <v>1</v>
      </c>
      <c r="M305" s="57">
        <f t="shared" si="67"/>
        <v>0</v>
      </c>
      <c r="N305" s="6" t="str">
        <f t="shared" si="68"/>
        <v>不分平假日</v>
      </c>
      <c r="O305" s="6" t="str">
        <f t="shared" si="69"/>
        <v>不分平假日</v>
      </c>
    </row>
    <row r="306" spans="1:15" ht="17.25" thickBot="1" x14ac:dyDescent="0.3">
      <c r="A306" s="4">
        <v>303</v>
      </c>
      <c r="B306" s="5" t="s">
        <v>919</v>
      </c>
      <c r="C306" s="5">
        <f>_xlfn.XLOOKUP($B306,'工作表1 (2)'!$D$3:$D$371,'工作表1 (2)'!J$3:J$371)</f>
        <v>4</v>
      </c>
      <c r="D306" s="5">
        <f>_xlfn.XLOOKUP($B306,'工作表1 (2)'!$D$3:$D$371,'工作表1 (2)'!K$3:K$371)</f>
        <v>4</v>
      </c>
      <c r="E306" s="7">
        <f t="shared" si="61"/>
        <v>4</v>
      </c>
      <c r="F306" s="6">
        <f t="shared" si="57"/>
        <v>0</v>
      </c>
      <c r="G306" s="55">
        <f t="shared" si="59"/>
        <v>8.884376189871821E-4</v>
      </c>
      <c r="H306" s="56">
        <f t="shared" si="62"/>
        <v>2.2210940474679552</v>
      </c>
      <c r="I306" s="56">
        <f t="shared" si="63"/>
        <v>2</v>
      </c>
      <c r="J306" s="56">
        <f t="shared" si="64"/>
        <v>3</v>
      </c>
      <c r="K306" t="str">
        <f t="shared" si="65"/>
        <v>不分平假日</v>
      </c>
      <c r="L306" s="54">
        <f t="shared" si="66"/>
        <v>0.7142857142857143</v>
      </c>
      <c r="M306" s="57">
        <f t="shared" si="67"/>
        <v>0.2857142857142857</v>
      </c>
      <c r="N306" s="6" t="str">
        <f t="shared" si="68"/>
        <v>不分平假日</v>
      </c>
      <c r="O306" s="6" t="str">
        <f t="shared" si="69"/>
        <v>不分平假日</v>
      </c>
    </row>
    <row r="307" spans="1:15" ht="17.25" thickBot="1" x14ac:dyDescent="0.3">
      <c r="A307" s="4">
        <v>304</v>
      </c>
      <c r="B307" s="5" t="s">
        <v>920</v>
      </c>
      <c r="C307" s="5">
        <f>_xlfn.XLOOKUP($B307,'工作表1 (2)'!$D$3:$D$371,'工作表1 (2)'!J$3:J$371)</f>
        <v>20</v>
      </c>
      <c r="D307" s="5">
        <f>_xlfn.XLOOKUP($B307,'工作表1 (2)'!$D$3:$D$371,'工作表1 (2)'!K$3:K$371)</f>
        <v>10</v>
      </c>
      <c r="E307" s="7">
        <f t="shared" si="61"/>
        <v>17.142857142857142</v>
      </c>
      <c r="F307" s="6">
        <f t="shared" si="57"/>
        <v>0</v>
      </c>
      <c r="G307" s="55">
        <f t="shared" si="59"/>
        <v>3.8075897956593519E-3</v>
      </c>
      <c r="H307" s="56">
        <f t="shared" si="62"/>
        <v>9.5189744891483805</v>
      </c>
      <c r="I307" s="56">
        <f t="shared" si="63"/>
        <v>10</v>
      </c>
      <c r="J307" s="56">
        <f t="shared" si="64"/>
        <v>10</v>
      </c>
      <c r="K307" t="str">
        <f t="shared" si="65"/>
        <v>不分平假日</v>
      </c>
      <c r="L307" s="54">
        <f t="shared" si="66"/>
        <v>0.83333333333333337</v>
      </c>
      <c r="M307" s="57">
        <f t="shared" si="67"/>
        <v>0.16666666666666663</v>
      </c>
      <c r="N307" s="6" t="str">
        <f t="shared" si="68"/>
        <v>不分平假日</v>
      </c>
      <c r="O307" s="6" t="str">
        <f t="shared" si="69"/>
        <v>不分平假日</v>
      </c>
    </row>
    <row r="308" spans="1:15" ht="17.25" thickBot="1" x14ac:dyDescent="0.3">
      <c r="A308" s="4">
        <v>305</v>
      </c>
      <c r="B308" s="5" t="s">
        <v>921</v>
      </c>
      <c r="C308" s="5">
        <f>_xlfn.XLOOKUP($B308,'工作表1 (2)'!$D$3:$D$371,'工作表1 (2)'!J$3:J$371)</f>
        <v>4</v>
      </c>
      <c r="D308" s="5">
        <f>_xlfn.XLOOKUP($B308,'工作表1 (2)'!$D$3:$D$371,'工作表1 (2)'!K$3:K$371)</f>
        <v>0</v>
      </c>
      <c r="E308" s="7">
        <f t="shared" si="61"/>
        <v>2.8571428571428572</v>
      </c>
      <c r="F308" s="6">
        <f t="shared" si="57"/>
        <v>0</v>
      </c>
      <c r="G308" s="55">
        <f t="shared" si="59"/>
        <v>6.3459829927655872E-4</v>
      </c>
      <c r="H308" s="56">
        <f t="shared" si="62"/>
        <v>1.5864957481913968</v>
      </c>
      <c r="I308" s="56">
        <f t="shared" si="63"/>
        <v>2</v>
      </c>
      <c r="J308" s="56">
        <f t="shared" si="64"/>
        <v>3</v>
      </c>
      <c r="K308" t="str">
        <f t="shared" si="65"/>
        <v>不分平假日</v>
      </c>
      <c r="L308" s="54">
        <f t="shared" si="66"/>
        <v>1</v>
      </c>
      <c r="M308" s="57">
        <f t="shared" si="67"/>
        <v>0</v>
      </c>
      <c r="N308" s="6" t="str">
        <f t="shared" si="68"/>
        <v>不分平假日</v>
      </c>
      <c r="O308" s="6" t="str">
        <f t="shared" si="69"/>
        <v>不分平假日</v>
      </c>
    </row>
    <row r="309" spans="1:15" ht="17.25" thickBot="1" x14ac:dyDescent="0.3">
      <c r="A309" s="4">
        <v>306</v>
      </c>
      <c r="B309" s="5" t="s">
        <v>922</v>
      </c>
      <c r="C309" s="5">
        <f>_xlfn.XLOOKUP($B309,'工作表1 (2)'!$D$3:$D$371,'工作表1 (2)'!J$3:J$371)</f>
        <v>5</v>
      </c>
      <c r="D309" s="5">
        <f>_xlfn.XLOOKUP($B309,'工作表1 (2)'!$D$3:$D$371,'工作表1 (2)'!K$3:K$371)</f>
        <v>5</v>
      </c>
      <c r="E309" s="7">
        <f t="shared" si="61"/>
        <v>5</v>
      </c>
      <c r="F309" s="6">
        <f t="shared" si="57"/>
        <v>0</v>
      </c>
      <c r="G309" s="55">
        <f t="shared" si="59"/>
        <v>1.1105470237339776E-3</v>
      </c>
      <c r="H309" s="56">
        <f t="shared" si="62"/>
        <v>2.7763675593349442</v>
      </c>
      <c r="I309" s="56">
        <f t="shared" si="63"/>
        <v>3</v>
      </c>
      <c r="J309" s="56">
        <f t="shared" si="64"/>
        <v>3</v>
      </c>
      <c r="K309" t="str">
        <f t="shared" si="65"/>
        <v>不分平假日</v>
      </c>
      <c r="L309" s="54">
        <f t="shared" si="66"/>
        <v>0.7142857142857143</v>
      </c>
      <c r="M309" s="57">
        <f t="shared" si="67"/>
        <v>0.2857142857142857</v>
      </c>
      <c r="N309" s="6" t="str">
        <f t="shared" si="68"/>
        <v>不分平假日</v>
      </c>
      <c r="O309" s="6" t="str">
        <f t="shared" si="69"/>
        <v>不分平假日</v>
      </c>
    </row>
    <row r="310" spans="1:15" ht="17.25" thickBot="1" x14ac:dyDescent="0.3">
      <c r="A310" s="4">
        <v>307</v>
      </c>
      <c r="B310" s="5" t="s">
        <v>923</v>
      </c>
      <c r="C310" s="5">
        <f>_xlfn.XLOOKUP($B310,'工作表1 (2)'!$D$3:$D$371,'工作表1 (2)'!J$3:J$371)</f>
        <v>6</v>
      </c>
      <c r="D310" s="5">
        <f>_xlfn.XLOOKUP($B310,'工作表1 (2)'!$D$3:$D$371,'工作表1 (2)'!K$3:K$371)</f>
        <v>5</v>
      </c>
      <c r="E310" s="7">
        <f t="shared" si="61"/>
        <v>5.7142857142857144</v>
      </c>
      <c r="F310" s="6">
        <f t="shared" si="57"/>
        <v>0</v>
      </c>
      <c r="G310" s="55">
        <f t="shared" si="59"/>
        <v>1.2691965985531174E-3</v>
      </c>
      <c r="H310" s="56">
        <f t="shared" si="62"/>
        <v>3.1729914963827937</v>
      </c>
      <c r="I310" s="56">
        <f t="shared" si="63"/>
        <v>3</v>
      </c>
      <c r="J310" s="56">
        <f t="shared" si="64"/>
        <v>3</v>
      </c>
      <c r="K310" t="str">
        <f t="shared" si="65"/>
        <v>不分平假日</v>
      </c>
      <c r="L310" s="54">
        <f t="shared" si="66"/>
        <v>0.75</v>
      </c>
      <c r="M310" s="57">
        <f t="shared" si="67"/>
        <v>0.25</v>
      </c>
      <c r="N310" s="6" t="str">
        <f t="shared" si="68"/>
        <v>不分平假日</v>
      </c>
      <c r="O310" s="6" t="str">
        <f t="shared" si="69"/>
        <v>不分平假日</v>
      </c>
    </row>
    <row r="311" spans="1:15" ht="17.25" thickBot="1" x14ac:dyDescent="0.3">
      <c r="A311" s="4">
        <v>308</v>
      </c>
      <c r="B311" s="5" t="s">
        <v>924</v>
      </c>
      <c r="C311" s="5">
        <f>_xlfn.XLOOKUP($B311,'工作表1 (2)'!$D$3:$D$371,'工作表1 (2)'!J$3:J$371)</f>
        <v>3</v>
      </c>
      <c r="D311" s="5">
        <f>_xlfn.XLOOKUP($B311,'工作表1 (2)'!$D$3:$D$371,'工作表1 (2)'!K$3:K$371)</f>
        <v>3</v>
      </c>
      <c r="E311" s="7">
        <f t="shared" si="61"/>
        <v>3</v>
      </c>
      <c r="F311" s="6">
        <f t="shared" si="57"/>
        <v>0</v>
      </c>
      <c r="G311" s="55">
        <f t="shared" si="59"/>
        <v>6.663282142403866E-4</v>
      </c>
      <c r="H311" s="56">
        <f t="shared" si="62"/>
        <v>1.6658205356009665</v>
      </c>
      <c r="I311" s="56">
        <f t="shared" si="63"/>
        <v>2</v>
      </c>
      <c r="J311" s="56">
        <f t="shared" si="64"/>
        <v>3</v>
      </c>
      <c r="K311" t="str">
        <f t="shared" si="65"/>
        <v>不分平假日</v>
      </c>
      <c r="L311" s="54">
        <f t="shared" si="66"/>
        <v>0.7142857142857143</v>
      </c>
      <c r="M311" s="57">
        <f t="shared" si="67"/>
        <v>0.2857142857142857</v>
      </c>
      <c r="N311" s="6" t="str">
        <f t="shared" si="68"/>
        <v>不分平假日</v>
      </c>
      <c r="O311" s="6" t="str">
        <f t="shared" si="69"/>
        <v>不分平假日</v>
      </c>
    </row>
    <row r="312" spans="1:15" ht="17.25" thickBot="1" x14ac:dyDescent="0.3">
      <c r="A312" s="4">
        <v>309</v>
      </c>
      <c r="B312" s="5" t="s">
        <v>925</v>
      </c>
      <c r="C312" s="5">
        <f>_xlfn.XLOOKUP($B312,'工作表1 (2)'!$D$3:$D$371,'工作表1 (2)'!J$3:J$371)</f>
        <v>1</v>
      </c>
      <c r="D312" s="5">
        <f>_xlfn.XLOOKUP($B312,'工作表1 (2)'!$D$3:$D$371,'工作表1 (2)'!K$3:K$371)</f>
        <v>0</v>
      </c>
      <c r="E312" s="7">
        <f t="shared" si="61"/>
        <v>0.7142857142857143</v>
      </c>
      <c r="F312" s="6">
        <f t="shared" si="57"/>
        <v>0</v>
      </c>
      <c r="G312" s="55">
        <f t="shared" si="59"/>
        <v>1.5864957481913968E-4</v>
      </c>
      <c r="H312" s="56">
        <f t="shared" si="62"/>
        <v>0.39662393704784921</v>
      </c>
      <c r="I312" s="56">
        <f t="shared" si="63"/>
        <v>0</v>
      </c>
      <c r="J312" s="56">
        <f t="shared" si="64"/>
        <v>3</v>
      </c>
      <c r="K312" t="str">
        <f t="shared" si="65"/>
        <v>不分平假日</v>
      </c>
      <c r="L312" s="54">
        <f t="shared" si="66"/>
        <v>1</v>
      </c>
      <c r="M312" s="57">
        <f t="shared" si="67"/>
        <v>0</v>
      </c>
      <c r="N312" s="6" t="str">
        <f t="shared" si="68"/>
        <v>不分平假日</v>
      </c>
      <c r="O312" s="6" t="str">
        <f t="shared" si="69"/>
        <v>不分平假日</v>
      </c>
    </row>
    <row r="313" spans="1:15" ht="17.25" thickBot="1" x14ac:dyDescent="0.3">
      <c r="A313" s="4">
        <v>310</v>
      </c>
      <c r="B313" s="5" t="s">
        <v>926</v>
      </c>
      <c r="C313" s="5">
        <f>_xlfn.XLOOKUP($B313,'工作表1 (2)'!$D$3:$D$371,'工作表1 (2)'!J$3:J$371)</f>
        <v>4</v>
      </c>
      <c r="D313" s="5">
        <f>_xlfn.XLOOKUP($B313,'工作表1 (2)'!$D$3:$D$371,'工作表1 (2)'!K$3:K$371)</f>
        <v>4</v>
      </c>
      <c r="E313" s="7">
        <f t="shared" si="61"/>
        <v>4</v>
      </c>
      <c r="F313" s="6">
        <f t="shared" si="57"/>
        <v>0</v>
      </c>
      <c r="G313" s="55">
        <f t="shared" si="59"/>
        <v>8.884376189871821E-4</v>
      </c>
      <c r="H313" s="56">
        <f t="shared" si="62"/>
        <v>2.2210940474679552</v>
      </c>
      <c r="I313" s="56">
        <f t="shared" si="63"/>
        <v>2</v>
      </c>
      <c r="J313" s="56">
        <f t="shared" si="64"/>
        <v>3</v>
      </c>
      <c r="K313" t="str">
        <f t="shared" si="65"/>
        <v>不分平假日</v>
      </c>
      <c r="L313" s="54">
        <f t="shared" si="66"/>
        <v>0.7142857142857143</v>
      </c>
      <c r="M313" s="57">
        <f t="shared" si="67"/>
        <v>0.2857142857142857</v>
      </c>
      <c r="N313" s="6" t="str">
        <f t="shared" si="68"/>
        <v>不分平假日</v>
      </c>
      <c r="O313" s="6" t="str">
        <f t="shared" si="69"/>
        <v>不分平假日</v>
      </c>
    </row>
    <row r="314" spans="1:15" ht="17.25" thickBot="1" x14ac:dyDescent="0.3">
      <c r="A314" s="4">
        <v>311</v>
      </c>
      <c r="B314" s="5" t="s">
        <v>906</v>
      </c>
      <c r="C314" s="5">
        <f>_xlfn.XLOOKUP($B314,'工作表1 (2)'!$D$3:$D$371,'工作表1 (2)'!J$3:J$371)</f>
        <v>6</v>
      </c>
      <c r="D314" s="5">
        <f>_xlfn.XLOOKUP($B314,'工作表1 (2)'!$D$3:$D$371,'工作表1 (2)'!K$3:K$371)</f>
        <v>3</v>
      </c>
      <c r="E314" s="7">
        <f t="shared" si="61"/>
        <v>5.1428571428571432</v>
      </c>
      <c r="F314" s="6">
        <f t="shared" si="57"/>
        <v>0</v>
      </c>
      <c r="G314" s="55">
        <f t="shared" si="59"/>
        <v>1.1422769386978057E-3</v>
      </c>
      <c r="H314" s="56">
        <f t="shared" si="62"/>
        <v>2.8556923467445143</v>
      </c>
      <c r="I314" s="56">
        <f t="shared" si="63"/>
        <v>3</v>
      </c>
      <c r="J314" s="56">
        <f t="shared" si="64"/>
        <v>3</v>
      </c>
      <c r="K314" t="str">
        <f t="shared" si="65"/>
        <v>不分平假日</v>
      </c>
      <c r="L314" s="54">
        <f t="shared" si="66"/>
        <v>0.83333333333333337</v>
      </c>
      <c r="M314" s="57">
        <f t="shared" si="67"/>
        <v>0.16666666666666663</v>
      </c>
      <c r="N314" s="6" t="str">
        <f t="shared" si="68"/>
        <v>不分平假日</v>
      </c>
      <c r="O314" s="6" t="str">
        <f t="shared" si="69"/>
        <v>不分平假日</v>
      </c>
    </row>
    <row r="315" spans="1:15" ht="17.25" thickBot="1" x14ac:dyDescent="0.3">
      <c r="A315" s="4">
        <v>312</v>
      </c>
      <c r="B315" s="5" t="s">
        <v>907</v>
      </c>
      <c r="C315" s="5">
        <f>_xlfn.XLOOKUP($B315,'工作表1 (2)'!$D$3:$D$371,'工作表1 (2)'!J$3:J$371)</f>
        <v>6</v>
      </c>
      <c r="D315" s="5">
        <f>_xlfn.XLOOKUP($B315,'工作表1 (2)'!$D$3:$D$371,'工作表1 (2)'!K$3:K$371)</f>
        <v>3</v>
      </c>
      <c r="E315" s="7">
        <f t="shared" si="61"/>
        <v>5.1428571428571432</v>
      </c>
      <c r="F315" s="6">
        <f t="shared" si="57"/>
        <v>0</v>
      </c>
      <c r="G315" s="55">
        <f t="shared" si="59"/>
        <v>1.1422769386978057E-3</v>
      </c>
      <c r="H315" s="56">
        <f t="shared" si="62"/>
        <v>2.8556923467445143</v>
      </c>
      <c r="I315" s="56">
        <f t="shared" si="63"/>
        <v>3</v>
      </c>
      <c r="J315" s="56">
        <f t="shared" si="64"/>
        <v>3</v>
      </c>
      <c r="K315" t="str">
        <f t="shared" si="65"/>
        <v>不分平假日</v>
      </c>
      <c r="L315" s="54">
        <f t="shared" si="66"/>
        <v>0.83333333333333337</v>
      </c>
      <c r="M315" s="57">
        <f t="shared" si="67"/>
        <v>0.16666666666666663</v>
      </c>
      <c r="N315" s="6" t="str">
        <f t="shared" si="68"/>
        <v>不分平假日</v>
      </c>
      <c r="O315" s="6" t="str">
        <f t="shared" si="69"/>
        <v>不分平假日</v>
      </c>
    </row>
    <row r="316" spans="1:15" ht="17.25" thickBot="1" x14ac:dyDescent="0.3">
      <c r="A316" s="4">
        <v>313</v>
      </c>
      <c r="B316" s="5" t="s">
        <v>908</v>
      </c>
      <c r="C316" s="5">
        <f>_xlfn.XLOOKUP($B316,'工作表1 (2)'!$D$3:$D$371,'工作表1 (2)'!J$3:J$371)</f>
        <v>3</v>
      </c>
      <c r="D316" s="5">
        <f>_xlfn.XLOOKUP($B316,'工作表1 (2)'!$D$3:$D$371,'工作表1 (2)'!K$3:K$371)</f>
        <v>0</v>
      </c>
      <c r="E316" s="7">
        <f t="shared" si="61"/>
        <v>2.1428571428571428</v>
      </c>
      <c r="F316" s="6">
        <f t="shared" si="57"/>
        <v>0</v>
      </c>
      <c r="G316" s="55">
        <f t="shared" si="59"/>
        <v>4.7594872445741899E-4</v>
      </c>
      <c r="H316" s="56">
        <f t="shared" si="62"/>
        <v>1.1898718111435476</v>
      </c>
      <c r="I316" s="56">
        <f t="shared" si="63"/>
        <v>1</v>
      </c>
      <c r="J316" s="56">
        <f t="shared" si="64"/>
        <v>3</v>
      </c>
      <c r="K316" t="str">
        <f t="shared" si="65"/>
        <v>不分平假日</v>
      </c>
      <c r="L316" s="54">
        <f t="shared" si="66"/>
        <v>1</v>
      </c>
      <c r="M316" s="57">
        <f t="shared" si="67"/>
        <v>0</v>
      </c>
      <c r="N316" s="6" t="str">
        <f t="shared" si="68"/>
        <v>不分平假日</v>
      </c>
      <c r="O316" s="6" t="str">
        <f t="shared" si="69"/>
        <v>不分平假日</v>
      </c>
    </row>
    <row r="317" spans="1:15" ht="17.25" thickBot="1" x14ac:dyDescent="0.3">
      <c r="A317" s="4">
        <v>314</v>
      </c>
      <c r="B317" s="5" t="s">
        <v>909</v>
      </c>
      <c r="C317" s="5">
        <f>_xlfn.XLOOKUP($B317,'工作表1 (2)'!$D$3:$D$371,'工作表1 (2)'!J$3:J$371)</f>
        <v>2</v>
      </c>
      <c r="D317" s="5">
        <f>_xlfn.XLOOKUP($B317,'工作表1 (2)'!$D$3:$D$371,'工作表1 (2)'!K$3:K$371)</f>
        <v>3</v>
      </c>
      <c r="E317" s="7">
        <f t="shared" si="61"/>
        <v>2.2857142857142856</v>
      </c>
      <c r="F317" s="6">
        <f t="shared" si="57"/>
        <v>0</v>
      </c>
      <c r="G317" s="55">
        <f t="shared" si="59"/>
        <v>5.0767863942124687E-4</v>
      </c>
      <c r="H317" s="56">
        <f t="shared" si="62"/>
        <v>1.2691965985531171</v>
      </c>
      <c r="I317" s="56">
        <f t="shared" si="63"/>
        <v>1</v>
      </c>
      <c r="J317" s="56">
        <f t="shared" si="64"/>
        <v>3</v>
      </c>
      <c r="K317" t="str">
        <f t="shared" si="65"/>
        <v>不分平假日</v>
      </c>
      <c r="L317" s="54">
        <f t="shared" si="66"/>
        <v>0.625</v>
      </c>
      <c r="M317" s="57">
        <f t="shared" si="67"/>
        <v>0.375</v>
      </c>
      <c r="N317" s="6" t="str">
        <f t="shared" si="68"/>
        <v>不分平假日</v>
      </c>
      <c r="O317" s="6" t="str">
        <f t="shared" si="69"/>
        <v>不分平假日</v>
      </c>
    </row>
    <row r="318" spans="1:15" ht="17.25" thickBot="1" x14ac:dyDescent="0.3">
      <c r="A318" s="4">
        <v>315</v>
      </c>
      <c r="B318" s="5" t="s">
        <v>910</v>
      </c>
      <c r="C318" s="5">
        <f>_xlfn.XLOOKUP($B318,'工作表1 (2)'!$D$3:$D$371,'工作表1 (2)'!J$3:J$371)</f>
        <v>1</v>
      </c>
      <c r="D318" s="5">
        <f>_xlfn.XLOOKUP($B318,'工作表1 (2)'!$D$3:$D$371,'工作表1 (2)'!K$3:K$371)</f>
        <v>0</v>
      </c>
      <c r="E318" s="7">
        <f t="shared" si="61"/>
        <v>0.7142857142857143</v>
      </c>
      <c r="F318" s="6">
        <f t="shared" si="57"/>
        <v>0</v>
      </c>
      <c r="G318" s="55">
        <f t="shared" si="59"/>
        <v>1.5864957481913968E-4</v>
      </c>
      <c r="H318" s="56">
        <f t="shared" si="62"/>
        <v>0.39662393704784921</v>
      </c>
      <c r="I318" s="56">
        <f t="shared" si="63"/>
        <v>0</v>
      </c>
      <c r="J318" s="56">
        <f t="shared" si="64"/>
        <v>3</v>
      </c>
      <c r="K318" t="str">
        <f t="shared" si="65"/>
        <v>不分平假日</v>
      </c>
      <c r="L318" s="54">
        <f t="shared" si="66"/>
        <v>1</v>
      </c>
      <c r="M318" s="57">
        <f t="shared" si="67"/>
        <v>0</v>
      </c>
      <c r="N318" s="6" t="str">
        <f t="shared" si="68"/>
        <v>不分平假日</v>
      </c>
      <c r="O318" s="6" t="str">
        <f t="shared" si="69"/>
        <v>不分平假日</v>
      </c>
    </row>
    <row r="319" spans="1:15" ht="17.25" thickBot="1" x14ac:dyDescent="0.3">
      <c r="A319" s="4">
        <v>316</v>
      </c>
      <c r="B319" s="5" t="s">
        <v>911</v>
      </c>
      <c r="C319" s="5">
        <f>_xlfn.XLOOKUP($B319,'工作表1 (2)'!$D$3:$D$371,'工作表1 (2)'!J$3:J$371)</f>
        <v>4</v>
      </c>
      <c r="D319" s="5">
        <f>_xlfn.XLOOKUP($B319,'工作表1 (2)'!$D$3:$D$371,'工作表1 (2)'!K$3:K$371)</f>
        <v>0</v>
      </c>
      <c r="E319" s="7">
        <f t="shared" si="61"/>
        <v>2.8571428571428572</v>
      </c>
      <c r="F319" s="6">
        <f t="shared" si="57"/>
        <v>0</v>
      </c>
      <c r="G319" s="55">
        <f t="shared" si="59"/>
        <v>6.3459829927655872E-4</v>
      </c>
      <c r="H319" s="56">
        <f t="shared" si="62"/>
        <v>1.5864957481913968</v>
      </c>
      <c r="I319" s="56">
        <f t="shared" si="63"/>
        <v>2</v>
      </c>
      <c r="J319" s="56">
        <f t="shared" si="64"/>
        <v>3</v>
      </c>
      <c r="K319" t="str">
        <f t="shared" si="65"/>
        <v>不分平假日</v>
      </c>
      <c r="L319" s="54">
        <f t="shared" si="66"/>
        <v>1</v>
      </c>
      <c r="M319" s="57">
        <f t="shared" si="67"/>
        <v>0</v>
      </c>
      <c r="N319" s="6" t="str">
        <f t="shared" si="68"/>
        <v>不分平假日</v>
      </c>
      <c r="O319" s="6" t="str">
        <f t="shared" si="69"/>
        <v>不分平假日</v>
      </c>
    </row>
    <row r="320" spans="1:15" ht="17.25" thickBot="1" x14ac:dyDescent="0.3">
      <c r="A320" s="4">
        <v>317</v>
      </c>
      <c r="B320" s="5" t="s">
        <v>912</v>
      </c>
      <c r="C320" s="5">
        <f>_xlfn.XLOOKUP($B320,'工作表1 (2)'!$D$3:$D$371,'工作表1 (2)'!J$3:J$371)</f>
        <v>2</v>
      </c>
      <c r="D320" s="5">
        <f>_xlfn.XLOOKUP($B320,'工作表1 (2)'!$D$3:$D$371,'工作表1 (2)'!K$3:K$371)</f>
        <v>3</v>
      </c>
      <c r="E320" s="7">
        <f t="shared" si="61"/>
        <v>2.2857142857142856</v>
      </c>
      <c r="F320" s="6">
        <f t="shared" si="57"/>
        <v>0</v>
      </c>
      <c r="G320" s="55">
        <f t="shared" si="59"/>
        <v>5.0767863942124687E-4</v>
      </c>
      <c r="H320" s="56">
        <f t="shared" si="62"/>
        <v>1.2691965985531171</v>
      </c>
      <c r="I320" s="56">
        <f t="shared" si="63"/>
        <v>1</v>
      </c>
      <c r="J320" s="56">
        <f t="shared" si="64"/>
        <v>3</v>
      </c>
      <c r="K320" t="str">
        <f t="shared" si="65"/>
        <v>不分平假日</v>
      </c>
      <c r="L320" s="54">
        <f t="shared" si="66"/>
        <v>0.625</v>
      </c>
      <c r="M320" s="57">
        <f t="shared" si="67"/>
        <v>0.375</v>
      </c>
      <c r="N320" s="6" t="str">
        <f t="shared" si="68"/>
        <v>不分平假日</v>
      </c>
      <c r="O320" s="6" t="str">
        <f t="shared" si="69"/>
        <v>不分平假日</v>
      </c>
    </row>
    <row r="321" spans="1:15" ht="17.25" thickBot="1" x14ac:dyDescent="0.3">
      <c r="A321" s="4">
        <v>318</v>
      </c>
      <c r="B321" s="5" t="s">
        <v>913</v>
      </c>
      <c r="C321" s="5">
        <f>_xlfn.XLOOKUP($B321,'工作表1 (2)'!$D$3:$D$371,'工作表1 (2)'!J$3:J$371)</f>
        <v>6</v>
      </c>
      <c r="D321" s="5">
        <f>_xlfn.XLOOKUP($B321,'工作表1 (2)'!$D$3:$D$371,'工作表1 (2)'!K$3:K$371)</f>
        <v>3</v>
      </c>
      <c r="E321" s="7">
        <f t="shared" si="61"/>
        <v>5.1428571428571432</v>
      </c>
      <c r="F321" s="6">
        <f t="shared" si="57"/>
        <v>0</v>
      </c>
      <c r="G321" s="55">
        <f t="shared" si="59"/>
        <v>1.1422769386978057E-3</v>
      </c>
      <c r="H321" s="56">
        <f t="shared" si="62"/>
        <v>2.8556923467445143</v>
      </c>
      <c r="I321" s="56">
        <f t="shared" si="63"/>
        <v>3</v>
      </c>
      <c r="J321" s="56">
        <f t="shared" si="64"/>
        <v>3</v>
      </c>
      <c r="K321" t="str">
        <f t="shared" si="65"/>
        <v>不分平假日</v>
      </c>
      <c r="L321" s="54">
        <f t="shared" si="66"/>
        <v>0.83333333333333337</v>
      </c>
      <c r="M321" s="57">
        <f t="shared" si="67"/>
        <v>0.16666666666666663</v>
      </c>
      <c r="N321" s="6" t="str">
        <f t="shared" si="68"/>
        <v>不分平假日</v>
      </c>
      <c r="O321" s="6" t="str">
        <f t="shared" si="69"/>
        <v>不分平假日</v>
      </c>
    </row>
    <row r="322" spans="1:15" ht="17.25" thickBot="1" x14ac:dyDescent="0.3">
      <c r="A322" s="4">
        <v>319</v>
      </c>
      <c r="B322" s="5" t="s">
        <v>914</v>
      </c>
      <c r="C322" s="5">
        <f>_xlfn.XLOOKUP($B322,'工作表1 (2)'!$D$3:$D$371,'工作表1 (2)'!J$3:J$371)</f>
        <v>1</v>
      </c>
      <c r="D322" s="5">
        <f>_xlfn.XLOOKUP($B322,'工作表1 (2)'!$D$3:$D$371,'工作表1 (2)'!K$3:K$371)</f>
        <v>0</v>
      </c>
      <c r="E322" s="7">
        <f t="shared" si="61"/>
        <v>0.7142857142857143</v>
      </c>
      <c r="F322" s="6">
        <f t="shared" ref="F322:F364" si="70">IF(OR(LEFT(B322,1)="L",LEFT(B322,1)="F"),0,ROUNDUP(E322*0.2,0))</f>
        <v>0</v>
      </c>
      <c r="G322" s="55">
        <f t="shared" si="59"/>
        <v>1.5864957481913968E-4</v>
      </c>
      <c r="H322" s="56">
        <f t="shared" si="62"/>
        <v>0.39662393704784921</v>
      </c>
      <c r="I322" s="56">
        <f t="shared" si="63"/>
        <v>0</v>
      </c>
      <c r="J322" s="56">
        <f t="shared" si="64"/>
        <v>3</v>
      </c>
      <c r="K322" t="str">
        <f t="shared" si="65"/>
        <v>不分平假日</v>
      </c>
      <c r="L322" s="54">
        <f t="shared" si="66"/>
        <v>1</v>
      </c>
      <c r="M322" s="57">
        <f t="shared" si="67"/>
        <v>0</v>
      </c>
      <c r="N322" s="6" t="str">
        <f t="shared" si="68"/>
        <v>不分平假日</v>
      </c>
      <c r="O322" s="6" t="str">
        <f t="shared" si="69"/>
        <v>不分平假日</v>
      </c>
    </row>
    <row r="323" spans="1:15" ht="17.25" thickBot="1" x14ac:dyDescent="0.3">
      <c r="A323" s="4">
        <v>320</v>
      </c>
      <c r="B323" s="5" t="s">
        <v>915</v>
      </c>
      <c r="C323" s="5">
        <f>_xlfn.XLOOKUP($B323,'工作表1 (2)'!$D$3:$D$371,'工作表1 (2)'!J$3:J$371)</f>
        <v>1</v>
      </c>
      <c r="D323" s="5">
        <f>_xlfn.XLOOKUP($B323,'工作表1 (2)'!$D$3:$D$371,'工作表1 (2)'!K$3:K$371)</f>
        <v>0</v>
      </c>
      <c r="E323" s="7">
        <f t="shared" si="61"/>
        <v>0.7142857142857143</v>
      </c>
      <c r="F323" s="6">
        <f t="shared" si="70"/>
        <v>0</v>
      </c>
      <c r="G323" s="55">
        <f t="shared" si="59"/>
        <v>1.5864957481913968E-4</v>
      </c>
      <c r="H323" s="56">
        <f t="shared" si="62"/>
        <v>0.39662393704784921</v>
      </c>
      <c r="I323" s="56">
        <f t="shared" si="63"/>
        <v>0</v>
      </c>
      <c r="J323" s="56">
        <f t="shared" si="64"/>
        <v>3</v>
      </c>
      <c r="K323" t="str">
        <f t="shared" si="65"/>
        <v>不分平假日</v>
      </c>
      <c r="L323" s="54">
        <f t="shared" si="66"/>
        <v>1</v>
      </c>
      <c r="M323" s="57">
        <f t="shared" si="67"/>
        <v>0</v>
      </c>
      <c r="N323" s="6" t="str">
        <f t="shared" si="68"/>
        <v>不分平假日</v>
      </c>
      <c r="O323" s="6" t="str">
        <f t="shared" si="69"/>
        <v>不分平假日</v>
      </c>
    </row>
    <row r="324" spans="1:15" ht="17.25" thickBot="1" x14ac:dyDescent="0.3">
      <c r="A324" s="4">
        <v>321</v>
      </c>
      <c r="B324" s="5" t="s">
        <v>916</v>
      </c>
      <c r="C324" s="5">
        <f>_xlfn.XLOOKUP($B324,'工作表1 (2)'!$D$3:$D$371,'工作表1 (2)'!J$3:J$371)</f>
        <v>10</v>
      </c>
      <c r="D324" s="5">
        <f>_xlfn.XLOOKUP($B324,'工作表1 (2)'!$D$3:$D$371,'工作表1 (2)'!K$3:K$371)</f>
        <v>6</v>
      </c>
      <c r="E324" s="7">
        <f t="shared" si="61"/>
        <v>8.8571428571428577</v>
      </c>
      <c r="F324" s="6">
        <f t="shared" si="70"/>
        <v>0</v>
      </c>
      <c r="G324" s="55">
        <f t="shared" si="59"/>
        <v>1.9672547277573321E-3</v>
      </c>
      <c r="H324" s="56">
        <f t="shared" si="62"/>
        <v>4.9181368193933306</v>
      </c>
      <c r="I324" s="56">
        <f t="shared" si="63"/>
        <v>5</v>
      </c>
      <c r="J324" s="56">
        <f t="shared" si="64"/>
        <v>5</v>
      </c>
      <c r="K324" t="str">
        <f t="shared" si="65"/>
        <v>不分平假日</v>
      </c>
      <c r="L324" s="54">
        <f t="shared" si="66"/>
        <v>0.80645161290322576</v>
      </c>
      <c r="M324" s="57">
        <f t="shared" si="67"/>
        <v>0.19354838709677424</v>
      </c>
      <c r="N324" s="6" t="str">
        <f t="shared" si="68"/>
        <v>不分平假日</v>
      </c>
      <c r="O324" s="6" t="str">
        <f t="shared" si="69"/>
        <v>不分平假日</v>
      </c>
    </row>
    <row r="325" spans="1:15" ht="17.25" thickBot="1" x14ac:dyDescent="0.3">
      <c r="A325" s="4">
        <v>322</v>
      </c>
      <c r="B325" s="5" t="s">
        <v>927</v>
      </c>
      <c r="C325" s="5">
        <f>_xlfn.XLOOKUP($B325,'工作表1 (2)'!$D$3:$D$371,'工作表1 (2)'!J$3:J$371)</f>
        <v>1</v>
      </c>
      <c r="D325" s="5">
        <f>_xlfn.XLOOKUP($B325,'工作表1 (2)'!$D$3:$D$371,'工作表1 (2)'!K$3:K$371)</f>
        <v>0</v>
      </c>
      <c r="E325" s="7">
        <f t="shared" si="61"/>
        <v>0.7142857142857143</v>
      </c>
      <c r="F325" s="6">
        <f t="shared" si="70"/>
        <v>0</v>
      </c>
      <c r="G325" s="55">
        <f t="shared" ref="G325:G369" si="71">E325/$E$370</f>
        <v>1.5864957481913968E-4</v>
      </c>
      <c r="H325" s="56">
        <f t="shared" si="62"/>
        <v>0.39662393704784921</v>
      </c>
      <c r="I325" s="56">
        <f t="shared" si="63"/>
        <v>0</v>
      </c>
      <c r="J325" s="56">
        <f t="shared" si="64"/>
        <v>3</v>
      </c>
      <c r="K325" t="str">
        <f t="shared" si="65"/>
        <v>不分平假日</v>
      </c>
      <c r="L325" s="54">
        <f t="shared" si="66"/>
        <v>1</v>
      </c>
      <c r="M325" s="57">
        <f t="shared" si="67"/>
        <v>0</v>
      </c>
      <c r="N325" s="6" t="str">
        <f t="shared" si="68"/>
        <v>不分平假日</v>
      </c>
      <c r="O325" s="6" t="str">
        <f t="shared" si="69"/>
        <v>不分平假日</v>
      </c>
    </row>
    <row r="326" spans="1:15" ht="17.25" thickBot="1" x14ac:dyDescent="0.3">
      <c r="A326" s="4">
        <v>323</v>
      </c>
      <c r="B326" s="5" t="s">
        <v>928</v>
      </c>
      <c r="C326" s="5">
        <f>_xlfn.XLOOKUP($B326,'工作表1 (2)'!$D$3:$D$371,'工作表1 (2)'!J$3:J$371)</f>
        <v>1</v>
      </c>
      <c r="D326" s="5">
        <f>_xlfn.XLOOKUP($B326,'工作表1 (2)'!$D$3:$D$371,'工作表1 (2)'!K$3:K$371)</f>
        <v>0</v>
      </c>
      <c r="E326" s="7">
        <f t="shared" si="61"/>
        <v>0.7142857142857143</v>
      </c>
      <c r="F326" s="6">
        <f t="shared" si="70"/>
        <v>0</v>
      </c>
      <c r="G326" s="55">
        <f t="shared" si="71"/>
        <v>1.5864957481913968E-4</v>
      </c>
      <c r="H326" s="56">
        <f t="shared" si="62"/>
        <v>0.39662393704784921</v>
      </c>
      <c r="I326" s="56">
        <f t="shared" si="63"/>
        <v>0</v>
      </c>
      <c r="J326" s="56">
        <f t="shared" si="64"/>
        <v>3</v>
      </c>
      <c r="K326" t="str">
        <f t="shared" si="65"/>
        <v>不分平假日</v>
      </c>
      <c r="L326" s="54">
        <f t="shared" si="66"/>
        <v>1</v>
      </c>
      <c r="M326" s="57">
        <f t="shared" si="67"/>
        <v>0</v>
      </c>
      <c r="N326" s="6" t="str">
        <f t="shared" si="68"/>
        <v>不分平假日</v>
      </c>
      <c r="O326" s="6" t="str">
        <f t="shared" si="69"/>
        <v>不分平假日</v>
      </c>
    </row>
    <row r="327" spans="1:15" ht="17.25" thickBot="1" x14ac:dyDescent="0.3">
      <c r="A327" s="4">
        <v>324</v>
      </c>
      <c r="B327" s="5" t="s">
        <v>929</v>
      </c>
      <c r="C327" s="5">
        <f>_xlfn.XLOOKUP($B327,'工作表1 (2)'!$D$3:$D$371,'工作表1 (2)'!J$3:J$371)</f>
        <v>1</v>
      </c>
      <c r="D327" s="5">
        <f>_xlfn.XLOOKUP($B327,'工作表1 (2)'!$D$3:$D$371,'工作表1 (2)'!K$3:K$371)</f>
        <v>0</v>
      </c>
      <c r="E327" s="7">
        <f t="shared" si="61"/>
        <v>0.7142857142857143</v>
      </c>
      <c r="F327" s="6">
        <f t="shared" si="70"/>
        <v>0</v>
      </c>
      <c r="G327" s="55">
        <f t="shared" si="71"/>
        <v>1.5864957481913968E-4</v>
      </c>
      <c r="H327" s="56">
        <f t="shared" si="62"/>
        <v>0.39662393704784921</v>
      </c>
      <c r="I327" s="56">
        <f t="shared" si="63"/>
        <v>0</v>
      </c>
      <c r="J327" s="56">
        <f t="shared" si="64"/>
        <v>3</v>
      </c>
      <c r="K327" t="str">
        <f t="shared" si="65"/>
        <v>不分平假日</v>
      </c>
      <c r="L327" s="54">
        <f t="shared" si="66"/>
        <v>1</v>
      </c>
      <c r="M327" s="57">
        <f t="shared" si="67"/>
        <v>0</v>
      </c>
      <c r="N327" s="6" t="str">
        <f t="shared" si="68"/>
        <v>不分平假日</v>
      </c>
      <c r="O327" s="6" t="str">
        <f t="shared" si="69"/>
        <v>不分平假日</v>
      </c>
    </row>
    <row r="328" spans="1:15" ht="17.25" thickBot="1" x14ac:dyDescent="0.3">
      <c r="A328" s="4">
        <v>325</v>
      </c>
      <c r="B328" s="5" t="s">
        <v>687</v>
      </c>
      <c r="C328" s="5">
        <f>_xlfn.XLOOKUP($B328,'工作表1 (2)'!$D$3:$D$371,'工作表1 (2)'!J$3:J$371)</f>
        <v>4</v>
      </c>
      <c r="D328" s="5">
        <f>_xlfn.XLOOKUP($B328,'工作表1 (2)'!$D$3:$D$371,'工作表1 (2)'!K$3:K$371)</f>
        <v>0</v>
      </c>
      <c r="E328" s="7">
        <f t="shared" si="61"/>
        <v>2.8571428571428572</v>
      </c>
      <c r="F328" s="6">
        <f t="shared" si="70"/>
        <v>0</v>
      </c>
      <c r="G328" s="55">
        <f t="shared" si="71"/>
        <v>6.3459829927655872E-4</v>
      </c>
      <c r="H328" s="56">
        <f t="shared" si="62"/>
        <v>1.5864957481913968</v>
      </c>
      <c r="I328" s="56">
        <f t="shared" si="63"/>
        <v>2</v>
      </c>
      <c r="J328" s="56">
        <f t="shared" si="64"/>
        <v>3</v>
      </c>
      <c r="K328" t="str">
        <f t="shared" si="65"/>
        <v>不分平假日</v>
      </c>
      <c r="L328" s="54">
        <f t="shared" si="66"/>
        <v>1</v>
      </c>
      <c r="M328" s="57">
        <f t="shared" si="67"/>
        <v>0</v>
      </c>
      <c r="N328" s="6" t="str">
        <f t="shared" si="68"/>
        <v>不分平假日</v>
      </c>
      <c r="O328" s="6" t="str">
        <f t="shared" si="69"/>
        <v>不分平假日</v>
      </c>
    </row>
    <row r="329" spans="1:15" ht="17.25" thickBot="1" x14ac:dyDescent="0.3">
      <c r="A329" s="4">
        <v>326</v>
      </c>
      <c r="B329" s="5" t="s">
        <v>866</v>
      </c>
      <c r="C329" s="5">
        <f>_xlfn.XLOOKUP($B329,'工作表1 (2)'!$D$3:$D$371,'工作表1 (2)'!J$3:J$371)</f>
        <v>2</v>
      </c>
      <c r="D329" s="5">
        <f>_xlfn.XLOOKUP($B329,'工作表1 (2)'!$D$3:$D$371,'工作表1 (2)'!K$3:K$371)</f>
        <v>0</v>
      </c>
      <c r="E329" s="7">
        <f t="shared" si="61"/>
        <v>1.4285714285714286</v>
      </c>
      <c r="F329" s="6">
        <f t="shared" si="70"/>
        <v>0</v>
      </c>
      <c r="G329" s="55">
        <f t="shared" si="71"/>
        <v>3.1729914963827936E-4</v>
      </c>
      <c r="H329" s="56">
        <f t="shared" si="62"/>
        <v>0.79324787409569841</v>
      </c>
      <c r="I329" s="56">
        <f t="shared" si="63"/>
        <v>1</v>
      </c>
      <c r="J329" s="56">
        <f t="shared" si="64"/>
        <v>3</v>
      </c>
      <c r="K329" t="str">
        <f t="shared" si="65"/>
        <v>不分平假日</v>
      </c>
      <c r="L329" s="54">
        <f t="shared" si="66"/>
        <v>1</v>
      </c>
      <c r="M329" s="57">
        <f t="shared" si="67"/>
        <v>0</v>
      </c>
      <c r="N329" s="6" t="str">
        <f t="shared" si="68"/>
        <v>不分平假日</v>
      </c>
      <c r="O329" s="6" t="str">
        <f t="shared" si="69"/>
        <v>不分平假日</v>
      </c>
    </row>
    <row r="330" spans="1:15" ht="17.25" thickBot="1" x14ac:dyDescent="0.3">
      <c r="A330" s="4">
        <v>327</v>
      </c>
      <c r="B330" s="5" t="s">
        <v>867</v>
      </c>
      <c r="C330" s="5">
        <f>_xlfn.XLOOKUP($B330,'工作表1 (2)'!$D$3:$D$371,'工作表1 (2)'!J$3:J$371)</f>
        <v>7</v>
      </c>
      <c r="D330" s="5">
        <f>_xlfn.XLOOKUP($B330,'工作表1 (2)'!$D$3:$D$371,'工作表1 (2)'!K$3:K$371)</f>
        <v>6</v>
      </c>
      <c r="E330" s="7">
        <f t="shared" si="61"/>
        <v>6.7142857142857144</v>
      </c>
      <c r="F330" s="6">
        <f t="shared" si="70"/>
        <v>0</v>
      </c>
      <c r="G330" s="55">
        <f t="shared" si="71"/>
        <v>1.4913060032999128E-3</v>
      </c>
      <c r="H330" s="56">
        <f t="shared" si="62"/>
        <v>3.7282650082497821</v>
      </c>
      <c r="I330" s="56">
        <f t="shared" si="63"/>
        <v>4</v>
      </c>
      <c r="J330" s="56">
        <f t="shared" si="64"/>
        <v>4</v>
      </c>
      <c r="K330" t="str">
        <f t="shared" si="65"/>
        <v>不分平假日</v>
      </c>
      <c r="L330" s="54">
        <f t="shared" si="66"/>
        <v>0.74468085106382975</v>
      </c>
      <c r="M330" s="57">
        <f t="shared" si="67"/>
        <v>0.25531914893617025</v>
      </c>
      <c r="N330" s="6" t="str">
        <f t="shared" si="68"/>
        <v>不分平假日</v>
      </c>
      <c r="O330" s="6" t="str">
        <f t="shared" si="69"/>
        <v>不分平假日</v>
      </c>
    </row>
    <row r="331" spans="1:15" ht="17.25" thickBot="1" x14ac:dyDescent="0.3">
      <c r="A331" s="4">
        <v>328</v>
      </c>
      <c r="B331" s="5" t="s">
        <v>868</v>
      </c>
      <c r="C331" s="5">
        <f>_xlfn.XLOOKUP($B331,'工作表1 (2)'!$D$3:$D$371,'工作表1 (2)'!J$3:J$371)</f>
        <v>7</v>
      </c>
      <c r="D331" s="5">
        <f>_xlfn.XLOOKUP($B331,'工作表1 (2)'!$D$3:$D$371,'工作表1 (2)'!K$3:K$371)</f>
        <v>6</v>
      </c>
      <c r="E331" s="7">
        <f t="shared" si="61"/>
        <v>6.7142857142857144</v>
      </c>
      <c r="F331" s="6">
        <f t="shared" si="70"/>
        <v>0</v>
      </c>
      <c r="G331" s="55">
        <f t="shared" si="71"/>
        <v>1.4913060032999128E-3</v>
      </c>
      <c r="H331" s="56">
        <f t="shared" si="62"/>
        <v>3.7282650082497821</v>
      </c>
      <c r="I331" s="56">
        <f t="shared" si="63"/>
        <v>4</v>
      </c>
      <c r="J331" s="56">
        <f t="shared" si="64"/>
        <v>4</v>
      </c>
      <c r="K331" t="str">
        <f t="shared" si="65"/>
        <v>不分平假日</v>
      </c>
      <c r="L331" s="54">
        <f t="shared" si="66"/>
        <v>0.74468085106382975</v>
      </c>
      <c r="M331" s="57">
        <f t="shared" si="67"/>
        <v>0.25531914893617025</v>
      </c>
      <c r="N331" s="6" t="str">
        <f t="shared" si="68"/>
        <v>不分平假日</v>
      </c>
      <c r="O331" s="6" t="str">
        <f t="shared" si="69"/>
        <v>不分平假日</v>
      </c>
    </row>
    <row r="332" spans="1:15" ht="17.25" thickBot="1" x14ac:dyDescent="0.3">
      <c r="A332" s="4">
        <v>329</v>
      </c>
      <c r="B332" s="5" t="s">
        <v>930</v>
      </c>
      <c r="C332" s="5">
        <f>_xlfn.XLOOKUP($B332,'工作表1 (2)'!$D$3:$D$371,'工作表1 (2)'!J$3:J$371)</f>
        <v>1</v>
      </c>
      <c r="D332" s="5">
        <f>_xlfn.XLOOKUP($B332,'工作表1 (2)'!$D$3:$D$371,'工作表1 (2)'!K$3:K$371)</f>
        <v>0</v>
      </c>
      <c r="E332" s="7">
        <f t="shared" si="61"/>
        <v>0.7142857142857143</v>
      </c>
      <c r="F332" s="6">
        <f t="shared" si="70"/>
        <v>0</v>
      </c>
      <c r="G332" s="55">
        <f t="shared" si="71"/>
        <v>1.5864957481913968E-4</v>
      </c>
      <c r="H332" s="56">
        <f t="shared" si="62"/>
        <v>0.39662393704784921</v>
      </c>
      <c r="I332" s="56">
        <f t="shared" si="63"/>
        <v>0</v>
      </c>
      <c r="J332" s="56">
        <f t="shared" si="64"/>
        <v>3</v>
      </c>
      <c r="K332" t="str">
        <f t="shared" si="65"/>
        <v>不分平假日</v>
      </c>
      <c r="L332" s="54">
        <f t="shared" si="66"/>
        <v>1</v>
      </c>
      <c r="M332" s="57">
        <f t="shared" si="67"/>
        <v>0</v>
      </c>
      <c r="N332" s="6" t="str">
        <f t="shared" si="68"/>
        <v>不分平假日</v>
      </c>
      <c r="O332" s="6" t="str">
        <f t="shared" si="69"/>
        <v>不分平假日</v>
      </c>
    </row>
    <row r="333" spans="1:15" ht="17.25" thickBot="1" x14ac:dyDescent="0.3">
      <c r="A333" s="4">
        <v>330</v>
      </c>
      <c r="B333" s="5" t="s">
        <v>931</v>
      </c>
      <c r="C333" s="5">
        <f>_xlfn.XLOOKUP($B333,'工作表1 (2)'!$D$3:$D$371,'工作表1 (2)'!J$3:J$371)</f>
        <v>1</v>
      </c>
      <c r="D333" s="5">
        <f>_xlfn.XLOOKUP($B333,'工作表1 (2)'!$D$3:$D$371,'工作表1 (2)'!K$3:K$371)</f>
        <v>0</v>
      </c>
      <c r="E333" s="7">
        <f t="shared" si="61"/>
        <v>0.7142857142857143</v>
      </c>
      <c r="F333" s="6">
        <f t="shared" si="70"/>
        <v>0</v>
      </c>
      <c r="G333" s="55">
        <f t="shared" si="71"/>
        <v>1.5864957481913968E-4</v>
      </c>
      <c r="H333" s="56">
        <f t="shared" si="62"/>
        <v>0.39662393704784921</v>
      </c>
      <c r="I333" s="56">
        <f t="shared" si="63"/>
        <v>0</v>
      </c>
      <c r="J333" s="56">
        <f t="shared" si="64"/>
        <v>3</v>
      </c>
      <c r="K333" t="str">
        <f t="shared" si="65"/>
        <v>不分平假日</v>
      </c>
      <c r="L333" s="54">
        <f t="shared" si="66"/>
        <v>1</v>
      </c>
      <c r="M333" s="57">
        <f t="shared" si="67"/>
        <v>0</v>
      </c>
      <c r="N333" s="6" t="str">
        <f t="shared" si="68"/>
        <v>不分平假日</v>
      </c>
      <c r="O333" s="6" t="str">
        <f t="shared" si="69"/>
        <v>不分平假日</v>
      </c>
    </row>
    <row r="334" spans="1:15" ht="17.25" thickBot="1" x14ac:dyDescent="0.3">
      <c r="A334" s="4">
        <v>331</v>
      </c>
      <c r="B334" s="5" t="s">
        <v>932</v>
      </c>
      <c r="C334" s="5">
        <f>_xlfn.XLOOKUP($B334,'工作表1 (2)'!$D$3:$D$371,'工作表1 (2)'!J$3:J$371)</f>
        <v>1</v>
      </c>
      <c r="D334" s="5">
        <f>_xlfn.XLOOKUP($B334,'工作表1 (2)'!$D$3:$D$371,'工作表1 (2)'!K$3:K$371)</f>
        <v>0</v>
      </c>
      <c r="E334" s="7">
        <f t="shared" si="61"/>
        <v>0.7142857142857143</v>
      </c>
      <c r="F334" s="6">
        <f t="shared" si="70"/>
        <v>0</v>
      </c>
      <c r="G334" s="55">
        <f t="shared" si="71"/>
        <v>1.5864957481913968E-4</v>
      </c>
      <c r="H334" s="56">
        <f t="shared" si="62"/>
        <v>0.39662393704784921</v>
      </c>
      <c r="I334" s="56">
        <f t="shared" si="63"/>
        <v>0</v>
      </c>
      <c r="J334" s="56">
        <f t="shared" si="64"/>
        <v>3</v>
      </c>
      <c r="K334" t="str">
        <f t="shared" si="65"/>
        <v>不分平假日</v>
      </c>
      <c r="L334" s="54">
        <f t="shared" si="66"/>
        <v>1</v>
      </c>
      <c r="M334" s="57">
        <f t="shared" si="67"/>
        <v>0</v>
      </c>
      <c r="N334" s="6" t="str">
        <f t="shared" si="68"/>
        <v>不分平假日</v>
      </c>
      <c r="O334" s="6" t="str">
        <f t="shared" si="69"/>
        <v>不分平假日</v>
      </c>
    </row>
    <row r="335" spans="1:15" ht="17.25" thickBot="1" x14ac:dyDescent="0.3">
      <c r="A335" s="4">
        <v>332</v>
      </c>
      <c r="B335" s="5" t="s">
        <v>933</v>
      </c>
      <c r="C335" s="5">
        <f>_xlfn.XLOOKUP($B335,'工作表1 (2)'!$D$3:$D$371,'工作表1 (2)'!J$3:J$371)</f>
        <v>4</v>
      </c>
      <c r="D335" s="5">
        <f>_xlfn.XLOOKUP($B335,'工作表1 (2)'!$D$3:$D$371,'工作表1 (2)'!K$3:K$371)</f>
        <v>2</v>
      </c>
      <c r="E335" s="7">
        <f t="shared" si="61"/>
        <v>3.4285714285714284</v>
      </c>
      <c r="F335" s="6">
        <f t="shared" si="70"/>
        <v>0</v>
      </c>
      <c r="G335" s="55">
        <f t="shared" si="71"/>
        <v>7.6151795913187036E-4</v>
      </c>
      <c r="H335" s="56">
        <f t="shared" si="62"/>
        <v>1.9037948978296759</v>
      </c>
      <c r="I335" s="56">
        <f t="shared" si="63"/>
        <v>2</v>
      </c>
      <c r="J335" s="56">
        <f t="shared" si="64"/>
        <v>3</v>
      </c>
      <c r="K335" t="str">
        <f t="shared" si="65"/>
        <v>不分平假日</v>
      </c>
      <c r="L335" s="54">
        <f t="shared" si="66"/>
        <v>0.83333333333333337</v>
      </c>
      <c r="M335" s="57">
        <f t="shared" si="67"/>
        <v>0.16666666666666663</v>
      </c>
      <c r="N335" s="6" t="str">
        <f t="shared" si="68"/>
        <v>不分平假日</v>
      </c>
      <c r="O335" s="6" t="str">
        <f t="shared" si="69"/>
        <v>不分平假日</v>
      </c>
    </row>
    <row r="336" spans="1:15" ht="17.25" thickBot="1" x14ac:dyDescent="0.3">
      <c r="A336" s="4">
        <v>333</v>
      </c>
      <c r="B336" s="5" t="s">
        <v>840</v>
      </c>
      <c r="C336" s="5">
        <f>_xlfn.XLOOKUP($B336,'工作表1 (2)'!$D$3:$D$371,'工作表1 (2)'!J$3:J$371)</f>
        <v>1</v>
      </c>
      <c r="D336" s="5">
        <f>_xlfn.XLOOKUP($B336,'工作表1 (2)'!$D$3:$D$371,'工作表1 (2)'!K$3:K$371)</f>
        <v>0</v>
      </c>
      <c r="E336" s="7">
        <f t="shared" si="61"/>
        <v>0.7142857142857143</v>
      </c>
      <c r="F336" s="6">
        <f t="shared" si="70"/>
        <v>0</v>
      </c>
      <c r="G336" s="55">
        <f t="shared" si="71"/>
        <v>1.5864957481913968E-4</v>
      </c>
      <c r="H336" s="56">
        <f t="shared" si="62"/>
        <v>0.39662393704784921</v>
      </c>
      <c r="I336" s="56">
        <f t="shared" si="63"/>
        <v>0</v>
      </c>
      <c r="J336" s="56">
        <f t="shared" si="64"/>
        <v>3</v>
      </c>
      <c r="K336" t="str">
        <f t="shared" si="65"/>
        <v>不分平假日</v>
      </c>
      <c r="L336" s="54">
        <f t="shared" si="66"/>
        <v>1</v>
      </c>
      <c r="M336" s="57">
        <f t="shared" si="67"/>
        <v>0</v>
      </c>
      <c r="N336" s="6" t="str">
        <f t="shared" si="68"/>
        <v>不分平假日</v>
      </c>
      <c r="O336" s="6" t="str">
        <f t="shared" si="69"/>
        <v>不分平假日</v>
      </c>
    </row>
    <row r="337" spans="1:15" ht="17.25" thickBot="1" x14ac:dyDescent="0.3">
      <c r="A337" s="4">
        <v>334</v>
      </c>
      <c r="B337" s="5" t="s">
        <v>934</v>
      </c>
      <c r="C337" s="5">
        <f>_xlfn.XLOOKUP($B337,'工作表1 (2)'!$D$3:$D$371,'工作表1 (2)'!J$3:J$371)</f>
        <v>1</v>
      </c>
      <c r="D337" s="5">
        <f>_xlfn.XLOOKUP($B337,'工作表1 (2)'!$D$3:$D$371,'工作表1 (2)'!K$3:K$371)</f>
        <v>0</v>
      </c>
      <c r="E337" s="7">
        <f t="shared" ref="E337:E364" si="72">(C337*5+D337*2)/7</f>
        <v>0.7142857142857143</v>
      </c>
      <c r="F337" s="6">
        <f t="shared" si="70"/>
        <v>0</v>
      </c>
      <c r="G337" s="55">
        <f t="shared" si="71"/>
        <v>1.5864957481913968E-4</v>
      </c>
      <c r="H337" s="56">
        <f t="shared" ref="H337:H363" si="73">2500*G337</f>
        <v>0.39662393704784921</v>
      </c>
      <c r="I337" s="56">
        <f t="shared" ref="I337:I364" si="74">ROUND(H337,0)</f>
        <v>0</v>
      </c>
      <c r="J337" s="56">
        <f t="shared" ref="J337:J364" si="75">ROUND(MAX(H337,3),0)</f>
        <v>3</v>
      </c>
      <c r="K337" t="str">
        <f t="shared" ref="K337:K364" si="76">IF(J337&gt;30,"分平假日","不分平假日")</f>
        <v>不分平假日</v>
      </c>
      <c r="L337" s="54">
        <f t="shared" ref="L337:L364" si="77">(C337*5)/((C337*5)+(D337*2))</f>
        <v>1</v>
      </c>
      <c r="M337" s="57">
        <f t="shared" ref="M337:M364" si="78">1-L337</f>
        <v>0</v>
      </c>
      <c r="N337" s="6" t="str">
        <f t="shared" ref="N337:N364" si="79">IF(K337="分平假日",ROUND(J337*L337,0),K337)</f>
        <v>不分平假日</v>
      </c>
      <c r="O337" s="6" t="str">
        <f t="shared" ref="O337:O364" si="80">IF(K337="分平假日",J337-N337,K337)</f>
        <v>不分平假日</v>
      </c>
    </row>
    <row r="338" spans="1:15" ht="17.25" thickBot="1" x14ac:dyDescent="0.3">
      <c r="A338" s="4">
        <v>335</v>
      </c>
      <c r="B338" s="5" t="s">
        <v>935</v>
      </c>
      <c r="C338" s="5">
        <f>_xlfn.XLOOKUP($B338,'工作表1 (2)'!$D$3:$D$371,'工作表1 (2)'!J$3:J$371)</f>
        <v>3</v>
      </c>
      <c r="D338" s="5">
        <f>_xlfn.XLOOKUP($B338,'工作表1 (2)'!$D$3:$D$371,'工作表1 (2)'!K$3:K$371)</f>
        <v>2</v>
      </c>
      <c r="E338" s="7">
        <f t="shared" si="72"/>
        <v>2.7142857142857144</v>
      </c>
      <c r="F338" s="6">
        <f t="shared" si="70"/>
        <v>0</v>
      </c>
      <c r="G338" s="55">
        <f t="shared" si="71"/>
        <v>6.0286838431273073E-4</v>
      </c>
      <c r="H338" s="56">
        <f t="shared" si="73"/>
        <v>1.5071709607818269</v>
      </c>
      <c r="I338" s="56">
        <f t="shared" si="74"/>
        <v>2</v>
      </c>
      <c r="J338" s="56">
        <f t="shared" si="75"/>
        <v>3</v>
      </c>
      <c r="K338" t="str">
        <f t="shared" si="76"/>
        <v>不分平假日</v>
      </c>
      <c r="L338" s="54">
        <f t="shared" si="77"/>
        <v>0.78947368421052633</v>
      </c>
      <c r="M338" s="57">
        <f t="shared" si="78"/>
        <v>0.21052631578947367</v>
      </c>
      <c r="N338" s="6" t="str">
        <f t="shared" si="79"/>
        <v>不分平假日</v>
      </c>
      <c r="O338" s="6" t="str">
        <f t="shared" si="80"/>
        <v>不分平假日</v>
      </c>
    </row>
    <row r="339" spans="1:15" ht="17.25" thickBot="1" x14ac:dyDescent="0.3">
      <c r="A339" s="4">
        <v>336</v>
      </c>
      <c r="B339" s="5" t="s">
        <v>936</v>
      </c>
      <c r="C339" s="5">
        <f>_xlfn.XLOOKUP($B339,'工作表1 (2)'!$D$3:$D$371,'工作表1 (2)'!J$3:J$371)</f>
        <v>3</v>
      </c>
      <c r="D339" s="5">
        <f>_xlfn.XLOOKUP($B339,'工作表1 (2)'!$D$3:$D$371,'工作表1 (2)'!K$3:K$371)</f>
        <v>3</v>
      </c>
      <c r="E339" s="7">
        <f t="shared" si="72"/>
        <v>3</v>
      </c>
      <c r="F339" s="6">
        <f t="shared" si="70"/>
        <v>0</v>
      </c>
      <c r="G339" s="55">
        <f t="shared" si="71"/>
        <v>6.663282142403866E-4</v>
      </c>
      <c r="H339" s="56">
        <f t="shared" si="73"/>
        <v>1.6658205356009665</v>
      </c>
      <c r="I339" s="56">
        <f t="shared" si="74"/>
        <v>2</v>
      </c>
      <c r="J339" s="56">
        <f t="shared" si="75"/>
        <v>3</v>
      </c>
      <c r="K339" t="str">
        <f t="shared" si="76"/>
        <v>不分平假日</v>
      </c>
      <c r="L339" s="54">
        <f t="shared" si="77"/>
        <v>0.7142857142857143</v>
      </c>
      <c r="M339" s="57">
        <f t="shared" si="78"/>
        <v>0.2857142857142857</v>
      </c>
      <c r="N339" s="6" t="str">
        <f t="shared" si="79"/>
        <v>不分平假日</v>
      </c>
      <c r="O339" s="6" t="str">
        <f t="shared" si="80"/>
        <v>不分平假日</v>
      </c>
    </row>
    <row r="340" spans="1:15" ht="17.25" thickBot="1" x14ac:dyDescent="0.3">
      <c r="A340" s="4">
        <v>337</v>
      </c>
      <c r="B340" s="5" t="s">
        <v>869</v>
      </c>
      <c r="C340" s="5">
        <f>_xlfn.XLOOKUP($B340,'工作表1 (2)'!$D$3:$D$371,'工作表1 (2)'!J$3:J$371)</f>
        <v>8</v>
      </c>
      <c r="D340" s="5">
        <f>_xlfn.XLOOKUP($B340,'工作表1 (2)'!$D$3:$D$371,'工作表1 (2)'!K$3:K$371)</f>
        <v>6</v>
      </c>
      <c r="E340" s="7">
        <f t="shared" si="72"/>
        <v>7.4285714285714288</v>
      </c>
      <c r="F340" s="6">
        <f t="shared" si="70"/>
        <v>0</v>
      </c>
      <c r="G340" s="55">
        <f t="shared" si="71"/>
        <v>1.6499555781190525E-3</v>
      </c>
      <c r="H340" s="56">
        <f t="shared" si="73"/>
        <v>4.1248889452976307</v>
      </c>
      <c r="I340" s="56">
        <f t="shared" si="74"/>
        <v>4</v>
      </c>
      <c r="J340" s="56">
        <f t="shared" si="75"/>
        <v>4</v>
      </c>
      <c r="K340" t="str">
        <f t="shared" si="76"/>
        <v>不分平假日</v>
      </c>
      <c r="L340" s="54">
        <f t="shared" si="77"/>
        <v>0.76923076923076927</v>
      </c>
      <c r="M340" s="57">
        <f t="shared" si="78"/>
        <v>0.23076923076923073</v>
      </c>
      <c r="N340" s="6" t="str">
        <f t="shared" si="79"/>
        <v>不分平假日</v>
      </c>
      <c r="O340" s="6" t="str">
        <f t="shared" si="80"/>
        <v>不分平假日</v>
      </c>
    </row>
    <row r="341" spans="1:15" ht="17.25" thickBot="1" x14ac:dyDescent="0.3">
      <c r="A341" s="4">
        <v>338</v>
      </c>
      <c r="B341" s="5" t="s">
        <v>882</v>
      </c>
      <c r="C341" s="5">
        <f>_xlfn.XLOOKUP($B341,'工作表1 (2)'!$D$3:$D$371,'工作表1 (2)'!J$3:J$371)</f>
        <v>16</v>
      </c>
      <c r="D341" s="5">
        <f>_xlfn.XLOOKUP($B341,'工作表1 (2)'!$D$3:$D$371,'工作表1 (2)'!K$3:K$371)</f>
        <v>8</v>
      </c>
      <c r="E341" s="7">
        <f t="shared" si="72"/>
        <v>13.714285714285714</v>
      </c>
      <c r="F341" s="6">
        <f t="shared" si="70"/>
        <v>0</v>
      </c>
      <c r="G341" s="55">
        <f t="shared" si="71"/>
        <v>3.0460718365274814E-3</v>
      </c>
      <c r="H341" s="56">
        <f t="shared" si="73"/>
        <v>7.6151795913187037</v>
      </c>
      <c r="I341" s="56">
        <f t="shared" si="74"/>
        <v>8</v>
      </c>
      <c r="J341" s="56">
        <f t="shared" si="75"/>
        <v>8</v>
      </c>
      <c r="K341" t="str">
        <f t="shared" si="76"/>
        <v>不分平假日</v>
      </c>
      <c r="L341" s="54">
        <f t="shared" si="77"/>
        <v>0.83333333333333337</v>
      </c>
      <c r="M341" s="57">
        <f t="shared" si="78"/>
        <v>0.16666666666666663</v>
      </c>
      <c r="N341" s="6" t="str">
        <f t="shared" si="79"/>
        <v>不分平假日</v>
      </c>
      <c r="O341" s="6" t="str">
        <f t="shared" si="80"/>
        <v>不分平假日</v>
      </c>
    </row>
    <row r="342" spans="1:15" ht="17.25" thickBot="1" x14ac:dyDescent="0.3">
      <c r="A342" s="4">
        <v>339</v>
      </c>
      <c r="B342" s="5" t="s">
        <v>883</v>
      </c>
      <c r="C342" s="5">
        <f>_xlfn.XLOOKUP($B342,'工作表1 (2)'!$D$3:$D$371,'工作表1 (2)'!J$3:J$371)</f>
        <v>6</v>
      </c>
      <c r="D342" s="5">
        <f>_xlfn.XLOOKUP($B342,'工作表1 (2)'!$D$3:$D$371,'工作表1 (2)'!K$3:K$371)</f>
        <v>2</v>
      </c>
      <c r="E342" s="7">
        <f t="shared" si="72"/>
        <v>4.8571428571428568</v>
      </c>
      <c r="F342" s="6">
        <f t="shared" si="70"/>
        <v>0</v>
      </c>
      <c r="G342" s="55">
        <f t="shared" si="71"/>
        <v>1.0788171087701497E-3</v>
      </c>
      <c r="H342" s="56">
        <f t="shared" si="73"/>
        <v>2.6970427719253744</v>
      </c>
      <c r="I342" s="56">
        <f t="shared" si="74"/>
        <v>3</v>
      </c>
      <c r="J342" s="56">
        <f t="shared" si="75"/>
        <v>3</v>
      </c>
      <c r="K342" t="str">
        <f t="shared" si="76"/>
        <v>不分平假日</v>
      </c>
      <c r="L342" s="54">
        <f t="shared" si="77"/>
        <v>0.88235294117647056</v>
      </c>
      <c r="M342" s="57">
        <f t="shared" si="78"/>
        <v>0.11764705882352944</v>
      </c>
      <c r="N342" s="6" t="str">
        <f t="shared" si="79"/>
        <v>不分平假日</v>
      </c>
      <c r="O342" s="6" t="str">
        <f t="shared" si="80"/>
        <v>不分平假日</v>
      </c>
    </row>
    <row r="343" spans="1:15" ht="17.25" thickBot="1" x14ac:dyDescent="0.3">
      <c r="A343" s="4">
        <v>340</v>
      </c>
      <c r="B343" s="5" t="s">
        <v>884</v>
      </c>
      <c r="C343" s="5">
        <f>_xlfn.XLOOKUP($B343,'工作表1 (2)'!$D$3:$D$371,'工作表1 (2)'!J$3:J$371)</f>
        <v>5</v>
      </c>
      <c r="D343" s="5">
        <f>_xlfn.XLOOKUP($B343,'工作表1 (2)'!$D$3:$D$371,'工作表1 (2)'!K$3:K$371)</f>
        <v>3</v>
      </c>
      <c r="E343" s="7">
        <f t="shared" si="72"/>
        <v>4.4285714285714288</v>
      </c>
      <c r="F343" s="6">
        <f t="shared" si="70"/>
        <v>0</v>
      </c>
      <c r="G343" s="55">
        <f t="shared" si="71"/>
        <v>9.8362736387866607E-4</v>
      </c>
      <c r="H343" s="56">
        <f t="shared" si="73"/>
        <v>2.4590684096966653</v>
      </c>
      <c r="I343" s="56">
        <f t="shared" si="74"/>
        <v>2</v>
      </c>
      <c r="J343" s="56">
        <f t="shared" si="75"/>
        <v>3</v>
      </c>
      <c r="K343" t="str">
        <f t="shared" si="76"/>
        <v>不分平假日</v>
      </c>
      <c r="L343" s="54">
        <f t="shared" si="77"/>
        <v>0.80645161290322576</v>
      </c>
      <c r="M343" s="57">
        <f t="shared" si="78"/>
        <v>0.19354838709677424</v>
      </c>
      <c r="N343" s="6" t="str">
        <f t="shared" si="79"/>
        <v>不分平假日</v>
      </c>
      <c r="O343" s="6" t="str">
        <f t="shared" si="80"/>
        <v>不分平假日</v>
      </c>
    </row>
    <row r="344" spans="1:15" ht="17.25" thickBot="1" x14ac:dyDescent="0.3">
      <c r="A344" s="4">
        <v>341</v>
      </c>
      <c r="B344" s="5" t="s">
        <v>885</v>
      </c>
      <c r="C344" s="5">
        <f>_xlfn.XLOOKUP($B344,'工作表1 (2)'!$D$3:$D$371,'工作表1 (2)'!J$3:J$371)</f>
        <v>5</v>
      </c>
      <c r="D344" s="5">
        <f>_xlfn.XLOOKUP($B344,'工作表1 (2)'!$D$3:$D$371,'工作表1 (2)'!K$3:K$371)</f>
        <v>2</v>
      </c>
      <c r="E344" s="7">
        <f t="shared" si="72"/>
        <v>4.1428571428571432</v>
      </c>
      <c r="F344" s="6">
        <f t="shared" si="70"/>
        <v>0</v>
      </c>
      <c r="G344" s="55">
        <f t="shared" si="71"/>
        <v>9.2016753395101009E-4</v>
      </c>
      <c r="H344" s="56">
        <f t="shared" si="73"/>
        <v>2.3004188348775254</v>
      </c>
      <c r="I344" s="56">
        <f t="shared" si="74"/>
        <v>2</v>
      </c>
      <c r="J344" s="56">
        <f t="shared" si="75"/>
        <v>3</v>
      </c>
      <c r="K344" t="str">
        <f t="shared" si="76"/>
        <v>不分平假日</v>
      </c>
      <c r="L344" s="54">
        <f t="shared" si="77"/>
        <v>0.86206896551724133</v>
      </c>
      <c r="M344" s="57">
        <f t="shared" si="78"/>
        <v>0.13793103448275867</v>
      </c>
      <c r="N344" s="6" t="str">
        <f t="shared" si="79"/>
        <v>不分平假日</v>
      </c>
      <c r="O344" s="6" t="str">
        <f t="shared" si="80"/>
        <v>不分平假日</v>
      </c>
    </row>
    <row r="345" spans="1:15" ht="17.25" thickBot="1" x14ac:dyDescent="0.3">
      <c r="A345" s="4">
        <v>342</v>
      </c>
      <c r="B345" s="5" t="s">
        <v>886</v>
      </c>
      <c r="C345" s="5">
        <f>_xlfn.XLOOKUP($B345,'工作表1 (2)'!$D$3:$D$371,'工作表1 (2)'!J$3:J$371)</f>
        <v>6</v>
      </c>
      <c r="D345" s="5">
        <f>_xlfn.XLOOKUP($B345,'工作表1 (2)'!$D$3:$D$371,'工作表1 (2)'!K$3:K$371)</f>
        <v>3</v>
      </c>
      <c r="E345" s="7">
        <f t="shared" si="72"/>
        <v>5.1428571428571432</v>
      </c>
      <c r="F345" s="6">
        <f t="shared" si="70"/>
        <v>0</v>
      </c>
      <c r="G345" s="55">
        <f t="shared" si="71"/>
        <v>1.1422769386978057E-3</v>
      </c>
      <c r="H345" s="56">
        <f t="shared" si="73"/>
        <v>2.8556923467445143</v>
      </c>
      <c r="I345" s="56">
        <f t="shared" si="74"/>
        <v>3</v>
      </c>
      <c r="J345" s="56">
        <f t="shared" si="75"/>
        <v>3</v>
      </c>
      <c r="K345" t="str">
        <f t="shared" si="76"/>
        <v>不分平假日</v>
      </c>
      <c r="L345" s="54">
        <f t="shared" si="77"/>
        <v>0.83333333333333337</v>
      </c>
      <c r="M345" s="57">
        <f t="shared" si="78"/>
        <v>0.16666666666666663</v>
      </c>
      <c r="N345" s="6" t="str">
        <f t="shared" si="79"/>
        <v>不分平假日</v>
      </c>
      <c r="O345" s="6" t="str">
        <f t="shared" si="80"/>
        <v>不分平假日</v>
      </c>
    </row>
    <row r="346" spans="1:15" ht="17.25" thickBot="1" x14ac:dyDescent="0.3">
      <c r="A346" s="4">
        <v>343</v>
      </c>
      <c r="B346" s="5" t="s">
        <v>887</v>
      </c>
      <c r="C346" s="5">
        <f>_xlfn.XLOOKUP($B346,'工作表1 (2)'!$D$3:$D$371,'工作表1 (2)'!J$3:J$371)</f>
        <v>2</v>
      </c>
      <c r="D346" s="5">
        <f>_xlfn.XLOOKUP($B346,'工作表1 (2)'!$D$3:$D$371,'工作表1 (2)'!K$3:K$371)</f>
        <v>5</v>
      </c>
      <c r="E346" s="7">
        <f t="shared" si="72"/>
        <v>2.8571428571428572</v>
      </c>
      <c r="F346" s="6">
        <f t="shared" si="70"/>
        <v>0</v>
      </c>
      <c r="G346" s="55">
        <f t="shared" si="71"/>
        <v>6.3459829927655872E-4</v>
      </c>
      <c r="H346" s="56">
        <f t="shared" si="73"/>
        <v>1.5864957481913968</v>
      </c>
      <c r="I346" s="56">
        <f t="shared" si="74"/>
        <v>2</v>
      </c>
      <c r="J346" s="56">
        <f t="shared" si="75"/>
        <v>3</v>
      </c>
      <c r="K346" t="str">
        <f t="shared" si="76"/>
        <v>不分平假日</v>
      </c>
      <c r="L346" s="54">
        <f t="shared" si="77"/>
        <v>0.5</v>
      </c>
      <c r="M346" s="57">
        <f t="shared" si="78"/>
        <v>0.5</v>
      </c>
      <c r="N346" s="6" t="str">
        <f t="shared" si="79"/>
        <v>不分平假日</v>
      </c>
      <c r="O346" s="6" t="str">
        <f t="shared" si="80"/>
        <v>不分平假日</v>
      </c>
    </row>
    <row r="347" spans="1:15" ht="17.25" thickBot="1" x14ac:dyDescent="0.3">
      <c r="A347" s="4">
        <v>344</v>
      </c>
      <c r="B347" s="5" t="s">
        <v>888</v>
      </c>
      <c r="C347" s="5">
        <f>_xlfn.XLOOKUP($B347,'工作表1 (2)'!$D$3:$D$371,'工作表1 (2)'!J$3:J$371)</f>
        <v>4</v>
      </c>
      <c r="D347" s="5">
        <f>_xlfn.XLOOKUP($B347,'工作表1 (2)'!$D$3:$D$371,'工作表1 (2)'!K$3:K$371)</f>
        <v>0</v>
      </c>
      <c r="E347" s="7">
        <f t="shared" si="72"/>
        <v>2.8571428571428572</v>
      </c>
      <c r="F347" s="6">
        <f t="shared" si="70"/>
        <v>0</v>
      </c>
      <c r="G347" s="55">
        <f t="shared" si="71"/>
        <v>6.3459829927655872E-4</v>
      </c>
      <c r="H347" s="56">
        <f t="shared" si="73"/>
        <v>1.5864957481913968</v>
      </c>
      <c r="I347" s="56">
        <f t="shared" si="74"/>
        <v>2</v>
      </c>
      <c r="J347" s="56">
        <f t="shared" si="75"/>
        <v>3</v>
      </c>
      <c r="K347" t="str">
        <f t="shared" si="76"/>
        <v>不分平假日</v>
      </c>
      <c r="L347" s="54">
        <f t="shared" si="77"/>
        <v>1</v>
      </c>
      <c r="M347" s="57">
        <f t="shared" si="78"/>
        <v>0</v>
      </c>
      <c r="N347" s="6" t="str">
        <f t="shared" si="79"/>
        <v>不分平假日</v>
      </c>
      <c r="O347" s="6" t="str">
        <f t="shared" si="80"/>
        <v>不分平假日</v>
      </c>
    </row>
    <row r="348" spans="1:15" ht="17.25" thickBot="1" x14ac:dyDescent="0.3">
      <c r="A348" s="4">
        <v>345</v>
      </c>
      <c r="B348" s="5" t="s">
        <v>890</v>
      </c>
      <c r="C348" s="5">
        <f>_xlfn.XLOOKUP($B348,'工作表1 (2)'!$D$3:$D$371,'工作表1 (2)'!J$3:J$371)</f>
        <v>24</v>
      </c>
      <c r="D348" s="5">
        <f>_xlfn.XLOOKUP($B348,'工作表1 (2)'!$D$3:$D$371,'工作表1 (2)'!K$3:K$371)</f>
        <v>16</v>
      </c>
      <c r="E348" s="7">
        <f t="shared" si="72"/>
        <v>21.714285714285715</v>
      </c>
      <c r="F348" s="6">
        <f t="shared" si="70"/>
        <v>0</v>
      </c>
      <c r="G348" s="55">
        <f t="shared" si="71"/>
        <v>4.8229470745018458E-3</v>
      </c>
      <c r="H348" s="56">
        <f t="shared" si="73"/>
        <v>12.057367686254615</v>
      </c>
      <c r="I348" s="56">
        <f t="shared" si="74"/>
        <v>12</v>
      </c>
      <c r="J348" s="56">
        <f t="shared" si="75"/>
        <v>12</v>
      </c>
      <c r="K348" t="str">
        <f t="shared" si="76"/>
        <v>不分平假日</v>
      </c>
      <c r="L348" s="54">
        <f t="shared" si="77"/>
        <v>0.78947368421052633</v>
      </c>
      <c r="M348" s="57">
        <f t="shared" si="78"/>
        <v>0.21052631578947367</v>
      </c>
      <c r="N348" s="6" t="str">
        <f t="shared" si="79"/>
        <v>不分平假日</v>
      </c>
      <c r="O348" s="6" t="str">
        <f t="shared" si="80"/>
        <v>不分平假日</v>
      </c>
    </row>
    <row r="349" spans="1:15" ht="17.25" thickBot="1" x14ac:dyDescent="0.3">
      <c r="A349" s="4">
        <v>346</v>
      </c>
      <c r="B349" s="5" t="s">
        <v>891</v>
      </c>
      <c r="C349" s="5">
        <f>_xlfn.XLOOKUP($B349,'工作表1 (2)'!$D$3:$D$371,'工作表1 (2)'!J$3:J$371)</f>
        <v>13</v>
      </c>
      <c r="D349" s="5">
        <f>_xlfn.XLOOKUP($B349,'工作表1 (2)'!$D$3:$D$371,'工作表1 (2)'!K$3:K$371)</f>
        <v>9</v>
      </c>
      <c r="E349" s="7">
        <f t="shared" si="72"/>
        <v>11.857142857142858</v>
      </c>
      <c r="F349" s="6">
        <f t="shared" si="70"/>
        <v>0</v>
      </c>
      <c r="G349" s="55">
        <f t="shared" si="71"/>
        <v>2.6335829419977183E-3</v>
      </c>
      <c r="H349" s="56">
        <f t="shared" si="73"/>
        <v>6.583957354994296</v>
      </c>
      <c r="I349" s="56">
        <f t="shared" si="74"/>
        <v>7</v>
      </c>
      <c r="J349" s="56">
        <f t="shared" si="75"/>
        <v>7</v>
      </c>
      <c r="K349" t="str">
        <f t="shared" si="76"/>
        <v>不分平假日</v>
      </c>
      <c r="L349" s="54">
        <f t="shared" si="77"/>
        <v>0.7831325301204819</v>
      </c>
      <c r="M349" s="57">
        <f t="shared" si="78"/>
        <v>0.2168674698795181</v>
      </c>
      <c r="N349" s="6" t="str">
        <f t="shared" si="79"/>
        <v>不分平假日</v>
      </c>
      <c r="O349" s="6" t="str">
        <f t="shared" si="80"/>
        <v>不分平假日</v>
      </c>
    </row>
    <row r="350" spans="1:15" ht="17.25" thickBot="1" x14ac:dyDescent="0.3">
      <c r="A350" s="4">
        <v>347</v>
      </c>
      <c r="B350" s="5" t="s">
        <v>892</v>
      </c>
      <c r="C350" s="5">
        <f>_xlfn.XLOOKUP($B350,'工作表1 (2)'!$D$3:$D$371,'工作表1 (2)'!J$3:J$371)</f>
        <v>12</v>
      </c>
      <c r="D350" s="5">
        <f>_xlfn.XLOOKUP($B350,'工作表1 (2)'!$D$3:$D$371,'工作表1 (2)'!K$3:K$371)</f>
        <v>9</v>
      </c>
      <c r="E350" s="7">
        <f t="shared" si="72"/>
        <v>11.142857142857142</v>
      </c>
      <c r="F350" s="6">
        <f t="shared" si="70"/>
        <v>0</v>
      </c>
      <c r="G350" s="55">
        <f t="shared" si="71"/>
        <v>2.4749333671785787E-3</v>
      </c>
      <c r="H350" s="56">
        <f t="shared" si="73"/>
        <v>6.187333417946447</v>
      </c>
      <c r="I350" s="56">
        <f t="shared" si="74"/>
        <v>6</v>
      </c>
      <c r="J350" s="56">
        <f t="shared" si="75"/>
        <v>6</v>
      </c>
      <c r="K350" t="str">
        <f t="shared" si="76"/>
        <v>不分平假日</v>
      </c>
      <c r="L350" s="54">
        <f t="shared" si="77"/>
        <v>0.76923076923076927</v>
      </c>
      <c r="M350" s="57">
        <f t="shared" si="78"/>
        <v>0.23076923076923073</v>
      </c>
      <c r="N350" s="6" t="str">
        <f t="shared" si="79"/>
        <v>不分平假日</v>
      </c>
      <c r="O350" s="6" t="str">
        <f t="shared" si="80"/>
        <v>不分平假日</v>
      </c>
    </row>
    <row r="351" spans="1:15" ht="17.25" thickBot="1" x14ac:dyDescent="0.3">
      <c r="A351" s="4">
        <v>348</v>
      </c>
      <c r="B351" s="5" t="s">
        <v>893</v>
      </c>
      <c r="C351" s="5">
        <f>_xlfn.XLOOKUP($B351,'工作表1 (2)'!$D$3:$D$371,'工作表1 (2)'!J$3:J$371)</f>
        <v>12</v>
      </c>
      <c r="D351" s="5">
        <f>_xlfn.XLOOKUP($B351,'工作表1 (2)'!$D$3:$D$371,'工作表1 (2)'!K$3:K$371)</f>
        <v>9</v>
      </c>
      <c r="E351" s="7">
        <f t="shared" si="72"/>
        <v>11.142857142857142</v>
      </c>
      <c r="F351" s="6">
        <f t="shared" si="70"/>
        <v>0</v>
      </c>
      <c r="G351" s="55">
        <f t="shared" si="71"/>
        <v>2.4749333671785787E-3</v>
      </c>
      <c r="H351" s="56">
        <f t="shared" si="73"/>
        <v>6.187333417946447</v>
      </c>
      <c r="I351" s="56">
        <f t="shared" si="74"/>
        <v>6</v>
      </c>
      <c r="J351" s="56">
        <f t="shared" si="75"/>
        <v>6</v>
      </c>
      <c r="K351" t="str">
        <f t="shared" si="76"/>
        <v>不分平假日</v>
      </c>
      <c r="L351" s="54">
        <f t="shared" si="77"/>
        <v>0.76923076923076927</v>
      </c>
      <c r="M351" s="57">
        <f t="shared" si="78"/>
        <v>0.23076923076923073</v>
      </c>
      <c r="N351" s="6" t="str">
        <f t="shared" si="79"/>
        <v>不分平假日</v>
      </c>
      <c r="O351" s="6" t="str">
        <f t="shared" si="80"/>
        <v>不分平假日</v>
      </c>
    </row>
    <row r="352" spans="1:15" ht="17.25" thickBot="1" x14ac:dyDescent="0.3">
      <c r="A352" s="4">
        <v>349</v>
      </c>
      <c r="B352" s="5" t="s">
        <v>894</v>
      </c>
      <c r="C352" s="5">
        <f>_xlfn.XLOOKUP($B352,'工作表1 (2)'!$D$3:$D$371,'工作表1 (2)'!J$3:J$371)</f>
        <v>7</v>
      </c>
      <c r="D352" s="5">
        <f>_xlfn.XLOOKUP($B352,'工作表1 (2)'!$D$3:$D$371,'工作表1 (2)'!K$3:K$371)</f>
        <v>8</v>
      </c>
      <c r="E352" s="7">
        <f t="shared" si="72"/>
        <v>7.2857142857142856</v>
      </c>
      <c r="F352" s="6">
        <f t="shared" si="70"/>
        <v>0</v>
      </c>
      <c r="G352" s="55">
        <f t="shared" si="71"/>
        <v>1.6182256631552246E-3</v>
      </c>
      <c r="H352" s="56">
        <f t="shared" si="73"/>
        <v>4.0455641578880615</v>
      </c>
      <c r="I352" s="56">
        <f t="shared" si="74"/>
        <v>4</v>
      </c>
      <c r="J352" s="56">
        <f t="shared" si="75"/>
        <v>4</v>
      </c>
      <c r="K352" t="str">
        <f t="shared" si="76"/>
        <v>不分平假日</v>
      </c>
      <c r="L352" s="54">
        <f t="shared" si="77"/>
        <v>0.68627450980392157</v>
      </c>
      <c r="M352" s="57">
        <f t="shared" si="78"/>
        <v>0.31372549019607843</v>
      </c>
      <c r="N352" s="6" t="str">
        <f t="shared" si="79"/>
        <v>不分平假日</v>
      </c>
      <c r="O352" s="6" t="str">
        <f t="shared" si="80"/>
        <v>不分平假日</v>
      </c>
    </row>
    <row r="353" spans="1:15" ht="17.25" thickBot="1" x14ac:dyDescent="0.3">
      <c r="A353" s="4">
        <v>350</v>
      </c>
      <c r="B353" s="5" t="s">
        <v>895</v>
      </c>
      <c r="C353" s="5">
        <f>_xlfn.XLOOKUP($B353,'工作表1 (2)'!$D$3:$D$371,'工作表1 (2)'!J$3:J$371)</f>
        <v>16</v>
      </c>
      <c r="D353" s="5">
        <f>_xlfn.XLOOKUP($B353,'工作表1 (2)'!$D$3:$D$371,'工作表1 (2)'!K$3:K$371)</f>
        <v>12</v>
      </c>
      <c r="E353" s="7">
        <f t="shared" si="72"/>
        <v>14.857142857142858</v>
      </c>
      <c r="F353" s="6">
        <f t="shared" si="70"/>
        <v>0</v>
      </c>
      <c r="G353" s="55">
        <f t="shared" si="71"/>
        <v>3.2999111562381049E-3</v>
      </c>
      <c r="H353" s="56">
        <f t="shared" si="73"/>
        <v>8.2497778905952615</v>
      </c>
      <c r="I353" s="56">
        <f t="shared" si="74"/>
        <v>8</v>
      </c>
      <c r="J353" s="56">
        <f t="shared" si="75"/>
        <v>8</v>
      </c>
      <c r="K353" t="str">
        <f t="shared" si="76"/>
        <v>不分平假日</v>
      </c>
      <c r="L353" s="54">
        <f t="shared" si="77"/>
        <v>0.76923076923076927</v>
      </c>
      <c r="M353" s="57">
        <f t="shared" si="78"/>
        <v>0.23076923076923073</v>
      </c>
      <c r="N353" s="6" t="str">
        <f t="shared" si="79"/>
        <v>不分平假日</v>
      </c>
      <c r="O353" s="6" t="str">
        <f t="shared" si="80"/>
        <v>不分平假日</v>
      </c>
    </row>
    <row r="354" spans="1:15" ht="17.25" thickBot="1" x14ac:dyDescent="0.3">
      <c r="A354" s="4">
        <v>351</v>
      </c>
      <c r="B354" s="5" t="s">
        <v>889</v>
      </c>
      <c r="C354" s="5">
        <f>_xlfn.XLOOKUP($B354,'工作表1 (2)'!$D$3:$D$371,'工作表1 (2)'!J$3:J$371)</f>
        <v>4</v>
      </c>
      <c r="D354" s="5">
        <f>_xlfn.XLOOKUP($B354,'工作表1 (2)'!$D$3:$D$371,'工作表1 (2)'!K$3:K$371)</f>
        <v>0</v>
      </c>
      <c r="E354" s="7">
        <f t="shared" si="72"/>
        <v>2.8571428571428572</v>
      </c>
      <c r="F354" s="6">
        <f t="shared" si="70"/>
        <v>0</v>
      </c>
      <c r="G354" s="55">
        <f t="shared" si="71"/>
        <v>6.3459829927655872E-4</v>
      </c>
      <c r="H354" s="56">
        <f t="shared" si="73"/>
        <v>1.5864957481913968</v>
      </c>
      <c r="I354" s="56">
        <f t="shared" si="74"/>
        <v>2</v>
      </c>
      <c r="J354" s="56">
        <f t="shared" si="75"/>
        <v>3</v>
      </c>
      <c r="K354" t="str">
        <f t="shared" si="76"/>
        <v>不分平假日</v>
      </c>
      <c r="L354" s="54">
        <f t="shared" si="77"/>
        <v>1</v>
      </c>
      <c r="M354" s="57">
        <f t="shared" si="78"/>
        <v>0</v>
      </c>
      <c r="N354" s="6" t="str">
        <f t="shared" si="79"/>
        <v>不分平假日</v>
      </c>
      <c r="O354" s="6" t="str">
        <f t="shared" si="80"/>
        <v>不分平假日</v>
      </c>
    </row>
    <row r="355" spans="1:15" ht="17.25" thickBot="1" x14ac:dyDescent="0.3">
      <c r="A355" s="4">
        <v>352</v>
      </c>
      <c r="B355" s="5" t="s">
        <v>697</v>
      </c>
      <c r="C355" s="5">
        <f>_xlfn.XLOOKUP($B355,'工作表1 (2)'!$D$3:$D$371,'工作表1 (2)'!J$3:J$371)</f>
        <v>4</v>
      </c>
      <c r="D355" s="5">
        <f>_xlfn.XLOOKUP($B355,'工作表1 (2)'!$D$3:$D$371,'工作表1 (2)'!K$3:K$371)</f>
        <v>0</v>
      </c>
      <c r="E355" s="7">
        <f t="shared" si="72"/>
        <v>2.8571428571428572</v>
      </c>
      <c r="F355" s="6">
        <f t="shared" si="70"/>
        <v>0</v>
      </c>
      <c r="G355" s="55">
        <f t="shared" si="71"/>
        <v>6.3459829927655872E-4</v>
      </c>
      <c r="H355" s="56">
        <f t="shared" si="73"/>
        <v>1.5864957481913968</v>
      </c>
      <c r="I355" s="56">
        <f t="shared" si="74"/>
        <v>2</v>
      </c>
      <c r="J355" s="56">
        <f t="shared" si="75"/>
        <v>3</v>
      </c>
      <c r="K355" t="str">
        <f t="shared" si="76"/>
        <v>不分平假日</v>
      </c>
      <c r="L355" s="54">
        <f t="shared" si="77"/>
        <v>1</v>
      </c>
      <c r="M355" s="57">
        <f t="shared" si="78"/>
        <v>0</v>
      </c>
      <c r="N355" s="6" t="str">
        <f t="shared" si="79"/>
        <v>不分平假日</v>
      </c>
      <c r="O355" s="6" t="str">
        <f t="shared" si="80"/>
        <v>不分平假日</v>
      </c>
    </row>
    <row r="356" spans="1:15" ht="17.25" thickBot="1" x14ac:dyDescent="0.3">
      <c r="A356" s="4">
        <v>353</v>
      </c>
      <c r="B356" s="5" t="s">
        <v>870</v>
      </c>
      <c r="C356" s="5">
        <f>_xlfn.XLOOKUP($B356,'工作表1 (2)'!$D$3:$D$371,'工作表1 (2)'!J$3:J$371)</f>
        <v>4</v>
      </c>
      <c r="D356" s="5">
        <f>_xlfn.XLOOKUP($B356,'工作表1 (2)'!$D$3:$D$371,'工作表1 (2)'!K$3:K$371)</f>
        <v>0</v>
      </c>
      <c r="E356" s="7">
        <f t="shared" si="72"/>
        <v>2.8571428571428572</v>
      </c>
      <c r="F356" s="6">
        <f t="shared" si="70"/>
        <v>0</v>
      </c>
      <c r="G356" s="55">
        <f t="shared" si="71"/>
        <v>6.3459829927655872E-4</v>
      </c>
      <c r="H356" s="56">
        <f t="shared" si="73"/>
        <v>1.5864957481913968</v>
      </c>
      <c r="I356" s="56">
        <f t="shared" si="74"/>
        <v>2</v>
      </c>
      <c r="J356" s="56">
        <f t="shared" si="75"/>
        <v>3</v>
      </c>
      <c r="K356" t="str">
        <f t="shared" si="76"/>
        <v>不分平假日</v>
      </c>
      <c r="L356" s="54">
        <f t="shared" si="77"/>
        <v>1</v>
      </c>
      <c r="M356" s="57">
        <f t="shared" si="78"/>
        <v>0</v>
      </c>
      <c r="N356" s="6" t="str">
        <f t="shared" si="79"/>
        <v>不分平假日</v>
      </c>
      <c r="O356" s="6" t="str">
        <f t="shared" si="80"/>
        <v>不分平假日</v>
      </c>
    </row>
    <row r="357" spans="1:15" ht="17.25" thickBot="1" x14ac:dyDescent="0.3">
      <c r="A357" s="4">
        <v>354</v>
      </c>
      <c r="B357" s="5" t="s">
        <v>871</v>
      </c>
      <c r="C357" s="5">
        <f>_xlfn.XLOOKUP($B357,'工作表1 (2)'!$D$3:$D$371,'工作表1 (2)'!J$3:J$371)</f>
        <v>6</v>
      </c>
      <c r="D357" s="5">
        <f>_xlfn.XLOOKUP($B357,'工作表1 (2)'!$D$3:$D$371,'工作表1 (2)'!K$3:K$371)</f>
        <v>6</v>
      </c>
      <c r="E357" s="7">
        <f t="shared" si="72"/>
        <v>6</v>
      </c>
      <c r="F357" s="6">
        <f t="shared" si="70"/>
        <v>0</v>
      </c>
      <c r="G357" s="55">
        <f t="shared" si="71"/>
        <v>1.3326564284807732E-3</v>
      </c>
      <c r="H357" s="56">
        <f t="shared" si="73"/>
        <v>3.3316410712019331</v>
      </c>
      <c r="I357" s="56">
        <f t="shared" si="74"/>
        <v>3</v>
      </c>
      <c r="J357" s="56">
        <f t="shared" si="75"/>
        <v>3</v>
      </c>
      <c r="K357" t="str">
        <f t="shared" si="76"/>
        <v>不分平假日</v>
      </c>
      <c r="L357" s="54">
        <f t="shared" si="77"/>
        <v>0.7142857142857143</v>
      </c>
      <c r="M357" s="57">
        <f t="shared" si="78"/>
        <v>0.2857142857142857</v>
      </c>
      <c r="N357" s="6" t="str">
        <f t="shared" si="79"/>
        <v>不分平假日</v>
      </c>
      <c r="O357" s="6" t="str">
        <f t="shared" si="80"/>
        <v>不分平假日</v>
      </c>
    </row>
    <row r="358" spans="1:15" ht="17.25" thickBot="1" x14ac:dyDescent="0.3">
      <c r="A358" s="4">
        <v>355</v>
      </c>
      <c r="B358" s="5" t="s">
        <v>872</v>
      </c>
      <c r="C358" s="5">
        <f>_xlfn.XLOOKUP($B358,'工作表1 (2)'!$D$3:$D$371,'工作表1 (2)'!J$3:J$371)</f>
        <v>6</v>
      </c>
      <c r="D358" s="5">
        <f>_xlfn.XLOOKUP($B358,'工作表1 (2)'!$D$3:$D$371,'工作表1 (2)'!K$3:K$371)</f>
        <v>6</v>
      </c>
      <c r="E358" s="7">
        <f t="shared" si="72"/>
        <v>6</v>
      </c>
      <c r="F358" s="6">
        <f t="shared" si="70"/>
        <v>0</v>
      </c>
      <c r="G358" s="55">
        <f t="shared" si="71"/>
        <v>1.3326564284807732E-3</v>
      </c>
      <c r="H358" s="56">
        <f t="shared" si="73"/>
        <v>3.3316410712019331</v>
      </c>
      <c r="I358" s="56">
        <f t="shared" si="74"/>
        <v>3</v>
      </c>
      <c r="J358" s="56">
        <f t="shared" si="75"/>
        <v>3</v>
      </c>
      <c r="K358" t="str">
        <f t="shared" si="76"/>
        <v>不分平假日</v>
      </c>
      <c r="L358" s="54">
        <f t="shared" si="77"/>
        <v>0.7142857142857143</v>
      </c>
      <c r="M358" s="57">
        <f t="shared" si="78"/>
        <v>0.2857142857142857</v>
      </c>
      <c r="N358" s="6" t="str">
        <f t="shared" si="79"/>
        <v>不分平假日</v>
      </c>
      <c r="O358" s="6" t="str">
        <f t="shared" si="80"/>
        <v>不分平假日</v>
      </c>
    </row>
    <row r="359" spans="1:15" ht="17.25" thickBot="1" x14ac:dyDescent="0.3">
      <c r="A359" s="4">
        <v>356</v>
      </c>
      <c r="B359" s="5" t="s">
        <v>873</v>
      </c>
      <c r="C359" s="5">
        <f>_xlfn.XLOOKUP($B359,'工作表1 (2)'!$D$3:$D$371,'工作表1 (2)'!J$3:J$371)</f>
        <v>0</v>
      </c>
      <c r="D359" s="5">
        <f>_xlfn.XLOOKUP($B359,'工作表1 (2)'!$D$3:$D$371,'工作表1 (2)'!K$3:K$371)</f>
        <v>6</v>
      </c>
      <c r="E359" s="7">
        <f t="shared" si="72"/>
        <v>1.7142857142857142</v>
      </c>
      <c r="F359" s="6">
        <f t="shared" si="70"/>
        <v>0</v>
      </c>
      <c r="G359" s="55">
        <f t="shared" si="71"/>
        <v>3.8075897956593518E-4</v>
      </c>
      <c r="H359" s="56">
        <f t="shared" si="73"/>
        <v>0.95189744891483796</v>
      </c>
      <c r="I359" s="56">
        <f t="shared" si="74"/>
        <v>1</v>
      </c>
      <c r="J359" s="56">
        <f t="shared" si="75"/>
        <v>3</v>
      </c>
      <c r="K359" t="str">
        <f t="shared" si="76"/>
        <v>不分平假日</v>
      </c>
      <c r="L359" s="54">
        <f t="shared" si="77"/>
        <v>0</v>
      </c>
      <c r="M359" s="57">
        <f t="shared" si="78"/>
        <v>1</v>
      </c>
      <c r="N359" s="6" t="str">
        <f t="shared" si="79"/>
        <v>不分平假日</v>
      </c>
      <c r="O359" s="6" t="str">
        <f t="shared" si="80"/>
        <v>不分平假日</v>
      </c>
    </row>
    <row r="360" spans="1:15" ht="17.25" thickBot="1" x14ac:dyDescent="0.3">
      <c r="A360" s="4">
        <v>357</v>
      </c>
      <c r="B360" s="5" t="s">
        <v>896</v>
      </c>
      <c r="C360" s="5">
        <f>_xlfn.XLOOKUP($B360,'工作表1 (2)'!$D$3:$D$371,'工作表1 (2)'!J$3:J$371)</f>
        <v>8</v>
      </c>
      <c r="D360" s="5">
        <f>_xlfn.XLOOKUP($B360,'工作表1 (2)'!$D$3:$D$371,'工作表1 (2)'!K$3:K$371)</f>
        <v>8</v>
      </c>
      <c r="E360" s="7">
        <f t="shared" si="72"/>
        <v>8</v>
      </c>
      <c r="F360" s="6">
        <f t="shared" si="70"/>
        <v>0</v>
      </c>
      <c r="G360" s="55">
        <f t="shared" si="71"/>
        <v>1.7768752379743642E-3</v>
      </c>
      <c r="H360" s="56">
        <f t="shared" si="73"/>
        <v>4.4421880949359105</v>
      </c>
      <c r="I360" s="56">
        <f t="shared" si="74"/>
        <v>4</v>
      </c>
      <c r="J360" s="56">
        <f t="shared" si="75"/>
        <v>4</v>
      </c>
      <c r="K360" t="str">
        <f t="shared" si="76"/>
        <v>不分平假日</v>
      </c>
      <c r="L360" s="54">
        <f t="shared" si="77"/>
        <v>0.7142857142857143</v>
      </c>
      <c r="M360" s="57">
        <f t="shared" si="78"/>
        <v>0.2857142857142857</v>
      </c>
      <c r="N360" s="6" t="str">
        <f t="shared" si="79"/>
        <v>不分平假日</v>
      </c>
      <c r="O360" s="6" t="str">
        <f t="shared" si="80"/>
        <v>不分平假日</v>
      </c>
    </row>
    <row r="361" spans="1:15" ht="17.25" thickBot="1" x14ac:dyDescent="0.3">
      <c r="A361" s="4">
        <v>358</v>
      </c>
      <c r="B361" s="5" t="s">
        <v>897</v>
      </c>
      <c r="C361" s="5">
        <f>_xlfn.XLOOKUP($B361,'工作表1 (2)'!$D$3:$D$371,'工作表1 (2)'!J$3:J$371)</f>
        <v>6</v>
      </c>
      <c r="D361" s="5">
        <f>_xlfn.XLOOKUP($B361,'工作表1 (2)'!$D$3:$D$371,'工作表1 (2)'!K$3:K$371)</f>
        <v>0</v>
      </c>
      <c r="E361" s="7">
        <f t="shared" si="72"/>
        <v>4.2857142857142856</v>
      </c>
      <c r="F361" s="6">
        <f t="shared" si="70"/>
        <v>0</v>
      </c>
      <c r="G361" s="55">
        <f t="shared" si="71"/>
        <v>9.5189744891483797E-4</v>
      </c>
      <c r="H361" s="56">
        <f t="shared" si="73"/>
        <v>2.3797436222870951</v>
      </c>
      <c r="I361" s="56">
        <f t="shared" si="74"/>
        <v>2</v>
      </c>
      <c r="J361" s="56">
        <f t="shared" si="75"/>
        <v>3</v>
      </c>
      <c r="K361" t="str">
        <f t="shared" si="76"/>
        <v>不分平假日</v>
      </c>
      <c r="L361" s="54">
        <f t="shared" si="77"/>
        <v>1</v>
      </c>
      <c r="M361" s="57">
        <f t="shared" si="78"/>
        <v>0</v>
      </c>
      <c r="N361" s="6" t="str">
        <f t="shared" si="79"/>
        <v>不分平假日</v>
      </c>
      <c r="O361" s="6" t="str">
        <f t="shared" si="80"/>
        <v>不分平假日</v>
      </c>
    </row>
    <row r="362" spans="1:15" ht="17.25" thickBot="1" x14ac:dyDescent="0.3">
      <c r="A362" s="4">
        <v>359</v>
      </c>
      <c r="B362" s="5" t="s">
        <v>898</v>
      </c>
      <c r="C362" s="5">
        <f>_xlfn.XLOOKUP($B362,'工作表1 (2)'!$D$3:$D$371,'工作表1 (2)'!J$3:J$371)</f>
        <v>9</v>
      </c>
      <c r="D362" s="5">
        <f>_xlfn.XLOOKUP($B362,'工作表1 (2)'!$D$3:$D$371,'工作表1 (2)'!K$3:K$371)</f>
        <v>7</v>
      </c>
      <c r="E362" s="7">
        <f t="shared" si="72"/>
        <v>8.4285714285714288</v>
      </c>
      <c r="F362" s="6">
        <f t="shared" si="70"/>
        <v>0</v>
      </c>
      <c r="G362" s="55">
        <f t="shared" si="71"/>
        <v>1.8720649828658481E-3</v>
      </c>
      <c r="H362" s="56">
        <f t="shared" si="73"/>
        <v>4.6801624571646201</v>
      </c>
      <c r="I362" s="56">
        <f t="shared" si="74"/>
        <v>5</v>
      </c>
      <c r="J362" s="56">
        <f t="shared" si="75"/>
        <v>5</v>
      </c>
      <c r="K362" t="str">
        <f t="shared" si="76"/>
        <v>不分平假日</v>
      </c>
      <c r="L362" s="54">
        <f t="shared" si="77"/>
        <v>0.76271186440677963</v>
      </c>
      <c r="M362" s="57">
        <f t="shared" si="78"/>
        <v>0.23728813559322037</v>
      </c>
      <c r="N362" s="6" t="str">
        <f t="shared" si="79"/>
        <v>不分平假日</v>
      </c>
      <c r="O362" s="6" t="str">
        <f t="shared" si="80"/>
        <v>不分平假日</v>
      </c>
    </row>
    <row r="363" spans="1:15" ht="17.25" thickBot="1" x14ac:dyDescent="0.3">
      <c r="A363" s="4">
        <v>360</v>
      </c>
      <c r="B363" s="5" t="s">
        <v>899</v>
      </c>
      <c r="C363" s="5">
        <f>_xlfn.XLOOKUP($B363,'工作表1 (2)'!$D$3:$D$371,'工作表1 (2)'!J$3:J$371)</f>
        <v>9</v>
      </c>
      <c r="D363" s="5">
        <f>_xlfn.XLOOKUP($B363,'工作表1 (2)'!$D$3:$D$371,'工作表1 (2)'!K$3:K$371)</f>
        <v>8</v>
      </c>
      <c r="E363" s="7">
        <f t="shared" si="72"/>
        <v>8.7142857142857135</v>
      </c>
      <c r="F363" s="6">
        <f t="shared" si="70"/>
        <v>0</v>
      </c>
      <c r="G363" s="55">
        <f t="shared" si="71"/>
        <v>1.9355248127935038E-3</v>
      </c>
      <c r="H363" s="56">
        <f t="shared" si="73"/>
        <v>4.8388120319837595</v>
      </c>
      <c r="I363" s="56">
        <f t="shared" si="74"/>
        <v>5</v>
      </c>
      <c r="J363" s="56">
        <f t="shared" si="75"/>
        <v>5</v>
      </c>
      <c r="K363" t="str">
        <f t="shared" si="76"/>
        <v>不分平假日</v>
      </c>
      <c r="L363" s="54">
        <f t="shared" si="77"/>
        <v>0.73770491803278693</v>
      </c>
      <c r="M363" s="57">
        <f t="shared" si="78"/>
        <v>0.26229508196721307</v>
      </c>
      <c r="N363" s="6" t="str">
        <f t="shared" si="79"/>
        <v>不分平假日</v>
      </c>
      <c r="O363" s="6" t="str">
        <f t="shared" si="80"/>
        <v>不分平假日</v>
      </c>
    </row>
    <row r="364" spans="1:15" ht="17.25" thickBot="1" x14ac:dyDescent="0.3">
      <c r="A364" s="4">
        <v>361</v>
      </c>
      <c r="B364" s="5" t="s">
        <v>900</v>
      </c>
      <c r="C364" s="5">
        <f>_xlfn.XLOOKUP($B364,'工作表1 (2)'!$D$3:$D$371,'工作表1 (2)'!J$3:J$371)</f>
        <v>5</v>
      </c>
      <c r="D364" s="5">
        <f>_xlfn.XLOOKUP($B364,'工作表1 (2)'!$D$3:$D$371,'工作表1 (2)'!K$3:K$371)</f>
        <v>5</v>
      </c>
      <c r="E364" s="7">
        <f t="shared" si="72"/>
        <v>5</v>
      </c>
      <c r="F364" s="6">
        <f t="shared" si="70"/>
        <v>0</v>
      </c>
      <c r="G364" s="55">
        <f t="shared" si="71"/>
        <v>1.1105470237339776E-3</v>
      </c>
      <c r="H364" s="56">
        <f>2500*G364</f>
        <v>2.7763675593349442</v>
      </c>
      <c r="I364" s="56">
        <f t="shared" si="74"/>
        <v>3</v>
      </c>
      <c r="J364" s="56">
        <f t="shared" si="75"/>
        <v>3</v>
      </c>
      <c r="K364" t="str">
        <f t="shared" si="76"/>
        <v>不分平假日</v>
      </c>
      <c r="L364" s="54">
        <f t="shared" si="77"/>
        <v>0.7142857142857143</v>
      </c>
      <c r="M364" s="57">
        <f t="shared" si="78"/>
        <v>0.2857142857142857</v>
      </c>
      <c r="N364" s="6" t="str">
        <f t="shared" si="79"/>
        <v>不分平假日</v>
      </c>
      <c r="O364" s="6" t="str">
        <f t="shared" si="80"/>
        <v>不分平假日</v>
      </c>
    </row>
    <row r="365" spans="1:15" ht="17.25" thickBot="1" x14ac:dyDescent="0.3">
      <c r="A365" s="4">
        <v>362</v>
      </c>
      <c r="B365" s="5" t="s">
        <v>901</v>
      </c>
      <c r="C365" s="5">
        <f>_xlfn.XLOOKUP($B365,'工作表1 (2)'!$D$3:$D$371,'工作表1 (2)'!J$3:J$371)</f>
        <v>5</v>
      </c>
      <c r="D365" s="5">
        <f>_xlfn.XLOOKUP($B365,'工作表1 (2)'!$D$3:$D$371,'工作表1 (2)'!K$3:K$371)</f>
        <v>5</v>
      </c>
      <c r="E365" s="7">
        <f t="shared" ref="E365:E369" si="81">(C365*5+D365*2)/7</f>
        <v>5</v>
      </c>
      <c r="F365" s="6">
        <f t="shared" ref="F365:F369" si="82">IF(OR(LEFT(B365,1)="L",LEFT(B365,1)="F"),0,ROUNDUP(E365*0.2,0))</f>
        <v>0</v>
      </c>
      <c r="G365" s="55">
        <f t="shared" si="71"/>
        <v>1.1105470237339776E-3</v>
      </c>
      <c r="H365" s="56">
        <f t="shared" ref="H365:H369" si="83">2500*G365</f>
        <v>2.7763675593349442</v>
      </c>
      <c r="I365" s="56">
        <f t="shared" ref="I365:I369" si="84">ROUND(H365,0)</f>
        <v>3</v>
      </c>
      <c r="J365" s="56">
        <f t="shared" ref="J365:J369" si="85">ROUND(MAX(H365,3),0)</f>
        <v>3</v>
      </c>
      <c r="K365" t="str">
        <f t="shared" ref="K365:K369" si="86">IF(J365&gt;30,"分平假日","不分平假日")</f>
        <v>不分平假日</v>
      </c>
      <c r="L365" s="54">
        <f t="shared" ref="L365:L369" si="87">(C365*5)/((C365*5)+(D365*2))</f>
        <v>0.7142857142857143</v>
      </c>
      <c r="M365" s="57">
        <f t="shared" ref="M365:M369" si="88">1-L365</f>
        <v>0.2857142857142857</v>
      </c>
      <c r="N365" s="6" t="str">
        <f t="shared" ref="N365:N369" si="89">IF(K365="分平假日",ROUND(J365*L365,0),K365)</f>
        <v>不分平假日</v>
      </c>
      <c r="O365" s="6" t="str">
        <f t="shared" ref="O365:O369" si="90">IF(K365="分平假日",J365-N365,K365)</f>
        <v>不分平假日</v>
      </c>
    </row>
    <row r="366" spans="1:15" ht="17.25" thickBot="1" x14ac:dyDescent="0.3">
      <c r="A366" s="4">
        <v>363</v>
      </c>
      <c r="B366" s="5" t="s">
        <v>902</v>
      </c>
      <c r="C366" s="5">
        <f>_xlfn.XLOOKUP($B366,'工作表1 (2)'!$D$3:$D$371,'工作表1 (2)'!J$3:J$371)</f>
        <v>4</v>
      </c>
      <c r="D366" s="5">
        <f>_xlfn.XLOOKUP($B366,'工作表1 (2)'!$D$3:$D$371,'工作表1 (2)'!K$3:K$371)</f>
        <v>4</v>
      </c>
      <c r="E366" s="7">
        <f t="shared" si="81"/>
        <v>4</v>
      </c>
      <c r="F366" s="6">
        <f t="shared" si="82"/>
        <v>0</v>
      </c>
      <c r="G366" s="55">
        <f t="shared" si="71"/>
        <v>8.884376189871821E-4</v>
      </c>
      <c r="H366" s="56">
        <f t="shared" si="83"/>
        <v>2.2210940474679552</v>
      </c>
      <c r="I366" s="56">
        <f t="shared" si="84"/>
        <v>2</v>
      </c>
      <c r="J366" s="56">
        <f t="shared" si="85"/>
        <v>3</v>
      </c>
      <c r="K366" t="str">
        <f t="shared" si="86"/>
        <v>不分平假日</v>
      </c>
      <c r="L366" s="54">
        <f t="shared" si="87"/>
        <v>0.7142857142857143</v>
      </c>
      <c r="M366" s="57">
        <f t="shared" si="88"/>
        <v>0.2857142857142857</v>
      </c>
      <c r="N366" s="6" t="str">
        <f t="shared" si="89"/>
        <v>不分平假日</v>
      </c>
      <c r="O366" s="6" t="str">
        <f t="shared" si="90"/>
        <v>不分平假日</v>
      </c>
    </row>
    <row r="367" spans="1:15" ht="17.25" thickBot="1" x14ac:dyDescent="0.3">
      <c r="A367" s="4">
        <v>364</v>
      </c>
      <c r="B367" s="5" t="s">
        <v>903</v>
      </c>
      <c r="C367" s="5">
        <f>_xlfn.XLOOKUP($B367,'工作表1 (2)'!$D$3:$D$371,'工作表1 (2)'!J$3:J$371)</f>
        <v>4</v>
      </c>
      <c r="D367" s="5">
        <f>_xlfn.XLOOKUP($B367,'工作表1 (2)'!$D$3:$D$371,'工作表1 (2)'!K$3:K$371)</f>
        <v>4</v>
      </c>
      <c r="E367" s="7">
        <f t="shared" si="81"/>
        <v>4</v>
      </c>
      <c r="F367" s="6">
        <f t="shared" si="82"/>
        <v>0</v>
      </c>
      <c r="G367" s="55">
        <f t="shared" si="71"/>
        <v>8.884376189871821E-4</v>
      </c>
      <c r="H367" s="56">
        <f t="shared" si="83"/>
        <v>2.2210940474679552</v>
      </c>
      <c r="I367" s="56">
        <f t="shared" si="84"/>
        <v>2</v>
      </c>
      <c r="J367" s="56">
        <f t="shared" si="85"/>
        <v>3</v>
      </c>
      <c r="K367" t="str">
        <f t="shared" si="86"/>
        <v>不分平假日</v>
      </c>
      <c r="L367" s="54">
        <f t="shared" si="87"/>
        <v>0.7142857142857143</v>
      </c>
      <c r="M367" s="57">
        <f t="shared" si="88"/>
        <v>0.2857142857142857</v>
      </c>
      <c r="N367" s="6" t="str">
        <f t="shared" si="89"/>
        <v>不分平假日</v>
      </c>
      <c r="O367" s="6" t="str">
        <f t="shared" si="90"/>
        <v>不分平假日</v>
      </c>
    </row>
    <row r="368" spans="1:15" ht="17.25" thickBot="1" x14ac:dyDescent="0.3">
      <c r="A368" s="4">
        <v>365</v>
      </c>
      <c r="B368" s="5" t="s">
        <v>904</v>
      </c>
      <c r="C368" s="5">
        <f>_xlfn.XLOOKUP($B368,'工作表1 (2)'!$D$3:$D$371,'工作表1 (2)'!J$3:J$371)</f>
        <v>4</v>
      </c>
      <c r="D368" s="5">
        <f>_xlfn.XLOOKUP($B368,'工作表1 (2)'!$D$3:$D$371,'工作表1 (2)'!K$3:K$371)</f>
        <v>4</v>
      </c>
      <c r="E368" s="7">
        <f t="shared" si="81"/>
        <v>4</v>
      </c>
      <c r="F368" s="6">
        <f t="shared" si="82"/>
        <v>0</v>
      </c>
      <c r="G368" s="55">
        <f t="shared" si="71"/>
        <v>8.884376189871821E-4</v>
      </c>
      <c r="H368" s="56">
        <f t="shared" si="83"/>
        <v>2.2210940474679552</v>
      </c>
      <c r="I368" s="56">
        <f t="shared" si="84"/>
        <v>2</v>
      </c>
      <c r="J368" s="56">
        <f t="shared" si="85"/>
        <v>3</v>
      </c>
      <c r="K368" t="str">
        <f t="shared" si="86"/>
        <v>不分平假日</v>
      </c>
      <c r="L368" s="54">
        <f t="shared" si="87"/>
        <v>0.7142857142857143</v>
      </c>
      <c r="M368" s="57">
        <f t="shared" si="88"/>
        <v>0.2857142857142857</v>
      </c>
      <c r="N368" s="6" t="str">
        <f t="shared" si="89"/>
        <v>不分平假日</v>
      </c>
      <c r="O368" s="6" t="str">
        <f t="shared" si="90"/>
        <v>不分平假日</v>
      </c>
    </row>
    <row r="369" spans="1:15" ht="17.25" thickBot="1" x14ac:dyDescent="0.3">
      <c r="A369" s="4">
        <v>366</v>
      </c>
      <c r="B369" s="5" t="s">
        <v>905</v>
      </c>
      <c r="C369" s="5">
        <f>_xlfn.XLOOKUP($B369,'工作表1 (2)'!$D$3:$D$371,'工作表1 (2)'!J$3:J$371)</f>
        <v>4</v>
      </c>
      <c r="D369" s="5">
        <f>_xlfn.XLOOKUP($B369,'工作表1 (2)'!$D$3:$D$371,'工作表1 (2)'!K$3:K$371)</f>
        <v>4</v>
      </c>
      <c r="E369" s="7">
        <f t="shared" si="81"/>
        <v>4</v>
      </c>
      <c r="F369" s="6">
        <f t="shared" si="82"/>
        <v>0</v>
      </c>
      <c r="G369" s="55">
        <f t="shared" si="71"/>
        <v>8.884376189871821E-4</v>
      </c>
      <c r="H369" s="56">
        <f t="shared" si="83"/>
        <v>2.2210940474679552</v>
      </c>
      <c r="I369" s="56">
        <f t="shared" si="84"/>
        <v>2</v>
      </c>
      <c r="J369" s="56">
        <f t="shared" si="85"/>
        <v>3</v>
      </c>
      <c r="K369" t="str">
        <f t="shared" si="86"/>
        <v>不分平假日</v>
      </c>
      <c r="L369" s="54">
        <f t="shared" si="87"/>
        <v>0.7142857142857143</v>
      </c>
      <c r="M369" s="57">
        <f t="shared" si="88"/>
        <v>0.2857142857142857</v>
      </c>
      <c r="N369" s="6" t="str">
        <f t="shared" si="89"/>
        <v>不分平假日</v>
      </c>
      <c r="O369" s="6" t="str">
        <f t="shared" si="90"/>
        <v>不分平假日</v>
      </c>
    </row>
    <row r="370" spans="1:15" ht="17.25" thickBot="1" x14ac:dyDescent="0.3">
      <c r="A370" s="87" t="s">
        <v>76</v>
      </c>
      <c r="B370" s="88"/>
      <c r="C370" s="88"/>
      <c r="D370" s="88"/>
      <c r="E370" s="7">
        <f>SUM(E4:E369)</f>
        <v>4502.2857142857092</v>
      </c>
      <c r="F370" s="6">
        <f>SUM(F4:F369)</f>
        <v>930</v>
      </c>
      <c r="G370" s="58">
        <f>SUM(G4:G369)</f>
        <v>1.0000000000000013</v>
      </c>
      <c r="H370" s="56">
        <f>SUM(H4:H369)</f>
        <v>2500.0000000000032</v>
      </c>
      <c r="I370" s="59">
        <f>SUM(I4:I369)</f>
        <v>2501</v>
      </c>
      <c r="J370" s="59">
        <f>SUM(J4:J369)</f>
        <v>2980</v>
      </c>
      <c r="K370" s="56"/>
      <c r="L370" s="56"/>
      <c r="M370" s="56"/>
      <c r="N370" s="56">
        <f>SUM(N4:N369)</f>
        <v>398</v>
      </c>
      <c r="O370" s="56">
        <f>SUM(O4:O369)</f>
        <v>120</v>
      </c>
    </row>
    <row r="372" spans="1:15" ht="17.25" thickBot="1" x14ac:dyDescent="0.3">
      <c r="E372" t="str">
        <f>F372</f>
        <v>市區公車</v>
      </c>
      <c r="F372" t="s">
        <v>662</v>
      </c>
      <c r="G372" s="55">
        <f>SUM(G4:G272)</f>
        <v>0.88539154715065416</v>
      </c>
      <c r="I372" s="59">
        <f>SUM(I4:I272)</f>
        <v>2213</v>
      </c>
      <c r="J372" s="59">
        <f>SUM(J4:J272)</f>
        <v>2597</v>
      </c>
    </row>
    <row r="373" spans="1:15" ht="17.25" thickBot="1" x14ac:dyDescent="0.3">
      <c r="E373" t="s">
        <v>974</v>
      </c>
      <c r="G373" s="55">
        <f>SUM(G281:G369)</f>
        <v>0.10816728011168948</v>
      </c>
      <c r="I373" s="59">
        <f>SUM(I281:I369)</f>
        <v>272</v>
      </c>
      <c r="J373" s="59">
        <f>SUM(J281:J369)</f>
        <v>359</v>
      </c>
    </row>
    <row r="374" spans="1:15" ht="17.25" thickBot="1" x14ac:dyDescent="0.3">
      <c r="E374" t="s">
        <v>975</v>
      </c>
      <c r="G374" s="55">
        <f>SUM(G273:G280)</f>
        <v>6.4411727376570702E-3</v>
      </c>
      <c r="I374" s="59">
        <f>SUM(I273:I280)</f>
        <v>16</v>
      </c>
      <c r="J374" s="59">
        <f>SUM(J273:J280)</f>
        <v>24</v>
      </c>
    </row>
  </sheetData>
  <autoFilter ref="A3:O370" xr:uid="{D269A9B5-29A8-4833-925A-0CFDDADA1CB5}"/>
  <mergeCells count="17">
    <mergeCell ref="A1:A3"/>
    <mergeCell ref="B1:B3"/>
    <mergeCell ref="C1:E1"/>
    <mergeCell ref="C2:C3"/>
    <mergeCell ref="D2:D3"/>
    <mergeCell ref="E2:E3"/>
    <mergeCell ref="A370:D370"/>
    <mergeCell ref="M2:M3"/>
    <mergeCell ref="N2:N3"/>
    <mergeCell ref="O2:O3"/>
    <mergeCell ref="N1:O1"/>
    <mergeCell ref="G1:J1"/>
    <mergeCell ref="G2:G3"/>
    <mergeCell ref="H2:H3"/>
    <mergeCell ref="J2:J3"/>
    <mergeCell ref="L2:L3"/>
    <mergeCell ref="I2:I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498C-D5EA-4505-A873-46D3034874E2}">
  <sheetPr>
    <pageSetUpPr fitToPage="1"/>
  </sheetPr>
  <dimension ref="A1:R371"/>
  <sheetViews>
    <sheetView zoomScaleNormal="100" zoomScaleSheetLayoutView="100" workbookViewId="0">
      <pane xSplit="2" ySplit="2" topLeftCell="E25" activePane="bottomRight" state="frozen"/>
      <selection pane="topRight" activeCell="C1" sqref="C1"/>
      <selection pane="bottomLeft" activeCell="A3" sqref="A3"/>
      <selection pane="bottomRight" activeCell="R27" sqref="R27"/>
    </sheetView>
  </sheetViews>
  <sheetFormatPr defaultRowHeight="15.75" x14ac:dyDescent="0.25"/>
  <cols>
    <col min="1" max="1" width="6.5" style="8" customWidth="1"/>
    <col min="2" max="3" width="10.375" style="8" customWidth="1"/>
    <col min="4" max="4" width="10.375" style="73" customWidth="1"/>
    <col min="5" max="5" width="42" style="53" customWidth="1"/>
    <col min="6" max="6" width="12.5" style="53" customWidth="1"/>
    <col min="7" max="9" width="13.75" style="8" customWidth="1"/>
    <col min="10" max="11" width="7.5" style="50" bestFit="1" customWidth="1"/>
    <col min="12" max="12" width="7.5" style="50" customWidth="1"/>
    <col min="13" max="13" width="10.625" style="50" bestFit="1" customWidth="1"/>
    <col min="14" max="14" width="9" style="8"/>
    <col min="15" max="15" width="11.375" style="8" customWidth="1"/>
    <col min="16" max="16384" width="9" style="8"/>
  </cols>
  <sheetData>
    <row r="1" spans="1:18" x14ac:dyDescent="0.25">
      <c r="A1" s="92" t="s">
        <v>270</v>
      </c>
      <c r="B1" s="92" t="s">
        <v>271</v>
      </c>
      <c r="C1" s="9"/>
      <c r="D1" s="28"/>
      <c r="E1" s="93" t="s">
        <v>272</v>
      </c>
      <c r="F1" s="10"/>
      <c r="G1" s="92" t="s">
        <v>273</v>
      </c>
      <c r="H1" s="60"/>
      <c r="I1" s="60"/>
      <c r="J1" s="94" t="s">
        <v>274</v>
      </c>
      <c r="K1" s="95"/>
      <c r="L1" s="11"/>
      <c r="M1" s="96" t="s">
        <v>275</v>
      </c>
    </row>
    <row r="2" spans="1:18" ht="16.5" thickBot="1" x14ac:dyDescent="0.3">
      <c r="A2" s="92"/>
      <c r="B2" s="92"/>
      <c r="C2" s="9"/>
      <c r="D2" s="28"/>
      <c r="E2" s="93"/>
      <c r="F2" s="10"/>
      <c r="G2" s="92"/>
      <c r="H2" s="61"/>
      <c r="I2" s="61"/>
      <c r="J2" s="12" t="s">
        <v>276</v>
      </c>
      <c r="K2" s="13" t="s">
        <v>277</v>
      </c>
      <c r="L2" s="13"/>
      <c r="M2" s="97"/>
    </row>
    <row r="3" spans="1:18" ht="17.25" thickBot="1" x14ac:dyDescent="0.3">
      <c r="A3" s="9">
        <v>1</v>
      </c>
      <c r="B3" s="9">
        <v>1</v>
      </c>
      <c r="C3" s="9" t="str">
        <f>LEFT(B3,9)</f>
        <v>1</v>
      </c>
      <c r="D3" s="28" t="s">
        <v>77</v>
      </c>
      <c r="E3" s="10" t="s">
        <v>278</v>
      </c>
      <c r="F3" s="10" t="str">
        <f>IF(IFERROR(FIND("F",B3),0)=0,"市區公車","幸福巴士")</f>
        <v>市區公車</v>
      </c>
      <c r="G3" s="9" t="s">
        <v>279</v>
      </c>
      <c r="H3" s="10" t="str">
        <f>IF(IFERROR(FIND("/",G3),0)=0,G3,"聯營")</f>
        <v>聯營</v>
      </c>
      <c r="I3" s="62" t="str" cm="1">
        <f t="array" ref="I3">_xlfn.IFS(IFERROR(FIND("A",D3),0)&lt;&gt;0,"副線",IFERROR(FIND("B",D3),0)&lt;&gt;0,"副線",IFERROR(FIND("C",D3),0)&lt;&gt;0,"副線",IFERROR(FIND("D",D3),0)&lt;&gt;0,"副線",IFERROR(FIND("E",D3),0)&lt;&gt;0,"副線",TRUE,"正線")</f>
        <v>正線</v>
      </c>
      <c r="J3" s="121">
        <v>260</v>
      </c>
      <c r="K3" s="119">
        <v>176</v>
      </c>
      <c r="L3" s="120">
        <f>J3+K3</f>
        <v>436</v>
      </c>
      <c r="M3" s="15" t="s">
        <v>280</v>
      </c>
      <c r="O3" s="63" t="s">
        <v>653</v>
      </c>
      <c r="P3" s="64" t="s">
        <v>654</v>
      </c>
      <c r="Q3" s="65" t="s">
        <v>655</v>
      </c>
      <c r="R3" s="64" t="s">
        <v>656</v>
      </c>
    </row>
    <row r="4" spans="1:18" ht="17.25" thickBot="1" x14ac:dyDescent="0.3">
      <c r="A4" s="9">
        <v>2</v>
      </c>
      <c r="B4" s="9" t="s">
        <v>281</v>
      </c>
      <c r="C4" s="9" t="str">
        <f>LEFT(B4,9)</f>
        <v>1A</v>
      </c>
      <c r="D4" s="28" t="s">
        <v>12</v>
      </c>
      <c r="E4" s="10" t="s">
        <v>282</v>
      </c>
      <c r="F4" s="10" t="str">
        <f>IF(IFERROR(FIND("F",B4),0)=0,"市區公車","幸福巴士")</f>
        <v>市區公車</v>
      </c>
      <c r="G4" s="9" t="s">
        <v>283</v>
      </c>
      <c r="H4" s="10" t="str">
        <f>IF(IFERROR(FIND("/",G4),0)=0,G4,"聯營")</f>
        <v>桃園客運</v>
      </c>
      <c r="I4" s="62" t="str" cm="1">
        <f t="array" ref="I4">_xlfn.IFS(IFERROR(FIND("A",D4),0)&lt;&gt;0,"副線",IFERROR(FIND("B",D4),0)&lt;&gt;0,"副線",IFERROR(FIND("C",D4),0)&lt;&gt;0,"副線",IFERROR(FIND("D",D4),0)&lt;&gt;0,"副線",IFERROR(FIND("E",D4),0)&lt;&gt;0,"副線",TRUE,"正線")</f>
        <v>副線</v>
      </c>
      <c r="J4" s="118">
        <v>8</v>
      </c>
      <c r="K4" s="119">
        <v>0</v>
      </c>
      <c r="L4" s="120">
        <f>J4+K4</f>
        <v>8</v>
      </c>
      <c r="M4" s="15" t="s">
        <v>284</v>
      </c>
      <c r="O4" s="4">
        <v>1</v>
      </c>
      <c r="P4" s="66" t="s">
        <v>652</v>
      </c>
      <c r="Q4" s="67" t="s">
        <v>657</v>
      </c>
      <c r="R4" s="5">
        <f>COUNTIFS($F$3:$F$271,"市區公車",$I$3:$I$271,P4,$H$3:$H$271,IF(Q4="聯營","聯營","&lt;&gt;聯營"),$L$3:$L$271,"&lt;&gt;0")</f>
        <v>190</v>
      </c>
    </row>
    <row r="5" spans="1:18" ht="17.25" thickBot="1" x14ac:dyDescent="0.3">
      <c r="A5" s="9">
        <v>3</v>
      </c>
      <c r="B5" s="9" t="s">
        <v>285</v>
      </c>
      <c r="C5" s="9" t="str">
        <f>LEFT(B5,9)</f>
        <v>1B</v>
      </c>
      <c r="D5" s="28" t="s">
        <v>13</v>
      </c>
      <c r="E5" s="10" t="s">
        <v>286</v>
      </c>
      <c r="F5" s="10" t="str">
        <f>IF(IFERROR(FIND("F",B5),0)=0,"市區公車","幸福巴士")</f>
        <v>市區公車</v>
      </c>
      <c r="G5" s="9" t="s">
        <v>283</v>
      </c>
      <c r="H5" s="10" t="str">
        <f>IF(IFERROR(FIND("/",G5),0)=0,G5,"聯營")</f>
        <v>桃園客運</v>
      </c>
      <c r="I5" s="62" t="str" cm="1">
        <f t="array" ref="I5">_xlfn.IFS(IFERROR(FIND("A",D5),0)&lt;&gt;0,"副線",IFERROR(FIND("B",D5),0)&lt;&gt;0,"副線",IFERROR(FIND("C",D5),0)&lt;&gt;0,"副線",IFERROR(FIND("D",D5),0)&lt;&gt;0,"副線",IFERROR(FIND("E",D5),0)&lt;&gt;0,"副線",TRUE,"正線")</f>
        <v>副線</v>
      </c>
      <c r="J5" s="118">
        <v>7</v>
      </c>
      <c r="K5" s="119">
        <v>0</v>
      </c>
      <c r="L5" s="120">
        <f>J5+K5</f>
        <v>7</v>
      </c>
      <c r="M5" s="15" t="s">
        <v>280</v>
      </c>
      <c r="O5" s="4">
        <v>2</v>
      </c>
      <c r="P5" s="66" t="s">
        <v>652</v>
      </c>
      <c r="Q5" s="67" t="s">
        <v>658</v>
      </c>
      <c r="R5" s="5">
        <f>COUNTIFS($F$3:$F$271,"市區公車",$I$3:$I$271,P5,$H$3:$H$271,IF(Q5="聯營","聯營","&lt;&gt;聯營"),$L$3:$L$271,"&lt;&gt;0")</f>
        <v>8</v>
      </c>
    </row>
    <row r="6" spans="1:18" ht="17.25" thickBot="1" x14ac:dyDescent="0.3">
      <c r="A6" s="9">
        <v>4</v>
      </c>
      <c r="B6" s="9">
        <v>101</v>
      </c>
      <c r="C6" s="9" t="str">
        <f>LEFT(B6,9)</f>
        <v>101</v>
      </c>
      <c r="D6" s="28" t="s">
        <v>78</v>
      </c>
      <c r="E6" s="10" t="s">
        <v>287</v>
      </c>
      <c r="F6" s="10" t="str">
        <f>IF(IFERROR(FIND("F",B6),0)=0,"市區公車","幸福巴士")</f>
        <v>市區公車</v>
      </c>
      <c r="G6" s="9" t="s">
        <v>283</v>
      </c>
      <c r="H6" s="10" t="str">
        <f>IF(IFERROR(FIND("/",G6),0)=0,G6,"聯營")</f>
        <v>桃園客運</v>
      </c>
      <c r="I6" s="62" t="str" cm="1">
        <f t="array" ref="I6">_xlfn.IFS(IFERROR(FIND("A",D6),0)&lt;&gt;0,"副線",IFERROR(FIND("B",D6),0)&lt;&gt;0,"副線",IFERROR(FIND("C",D6),0)&lt;&gt;0,"副線",IFERROR(FIND("D",D6),0)&lt;&gt;0,"副線",IFERROR(FIND("E",D6),0)&lt;&gt;0,"副線",TRUE,"正線")</f>
        <v>正線</v>
      </c>
      <c r="J6" s="118">
        <v>18</v>
      </c>
      <c r="K6" s="119">
        <v>14</v>
      </c>
      <c r="L6" s="120">
        <f>J6+K6</f>
        <v>32</v>
      </c>
      <c r="M6" s="15" t="s">
        <v>280</v>
      </c>
      <c r="O6" s="4">
        <v>3</v>
      </c>
      <c r="P6" s="66" t="s">
        <v>659</v>
      </c>
      <c r="Q6" s="67" t="s">
        <v>657</v>
      </c>
      <c r="R6" s="5">
        <f>COUNTIFS($F$3:$F$271,"市區公車",$I$3:$I$271,P6,$H$3:$H$271,IF(Q6="聯營","聯營","&lt;&gt;聯營"),$L$3:$L$271,"&lt;&gt;0")</f>
        <v>69</v>
      </c>
    </row>
    <row r="7" spans="1:18" ht="17.25" thickBot="1" x14ac:dyDescent="0.3">
      <c r="A7" s="9">
        <v>5</v>
      </c>
      <c r="B7" s="9">
        <v>102</v>
      </c>
      <c r="C7" s="9" t="str">
        <f>LEFT(B7,9)</f>
        <v>102</v>
      </c>
      <c r="D7" s="28" t="s">
        <v>79</v>
      </c>
      <c r="E7" s="10" t="s">
        <v>288</v>
      </c>
      <c r="F7" s="10" t="str">
        <f>IF(IFERROR(FIND("F",B7),0)=0,"市區公車","幸福巴士")</f>
        <v>市區公車</v>
      </c>
      <c r="G7" s="9" t="s">
        <v>283</v>
      </c>
      <c r="H7" s="10" t="str">
        <f>IF(IFERROR(FIND("/",G7),0)=0,G7,"聯營")</f>
        <v>桃園客運</v>
      </c>
      <c r="I7" s="62" t="str" cm="1">
        <f t="array" ref="I7">_xlfn.IFS(IFERROR(FIND("A",D7),0)&lt;&gt;0,"副線",IFERROR(FIND("B",D7),0)&lt;&gt;0,"副線",IFERROR(FIND("C",D7),0)&lt;&gt;0,"副線",IFERROR(FIND("D",D7),0)&lt;&gt;0,"副線",IFERROR(FIND("E",D7),0)&lt;&gt;0,"副線",TRUE,"正線")</f>
        <v>正線</v>
      </c>
      <c r="J7" s="118">
        <v>43</v>
      </c>
      <c r="K7" s="119">
        <v>33</v>
      </c>
      <c r="L7" s="120">
        <f>J7+K7</f>
        <v>76</v>
      </c>
      <c r="M7" s="15" t="s">
        <v>284</v>
      </c>
      <c r="O7" s="4">
        <v>4</v>
      </c>
      <c r="P7" s="66" t="s">
        <v>659</v>
      </c>
      <c r="Q7" s="67" t="s">
        <v>658</v>
      </c>
      <c r="R7" s="5">
        <f>COUNTIFS($F$3:$F$271,"市區公車",$I$3:$I$271,P7,$H$3:$H$271,IF(Q7="聯營","聯營","&lt;&gt;聯營"),$L$3:$L$271,"&lt;&gt;0")</f>
        <v>2</v>
      </c>
    </row>
    <row r="8" spans="1:18" ht="17.25" thickBot="1" x14ac:dyDescent="0.3">
      <c r="A8" s="9">
        <v>6</v>
      </c>
      <c r="B8" s="9">
        <v>103</v>
      </c>
      <c r="C8" s="9" t="str">
        <f>LEFT(B8,9)</f>
        <v>103</v>
      </c>
      <c r="D8" s="28" t="s">
        <v>80</v>
      </c>
      <c r="E8" s="10" t="s">
        <v>289</v>
      </c>
      <c r="F8" s="10" t="str">
        <f>IF(IFERROR(FIND("F",B8),0)=0,"市區公車","幸福巴士")</f>
        <v>市區公車</v>
      </c>
      <c r="G8" s="9" t="s">
        <v>283</v>
      </c>
      <c r="H8" s="10" t="str">
        <f>IF(IFERROR(FIND("/",G8),0)=0,G8,"聯營")</f>
        <v>桃園客運</v>
      </c>
      <c r="I8" s="62" t="str" cm="1">
        <f t="array" ref="I8">_xlfn.IFS(IFERROR(FIND("A",D8),0)&lt;&gt;0,"副線",IFERROR(FIND("B",D8),0)&lt;&gt;0,"副線",IFERROR(FIND("C",D8),0)&lt;&gt;0,"副線",IFERROR(FIND("D",D8),0)&lt;&gt;0,"副線",IFERROR(FIND("E",D8),0)&lt;&gt;0,"副線",TRUE,"正線")</f>
        <v>正線</v>
      </c>
      <c r="J8" s="118">
        <v>30</v>
      </c>
      <c r="K8" s="119">
        <v>28</v>
      </c>
      <c r="L8" s="120">
        <f>J8+K8</f>
        <v>58</v>
      </c>
      <c r="M8" s="15" t="s">
        <v>284</v>
      </c>
      <c r="O8" s="71" t="s">
        <v>660</v>
      </c>
      <c r="P8" s="72"/>
      <c r="Q8" s="64"/>
      <c r="R8" s="68">
        <f>SUM(R4:R7)</f>
        <v>269</v>
      </c>
    </row>
    <row r="9" spans="1:18" x14ac:dyDescent="0.25">
      <c r="A9" s="9">
        <v>7</v>
      </c>
      <c r="B9" s="9">
        <v>105</v>
      </c>
      <c r="C9" s="9" t="str">
        <f>LEFT(B9,9)</f>
        <v>105</v>
      </c>
      <c r="D9" s="28" t="s">
        <v>81</v>
      </c>
      <c r="E9" s="10" t="s">
        <v>290</v>
      </c>
      <c r="F9" s="10" t="str">
        <f>IF(IFERROR(FIND("F",B9),0)=0,"市區公車","幸福巴士")</f>
        <v>市區公車</v>
      </c>
      <c r="G9" s="9" t="s">
        <v>283</v>
      </c>
      <c r="H9" s="10" t="str">
        <f>IF(IFERROR(FIND("/",G9),0)=0,G9,"聯營")</f>
        <v>桃園客運</v>
      </c>
      <c r="I9" s="62" t="str" cm="1">
        <f t="array" ref="I9">_xlfn.IFS(IFERROR(FIND("A",D9),0)&lt;&gt;0,"副線",IFERROR(FIND("B",D9),0)&lt;&gt;0,"副線",IFERROR(FIND("C",D9),0)&lt;&gt;0,"副線",IFERROR(FIND("D",D9),0)&lt;&gt;0,"副線",IFERROR(FIND("E",D9),0)&lt;&gt;0,"副線",TRUE,"正線")</f>
        <v>正線</v>
      </c>
      <c r="J9" s="118">
        <v>23</v>
      </c>
      <c r="K9" s="119">
        <v>24</v>
      </c>
      <c r="L9" s="120">
        <f>J9+K9</f>
        <v>47</v>
      </c>
      <c r="M9" s="15" t="s">
        <v>284</v>
      </c>
    </row>
    <row r="10" spans="1:18" ht="16.5" thickBot="1" x14ac:dyDescent="0.3">
      <c r="A10" s="9">
        <v>8</v>
      </c>
      <c r="B10" s="9" t="s">
        <v>291</v>
      </c>
      <c r="C10" s="9" t="str">
        <f>LEFT(B10,9)</f>
        <v>105A</v>
      </c>
      <c r="D10" s="28" t="s">
        <v>14</v>
      </c>
      <c r="E10" s="10" t="s">
        <v>292</v>
      </c>
      <c r="F10" s="10" t="str">
        <f>IF(IFERROR(FIND("F",B10),0)=0,"市區公車","幸福巴士")</f>
        <v>市區公車</v>
      </c>
      <c r="G10" s="9" t="s">
        <v>283</v>
      </c>
      <c r="H10" s="10" t="str">
        <f>IF(IFERROR(FIND("/",G10),0)=0,G10,"聯營")</f>
        <v>桃園客運</v>
      </c>
      <c r="I10" s="62" t="str" cm="1">
        <f t="array" ref="I10">_xlfn.IFS(IFERROR(FIND("A",D10),0)&lt;&gt;0,"副線",IFERROR(FIND("B",D10),0)&lt;&gt;0,"副線",IFERROR(FIND("C",D10),0)&lt;&gt;0,"副線",IFERROR(FIND("D",D10),0)&lt;&gt;0,"副線",IFERROR(FIND("E",D10),0)&lt;&gt;0,"副線",TRUE,"正線")</f>
        <v>副線</v>
      </c>
      <c r="J10" s="118">
        <v>11</v>
      </c>
      <c r="K10" s="119">
        <v>6</v>
      </c>
      <c r="L10" s="120">
        <f>J10+K10</f>
        <v>17</v>
      </c>
      <c r="M10" s="15" t="s">
        <v>284</v>
      </c>
    </row>
    <row r="11" spans="1:18" ht="17.25" thickBot="1" x14ac:dyDescent="0.3">
      <c r="A11" s="9">
        <v>9</v>
      </c>
      <c r="B11" s="9" t="s">
        <v>293</v>
      </c>
      <c r="C11" s="9" t="str">
        <f>LEFT(B11,9)</f>
        <v>105B</v>
      </c>
      <c r="D11" s="28" t="s">
        <v>15</v>
      </c>
      <c r="E11" s="10" t="s">
        <v>294</v>
      </c>
      <c r="F11" s="10" t="str">
        <f>IF(IFERROR(FIND("F",B11),0)=0,"市區公車","幸福巴士")</f>
        <v>市區公車</v>
      </c>
      <c r="G11" s="9" t="s">
        <v>283</v>
      </c>
      <c r="H11" s="10" t="str">
        <f>IF(IFERROR(FIND("/",G11),0)=0,G11,"聯營")</f>
        <v>桃園客運</v>
      </c>
      <c r="I11" s="62" t="str" cm="1">
        <f t="array" ref="I11">_xlfn.IFS(IFERROR(FIND("A",D11),0)&lt;&gt;0,"副線",IFERROR(FIND("B",D11),0)&lt;&gt;0,"副線",IFERROR(FIND("C",D11),0)&lt;&gt;0,"副線",IFERROR(FIND("D",D11),0)&lt;&gt;0,"副線",IFERROR(FIND("E",D11),0)&lt;&gt;0,"副線",TRUE,"正線")</f>
        <v>副線</v>
      </c>
      <c r="J11" s="118">
        <v>6</v>
      </c>
      <c r="K11" s="119">
        <v>0</v>
      </c>
      <c r="L11" s="120">
        <f>J11+K11</f>
        <v>6</v>
      </c>
      <c r="M11" s="15" t="s">
        <v>284</v>
      </c>
      <c r="O11" s="63" t="s">
        <v>653</v>
      </c>
      <c r="P11" s="64" t="s">
        <v>661</v>
      </c>
      <c r="Q11" s="64" t="s">
        <v>662</v>
      </c>
    </row>
    <row r="12" spans="1:18" ht="17.25" thickBot="1" x14ac:dyDescent="0.3">
      <c r="A12" s="9">
        <v>10</v>
      </c>
      <c r="B12" s="9">
        <v>106</v>
      </c>
      <c r="C12" s="9" t="str">
        <f>LEFT(B12,9)</f>
        <v>106</v>
      </c>
      <c r="D12" s="28" t="s">
        <v>82</v>
      </c>
      <c r="E12" s="10" t="s">
        <v>633</v>
      </c>
      <c r="F12" s="10" t="str">
        <f>IF(IFERROR(FIND("F",B12),0)=0,"市區公車","幸福巴士")</f>
        <v>市區公車</v>
      </c>
      <c r="G12" s="9" t="s">
        <v>634</v>
      </c>
      <c r="H12" s="10" t="str">
        <f>IF(IFERROR(FIND("/",G12),0)=0,G12,"聯營")</f>
        <v>指南客運</v>
      </c>
      <c r="I12" s="62" t="str" cm="1">
        <f t="array" ref="I12">_xlfn.IFS(IFERROR(FIND("A",D12),0)&lt;&gt;0,"副線",IFERROR(FIND("B",D12),0)&lt;&gt;0,"副線",IFERROR(FIND("C",D12),0)&lt;&gt;0,"副線",IFERROR(FIND("D",D12),0)&lt;&gt;0,"副線",IFERROR(FIND("E",D12),0)&lt;&gt;0,"副線",TRUE,"正線")</f>
        <v>正線</v>
      </c>
      <c r="J12" s="26">
        <v>24</v>
      </c>
      <c r="K12" s="27">
        <v>18</v>
      </c>
      <c r="L12" s="120">
        <f>J12+K12</f>
        <v>42</v>
      </c>
      <c r="M12" s="15" t="s">
        <v>619</v>
      </c>
      <c r="O12" s="4">
        <v>1</v>
      </c>
      <c r="P12" s="66" t="s">
        <v>591</v>
      </c>
      <c r="Q12" s="5">
        <f>COUNTIFS($L$3:$L$271,"&lt;&gt;0",$H$3:$H$271,P12,$F$3:$F$271,$Q$11)</f>
        <v>6</v>
      </c>
    </row>
    <row r="13" spans="1:18" ht="17.25" thickBot="1" x14ac:dyDescent="0.3">
      <c r="A13" s="9">
        <v>11</v>
      </c>
      <c r="B13" s="9">
        <v>107</v>
      </c>
      <c r="C13" s="9" t="str">
        <f>LEFT(B13,9)</f>
        <v>107</v>
      </c>
      <c r="D13" s="28" t="s">
        <v>83</v>
      </c>
      <c r="E13" s="10" t="s">
        <v>295</v>
      </c>
      <c r="F13" s="10" t="str">
        <f>IF(IFERROR(FIND("F",B13),0)=0,"市區公車","幸福巴士")</f>
        <v>市區公車</v>
      </c>
      <c r="G13" s="9" t="s">
        <v>283</v>
      </c>
      <c r="H13" s="10" t="str">
        <f>IF(IFERROR(FIND("/",G13),0)=0,G13,"聯營")</f>
        <v>桃園客運</v>
      </c>
      <c r="I13" s="62" t="str" cm="1">
        <f t="array" ref="I13">_xlfn.IFS(IFERROR(FIND("A",D13),0)&lt;&gt;0,"副線",IFERROR(FIND("B",D13),0)&lt;&gt;0,"副線",IFERROR(FIND("C",D13),0)&lt;&gt;0,"副線",IFERROR(FIND("D",D13),0)&lt;&gt;0,"副線",IFERROR(FIND("E",D13),0)&lt;&gt;0,"副線",TRUE,"正線")</f>
        <v>正線</v>
      </c>
      <c r="J13" s="118">
        <v>5</v>
      </c>
      <c r="K13" s="119">
        <v>4</v>
      </c>
      <c r="L13" s="120">
        <f>J13+K13</f>
        <v>9</v>
      </c>
      <c r="M13" s="15" t="s">
        <v>284</v>
      </c>
      <c r="O13" s="4">
        <v>2</v>
      </c>
      <c r="P13" s="66" t="s">
        <v>554</v>
      </c>
      <c r="Q13" s="5">
        <f>COUNTIFS($L$3:$L$271,"&lt;&gt;0",$H$3:$H$271,P13,$F$3:$F$271,$Q$11)</f>
        <v>9</v>
      </c>
    </row>
    <row r="14" spans="1:18" ht="17.25" thickBot="1" x14ac:dyDescent="0.3">
      <c r="A14" s="9">
        <v>12</v>
      </c>
      <c r="B14" s="9">
        <v>109</v>
      </c>
      <c r="C14" s="9" t="str">
        <f>LEFT(B14,9)</f>
        <v>109</v>
      </c>
      <c r="D14" s="28" t="s">
        <v>84</v>
      </c>
      <c r="E14" s="10" t="s">
        <v>296</v>
      </c>
      <c r="F14" s="10" t="str">
        <f>IF(IFERROR(FIND("F",B14),0)=0,"市區公車","幸福巴士")</f>
        <v>市區公車</v>
      </c>
      <c r="G14" s="9" t="s">
        <v>283</v>
      </c>
      <c r="H14" s="10" t="str">
        <f>IF(IFERROR(FIND("/",G14),0)=0,G14,"聯營")</f>
        <v>桃園客運</v>
      </c>
      <c r="I14" s="62" t="str" cm="1">
        <f t="array" ref="I14">_xlfn.IFS(IFERROR(FIND("A",D14),0)&lt;&gt;0,"副線",IFERROR(FIND("B",D14),0)&lt;&gt;0,"副線",IFERROR(FIND("C",D14),0)&lt;&gt;0,"副線",IFERROR(FIND("D",D14),0)&lt;&gt;0,"副線",IFERROR(FIND("E",D14),0)&lt;&gt;0,"副線",TRUE,"正線")</f>
        <v>正線</v>
      </c>
      <c r="J14" s="118">
        <v>6</v>
      </c>
      <c r="K14" s="119">
        <v>5</v>
      </c>
      <c r="L14" s="120">
        <f>J14+K14</f>
        <v>11</v>
      </c>
      <c r="M14" s="15" t="s">
        <v>284</v>
      </c>
      <c r="O14" s="4">
        <v>3</v>
      </c>
      <c r="P14" s="66" t="s">
        <v>636</v>
      </c>
      <c r="Q14" s="5">
        <f>COUNTIFS($L$3:$L$271,"&lt;&gt;0",$H$3:$H$271,P14,$F$3:$F$271,$Q$11)</f>
        <v>32</v>
      </c>
    </row>
    <row r="15" spans="1:18" ht="17.25" thickBot="1" x14ac:dyDescent="0.3">
      <c r="A15" s="9">
        <v>13</v>
      </c>
      <c r="B15" s="9">
        <v>111</v>
      </c>
      <c r="C15" s="9" t="str">
        <f>LEFT(B15,9)</f>
        <v>111</v>
      </c>
      <c r="D15" s="28" t="s">
        <v>85</v>
      </c>
      <c r="E15" s="10" t="s">
        <v>297</v>
      </c>
      <c r="F15" s="10" t="str">
        <f>IF(IFERROR(FIND("F",B15),0)=0,"市區公車","幸福巴士")</f>
        <v>市區公車</v>
      </c>
      <c r="G15" s="9" t="s">
        <v>283</v>
      </c>
      <c r="H15" s="10" t="str">
        <f>IF(IFERROR(FIND("/",G15),0)=0,G15,"聯營")</f>
        <v>桃園客運</v>
      </c>
      <c r="I15" s="62" t="str" cm="1">
        <f t="array" ref="I15">_xlfn.IFS(IFERROR(FIND("A",D15),0)&lt;&gt;0,"副線",IFERROR(FIND("B",D15),0)&lt;&gt;0,"副線",IFERROR(FIND("C",D15),0)&lt;&gt;0,"副線",IFERROR(FIND("D",D15),0)&lt;&gt;0,"副線",IFERROR(FIND("E",D15),0)&lt;&gt;0,"副線",TRUE,"正線")</f>
        <v>正線</v>
      </c>
      <c r="J15" s="118">
        <v>4</v>
      </c>
      <c r="K15" s="119">
        <v>4</v>
      </c>
      <c r="L15" s="120">
        <f>J15+K15</f>
        <v>8</v>
      </c>
      <c r="M15" s="15" t="s">
        <v>284</v>
      </c>
      <c r="O15" s="4">
        <v>4</v>
      </c>
      <c r="P15" s="66" t="s">
        <v>639</v>
      </c>
      <c r="Q15" s="5">
        <f>COUNTIFS($L$3:$L$271,"&lt;&gt;0",$H$3:$H$271,P15,$F$3:$F$271,$Q$11)</f>
        <v>4</v>
      </c>
    </row>
    <row r="16" spans="1:18" ht="17.25" thickBot="1" x14ac:dyDescent="0.3">
      <c r="A16" s="9">
        <v>14</v>
      </c>
      <c r="B16" s="28" t="s">
        <v>552</v>
      </c>
      <c r="C16" s="9" t="str">
        <f>LEFT(B16,9)</f>
        <v>112N</v>
      </c>
      <c r="D16" s="28" t="s">
        <v>16</v>
      </c>
      <c r="E16" s="10" t="s">
        <v>553</v>
      </c>
      <c r="F16" s="10" t="str">
        <f>IF(IFERROR(FIND("F",B16),0)=0,"市區公車","幸福巴士")</f>
        <v>市區公車</v>
      </c>
      <c r="G16" s="9" t="s">
        <v>554</v>
      </c>
      <c r="H16" s="10" t="str">
        <f>IF(IFERROR(FIND("/",G16),0)=0,G16,"聯營")</f>
        <v>中壢客運</v>
      </c>
      <c r="I16" s="62" t="str" cm="1">
        <f t="array" ref="I16">_xlfn.IFS(IFERROR(FIND("A",D16),0)&lt;&gt;0,"副線",IFERROR(FIND("B",D16),0)&lt;&gt;0,"副線",IFERROR(FIND("C",D16),0)&lt;&gt;0,"副線",IFERROR(FIND("D",D16),0)&lt;&gt;0,"副線",IFERROR(FIND("E",D16),0)&lt;&gt;0,"副線",TRUE,"正線")</f>
        <v>正線</v>
      </c>
      <c r="J16" s="26">
        <v>63</v>
      </c>
      <c r="K16" s="27">
        <v>55</v>
      </c>
      <c r="L16" s="120">
        <f>J16+K16</f>
        <v>118</v>
      </c>
      <c r="M16" s="15" t="s">
        <v>555</v>
      </c>
      <c r="O16" s="4">
        <v>5</v>
      </c>
      <c r="P16" s="66" t="s">
        <v>634</v>
      </c>
      <c r="Q16" s="5">
        <f>COUNTIFS($L$3:$L$271,"&lt;&gt;0",$H$3:$H$271,P16,$F$3:$F$271,$Q$11)</f>
        <v>1</v>
      </c>
    </row>
    <row r="17" spans="1:17" ht="17.25" thickBot="1" x14ac:dyDescent="0.3">
      <c r="A17" s="9">
        <v>15</v>
      </c>
      <c r="B17" s="9" t="s">
        <v>298</v>
      </c>
      <c r="C17" s="9" t="str">
        <f>LEFT(B17,9)</f>
        <v>112S</v>
      </c>
      <c r="D17" s="28" t="s">
        <v>17</v>
      </c>
      <c r="E17" s="10" t="s">
        <v>299</v>
      </c>
      <c r="F17" s="10" t="str">
        <f>IF(IFERROR(FIND("F",B17),0)=0,"市區公車","幸福巴士")</f>
        <v>市區公車</v>
      </c>
      <c r="G17" s="9" t="s">
        <v>283</v>
      </c>
      <c r="H17" s="10" t="str">
        <f>IF(IFERROR(FIND("/",G17),0)=0,G17,"聯營")</f>
        <v>桃園客運</v>
      </c>
      <c r="I17" s="62" t="str" cm="1">
        <f t="array" ref="I17">_xlfn.IFS(IFERROR(FIND("A",D17),0)&lt;&gt;0,"副線",IFERROR(FIND("B",D17),0)&lt;&gt;0,"副線",IFERROR(FIND("C",D17),0)&lt;&gt;0,"副線",IFERROR(FIND("D",D17),0)&lt;&gt;0,"副線",IFERROR(FIND("E",D17),0)&lt;&gt;0,"副線",TRUE,"正線")</f>
        <v>正線</v>
      </c>
      <c r="J17" s="118">
        <v>43</v>
      </c>
      <c r="K17" s="119">
        <v>34</v>
      </c>
      <c r="L17" s="120">
        <f>J17+K17</f>
        <v>77</v>
      </c>
      <c r="M17" s="15" t="s">
        <v>284</v>
      </c>
      <c r="O17" s="4">
        <v>6</v>
      </c>
      <c r="P17" s="66" t="s">
        <v>663</v>
      </c>
      <c r="Q17" s="5">
        <f>COUNTIFS($L$3:$L$271,"&lt;&gt;0",$H$3:$H$271,P17,$F$3:$F$271,$Q$11)</f>
        <v>194</v>
      </c>
    </row>
    <row r="18" spans="1:17" ht="17.25" thickBot="1" x14ac:dyDescent="0.3">
      <c r="A18" s="9">
        <v>16</v>
      </c>
      <c r="B18" s="9">
        <v>113</v>
      </c>
      <c r="C18" s="9" t="str">
        <f>LEFT(B18,9)</f>
        <v>113</v>
      </c>
      <c r="D18" s="28" t="s">
        <v>86</v>
      </c>
      <c r="E18" s="10" t="s">
        <v>300</v>
      </c>
      <c r="F18" s="10" t="str">
        <f>IF(IFERROR(FIND("F",B18),0)=0,"市區公車","幸福巴士")</f>
        <v>市區公車</v>
      </c>
      <c r="G18" s="9" t="s">
        <v>283</v>
      </c>
      <c r="H18" s="10" t="str">
        <f>IF(IFERROR(FIND("/",G18),0)=0,G18,"聯營")</f>
        <v>桃園客運</v>
      </c>
      <c r="I18" s="62" t="str" cm="1">
        <f t="array" ref="I18">_xlfn.IFS(IFERROR(FIND("A",D18),0)&lt;&gt;0,"副線",IFERROR(FIND("B",D18),0)&lt;&gt;0,"副線",IFERROR(FIND("C",D18),0)&lt;&gt;0,"副線",IFERROR(FIND("D",D18),0)&lt;&gt;0,"副線",IFERROR(FIND("E",D18),0)&lt;&gt;0,"副線",TRUE,"正線")</f>
        <v>正線</v>
      </c>
      <c r="J18" s="118">
        <v>16</v>
      </c>
      <c r="K18" s="119">
        <v>14</v>
      </c>
      <c r="L18" s="120">
        <f>J18+K18</f>
        <v>30</v>
      </c>
      <c r="M18" s="15" t="s">
        <v>284</v>
      </c>
      <c r="O18" s="4">
        <v>7</v>
      </c>
      <c r="P18" s="66" t="s">
        <v>608</v>
      </c>
      <c r="Q18" s="5">
        <f>COUNTIFS($L$3:$L$271,"&lt;&gt;0",$H$3:$H$271,P18,$F$3:$F$271,$Q$11)</f>
        <v>13</v>
      </c>
    </row>
    <row r="19" spans="1:17" ht="17.25" thickBot="1" x14ac:dyDescent="0.3">
      <c r="A19" s="9">
        <v>17</v>
      </c>
      <c r="B19" s="9" t="s">
        <v>301</v>
      </c>
      <c r="C19" s="9" t="str">
        <f>LEFT(B19,9)</f>
        <v>115A</v>
      </c>
      <c r="D19" s="28" t="s">
        <v>18</v>
      </c>
      <c r="E19" s="10" t="s">
        <v>302</v>
      </c>
      <c r="F19" s="10" t="str">
        <f>IF(IFERROR(FIND("F",B19),0)=0,"市區公車","幸福巴士")</f>
        <v>市區公車</v>
      </c>
      <c r="G19" s="9" t="s">
        <v>283</v>
      </c>
      <c r="H19" s="10" t="str">
        <f>IF(IFERROR(FIND("/",G19),0)=0,G19,"聯營")</f>
        <v>桃園客運</v>
      </c>
      <c r="I19" s="62" t="str" cm="1">
        <f t="array" ref="I19">_xlfn.IFS(IFERROR(FIND("A",D19),0)&lt;&gt;0,"副線",IFERROR(FIND("B",D19),0)&lt;&gt;0,"副線",IFERROR(FIND("C",D19),0)&lt;&gt;0,"副線",IFERROR(FIND("D",D19),0)&lt;&gt;0,"副線",IFERROR(FIND("E",D19),0)&lt;&gt;0,"副線",TRUE,"正線")</f>
        <v>副線</v>
      </c>
      <c r="J19" s="118">
        <v>9</v>
      </c>
      <c r="K19" s="119">
        <v>9</v>
      </c>
      <c r="L19" s="120">
        <f>J19+K19</f>
        <v>18</v>
      </c>
      <c r="M19" s="15" t="s">
        <v>284</v>
      </c>
      <c r="O19" s="71" t="s">
        <v>660</v>
      </c>
      <c r="P19" s="64"/>
      <c r="Q19" s="5">
        <f>SUM(Q12:Q18)</f>
        <v>259</v>
      </c>
    </row>
    <row r="20" spans="1:17" ht="17.25" thickBot="1" x14ac:dyDescent="0.3">
      <c r="A20" s="9">
        <v>18</v>
      </c>
      <c r="B20" s="9" t="s">
        <v>303</v>
      </c>
      <c r="C20" s="9" t="str">
        <f>LEFT(B20,9)</f>
        <v>115B</v>
      </c>
      <c r="D20" s="28" t="s">
        <v>19</v>
      </c>
      <c r="E20" s="10" t="s">
        <v>302</v>
      </c>
      <c r="F20" s="10" t="str">
        <f>IF(IFERROR(FIND("F",B20),0)=0,"市區公車","幸福巴士")</f>
        <v>市區公車</v>
      </c>
      <c r="G20" s="9" t="s">
        <v>283</v>
      </c>
      <c r="H20" s="10" t="str">
        <f>IF(IFERROR(FIND("/",G20),0)=0,G20,"聯營")</f>
        <v>桃園客運</v>
      </c>
      <c r="I20" s="62" t="str" cm="1">
        <f t="array" ref="I20">_xlfn.IFS(IFERROR(FIND("A",D20),0)&lt;&gt;0,"副線",IFERROR(FIND("B",D20),0)&lt;&gt;0,"副線",IFERROR(FIND("C",D20),0)&lt;&gt;0,"副線",IFERROR(FIND("D",D20),0)&lt;&gt;0,"副線",IFERROR(FIND("E",D20),0)&lt;&gt;0,"副線",TRUE,"正線")</f>
        <v>副線</v>
      </c>
      <c r="J20" s="118">
        <v>9</v>
      </c>
      <c r="K20" s="119">
        <v>9</v>
      </c>
      <c r="L20" s="120">
        <f>J20+K20</f>
        <v>18</v>
      </c>
      <c r="M20" s="15" t="s">
        <v>284</v>
      </c>
      <c r="O20" s="4"/>
      <c r="P20" s="66"/>
      <c r="Q20" s="5"/>
    </row>
    <row r="21" spans="1:17" ht="17.25" thickBot="1" x14ac:dyDescent="0.3">
      <c r="A21" s="9">
        <v>19</v>
      </c>
      <c r="B21" s="9">
        <v>116</v>
      </c>
      <c r="C21" s="9" t="str">
        <f>LEFT(B21,9)</f>
        <v>116</v>
      </c>
      <c r="D21" s="28" t="s">
        <v>87</v>
      </c>
      <c r="E21" s="10" t="s">
        <v>304</v>
      </c>
      <c r="F21" s="10" t="str">
        <f>IF(IFERROR(FIND("F",B21),0)=0,"市區公車","幸福巴士")</f>
        <v>市區公車</v>
      </c>
      <c r="G21" s="9" t="s">
        <v>283</v>
      </c>
      <c r="H21" s="10" t="str">
        <f>IF(IFERROR(FIND("/",G21),0)=0,G21,"聯營")</f>
        <v>桃園客運</v>
      </c>
      <c r="I21" s="62" t="str" cm="1">
        <f t="array" ref="I21">_xlfn.IFS(IFERROR(FIND("A",D21),0)&lt;&gt;0,"副線",IFERROR(FIND("B",D21),0)&lt;&gt;0,"副線",IFERROR(FIND("C",D21),0)&lt;&gt;0,"副線",IFERROR(FIND("D",D21),0)&lt;&gt;0,"副線",IFERROR(FIND("E",D21),0)&lt;&gt;0,"副線",TRUE,"正線")</f>
        <v>正線</v>
      </c>
      <c r="J21" s="118">
        <v>2</v>
      </c>
      <c r="K21" s="119">
        <v>2</v>
      </c>
      <c r="L21" s="120">
        <f>J21+K21</f>
        <v>4</v>
      </c>
      <c r="M21" s="15" t="s">
        <v>284</v>
      </c>
      <c r="O21" s="4"/>
      <c r="P21" s="66"/>
      <c r="Q21" s="5"/>
    </row>
    <row r="22" spans="1:17" ht="17.25" thickBot="1" x14ac:dyDescent="0.3">
      <c r="A22" s="9">
        <v>20</v>
      </c>
      <c r="B22" s="9">
        <v>117</v>
      </c>
      <c r="C22" s="9" t="str">
        <f>LEFT(B22,9)</f>
        <v>117</v>
      </c>
      <c r="D22" s="28" t="s">
        <v>88</v>
      </c>
      <c r="E22" s="10" t="s">
        <v>305</v>
      </c>
      <c r="F22" s="10" t="str">
        <f>IF(IFERROR(FIND("F",B22),0)=0,"市區公車","幸福巴士")</f>
        <v>市區公車</v>
      </c>
      <c r="G22" s="9" t="s">
        <v>283</v>
      </c>
      <c r="H22" s="10" t="str">
        <f>IF(IFERROR(FIND("/",G22),0)=0,G22,"聯營")</f>
        <v>桃園客運</v>
      </c>
      <c r="I22" s="62" t="str" cm="1">
        <f t="array" ref="I22">_xlfn.IFS(IFERROR(FIND("A",D22),0)&lt;&gt;0,"副線",IFERROR(FIND("B",D22),0)&lt;&gt;0,"副線",IFERROR(FIND("C",D22),0)&lt;&gt;0,"副線",IFERROR(FIND("D",D22),0)&lt;&gt;0,"副線",IFERROR(FIND("E",D22),0)&lt;&gt;0,"副線",TRUE,"正線")</f>
        <v>正線</v>
      </c>
      <c r="J22" s="118">
        <v>25</v>
      </c>
      <c r="K22" s="119">
        <v>16</v>
      </c>
      <c r="L22" s="120">
        <f>J22+K22</f>
        <v>41</v>
      </c>
      <c r="M22" s="15" t="s">
        <v>284</v>
      </c>
      <c r="O22" s="4"/>
      <c r="P22" s="66"/>
      <c r="Q22" s="5"/>
    </row>
    <row r="23" spans="1:17" ht="17.25" thickBot="1" x14ac:dyDescent="0.3">
      <c r="A23" s="9">
        <v>21</v>
      </c>
      <c r="B23" s="9" t="s">
        <v>306</v>
      </c>
      <c r="C23" s="9" t="str">
        <f>LEFT(B23,9)</f>
        <v>117A</v>
      </c>
      <c r="D23" s="28" t="s">
        <v>20</v>
      </c>
      <c r="E23" s="10" t="s">
        <v>307</v>
      </c>
      <c r="F23" s="10" t="str">
        <f>IF(IFERROR(FIND("F",B23),0)=0,"市區公車","幸福巴士")</f>
        <v>市區公車</v>
      </c>
      <c r="G23" s="9" t="s">
        <v>283</v>
      </c>
      <c r="H23" s="10" t="str">
        <f>IF(IFERROR(FIND("/",G23),0)=0,G23,"聯營")</f>
        <v>桃園客運</v>
      </c>
      <c r="I23" s="62" t="str" cm="1">
        <f t="array" ref="I23">_xlfn.IFS(IFERROR(FIND("A",D23),0)&lt;&gt;0,"副線",IFERROR(FIND("B",D23),0)&lt;&gt;0,"副線",IFERROR(FIND("C",D23),0)&lt;&gt;0,"副線",IFERROR(FIND("D",D23),0)&lt;&gt;0,"副線",IFERROR(FIND("E",D23),0)&lt;&gt;0,"副線",TRUE,"正線")</f>
        <v>副線</v>
      </c>
      <c r="J23" s="118">
        <v>2</v>
      </c>
      <c r="K23" s="119">
        <v>2</v>
      </c>
      <c r="L23" s="120">
        <f>J23+K23</f>
        <v>4</v>
      </c>
      <c r="M23" s="15" t="s">
        <v>284</v>
      </c>
      <c r="O23" s="9" t="s">
        <v>279</v>
      </c>
      <c r="P23" s="69" t="s">
        <v>664</v>
      </c>
      <c r="Q23" s="5">
        <f>COUNTIFS($F$3:$F$271,$Q$11,$G$3:$G$271,$O23,$L$3:$L$271,"&lt;&gt;0")</f>
        <v>7</v>
      </c>
    </row>
    <row r="24" spans="1:17" ht="17.25" thickBot="1" x14ac:dyDescent="0.3">
      <c r="A24" s="9">
        <v>22</v>
      </c>
      <c r="B24" s="9">
        <v>118</v>
      </c>
      <c r="C24" s="9" t="str">
        <f>LEFT(B24,9)</f>
        <v>118</v>
      </c>
      <c r="D24" s="28" t="s">
        <v>89</v>
      </c>
      <c r="E24" s="10" t="s">
        <v>308</v>
      </c>
      <c r="F24" s="10" t="str">
        <f>IF(IFERROR(FIND("F",B24),0)=0,"市區公車","幸福巴士")</f>
        <v>市區公車</v>
      </c>
      <c r="G24" s="9" t="s">
        <v>283</v>
      </c>
      <c r="H24" s="10" t="str">
        <f>IF(IFERROR(FIND("/",G24),0)=0,G24,"聯營")</f>
        <v>桃園客運</v>
      </c>
      <c r="I24" s="62" t="str" cm="1">
        <f t="array" ref="I24">_xlfn.IFS(IFERROR(FIND("A",D24),0)&lt;&gt;0,"副線",IFERROR(FIND("B",D24),0)&lt;&gt;0,"副線",IFERROR(FIND("C",D24),0)&lt;&gt;0,"副線",IFERROR(FIND("D",D24),0)&lt;&gt;0,"副線",IFERROR(FIND("E",D24),0)&lt;&gt;0,"副線",TRUE,"正線")</f>
        <v>正線</v>
      </c>
      <c r="J24" s="118">
        <v>3</v>
      </c>
      <c r="K24" s="119">
        <v>0</v>
      </c>
      <c r="L24" s="120">
        <f>J24+K24</f>
        <v>3</v>
      </c>
      <c r="M24" s="15" t="s">
        <v>284</v>
      </c>
      <c r="O24" s="9" t="s">
        <v>406</v>
      </c>
      <c r="P24" s="70" t="s">
        <v>666</v>
      </c>
      <c r="Q24" s="5">
        <f>COUNTIFS($F$3:$F$271,$Q$11,$G$3:$G$271,$O24,$L$3:$L$271,"&lt;&gt;0")</f>
        <v>0</v>
      </c>
    </row>
    <row r="25" spans="1:17" ht="17.25" thickBot="1" x14ac:dyDescent="0.3">
      <c r="A25" s="9">
        <v>23</v>
      </c>
      <c r="B25" s="9">
        <v>119</v>
      </c>
      <c r="C25" s="9" t="str">
        <f>LEFT(B25,9)</f>
        <v>119</v>
      </c>
      <c r="D25" s="28" t="s">
        <v>90</v>
      </c>
      <c r="E25" s="10" t="s">
        <v>309</v>
      </c>
      <c r="F25" s="10" t="str">
        <f>IF(IFERROR(FIND("F",B25),0)=0,"市區公車","幸福巴士")</f>
        <v>市區公車</v>
      </c>
      <c r="G25" s="9" t="s">
        <v>283</v>
      </c>
      <c r="H25" s="10" t="str">
        <f>IF(IFERROR(FIND("/",G25),0)=0,G25,"聯營")</f>
        <v>桃園客運</v>
      </c>
      <c r="I25" s="62" t="str" cm="1">
        <f t="array" ref="I25">_xlfn.IFS(IFERROR(FIND("A",D25),0)&lt;&gt;0,"副線",IFERROR(FIND("B",D25),0)&lt;&gt;0,"副線",IFERROR(FIND("C",D25),0)&lt;&gt;0,"副線",IFERROR(FIND("D",D25),0)&lt;&gt;0,"副線",IFERROR(FIND("E",D25),0)&lt;&gt;0,"副線",TRUE,"正線")</f>
        <v>正線</v>
      </c>
      <c r="J25" s="118">
        <v>2</v>
      </c>
      <c r="K25" s="119">
        <v>0</v>
      </c>
      <c r="L25" s="120">
        <f>J25+K25</f>
        <v>2</v>
      </c>
      <c r="M25" s="15" t="s">
        <v>284</v>
      </c>
      <c r="O25" s="36" t="s">
        <v>628</v>
      </c>
      <c r="P25" s="70" t="s">
        <v>665</v>
      </c>
      <c r="Q25" s="5">
        <f>COUNTIFS($F$3:$F$271,$Q$11,$G$3:$G$271,$O25,$L$3:$L$271,"&lt;&gt;0")</f>
        <v>3</v>
      </c>
    </row>
    <row r="26" spans="1:17" ht="16.5" thickBot="1" x14ac:dyDescent="0.3">
      <c r="A26" s="9">
        <v>24</v>
      </c>
      <c r="B26" s="9">
        <v>120</v>
      </c>
      <c r="C26" s="9" t="str">
        <f>LEFT(B26,9)</f>
        <v>120</v>
      </c>
      <c r="D26" s="28" t="s">
        <v>91</v>
      </c>
      <c r="E26" s="10" t="s">
        <v>556</v>
      </c>
      <c r="F26" s="10" t="str">
        <f>IF(IFERROR(FIND("F",B26),0)=0,"市區公車","幸福巴士")</f>
        <v>市區公車</v>
      </c>
      <c r="G26" s="9" t="s">
        <v>554</v>
      </c>
      <c r="H26" s="10" t="str">
        <f>IF(IFERROR(FIND("/",G26),0)=0,G26,"聯營")</f>
        <v>中壢客運</v>
      </c>
      <c r="I26" s="62" t="str" cm="1">
        <f t="array" ref="I26">_xlfn.IFS(IFERROR(FIND("A",D26),0)&lt;&gt;0,"副線",IFERROR(FIND("B",D26),0)&lt;&gt;0,"副線",IFERROR(FIND("C",D26),0)&lt;&gt;0,"副線",IFERROR(FIND("D",D26),0)&lt;&gt;0,"副線",IFERROR(FIND("E",D26),0)&lt;&gt;0,"副線",TRUE,"正線")</f>
        <v>正線</v>
      </c>
      <c r="J26" s="26">
        <v>15</v>
      </c>
      <c r="K26" s="27">
        <v>13</v>
      </c>
      <c r="L26" s="120">
        <f>J26+K26</f>
        <v>28</v>
      </c>
      <c r="M26" s="15" t="s">
        <v>555</v>
      </c>
      <c r="Q26" s="5">
        <f>SUM(Q23:Q25)</f>
        <v>10</v>
      </c>
    </row>
    <row r="27" spans="1:17" x14ac:dyDescent="0.25">
      <c r="A27" s="9">
        <v>25</v>
      </c>
      <c r="B27" s="28" t="s">
        <v>92</v>
      </c>
      <c r="C27" s="9" t="str">
        <f>LEFT(B27,9)</f>
        <v>122</v>
      </c>
      <c r="D27" s="28" t="s">
        <v>92</v>
      </c>
      <c r="E27" s="10" t="s">
        <v>557</v>
      </c>
      <c r="F27" s="10" t="str">
        <f>IF(IFERROR(FIND("F",B27),0)=0,"市區公車","幸福巴士")</f>
        <v>市區公車</v>
      </c>
      <c r="G27" s="9" t="s">
        <v>554</v>
      </c>
      <c r="H27" s="10" t="str">
        <f>IF(IFERROR(FIND("/",G27),0)=0,G27,"聯營")</f>
        <v>中壢客運</v>
      </c>
      <c r="I27" s="62" t="str" cm="1">
        <f t="array" ref="I27">_xlfn.IFS(IFERROR(FIND("A",D27),0)&lt;&gt;0,"副線",IFERROR(FIND("B",D27),0)&lt;&gt;0,"副線",IFERROR(FIND("C",D27),0)&lt;&gt;0,"副線",IFERROR(FIND("D",D27),0)&lt;&gt;0,"副線",IFERROR(FIND("E",D27),0)&lt;&gt;0,"副線",TRUE,"正線")</f>
        <v>正線</v>
      </c>
      <c r="J27" s="26">
        <v>20</v>
      </c>
      <c r="K27" s="27">
        <v>16</v>
      </c>
      <c r="L27" s="120">
        <f>J27+K27</f>
        <v>36</v>
      </c>
      <c r="M27" s="15" t="s">
        <v>558</v>
      </c>
    </row>
    <row r="28" spans="1:17" ht="16.5" thickBot="1" x14ac:dyDescent="0.3">
      <c r="A28" s="9">
        <v>26</v>
      </c>
      <c r="B28" s="9">
        <v>125</v>
      </c>
      <c r="C28" s="9" t="str">
        <f>LEFT(B28,9)</f>
        <v>125</v>
      </c>
      <c r="D28" s="28" t="s">
        <v>93</v>
      </c>
      <c r="E28" s="10" t="s">
        <v>310</v>
      </c>
      <c r="F28" s="10" t="str">
        <f>IF(IFERROR(FIND("F",B28),0)=0,"市區公車","幸福巴士")</f>
        <v>市區公車</v>
      </c>
      <c r="G28" s="9" t="s">
        <v>283</v>
      </c>
      <c r="H28" s="10" t="str">
        <f>IF(IFERROR(FIND("/",G28),0)=0,G28,"聯營")</f>
        <v>桃園客運</v>
      </c>
      <c r="I28" s="62" t="str" cm="1">
        <f t="array" ref="I28">_xlfn.IFS(IFERROR(FIND("A",D28),0)&lt;&gt;0,"副線",IFERROR(FIND("B",D28),0)&lt;&gt;0,"副線",IFERROR(FIND("C",D28),0)&lt;&gt;0,"副線",IFERROR(FIND("D",D28),0)&lt;&gt;0,"副線",IFERROR(FIND("E",D28),0)&lt;&gt;0,"副線",TRUE,"正線")</f>
        <v>正線</v>
      </c>
      <c r="J28" s="118">
        <v>2</v>
      </c>
      <c r="K28" s="119">
        <v>2</v>
      </c>
      <c r="L28" s="120">
        <f>J28+K28</f>
        <v>4</v>
      </c>
      <c r="M28" s="15" t="s">
        <v>284</v>
      </c>
      <c r="O28" s="8" t="s">
        <v>974</v>
      </c>
    </row>
    <row r="29" spans="1:17" ht="17.25" thickBot="1" x14ac:dyDescent="0.3">
      <c r="A29" s="9">
        <v>27</v>
      </c>
      <c r="B29" s="28" t="s">
        <v>94</v>
      </c>
      <c r="C29" s="9" t="str">
        <f>LEFT(B29,9)</f>
        <v>129</v>
      </c>
      <c r="D29" s="28" t="s">
        <v>94</v>
      </c>
      <c r="E29" s="10" t="s">
        <v>559</v>
      </c>
      <c r="F29" s="10" t="str">
        <f>IF(IFERROR(FIND("F",B29),0)=0,"市區公車","幸福巴士")</f>
        <v>市區公車</v>
      </c>
      <c r="G29" s="101" t="s">
        <v>636</v>
      </c>
      <c r="H29" s="104" t="str">
        <f>IF(IFERROR(FIND("/",G29),0)=0,G29,"聯營")</f>
        <v>亞通客運</v>
      </c>
      <c r="I29" s="62" t="str" cm="1">
        <f t="array" ref="I29">_xlfn.IFS(IFERROR(FIND("A",D29),0)&lt;&gt;0,"副線",IFERROR(FIND("B",D29),0)&lt;&gt;0,"副線",IFERROR(FIND("C",D29),0)&lt;&gt;0,"副線",IFERROR(FIND("D",D29),0)&lt;&gt;0,"副線",IFERROR(FIND("E",D29),0)&lt;&gt;0,"副線",TRUE,"正線")</f>
        <v>正線</v>
      </c>
      <c r="J29" s="26">
        <v>36</v>
      </c>
      <c r="K29" s="27">
        <v>36</v>
      </c>
      <c r="L29" s="120">
        <f>J29+K29</f>
        <v>72</v>
      </c>
      <c r="M29" s="15" t="s">
        <v>558</v>
      </c>
      <c r="O29" s="75" t="s">
        <v>653</v>
      </c>
      <c r="P29" s="64" t="s">
        <v>845</v>
      </c>
      <c r="Q29" s="64" t="s">
        <v>656</v>
      </c>
    </row>
    <row r="30" spans="1:17" ht="17.25" thickBot="1" x14ac:dyDescent="0.3">
      <c r="A30" s="9">
        <v>28</v>
      </c>
      <c r="B30" s="28" t="s">
        <v>95</v>
      </c>
      <c r="C30" s="9" t="str">
        <f>LEFT(B30,9)</f>
        <v>130</v>
      </c>
      <c r="D30" s="28" t="s">
        <v>95</v>
      </c>
      <c r="E30" s="10" t="s">
        <v>560</v>
      </c>
      <c r="F30" s="10" t="str">
        <f>IF(IFERROR(FIND("F",B30),0)=0,"市區公車","幸福巴士")</f>
        <v>市區公車</v>
      </c>
      <c r="G30" s="9" t="s">
        <v>554</v>
      </c>
      <c r="H30" s="10" t="str">
        <f>IF(IFERROR(FIND("/",G30),0)=0,G30,"聯營")</f>
        <v>中壢客運</v>
      </c>
      <c r="I30" s="62" t="str" cm="1">
        <f t="array" ref="I30">_xlfn.IFS(IFERROR(FIND("A",D30),0)&lt;&gt;0,"副線",IFERROR(FIND("B",D30),0)&lt;&gt;0,"副線",IFERROR(FIND("C",D30),0)&lt;&gt;0,"副線",IFERROR(FIND("D",D30),0)&lt;&gt;0,"副線",IFERROR(FIND("E",D30),0)&lt;&gt;0,"副線",TRUE,"正線")</f>
        <v>正線</v>
      </c>
      <c r="J30" s="26">
        <v>28</v>
      </c>
      <c r="K30" s="27">
        <v>28</v>
      </c>
      <c r="L30" s="120">
        <f>J30+K30</f>
        <v>56</v>
      </c>
      <c r="M30" s="15" t="s">
        <v>558</v>
      </c>
      <c r="O30" s="76">
        <v>1</v>
      </c>
      <c r="P30" s="66" t="s">
        <v>846</v>
      </c>
      <c r="Q30" s="5">
        <f t="shared" ref="Q30:Q41" si="0">COUNTIF($G$280:$G$371,LEFT(P30,2))</f>
        <v>8</v>
      </c>
    </row>
    <row r="31" spans="1:17" ht="17.25" thickBot="1" x14ac:dyDescent="0.3">
      <c r="A31" s="9">
        <v>29</v>
      </c>
      <c r="B31" s="9">
        <v>132</v>
      </c>
      <c r="C31" s="9" t="str">
        <f>LEFT(B31,9)</f>
        <v>132</v>
      </c>
      <c r="D31" s="28" t="s">
        <v>96</v>
      </c>
      <c r="E31" s="10" t="s">
        <v>311</v>
      </c>
      <c r="F31" s="10" t="str">
        <f>IF(IFERROR(FIND("F",B31),0)=0,"市區公車","幸福巴士")</f>
        <v>市區公車</v>
      </c>
      <c r="G31" s="9" t="s">
        <v>283</v>
      </c>
      <c r="H31" s="10" t="str">
        <f>IF(IFERROR(FIND("/",G31),0)=0,G31,"聯營")</f>
        <v>桃園客運</v>
      </c>
      <c r="I31" s="62" t="str" cm="1">
        <f t="array" ref="I31">_xlfn.IFS(IFERROR(FIND("A",D31),0)&lt;&gt;0,"副線",IFERROR(FIND("B",D31),0)&lt;&gt;0,"副線",IFERROR(FIND("C",D31),0)&lt;&gt;0,"副線",IFERROR(FIND("D",D31),0)&lt;&gt;0,"副線",IFERROR(FIND("E",D31),0)&lt;&gt;0,"副線",TRUE,"正線")</f>
        <v>正線</v>
      </c>
      <c r="J31" s="118">
        <v>17</v>
      </c>
      <c r="K31" s="119">
        <v>16</v>
      </c>
      <c r="L31" s="120">
        <f>J31+K31</f>
        <v>33</v>
      </c>
      <c r="M31" s="15" t="s">
        <v>284</v>
      </c>
      <c r="O31" s="76">
        <v>2</v>
      </c>
      <c r="P31" s="66" t="s">
        <v>847</v>
      </c>
      <c r="Q31" s="5">
        <f t="shared" si="0"/>
        <v>5</v>
      </c>
    </row>
    <row r="32" spans="1:17" ht="17.25" thickBot="1" x14ac:dyDescent="0.3">
      <c r="A32" s="9">
        <v>30</v>
      </c>
      <c r="B32" s="28">
        <v>133</v>
      </c>
      <c r="C32" s="9" t="str">
        <f>LEFT(B32,9)</f>
        <v>133</v>
      </c>
      <c r="D32" s="28" t="s">
        <v>97</v>
      </c>
      <c r="E32" s="10" t="s">
        <v>561</v>
      </c>
      <c r="F32" s="10" t="str">
        <f>IF(IFERROR(FIND("F",B32),0)=0,"市區公車","幸福巴士")</f>
        <v>市區公車</v>
      </c>
      <c r="G32" s="9" t="s">
        <v>554</v>
      </c>
      <c r="H32" s="10" t="str">
        <f>IF(IFERROR(FIND("/",G32),0)=0,G32,"聯營")</f>
        <v>中壢客運</v>
      </c>
      <c r="I32" s="62" t="str" cm="1">
        <f t="array" ref="I32">_xlfn.IFS(IFERROR(FIND("A",D32),0)&lt;&gt;0,"副線",IFERROR(FIND("B",D32),0)&lt;&gt;0,"副線",IFERROR(FIND("C",D32),0)&lt;&gt;0,"副線",IFERROR(FIND("D",D32),0)&lt;&gt;0,"副線",IFERROR(FIND("E",D32),0)&lt;&gt;0,"副線",TRUE,"正線")</f>
        <v>正線</v>
      </c>
      <c r="J32" s="26">
        <v>24</v>
      </c>
      <c r="K32" s="27">
        <v>12</v>
      </c>
      <c r="L32" s="120">
        <f>J32+K32</f>
        <v>36</v>
      </c>
      <c r="M32" s="15" t="s">
        <v>558</v>
      </c>
      <c r="O32" s="76">
        <v>3</v>
      </c>
      <c r="P32" s="66" t="s">
        <v>848</v>
      </c>
      <c r="Q32" s="5">
        <f t="shared" si="0"/>
        <v>5</v>
      </c>
    </row>
    <row r="33" spans="1:17" ht="17.25" thickBot="1" x14ac:dyDescent="0.3">
      <c r="A33" s="9">
        <v>31</v>
      </c>
      <c r="B33" s="9">
        <v>135</v>
      </c>
      <c r="C33" s="9" t="str">
        <f>LEFT(B33,9)</f>
        <v>135</v>
      </c>
      <c r="D33" s="28" t="s">
        <v>98</v>
      </c>
      <c r="E33" s="10" t="s">
        <v>312</v>
      </c>
      <c r="F33" s="10" t="str">
        <f>IF(IFERROR(FIND("F",B33),0)=0,"市區公車","幸福巴士")</f>
        <v>市區公車</v>
      </c>
      <c r="G33" s="9" t="s">
        <v>283</v>
      </c>
      <c r="H33" s="10" t="str">
        <f>IF(IFERROR(FIND("/",G33),0)=0,G33,"聯營")</f>
        <v>桃園客運</v>
      </c>
      <c r="I33" s="62" t="str" cm="1">
        <f t="array" ref="I33">_xlfn.IFS(IFERROR(FIND("A",D33),0)&lt;&gt;0,"副線",IFERROR(FIND("B",D33),0)&lt;&gt;0,"副線",IFERROR(FIND("C",D33),0)&lt;&gt;0,"副線",IFERROR(FIND("D",D33),0)&lt;&gt;0,"副線",IFERROR(FIND("E",D33),0)&lt;&gt;0,"副線",TRUE,"正線")</f>
        <v>正線</v>
      </c>
      <c r="J33" s="118">
        <v>6</v>
      </c>
      <c r="K33" s="119">
        <v>6</v>
      </c>
      <c r="L33" s="120">
        <f>J33+K33</f>
        <v>12</v>
      </c>
      <c r="M33" s="15" t="s">
        <v>284</v>
      </c>
      <c r="O33" s="76">
        <v>4</v>
      </c>
      <c r="P33" s="66" t="s">
        <v>849</v>
      </c>
      <c r="Q33" s="5">
        <f t="shared" si="0"/>
        <v>6</v>
      </c>
    </row>
    <row r="34" spans="1:17" ht="17.25" thickBot="1" x14ac:dyDescent="0.3">
      <c r="A34" s="9">
        <v>32</v>
      </c>
      <c r="B34" s="9">
        <v>137</v>
      </c>
      <c r="C34" s="9" t="str">
        <f>LEFT(B34,9)</f>
        <v>137</v>
      </c>
      <c r="D34" s="28" t="s">
        <v>99</v>
      </c>
      <c r="E34" s="10" t="s">
        <v>313</v>
      </c>
      <c r="F34" s="10" t="str">
        <f>IF(IFERROR(FIND("F",B34),0)=0,"市區公車","幸福巴士")</f>
        <v>市區公車</v>
      </c>
      <c r="G34" s="9" t="s">
        <v>283</v>
      </c>
      <c r="H34" s="10" t="str">
        <f>IF(IFERROR(FIND("/",G34),0)=0,G34,"聯營")</f>
        <v>桃園客運</v>
      </c>
      <c r="I34" s="62" t="str" cm="1">
        <f t="array" ref="I34">_xlfn.IFS(IFERROR(FIND("A",D34),0)&lt;&gt;0,"副線",IFERROR(FIND("B",D34),0)&lt;&gt;0,"副線",IFERROR(FIND("C",D34),0)&lt;&gt;0,"副線",IFERROR(FIND("D",D34),0)&lt;&gt;0,"副線",IFERROR(FIND("E",D34),0)&lt;&gt;0,"副線",TRUE,"正線")</f>
        <v>正線</v>
      </c>
      <c r="J34" s="118">
        <v>35</v>
      </c>
      <c r="K34" s="119">
        <v>28</v>
      </c>
      <c r="L34" s="120">
        <f>J34+K34</f>
        <v>63</v>
      </c>
      <c r="M34" s="15" t="s">
        <v>284</v>
      </c>
      <c r="O34" s="76">
        <v>5</v>
      </c>
      <c r="P34" s="66" t="s">
        <v>850</v>
      </c>
      <c r="Q34" s="5">
        <f t="shared" si="0"/>
        <v>6</v>
      </c>
    </row>
    <row r="35" spans="1:17" ht="17.25" thickBot="1" x14ac:dyDescent="0.3">
      <c r="A35" s="9">
        <v>33</v>
      </c>
      <c r="B35" s="9">
        <v>139</v>
      </c>
      <c r="C35" s="9" t="str">
        <f>LEFT(B35,9)</f>
        <v>139</v>
      </c>
      <c r="D35" s="28" t="s">
        <v>100</v>
      </c>
      <c r="E35" s="10" t="s">
        <v>314</v>
      </c>
      <c r="F35" s="10" t="str">
        <f>IF(IFERROR(FIND("F",B35),0)=0,"市區公車","幸福巴士")</f>
        <v>市區公車</v>
      </c>
      <c r="G35" s="9" t="s">
        <v>283</v>
      </c>
      <c r="H35" s="10" t="str">
        <f>IF(IFERROR(FIND("/",G35),0)=0,G35,"聯營")</f>
        <v>桃園客運</v>
      </c>
      <c r="I35" s="62" t="str" cm="1">
        <f t="array" ref="I35">_xlfn.IFS(IFERROR(FIND("A",D35),0)&lt;&gt;0,"副線",IFERROR(FIND("B",D35),0)&lt;&gt;0,"副線",IFERROR(FIND("C",D35),0)&lt;&gt;0,"副線",IFERROR(FIND("D",D35),0)&lt;&gt;0,"副線",IFERROR(FIND("E",D35),0)&lt;&gt;0,"副線",TRUE,"正線")</f>
        <v>正線</v>
      </c>
      <c r="J35" s="118">
        <v>8</v>
      </c>
      <c r="K35" s="119">
        <v>7</v>
      </c>
      <c r="L35" s="120">
        <f>J35+K35</f>
        <v>15</v>
      </c>
      <c r="M35" s="15" t="s">
        <v>284</v>
      </c>
      <c r="O35" s="76">
        <v>6</v>
      </c>
      <c r="P35" s="66" t="s">
        <v>851</v>
      </c>
      <c r="Q35" s="5">
        <f t="shared" si="0"/>
        <v>3</v>
      </c>
    </row>
    <row r="36" spans="1:17" ht="17.25" thickBot="1" x14ac:dyDescent="0.3">
      <c r="A36" s="9">
        <v>34</v>
      </c>
      <c r="B36" s="9">
        <v>151</v>
      </c>
      <c r="C36" s="9" t="str">
        <f>LEFT(B36,9)</f>
        <v>151</v>
      </c>
      <c r="D36" s="28" t="s">
        <v>101</v>
      </c>
      <c r="E36" s="10" t="s">
        <v>315</v>
      </c>
      <c r="F36" s="10" t="str">
        <f>IF(IFERROR(FIND("F",B36),0)=0,"市區公車","幸福巴士")</f>
        <v>市區公車</v>
      </c>
      <c r="G36" s="9" t="s">
        <v>283</v>
      </c>
      <c r="H36" s="10" t="str">
        <f>IF(IFERROR(FIND("/",G36),0)=0,G36,"聯營")</f>
        <v>桃園客運</v>
      </c>
      <c r="I36" s="62" t="str" cm="1">
        <f t="array" ref="I36">_xlfn.IFS(IFERROR(FIND("A",D36),0)&lt;&gt;0,"副線",IFERROR(FIND("B",D36),0)&lt;&gt;0,"副線",IFERROR(FIND("C",D36),0)&lt;&gt;0,"副線",IFERROR(FIND("D",D36),0)&lt;&gt;0,"副線",IFERROR(FIND("E",D36),0)&lt;&gt;0,"副線",TRUE,"正線")</f>
        <v>正線</v>
      </c>
      <c r="J36" s="118">
        <v>22</v>
      </c>
      <c r="K36" s="119">
        <v>18</v>
      </c>
      <c r="L36" s="120">
        <f>J36+K36</f>
        <v>40</v>
      </c>
      <c r="M36" s="15" t="s">
        <v>284</v>
      </c>
      <c r="O36" s="76">
        <v>7</v>
      </c>
      <c r="P36" s="66" t="s">
        <v>852</v>
      </c>
      <c r="Q36" s="5">
        <f t="shared" si="0"/>
        <v>8</v>
      </c>
    </row>
    <row r="37" spans="1:17" ht="17.25" thickBot="1" x14ac:dyDescent="0.3">
      <c r="A37" s="9">
        <v>35</v>
      </c>
      <c r="B37" s="9">
        <v>152</v>
      </c>
      <c r="C37" s="9" t="str">
        <f>LEFT(B37,9)</f>
        <v>152</v>
      </c>
      <c r="D37" s="28" t="s">
        <v>102</v>
      </c>
      <c r="E37" s="10" t="s">
        <v>315</v>
      </c>
      <c r="F37" s="10" t="str">
        <f>IF(IFERROR(FIND("F",B37),0)=0,"市區公車","幸福巴士")</f>
        <v>市區公車</v>
      </c>
      <c r="G37" s="9" t="s">
        <v>283</v>
      </c>
      <c r="H37" s="10" t="str">
        <f>IF(IFERROR(FIND("/",G37),0)=0,G37,"聯營")</f>
        <v>桃園客運</v>
      </c>
      <c r="I37" s="62" t="str" cm="1">
        <f t="array" ref="I37">_xlfn.IFS(IFERROR(FIND("A",D37),0)&lt;&gt;0,"副線",IFERROR(FIND("B",D37),0)&lt;&gt;0,"副線",IFERROR(FIND("C",D37),0)&lt;&gt;0,"副線",IFERROR(FIND("D",D37),0)&lt;&gt;0,"副線",IFERROR(FIND("E",D37),0)&lt;&gt;0,"副線",TRUE,"正線")</f>
        <v>正線</v>
      </c>
      <c r="J37" s="118">
        <v>16</v>
      </c>
      <c r="K37" s="119">
        <v>14</v>
      </c>
      <c r="L37" s="120">
        <f>J37+K37</f>
        <v>30</v>
      </c>
      <c r="M37" s="15" t="s">
        <v>284</v>
      </c>
      <c r="O37" s="76">
        <v>8</v>
      </c>
      <c r="P37" s="66" t="s">
        <v>853</v>
      </c>
      <c r="Q37" s="5">
        <f t="shared" si="0"/>
        <v>6</v>
      </c>
    </row>
    <row r="38" spans="1:17" ht="17.25" thickBot="1" x14ac:dyDescent="0.3">
      <c r="A38" s="9">
        <v>36</v>
      </c>
      <c r="B38" s="9">
        <v>155</v>
      </c>
      <c r="C38" s="9" t="str">
        <f>LEFT(B38,9)</f>
        <v>155</v>
      </c>
      <c r="D38" s="28" t="s">
        <v>103</v>
      </c>
      <c r="E38" s="10" t="s">
        <v>316</v>
      </c>
      <c r="F38" s="10" t="str">
        <f>IF(IFERROR(FIND("F",B38),0)=0,"市區公車","幸福巴士")</f>
        <v>市區公車</v>
      </c>
      <c r="G38" s="9" t="s">
        <v>283</v>
      </c>
      <c r="H38" s="10" t="str">
        <f>IF(IFERROR(FIND("/",G38),0)=0,G38,"聯營")</f>
        <v>桃園客運</v>
      </c>
      <c r="I38" s="62" t="str" cm="1">
        <f t="array" ref="I38">_xlfn.IFS(IFERROR(FIND("A",D38),0)&lt;&gt;0,"副線",IFERROR(FIND("B",D38),0)&lt;&gt;0,"副線",IFERROR(FIND("C",D38),0)&lt;&gt;0,"副線",IFERROR(FIND("D",D38),0)&lt;&gt;0,"副線",IFERROR(FIND("E",D38),0)&lt;&gt;0,"副線",TRUE,"正線")</f>
        <v>正線</v>
      </c>
      <c r="J38" s="118">
        <v>11</v>
      </c>
      <c r="K38" s="119">
        <v>9</v>
      </c>
      <c r="L38" s="120">
        <f>J38+K38</f>
        <v>20</v>
      </c>
      <c r="M38" s="15" t="s">
        <v>284</v>
      </c>
      <c r="O38" s="76">
        <v>9</v>
      </c>
      <c r="P38" s="66" t="s">
        <v>854</v>
      </c>
      <c r="Q38" s="5">
        <f t="shared" si="0"/>
        <v>10</v>
      </c>
    </row>
    <row r="39" spans="1:17" ht="17.25" thickBot="1" x14ac:dyDescent="0.3">
      <c r="A39" s="9">
        <v>37</v>
      </c>
      <c r="B39" s="9">
        <v>156</v>
      </c>
      <c r="C39" s="9" t="str">
        <f>LEFT(B39,9)</f>
        <v>156</v>
      </c>
      <c r="D39" s="28" t="s">
        <v>104</v>
      </c>
      <c r="E39" s="10" t="s">
        <v>317</v>
      </c>
      <c r="F39" s="10" t="str">
        <f>IF(IFERROR(FIND("F",B39),0)=0,"市區公車","幸福巴士")</f>
        <v>市區公車</v>
      </c>
      <c r="G39" s="9" t="s">
        <v>283</v>
      </c>
      <c r="H39" s="10" t="str">
        <f>IF(IFERROR(FIND("/",G39),0)=0,G39,"聯營")</f>
        <v>桃園客運</v>
      </c>
      <c r="I39" s="62" t="str" cm="1">
        <f t="array" ref="I39">_xlfn.IFS(IFERROR(FIND("A",D39),0)&lt;&gt;0,"副線",IFERROR(FIND("B",D39),0)&lt;&gt;0,"副線",IFERROR(FIND("C",D39),0)&lt;&gt;0,"副線",IFERROR(FIND("D",D39),0)&lt;&gt;0,"副線",IFERROR(FIND("E",D39),0)&lt;&gt;0,"副線",TRUE,"正線")</f>
        <v>正線</v>
      </c>
      <c r="J39" s="118">
        <v>12</v>
      </c>
      <c r="K39" s="119">
        <v>8</v>
      </c>
      <c r="L39" s="120">
        <f>J39+K39</f>
        <v>20</v>
      </c>
      <c r="M39" s="15" t="s">
        <v>284</v>
      </c>
      <c r="O39" s="76">
        <v>10</v>
      </c>
      <c r="P39" s="66" t="s">
        <v>855</v>
      </c>
      <c r="Q39" s="5">
        <f t="shared" si="0"/>
        <v>11</v>
      </c>
    </row>
    <row r="40" spans="1:17" ht="17.25" thickBot="1" x14ac:dyDescent="0.3">
      <c r="A40" s="9">
        <v>38</v>
      </c>
      <c r="B40" s="9">
        <v>157</v>
      </c>
      <c r="C40" s="9" t="str">
        <f>LEFT(B40,9)</f>
        <v>157</v>
      </c>
      <c r="D40" s="28" t="s">
        <v>105</v>
      </c>
      <c r="E40" s="10" t="s">
        <v>318</v>
      </c>
      <c r="F40" s="10" t="str">
        <f>IF(IFERROR(FIND("F",B40),0)=0,"市區公車","幸福巴士")</f>
        <v>市區公車</v>
      </c>
      <c r="G40" s="9" t="s">
        <v>283</v>
      </c>
      <c r="H40" s="10" t="str">
        <f>IF(IFERROR(FIND("/",G40),0)=0,G40,"聯營")</f>
        <v>桃園客運</v>
      </c>
      <c r="I40" s="62" t="str" cm="1">
        <f t="array" ref="I40">_xlfn.IFS(IFERROR(FIND("A",D40),0)&lt;&gt;0,"副線",IFERROR(FIND("B",D40),0)&lt;&gt;0,"副線",IFERROR(FIND("C",D40),0)&lt;&gt;0,"副線",IFERROR(FIND("D",D40),0)&lt;&gt;0,"副線",IFERROR(FIND("E",D40),0)&lt;&gt;0,"副線",TRUE,"正線")</f>
        <v>正線</v>
      </c>
      <c r="J40" s="118">
        <v>6</v>
      </c>
      <c r="K40" s="119">
        <v>3</v>
      </c>
      <c r="L40" s="120">
        <f>J40+K40</f>
        <v>9</v>
      </c>
      <c r="M40" s="15" t="s">
        <v>319</v>
      </c>
      <c r="O40" s="76">
        <v>11</v>
      </c>
      <c r="P40" s="66" t="s">
        <v>856</v>
      </c>
      <c r="Q40" s="5">
        <f t="shared" si="0"/>
        <v>13</v>
      </c>
    </row>
    <row r="41" spans="1:17" ht="17.25" thickBot="1" x14ac:dyDescent="0.3">
      <c r="A41" s="9">
        <v>39</v>
      </c>
      <c r="B41" s="28" t="s">
        <v>106</v>
      </c>
      <c r="C41" s="9" t="str">
        <f>LEFT(B41,9)</f>
        <v>167</v>
      </c>
      <c r="D41" s="28" t="s">
        <v>106</v>
      </c>
      <c r="E41" s="10" t="s">
        <v>562</v>
      </c>
      <c r="F41" s="10" t="str">
        <f>IF(IFERROR(FIND("F",B41),0)=0,"市區公車","幸福巴士")</f>
        <v>市區公車</v>
      </c>
      <c r="G41" s="9" t="s">
        <v>554</v>
      </c>
      <c r="H41" s="10" t="str">
        <f>IF(IFERROR(FIND("/",G41),0)=0,G41,"聯營")</f>
        <v>中壢客運</v>
      </c>
      <c r="I41" s="62" t="str" cm="1">
        <f t="array" ref="I41">_xlfn.IFS(IFERROR(FIND("A",D41),0)&lt;&gt;0,"副線",IFERROR(FIND("B",D41),0)&lt;&gt;0,"副線",IFERROR(FIND("C",D41),0)&lt;&gt;0,"副線",IFERROR(FIND("D",D41),0)&lt;&gt;0,"副線",IFERROR(FIND("E",D41),0)&lt;&gt;0,"副線",TRUE,"正線")</f>
        <v>正線</v>
      </c>
      <c r="J41" s="26">
        <v>7</v>
      </c>
      <c r="K41" s="27">
        <v>7</v>
      </c>
      <c r="L41" s="120">
        <f>J41+K41</f>
        <v>14</v>
      </c>
      <c r="M41" s="15" t="s">
        <v>558</v>
      </c>
      <c r="O41" s="76">
        <v>12</v>
      </c>
      <c r="P41" s="66" t="s">
        <v>857</v>
      </c>
      <c r="Q41" s="5">
        <f t="shared" si="0"/>
        <v>8</v>
      </c>
    </row>
    <row r="42" spans="1:17" ht="17.25" thickBot="1" x14ac:dyDescent="0.3">
      <c r="A42" s="9">
        <v>40</v>
      </c>
      <c r="B42" s="28" t="s">
        <v>21</v>
      </c>
      <c r="C42" s="9" t="str">
        <f>LEFT(B42,9)</f>
        <v>167A</v>
      </c>
      <c r="D42" s="28" t="s">
        <v>21</v>
      </c>
      <c r="E42" s="10" t="s">
        <v>563</v>
      </c>
      <c r="F42" s="10" t="str">
        <f>IF(IFERROR(FIND("F",B42),0)=0,"市區公車","幸福巴士")</f>
        <v>市區公車</v>
      </c>
      <c r="G42" s="9" t="s">
        <v>554</v>
      </c>
      <c r="H42" s="10" t="str">
        <f>IF(IFERROR(FIND("/",G42),0)=0,G42,"聯營")</f>
        <v>中壢客運</v>
      </c>
      <c r="I42" s="62" t="str" cm="1">
        <f t="array" ref="I42">_xlfn.IFS(IFERROR(FIND("A",D42),0)&lt;&gt;0,"副線",IFERROR(FIND("B",D42),0)&lt;&gt;0,"副線",IFERROR(FIND("C",D42),0)&lt;&gt;0,"副線",IFERROR(FIND("D",D42),0)&lt;&gt;0,"副線",IFERROR(FIND("E",D42),0)&lt;&gt;0,"副線",TRUE,"正線")</f>
        <v>副線</v>
      </c>
      <c r="J42" s="26">
        <v>7</v>
      </c>
      <c r="K42" s="27">
        <v>7</v>
      </c>
      <c r="L42" s="120">
        <f>J42+K42</f>
        <v>14</v>
      </c>
      <c r="M42" s="15" t="s">
        <v>558</v>
      </c>
      <c r="O42" s="90" t="s">
        <v>660</v>
      </c>
      <c r="P42" s="91"/>
      <c r="Q42" s="5">
        <f>SUM(Q30:Q41)</f>
        <v>89</v>
      </c>
    </row>
    <row r="43" spans="1:17" x14ac:dyDescent="0.25">
      <c r="A43" s="9">
        <v>41</v>
      </c>
      <c r="B43" s="40" t="s">
        <v>600</v>
      </c>
      <c r="C43" s="9" t="str">
        <f>LEFT(B43,9)</f>
        <v>168</v>
      </c>
      <c r="D43" s="28" t="s">
        <v>107</v>
      </c>
      <c r="E43" s="41" t="s">
        <v>601</v>
      </c>
      <c r="F43" s="10" t="str">
        <f>IF(IFERROR(FIND("F",B43),0)=0,"市區公車","幸福巴士")</f>
        <v>市區公車</v>
      </c>
      <c r="G43" s="40" t="s">
        <v>602</v>
      </c>
      <c r="H43" s="10" t="str">
        <f>IF(IFERROR(FIND("/",G43),0)=0,G43,"聯營")</f>
        <v>統聯客運</v>
      </c>
      <c r="I43" s="62" t="str" cm="1">
        <f t="array" ref="I43">_xlfn.IFS(IFERROR(FIND("A",D43),0)&lt;&gt;0,"副線",IFERROR(FIND("B",D43),0)&lt;&gt;0,"副線",IFERROR(FIND("C",D43),0)&lt;&gt;0,"副線",IFERROR(FIND("D",D43),0)&lt;&gt;0,"副線",IFERROR(FIND("E",D43),0)&lt;&gt;0,"副線",TRUE,"正線")</f>
        <v>正線</v>
      </c>
      <c r="J43" s="26">
        <v>76</v>
      </c>
      <c r="K43" s="27">
        <v>26</v>
      </c>
      <c r="L43" s="120">
        <f>J43+K43</f>
        <v>102</v>
      </c>
      <c r="M43" s="15" t="s">
        <v>280</v>
      </c>
    </row>
    <row r="44" spans="1:17" x14ac:dyDescent="0.25">
      <c r="A44" s="9">
        <v>42</v>
      </c>
      <c r="B44" s="40" t="s">
        <v>603</v>
      </c>
      <c r="C44" s="9" t="str">
        <f>LEFT(B44,9)</f>
        <v>168A</v>
      </c>
      <c r="D44" s="28" t="s">
        <v>22</v>
      </c>
      <c r="E44" s="41" t="s">
        <v>604</v>
      </c>
      <c r="F44" s="10" t="str">
        <f>IF(IFERROR(FIND("F",B44),0)=0,"市區公車","幸福巴士")</f>
        <v>市區公車</v>
      </c>
      <c r="G44" s="40" t="s">
        <v>602</v>
      </c>
      <c r="H44" s="10" t="str">
        <f>IF(IFERROR(FIND("/",G44),0)=0,G44,"聯營")</f>
        <v>統聯客運</v>
      </c>
      <c r="I44" s="62" t="str" cm="1">
        <f t="array" ref="I44">_xlfn.IFS(IFERROR(FIND("A",D44),0)&lt;&gt;0,"副線",IFERROR(FIND("B",D44),0)&lt;&gt;0,"副線",IFERROR(FIND("C",D44),0)&lt;&gt;0,"副線",IFERROR(FIND("D",D44),0)&lt;&gt;0,"副線",IFERROR(FIND("E",D44),0)&lt;&gt;0,"副線",TRUE,"正線")</f>
        <v>副線</v>
      </c>
      <c r="J44" s="26">
        <v>8</v>
      </c>
      <c r="K44" s="27">
        <v>8</v>
      </c>
      <c r="L44" s="120">
        <f>J44+K44</f>
        <v>16</v>
      </c>
      <c r="M44" s="15" t="s">
        <v>280</v>
      </c>
      <c r="O44" s="8" t="s">
        <v>975</v>
      </c>
      <c r="P44" s="8" t="s">
        <v>663</v>
      </c>
      <c r="Q44" s="8">
        <f>COUNTIFS($F:$F,"幸福巴士",$G:$G,$P44)</f>
        <v>1</v>
      </c>
    </row>
    <row r="45" spans="1:17" x14ac:dyDescent="0.25">
      <c r="A45" s="9">
        <v>43</v>
      </c>
      <c r="B45" s="9">
        <v>169</v>
      </c>
      <c r="C45" s="9" t="str">
        <f>LEFT(B45,9)</f>
        <v>169</v>
      </c>
      <c r="D45" s="28" t="s">
        <v>108</v>
      </c>
      <c r="E45" s="10" t="s">
        <v>320</v>
      </c>
      <c r="F45" s="10" t="str">
        <f>IF(IFERROR(FIND("F",B45),0)=0,"市區公車","幸福巴士")</f>
        <v>市區公車</v>
      </c>
      <c r="G45" s="9" t="s">
        <v>283</v>
      </c>
      <c r="H45" s="10" t="str">
        <f>IF(IFERROR(FIND("/",G45),0)=0,G45,"聯營")</f>
        <v>桃園客運</v>
      </c>
      <c r="I45" s="62" t="str" cm="1">
        <f t="array" ref="I45">_xlfn.IFS(IFERROR(FIND("A",D45),0)&lt;&gt;0,"副線",IFERROR(FIND("B",D45),0)&lt;&gt;0,"副線",IFERROR(FIND("C",D45),0)&lt;&gt;0,"副線",IFERROR(FIND("D",D45),0)&lt;&gt;0,"副線",IFERROR(FIND("E",D45),0)&lt;&gt;0,"副線",TRUE,"正線")</f>
        <v>正線</v>
      </c>
      <c r="J45" s="121">
        <v>21</v>
      </c>
      <c r="K45" s="119">
        <v>16</v>
      </c>
      <c r="L45" s="120">
        <f>J45+K45</f>
        <v>37</v>
      </c>
      <c r="M45" s="15" t="s">
        <v>284</v>
      </c>
      <c r="P45" s="8" t="s">
        <v>976</v>
      </c>
      <c r="Q45" s="8">
        <f t="shared" ref="Q45:Q46" si="1">COUNTIFS($F:$F,"幸福巴士",$G:$G,$P45)</f>
        <v>5</v>
      </c>
    </row>
    <row r="46" spans="1:17" x14ac:dyDescent="0.25">
      <c r="A46" s="9">
        <v>44</v>
      </c>
      <c r="B46" s="9" t="s">
        <v>321</v>
      </c>
      <c r="C46" s="9" t="str">
        <f>LEFT(B46,9)</f>
        <v>169A</v>
      </c>
      <c r="D46" s="28" t="s">
        <v>23</v>
      </c>
      <c r="E46" s="10" t="s">
        <v>322</v>
      </c>
      <c r="F46" s="10" t="str">
        <f>IF(IFERROR(FIND("F",B46),0)=0,"市區公車","幸福巴士")</f>
        <v>市區公車</v>
      </c>
      <c r="G46" s="9" t="s">
        <v>283</v>
      </c>
      <c r="H46" s="10" t="str">
        <f>IF(IFERROR(FIND("/",G46),0)=0,G46,"聯營")</f>
        <v>桃園客運</v>
      </c>
      <c r="I46" s="62" t="str" cm="1">
        <f t="array" ref="I46">_xlfn.IFS(IFERROR(FIND("A",D46),0)&lt;&gt;0,"副線",IFERROR(FIND("B",D46),0)&lt;&gt;0,"副線",IFERROR(FIND("C",D46),0)&lt;&gt;0,"副線",IFERROR(FIND("D",D46),0)&lt;&gt;0,"副線",IFERROR(FIND("E",D46),0)&lt;&gt;0,"副線",TRUE,"正線")</f>
        <v>副線</v>
      </c>
      <c r="J46" s="121">
        <v>4</v>
      </c>
      <c r="K46" s="119">
        <v>3</v>
      </c>
      <c r="L46" s="120">
        <f>J46+K46</f>
        <v>7</v>
      </c>
      <c r="M46" s="15" t="s">
        <v>280</v>
      </c>
      <c r="P46" s="8" t="s">
        <v>967</v>
      </c>
      <c r="Q46" s="8">
        <f t="shared" si="1"/>
        <v>2</v>
      </c>
    </row>
    <row r="47" spans="1:17" x14ac:dyDescent="0.25">
      <c r="A47" s="9">
        <v>45</v>
      </c>
      <c r="B47" s="28" t="s">
        <v>109</v>
      </c>
      <c r="C47" s="9" t="str">
        <f>LEFT(B47,9)</f>
        <v>170</v>
      </c>
      <c r="D47" s="28" t="s">
        <v>109</v>
      </c>
      <c r="E47" s="10" t="s">
        <v>564</v>
      </c>
      <c r="F47" s="10" t="str">
        <f>IF(IFERROR(FIND("F",B47),0)=0,"市區公車","幸福巴士")</f>
        <v>市區公車</v>
      </c>
      <c r="G47" s="9" t="s">
        <v>554</v>
      </c>
      <c r="H47" s="10" t="str">
        <f>IF(IFERROR(FIND("/",G47),0)=0,G47,"聯營")</f>
        <v>中壢客運</v>
      </c>
      <c r="I47" s="62" t="str" cm="1">
        <f t="array" ref="I47">_xlfn.IFS(IFERROR(FIND("A",D47),0)&lt;&gt;0,"副線",IFERROR(FIND("B",D47),0)&lt;&gt;0,"副線",IFERROR(FIND("C",D47),0)&lt;&gt;0,"副線",IFERROR(FIND("D",D47),0)&lt;&gt;0,"副線",IFERROR(FIND("E",D47),0)&lt;&gt;0,"副線",TRUE,"正線")</f>
        <v>正線</v>
      </c>
      <c r="J47" s="43">
        <v>80</v>
      </c>
      <c r="K47" s="27">
        <v>80</v>
      </c>
      <c r="L47" s="120">
        <f>J47+K47</f>
        <v>160</v>
      </c>
      <c r="M47" s="15" t="s">
        <v>558</v>
      </c>
    </row>
    <row r="48" spans="1:17" x14ac:dyDescent="0.25">
      <c r="A48" s="9">
        <v>46</v>
      </c>
      <c r="B48" s="9">
        <v>171</v>
      </c>
      <c r="C48" s="9" t="str">
        <f>LEFT(B48,9)</f>
        <v>171</v>
      </c>
      <c r="D48" s="28" t="s">
        <v>110</v>
      </c>
      <c r="E48" s="10" t="s">
        <v>323</v>
      </c>
      <c r="F48" s="10" t="str">
        <f>IF(IFERROR(FIND("F",B48),0)=0,"市區公車","幸福巴士")</f>
        <v>市區公車</v>
      </c>
      <c r="G48" s="9" t="s">
        <v>283</v>
      </c>
      <c r="H48" s="10" t="str">
        <f>IF(IFERROR(FIND("/",G48),0)=0,G48,"聯營")</f>
        <v>桃園客運</v>
      </c>
      <c r="I48" s="62" t="str" cm="1">
        <f t="array" ref="I48">_xlfn.IFS(IFERROR(FIND("A",D48),0)&lt;&gt;0,"副線",IFERROR(FIND("B",D48),0)&lt;&gt;0,"副線",IFERROR(FIND("C",D48),0)&lt;&gt;0,"副線",IFERROR(FIND("D",D48),0)&lt;&gt;0,"副線",IFERROR(FIND("E",D48),0)&lt;&gt;0,"副線",TRUE,"正線")</f>
        <v>正線</v>
      </c>
      <c r="J48" s="121">
        <v>20</v>
      </c>
      <c r="K48" s="119">
        <v>20</v>
      </c>
      <c r="L48" s="120">
        <f>J48+K48</f>
        <v>40</v>
      </c>
      <c r="M48" s="15" t="s">
        <v>280</v>
      </c>
    </row>
    <row r="49" spans="1:13" x14ac:dyDescent="0.25">
      <c r="A49" s="9">
        <v>47</v>
      </c>
      <c r="B49" s="9">
        <v>172</v>
      </c>
      <c r="C49" s="9" t="str">
        <f>LEFT(B49,9)</f>
        <v>172</v>
      </c>
      <c r="D49" s="28" t="s">
        <v>111</v>
      </c>
      <c r="E49" s="10" t="s">
        <v>324</v>
      </c>
      <c r="F49" s="10" t="str">
        <f>IF(IFERROR(FIND("F",B49),0)=0,"市區公車","幸福巴士")</f>
        <v>市區公車</v>
      </c>
      <c r="G49" s="9" t="s">
        <v>279</v>
      </c>
      <c r="H49" s="10" t="str">
        <f>IF(IFERROR(FIND("/",G49),0)=0,G49,"聯營")</f>
        <v>聯營</v>
      </c>
      <c r="I49" s="62" t="str" cm="1">
        <f t="array" ref="I49">_xlfn.IFS(IFERROR(FIND("A",D49),0)&lt;&gt;0,"副線",IFERROR(FIND("B",D49),0)&lt;&gt;0,"副線",IFERROR(FIND("C",D49),0)&lt;&gt;0,"副線",IFERROR(FIND("D",D49),0)&lt;&gt;0,"副線",IFERROR(FIND("E",D49),0)&lt;&gt;0,"副線",TRUE,"正線")</f>
        <v>正線</v>
      </c>
      <c r="J49" s="121">
        <v>10</v>
      </c>
      <c r="K49" s="119">
        <v>8</v>
      </c>
      <c r="L49" s="120">
        <f>J49+K49</f>
        <v>18</v>
      </c>
      <c r="M49" s="15" t="s">
        <v>284</v>
      </c>
    </row>
    <row r="50" spans="1:13" x14ac:dyDescent="0.25">
      <c r="A50" s="9">
        <v>48</v>
      </c>
      <c r="B50" s="9">
        <v>173</v>
      </c>
      <c r="C50" s="9" t="str">
        <f>LEFT(B50,9)</f>
        <v>173</v>
      </c>
      <c r="D50" s="28" t="s">
        <v>112</v>
      </c>
      <c r="E50" s="10" t="s">
        <v>325</v>
      </c>
      <c r="F50" s="10" t="str">
        <f>IF(IFERROR(FIND("F",B50),0)=0,"市區公車","幸福巴士")</f>
        <v>市區公車</v>
      </c>
      <c r="G50" s="9" t="s">
        <v>279</v>
      </c>
      <c r="H50" s="10" t="str">
        <f>IF(IFERROR(FIND("/",G50),0)=0,G50,"聯營")</f>
        <v>聯營</v>
      </c>
      <c r="I50" s="62" t="str" cm="1">
        <f t="array" ref="I50">_xlfn.IFS(IFERROR(FIND("A",D50),0)&lt;&gt;0,"副線",IFERROR(FIND("B",D50),0)&lt;&gt;0,"副線",IFERROR(FIND("C",D50),0)&lt;&gt;0,"副線",IFERROR(FIND("D",D50),0)&lt;&gt;0,"副線",IFERROR(FIND("E",D50),0)&lt;&gt;0,"副線",TRUE,"正線")</f>
        <v>正線</v>
      </c>
      <c r="J50" s="121">
        <v>10</v>
      </c>
      <c r="K50" s="119">
        <v>8</v>
      </c>
      <c r="L50" s="120">
        <f>J50+K50</f>
        <v>18</v>
      </c>
      <c r="M50" s="15" t="s">
        <v>284</v>
      </c>
    </row>
    <row r="51" spans="1:13" x14ac:dyDescent="0.25">
      <c r="A51" s="9">
        <v>49</v>
      </c>
      <c r="B51" s="101">
        <v>176</v>
      </c>
      <c r="C51" s="101" t="str">
        <f>LEFT(B51,9)</f>
        <v>176</v>
      </c>
      <c r="D51" s="102" t="s">
        <v>945</v>
      </c>
      <c r="E51" s="103" t="s">
        <v>946</v>
      </c>
      <c r="F51" s="104" t="str">
        <f>IF(IFERROR(FIND("F",B51),0)=0,"市區公車","幸福巴士")</f>
        <v>市區公車</v>
      </c>
      <c r="G51" s="101" t="s">
        <v>608</v>
      </c>
      <c r="H51" s="104" t="str">
        <f>IF(IFERROR(FIND("/",G51),0)=0,G51,"聯營")</f>
        <v>統聯客運</v>
      </c>
      <c r="I51" s="105" t="str" cm="1">
        <f t="array" ref="I51">_xlfn.IFS(IFERROR(FIND("A",D51),0)&lt;&gt;0,"副線",IFERROR(FIND("B",D51),0)&lt;&gt;0,"副線",IFERROR(FIND("C",D51),0)&lt;&gt;0,"副線",IFERROR(FIND("D",D51),0)&lt;&gt;0,"副線",IFERROR(FIND("E",D51),0)&lt;&gt;0,"副線",TRUE,"正線")</f>
        <v>正線</v>
      </c>
      <c r="J51" s="122">
        <v>12</v>
      </c>
      <c r="K51" s="109">
        <v>0</v>
      </c>
      <c r="L51" s="110">
        <f>J51+K51</f>
        <v>12</v>
      </c>
      <c r="M51" s="117"/>
    </row>
    <row r="52" spans="1:13" x14ac:dyDescent="0.25">
      <c r="A52" s="9">
        <v>50</v>
      </c>
      <c r="B52" s="9">
        <v>188</v>
      </c>
      <c r="C52" s="9" t="str">
        <f>LEFT(B52,9)</f>
        <v>188</v>
      </c>
      <c r="D52" s="28" t="s">
        <v>113</v>
      </c>
      <c r="E52" s="10" t="s">
        <v>326</v>
      </c>
      <c r="F52" s="10" t="str">
        <f>IF(IFERROR(FIND("F",B52),0)=0,"市區公車","幸福巴士")</f>
        <v>市區公車</v>
      </c>
      <c r="G52" s="9" t="s">
        <v>283</v>
      </c>
      <c r="H52" s="10" t="str">
        <f>IF(IFERROR(FIND("/",G52),0)=0,G52,"聯營")</f>
        <v>桃園客運</v>
      </c>
      <c r="I52" s="62" t="str" cm="1">
        <f t="array" ref="I52">_xlfn.IFS(IFERROR(FIND("A",D52),0)&lt;&gt;0,"副線",IFERROR(FIND("B",D52),0)&lt;&gt;0,"副線",IFERROR(FIND("C",D52),0)&lt;&gt;0,"副線",IFERROR(FIND("D",D52),0)&lt;&gt;0,"副線",IFERROR(FIND("E",D52),0)&lt;&gt;0,"副線",TRUE,"正線")</f>
        <v>正線</v>
      </c>
      <c r="J52" s="121">
        <v>8</v>
      </c>
      <c r="K52" s="119">
        <v>8</v>
      </c>
      <c r="L52" s="120">
        <f>J52+K52</f>
        <v>16</v>
      </c>
      <c r="M52" s="15" t="s">
        <v>319</v>
      </c>
    </row>
    <row r="53" spans="1:13" ht="31.5" x14ac:dyDescent="0.25">
      <c r="A53" s="9">
        <v>51</v>
      </c>
      <c r="B53" s="9">
        <v>189</v>
      </c>
      <c r="C53" s="9" t="str">
        <f>LEFT(B53,9)</f>
        <v>189</v>
      </c>
      <c r="D53" s="28" t="s">
        <v>114</v>
      </c>
      <c r="E53" s="10" t="s">
        <v>327</v>
      </c>
      <c r="F53" s="10" t="str">
        <f>IF(IFERROR(FIND("F",B53),0)=0,"市區公車","幸福巴士")</f>
        <v>市區公車</v>
      </c>
      <c r="G53" s="9" t="s">
        <v>283</v>
      </c>
      <c r="H53" s="10" t="str">
        <f>IF(IFERROR(FIND("/",G53),0)=0,G53,"聯營")</f>
        <v>桃園客運</v>
      </c>
      <c r="I53" s="62" t="str" cm="1">
        <f t="array" ref="I53">_xlfn.IFS(IFERROR(FIND("A",D53),0)&lt;&gt;0,"副線",IFERROR(FIND("B",D53),0)&lt;&gt;0,"副線",IFERROR(FIND("C",D53),0)&lt;&gt;0,"副線",IFERROR(FIND("D",D53),0)&lt;&gt;0,"副線",IFERROR(FIND("E",D53),0)&lt;&gt;0,"副線",TRUE,"正線")</f>
        <v>正線</v>
      </c>
      <c r="J53" s="118">
        <v>18</v>
      </c>
      <c r="K53" s="119">
        <v>17</v>
      </c>
      <c r="L53" s="120">
        <f>J53+K53</f>
        <v>35</v>
      </c>
      <c r="M53" s="15" t="s">
        <v>319</v>
      </c>
    </row>
    <row r="54" spans="1:13" x14ac:dyDescent="0.25">
      <c r="A54" s="9">
        <v>52</v>
      </c>
      <c r="B54" s="9">
        <v>201</v>
      </c>
      <c r="C54" s="9" t="str">
        <f>LEFT(B54,9)</f>
        <v>201</v>
      </c>
      <c r="D54" s="28" t="s">
        <v>115</v>
      </c>
      <c r="E54" s="10" t="s">
        <v>328</v>
      </c>
      <c r="F54" s="10" t="str">
        <f>IF(IFERROR(FIND("F",B54),0)=0,"市區公車","幸福巴士")</f>
        <v>市區公車</v>
      </c>
      <c r="G54" s="9" t="s">
        <v>283</v>
      </c>
      <c r="H54" s="10" t="str">
        <f>IF(IFERROR(FIND("/",G54),0)=0,G54,"聯營")</f>
        <v>桃園客運</v>
      </c>
      <c r="I54" s="62" t="str" cm="1">
        <f t="array" ref="I54">_xlfn.IFS(IFERROR(FIND("A",D54),0)&lt;&gt;0,"副線",IFERROR(FIND("B",D54),0)&lt;&gt;0,"副線",IFERROR(FIND("C",D54),0)&lt;&gt;0,"副線",IFERROR(FIND("D",D54),0)&lt;&gt;0,"副線",IFERROR(FIND("E",D54),0)&lt;&gt;0,"副線",TRUE,"正線")</f>
        <v>正線</v>
      </c>
      <c r="J54" s="118">
        <v>28</v>
      </c>
      <c r="K54" s="119">
        <v>20</v>
      </c>
      <c r="L54" s="120">
        <f>J54+K54</f>
        <v>48</v>
      </c>
      <c r="M54" s="15" t="s">
        <v>280</v>
      </c>
    </row>
    <row r="55" spans="1:13" x14ac:dyDescent="0.25">
      <c r="A55" s="9">
        <v>53</v>
      </c>
      <c r="B55" s="9">
        <v>202</v>
      </c>
      <c r="C55" s="9" t="str">
        <f>LEFT(B55,9)</f>
        <v>202</v>
      </c>
      <c r="D55" s="28" t="s">
        <v>116</v>
      </c>
      <c r="E55" s="10" t="s">
        <v>329</v>
      </c>
      <c r="F55" s="10" t="str">
        <f>IF(IFERROR(FIND("F",B55),0)=0,"市區公車","幸福巴士")</f>
        <v>市區公車</v>
      </c>
      <c r="G55" s="9" t="s">
        <v>283</v>
      </c>
      <c r="H55" s="10" t="str">
        <f>IF(IFERROR(FIND("/",G55),0)=0,G55,"聯營")</f>
        <v>桃園客運</v>
      </c>
      <c r="I55" s="62" t="str" cm="1">
        <f t="array" ref="I55">_xlfn.IFS(IFERROR(FIND("A",D55),0)&lt;&gt;0,"副線",IFERROR(FIND("B",D55),0)&lt;&gt;0,"副線",IFERROR(FIND("C",D55),0)&lt;&gt;0,"副線",IFERROR(FIND("D",D55),0)&lt;&gt;0,"副線",IFERROR(FIND("E",D55),0)&lt;&gt;0,"副線",TRUE,"正線")</f>
        <v>正線</v>
      </c>
      <c r="J55" s="118">
        <v>14</v>
      </c>
      <c r="K55" s="119">
        <v>8</v>
      </c>
      <c r="L55" s="120">
        <f>J55+K55</f>
        <v>22</v>
      </c>
      <c r="M55" s="15" t="s">
        <v>280</v>
      </c>
    </row>
    <row r="56" spans="1:13" x14ac:dyDescent="0.25">
      <c r="A56" s="9">
        <v>54</v>
      </c>
      <c r="B56" s="9">
        <v>206</v>
      </c>
      <c r="C56" s="9" t="str">
        <f>LEFT(B56,9)</f>
        <v>206</v>
      </c>
      <c r="D56" s="28" t="s">
        <v>117</v>
      </c>
      <c r="E56" s="10" t="s">
        <v>330</v>
      </c>
      <c r="F56" s="10" t="str">
        <f>IF(IFERROR(FIND("F",B56),0)=0,"市區公車","幸福巴士")</f>
        <v>市區公車</v>
      </c>
      <c r="G56" s="9" t="s">
        <v>283</v>
      </c>
      <c r="H56" s="10" t="str">
        <f>IF(IFERROR(FIND("/",G56),0)=0,G56,"聯營")</f>
        <v>桃園客運</v>
      </c>
      <c r="I56" s="62" t="str" cm="1">
        <f t="array" ref="I56">_xlfn.IFS(IFERROR(FIND("A",D56),0)&lt;&gt;0,"副線",IFERROR(FIND("B",D56),0)&lt;&gt;0,"副線",IFERROR(FIND("C",D56),0)&lt;&gt;0,"副線",IFERROR(FIND("D",D56),0)&lt;&gt;0,"副線",IFERROR(FIND("E",D56),0)&lt;&gt;0,"副線",TRUE,"正線")</f>
        <v>正線</v>
      </c>
      <c r="J56" s="118">
        <v>25</v>
      </c>
      <c r="K56" s="119">
        <v>25</v>
      </c>
      <c r="L56" s="120">
        <f>J56+K56</f>
        <v>50</v>
      </c>
      <c r="M56" s="15" t="s">
        <v>280</v>
      </c>
    </row>
    <row r="57" spans="1:13" x14ac:dyDescent="0.25">
      <c r="A57" s="9">
        <v>55</v>
      </c>
      <c r="B57" s="9" t="s">
        <v>331</v>
      </c>
      <c r="C57" s="9" t="str">
        <f>LEFT(B57,9)</f>
        <v>206A</v>
      </c>
      <c r="D57" s="28" t="s">
        <v>24</v>
      </c>
      <c r="E57" s="10" t="s">
        <v>332</v>
      </c>
      <c r="F57" s="10" t="str">
        <f>IF(IFERROR(FIND("F",B57),0)=0,"市區公車","幸福巴士")</f>
        <v>市區公車</v>
      </c>
      <c r="G57" s="9" t="s">
        <v>283</v>
      </c>
      <c r="H57" s="10" t="str">
        <f>IF(IFERROR(FIND("/",G57),0)=0,G57,"聯營")</f>
        <v>桃園客運</v>
      </c>
      <c r="I57" s="62" t="str" cm="1">
        <f t="array" ref="I57">_xlfn.IFS(IFERROR(FIND("A",D57),0)&lt;&gt;0,"副線",IFERROR(FIND("B",D57),0)&lt;&gt;0,"副線",IFERROR(FIND("C",D57),0)&lt;&gt;0,"副線",IFERROR(FIND("D",D57),0)&lt;&gt;0,"副線",IFERROR(FIND("E",D57),0)&lt;&gt;0,"副線",TRUE,"正線")</f>
        <v>副線</v>
      </c>
      <c r="J57" s="118">
        <v>3</v>
      </c>
      <c r="K57" s="119">
        <v>3</v>
      </c>
      <c r="L57" s="120">
        <f>J57+K57</f>
        <v>6</v>
      </c>
      <c r="M57" s="15" t="s">
        <v>284</v>
      </c>
    </row>
    <row r="58" spans="1:13" x14ac:dyDescent="0.25">
      <c r="A58" s="9">
        <v>56</v>
      </c>
      <c r="B58" s="9" t="s">
        <v>333</v>
      </c>
      <c r="C58" s="9" t="str">
        <f>LEFT(B58,9)</f>
        <v>206B</v>
      </c>
      <c r="D58" s="28" t="s">
        <v>25</v>
      </c>
      <c r="E58" s="10" t="s">
        <v>334</v>
      </c>
      <c r="F58" s="10" t="str">
        <f>IF(IFERROR(FIND("F",B58),0)=0,"市區公車","幸福巴士")</f>
        <v>市區公車</v>
      </c>
      <c r="G58" s="9" t="s">
        <v>283</v>
      </c>
      <c r="H58" s="10" t="str">
        <f>IF(IFERROR(FIND("/",G58),0)=0,G58,"聯營")</f>
        <v>桃園客運</v>
      </c>
      <c r="I58" s="62" t="str" cm="1">
        <f t="array" ref="I58">_xlfn.IFS(IFERROR(FIND("A",D58),0)&lt;&gt;0,"副線",IFERROR(FIND("B",D58),0)&lt;&gt;0,"副線",IFERROR(FIND("C",D58),0)&lt;&gt;0,"副線",IFERROR(FIND("D",D58),0)&lt;&gt;0,"副線",IFERROR(FIND("E",D58),0)&lt;&gt;0,"副線",TRUE,"正線")</f>
        <v>副線</v>
      </c>
      <c r="J58" s="118">
        <v>1</v>
      </c>
      <c r="K58" s="119">
        <v>1</v>
      </c>
      <c r="L58" s="120">
        <f>J58+K58</f>
        <v>2</v>
      </c>
      <c r="M58" s="15" t="s">
        <v>280</v>
      </c>
    </row>
    <row r="59" spans="1:13" x14ac:dyDescent="0.25">
      <c r="A59" s="9">
        <v>57</v>
      </c>
      <c r="B59" s="9" t="s">
        <v>335</v>
      </c>
      <c r="C59" s="9" t="str">
        <f>LEFT(B59,9)</f>
        <v>206C</v>
      </c>
      <c r="D59" s="28" t="s">
        <v>26</v>
      </c>
      <c r="E59" s="10" t="s">
        <v>336</v>
      </c>
      <c r="F59" s="10" t="str">
        <f>IF(IFERROR(FIND("F",B59),0)=0,"市區公車","幸福巴士")</f>
        <v>市區公車</v>
      </c>
      <c r="G59" s="9" t="s">
        <v>283</v>
      </c>
      <c r="H59" s="10" t="str">
        <f>IF(IFERROR(FIND("/",G59),0)=0,G59,"聯營")</f>
        <v>桃園客運</v>
      </c>
      <c r="I59" s="62" t="str" cm="1">
        <f t="array" ref="I59">_xlfn.IFS(IFERROR(FIND("A",D59),0)&lt;&gt;0,"副線",IFERROR(FIND("B",D59),0)&lt;&gt;0,"副線",IFERROR(FIND("C",D59),0)&lt;&gt;0,"副線",IFERROR(FIND("D",D59),0)&lt;&gt;0,"副線",IFERROR(FIND("E",D59),0)&lt;&gt;0,"副線",TRUE,"正線")</f>
        <v>副線</v>
      </c>
      <c r="J59" s="118">
        <v>3</v>
      </c>
      <c r="K59" s="119">
        <v>3</v>
      </c>
      <c r="L59" s="120">
        <f>J59+K59</f>
        <v>6</v>
      </c>
      <c r="M59" s="15" t="s">
        <v>284</v>
      </c>
    </row>
    <row r="60" spans="1:13" x14ac:dyDescent="0.25">
      <c r="A60" s="9">
        <v>58</v>
      </c>
      <c r="B60" s="9" t="s">
        <v>337</v>
      </c>
      <c r="C60" s="9" t="str">
        <f>LEFT(B60,9)</f>
        <v>206D</v>
      </c>
      <c r="D60" s="28" t="s">
        <v>27</v>
      </c>
      <c r="E60" s="10" t="s">
        <v>338</v>
      </c>
      <c r="F60" s="10" t="str">
        <f>IF(IFERROR(FIND("F",B60),0)=0,"市區公車","幸福巴士")</f>
        <v>市區公車</v>
      </c>
      <c r="G60" s="9" t="s">
        <v>283</v>
      </c>
      <c r="H60" s="10" t="str">
        <f>IF(IFERROR(FIND("/",G60),0)=0,G60,"聯營")</f>
        <v>桃園客運</v>
      </c>
      <c r="I60" s="62" t="str" cm="1">
        <f t="array" ref="I60">_xlfn.IFS(IFERROR(FIND("A",D60),0)&lt;&gt;0,"副線",IFERROR(FIND("B",D60),0)&lt;&gt;0,"副線",IFERROR(FIND("C",D60),0)&lt;&gt;0,"副線",IFERROR(FIND("D",D60),0)&lt;&gt;0,"副線",IFERROR(FIND("E",D60),0)&lt;&gt;0,"副線",TRUE,"正線")</f>
        <v>副線</v>
      </c>
      <c r="J60" s="118">
        <v>66</v>
      </c>
      <c r="K60" s="119">
        <v>66</v>
      </c>
      <c r="L60" s="120">
        <f>J60+K60</f>
        <v>132</v>
      </c>
      <c r="M60" s="15" t="s">
        <v>280</v>
      </c>
    </row>
    <row r="61" spans="1:13" x14ac:dyDescent="0.25">
      <c r="A61" s="9">
        <v>59</v>
      </c>
      <c r="B61" s="9" t="s">
        <v>339</v>
      </c>
      <c r="C61" s="9" t="str">
        <f>LEFT(B61,9)</f>
        <v>206E</v>
      </c>
      <c r="D61" s="28" t="s">
        <v>28</v>
      </c>
      <c r="E61" s="10" t="s">
        <v>340</v>
      </c>
      <c r="F61" s="10" t="str">
        <f>IF(IFERROR(FIND("F",B61),0)=0,"市區公車","幸福巴士")</f>
        <v>市區公車</v>
      </c>
      <c r="G61" s="9" t="s">
        <v>283</v>
      </c>
      <c r="H61" s="10" t="str">
        <f>IF(IFERROR(FIND("/",G61),0)=0,G61,"聯營")</f>
        <v>桃園客運</v>
      </c>
      <c r="I61" s="62" t="str" cm="1">
        <f t="array" ref="I61">_xlfn.IFS(IFERROR(FIND("A",D61),0)&lt;&gt;0,"副線",IFERROR(FIND("B",D61),0)&lt;&gt;0,"副線",IFERROR(FIND("C",D61),0)&lt;&gt;0,"副線",IFERROR(FIND("D",D61),0)&lt;&gt;0,"副線",IFERROR(FIND("E",D61),0)&lt;&gt;0,"副線",TRUE,"正線")</f>
        <v>副線</v>
      </c>
      <c r="J61" s="118">
        <v>4</v>
      </c>
      <c r="K61" s="119">
        <v>4</v>
      </c>
      <c r="L61" s="120">
        <f>J61+K61</f>
        <v>8</v>
      </c>
      <c r="M61" s="15" t="s">
        <v>280</v>
      </c>
    </row>
    <row r="62" spans="1:13" x14ac:dyDescent="0.25">
      <c r="A62" s="9">
        <v>60</v>
      </c>
      <c r="B62" s="40" t="s">
        <v>605</v>
      </c>
      <c r="C62" s="9" t="str">
        <f>LEFT(B62,9)</f>
        <v>208</v>
      </c>
      <c r="D62" s="28" t="s">
        <v>118</v>
      </c>
      <c r="E62" s="41" t="s">
        <v>606</v>
      </c>
      <c r="F62" s="10" t="str">
        <f>IF(IFERROR(FIND("F",B62),0)=0,"市區公車","幸福巴士")</f>
        <v>市區公車</v>
      </c>
      <c r="G62" s="40" t="s">
        <v>602</v>
      </c>
      <c r="H62" s="10" t="str">
        <f>IF(IFERROR(FIND("/",G62),0)=0,G62,"聯營")</f>
        <v>統聯客運</v>
      </c>
      <c r="I62" s="62" t="str" cm="1">
        <f t="array" ref="I62">_xlfn.IFS(IFERROR(FIND("A",D62),0)&lt;&gt;0,"副線",IFERROR(FIND("B",D62),0)&lt;&gt;0,"副線",IFERROR(FIND("C",D62),0)&lt;&gt;0,"副線",IFERROR(FIND("D",D62),0)&lt;&gt;0,"副線",IFERROR(FIND("E",D62),0)&lt;&gt;0,"副線",TRUE,"正線")</f>
        <v>正線</v>
      </c>
      <c r="J62" s="26">
        <v>48</v>
      </c>
      <c r="K62" s="27">
        <v>48</v>
      </c>
      <c r="L62" s="120">
        <f>J62+K62</f>
        <v>96</v>
      </c>
      <c r="M62" s="15" t="s">
        <v>280</v>
      </c>
    </row>
    <row r="63" spans="1:13" x14ac:dyDescent="0.25">
      <c r="A63" s="9">
        <v>61</v>
      </c>
      <c r="B63" s="40" t="s">
        <v>607</v>
      </c>
      <c r="C63" s="9" t="str">
        <f>LEFT(B63,9)</f>
        <v>208A</v>
      </c>
      <c r="D63" s="28" t="s">
        <v>29</v>
      </c>
      <c r="E63" s="41" t="s">
        <v>606</v>
      </c>
      <c r="F63" s="10" t="str">
        <f>IF(IFERROR(FIND("F",B63),0)=0,"市區公車","幸福巴士")</f>
        <v>市區公車</v>
      </c>
      <c r="G63" s="40" t="s">
        <v>602</v>
      </c>
      <c r="H63" s="10" t="str">
        <f>IF(IFERROR(FIND("/",G63),0)=0,G63,"聯營")</f>
        <v>統聯客運</v>
      </c>
      <c r="I63" s="62" t="str" cm="1">
        <f t="array" ref="I63">_xlfn.IFS(IFERROR(FIND("A",D63),0)&lt;&gt;0,"副線",IFERROR(FIND("B",D63),0)&lt;&gt;0,"副線",IFERROR(FIND("C",D63),0)&lt;&gt;0,"副線",IFERROR(FIND("D",D63),0)&lt;&gt;0,"副線",IFERROR(FIND("E",D63),0)&lt;&gt;0,"副線",TRUE,"正線")</f>
        <v>副線</v>
      </c>
      <c r="J63" s="26">
        <v>8</v>
      </c>
      <c r="K63" s="27">
        <v>8</v>
      </c>
      <c r="L63" s="120">
        <f>J63+K63</f>
        <v>16</v>
      </c>
      <c r="M63" s="15" t="s">
        <v>280</v>
      </c>
    </row>
    <row r="64" spans="1:13" x14ac:dyDescent="0.25">
      <c r="A64" s="9">
        <v>62</v>
      </c>
      <c r="B64" s="9">
        <v>212</v>
      </c>
      <c r="C64" s="9" t="str">
        <f>LEFT(B64,9)</f>
        <v>212</v>
      </c>
      <c r="D64" s="28" t="s">
        <v>119</v>
      </c>
      <c r="E64" s="10" t="s">
        <v>341</v>
      </c>
      <c r="F64" s="10" t="str">
        <f>IF(IFERROR(FIND("F",B64),0)=0,"市區公車","幸福巴士")</f>
        <v>市區公車</v>
      </c>
      <c r="G64" s="9" t="s">
        <v>283</v>
      </c>
      <c r="H64" s="10" t="str">
        <f>IF(IFERROR(FIND("/",G64),0)=0,G64,"聯營")</f>
        <v>桃園客運</v>
      </c>
      <c r="I64" s="62" t="str" cm="1">
        <f t="array" ref="I64">_xlfn.IFS(IFERROR(FIND("A",D64),0)&lt;&gt;0,"副線",IFERROR(FIND("B",D64),0)&lt;&gt;0,"副線",IFERROR(FIND("C",D64),0)&lt;&gt;0,"副線",IFERROR(FIND("D",D64),0)&lt;&gt;0,"副線",IFERROR(FIND("E",D64),0)&lt;&gt;0,"副線",TRUE,"正線")</f>
        <v>正線</v>
      </c>
      <c r="J64" s="118">
        <v>18</v>
      </c>
      <c r="K64" s="119">
        <v>18</v>
      </c>
      <c r="L64" s="120">
        <f>J64+K64</f>
        <v>36</v>
      </c>
      <c r="M64" s="15" t="s">
        <v>280</v>
      </c>
    </row>
    <row r="65" spans="1:13" x14ac:dyDescent="0.25">
      <c r="A65" s="9">
        <v>63</v>
      </c>
      <c r="B65" s="9" t="s">
        <v>342</v>
      </c>
      <c r="C65" s="9" t="str">
        <f>LEFT(B65,9)</f>
        <v>212A</v>
      </c>
      <c r="D65" s="28" t="s">
        <v>30</v>
      </c>
      <c r="E65" s="10" t="s">
        <v>343</v>
      </c>
      <c r="F65" s="10" t="str">
        <f>IF(IFERROR(FIND("F",B65),0)=0,"市區公車","幸福巴士")</f>
        <v>市區公車</v>
      </c>
      <c r="G65" s="9" t="s">
        <v>283</v>
      </c>
      <c r="H65" s="10" t="str">
        <f>IF(IFERROR(FIND("/",G65),0)=0,G65,"聯營")</f>
        <v>桃園客運</v>
      </c>
      <c r="I65" s="62" t="str" cm="1">
        <f t="array" ref="I65">_xlfn.IFS(IFERROR(FIND("A",D65),0)&lt;&gt;0,"副線",IFERROR(FIND("B",D65),0)&lt;&gt;0,"副線",IFERROR(FIND("C",D65),0)&lt;&gt;0,"副線",IFERROR(FIND("D",D65),0)&lt;&gt;0,"副線",IFERROR(FIND("E",D65),0)&lt;&gt;0,"副線",TRUE,"正線")</f>
        <v>副線</v>
      </c>
      <c r="J65" s="118">
        <v>6</v>
      </c>
      <c r="K65" s="119">
        <v>6</v>
      </c>
      <c r="L65" s="120">
        <f>J65+K65</f>
        <v>12</v>
      </c>
      <c r="M65" s="15" t="s">
        <v>280</v>
      </c>
    </row>
    <row r="66" spans="1:13" x14ac:dyDescent="0.25">
      <c r="A66" s="9">
        <v>64</v>
      </c>
      <c r="B66" s="40" t="s">
        <v>609</v>
      </c>
      <c r="C66" s="9" t="str">
        <f>LEFT(B66,9)</f>
        <v>213</v>
      </c>
      <c r="D66" s="28" t="s">
        <v>120</v>
      </c>
      <c r="E66" s="41" t="s">
        <v>610</v>
      </c>
      <c r="F66" s="10" t="str">
        <f>IF(IFERROR(FIND("F",B66),0)=0,"市區公車","幸福巴士")</f>
        <v>市區公車</v>
      </c>
      <c r="G66" s="40" t="s">
        <v>602</v>
      </c>
      <c r="H66" s="10" t="str">
        <f>IF(IFERROR(FIND("/",G66),0)=0,G66,"聯營")</f>
        <v>統聯客運</v>
      </c>
      <c r="I66" s="62" t="str" cm="1">
        <f t="array" ref="I66">_xlfn.IFS(IFERROR(FIND("A",D66),0)&lt;&gt;0,"副線",IFERROR(FIND("B",D66),0)&lt;&gt;0,"副線",IFERROR(FIND("C",D66),0)&lt;&gt;0,"副線",IFERROR(FIND("D",D66),0)&lt;&gt;0,"副線",IFERROR(FIND("E",D66),0)&lt;&gt;0,"副線",TRUE,"正線")</f>
        <v>正線</v>
      </c>
      <c r="J66" s="26">
        <v>18</v>
      </c>
      <c r="K66" s="27">
        <v>18</v>
      </c>
      <c r="L66" s="120">
        <f>J66+K66</f>
        <v>36</v>
      </c>
      <c r="M66" s="15" t="s">
        <v>284</v>
      </c>
    </row>
    <row r="67" spans="1:13" x14ac:dyDescent="0.25">
      <c r="A67" s="9">
        <v>65</v>
      </c>
      <c r="B67" s="9">
        <v>220</v>
      </c>
      <c r="C67" s="9" t="str">
        <f>LEFT(B67,9)</f>
        <v>220</v>
      </c>
      <c r="D67" s="28" t="s">
        <v>121</v>
      </c>
      <c r="E67" s="10" t="s">
        <v>344</v>
      </c>
      <c r="F67" s="10" t="str">
        <f>IF(IFERROR(FIND("F",B67),0)=0,"市區公車","幸福巴士")</f>
        <v>市區公車</v>
      </c>
      <c r="G67" s="9" t="s">
        <v>283</v>
      </c>
      <c r="H67" s="10" t="str">
        <f>IF(IFERROR(FIND("/",G67),0)=0,G67,"聯營")</f>
        <v>桃園客運</v>
      </c>
      <c r="I67" s="62" t="str" cm="1">
        <f t="array" ref="I67">_xlfn.IFS(IFERROR(FIND("A",D67),0)&lt;&gt;0,"副線",IFERROR(FIND("B",D67),0)&lt;&gt;0,"副線",IFERROR(FIND("C",D67),0)&lt;&gt;0,"副線",IFERROR(FIND("D",D67),0)&lt;&gt;0,"副線",IFERROR(FIND("E",D67),0)&lt;&gt;0,"副線",TRUE,"正線")</f>
        <v>正線</v>
      </c>
      <c r="J67" s="118">
        <v>14</v>
      </c>
      <c r="K67" s="119">
        <v>6</v>
      </c>
      <c r="L67" s="120">
        <f>J67+K67</f>
        <v>20</v>
      </c>
      <c r="M67" s="15" t="s">
        <v>284</v>
      </c>
    </row>
    <row r="68" spans="1:13" x14ac:dyDescent="0.25">
      <c r="A68" s="9">
        <v>66</v>
      </c>
      <c r="B68" s="9" t="s">
        <v>345</v>
      </c>
      <c r="C68" s="9" t="str">
        <f>LEFT(B68,9)</f>
        <v>220A</v>
      </c>
      <c r="D68" s="28" t="s">
        <v>31</v>
      </c>
      <c r="E68" s="10" t="s">
        <v>346</v>
      </c>
      <c r="F68" s="10" t="str">
        <f>IF(IFERROR(FIND("F",B68),0)=0,"市區公車","幸福巴士")</f>
        <v>市區公車</v>
      </c>
      <c r="G68" s="9" t="s">
        <v>283</v>
      </c>
      <c r="H68" s="10" t="str">
        <f>IF(IFERROR(FIND("/",G68),0)=0,G68,"聯營")</f>
        <v>桃園客運</v>
      </c>
      <c r="I68" s="62" t="str" cm="1">
        <f t="array" ref="I68">_xlfn.IFS(IFERROR(FIND("A",D68),0)&lt;&gt;0,"副線",IFERROR(FIND("B",D68),0)&lt;&gt;0,"副線",IFERROR(FIND("C",D68),0)&lt;&gt;0,"副線",IFERROR(FIND("D",D68),0)&lt;&gt;0,"副線",IFERROR(FIND("E",D68),0)&lt;&gt;0,"副線",TRUE,"正線")</f>
        <v>副線</v>
      </c>
      <c r="J68" s="118">
        <v>5</v>
      </c>
      <c r="K68" s="119">
        <v>0</v>
      </c>
      <c r="L68" s="120">
        <f>J68+K68</f>
        <v>5</v>
      </c>
      <c r="M68" s="15" t="s">
        <v>284</v>
      </c>
    </row>
    <row r="69" spans="1:13" x14ac:dyDescent="0.25">
      <c r="A69" s="9">
        <v>67</v>
      </c>
      <c r="B69" s="9">
        <v>221</v>
      </c>
      <c r="C69" s="9" t="str">
        <f>LEFT(B69,9)</f>
        <v>221</v>
      </c>
      <c r="D69" s="28" t="s">
        <v>122</v>
      </c>
      <c r="E69" s="10" t="s">
        <v>347</v>
      </c>
      <c r="F69" s="10" t="str">
        <f>IF(IFERROR(FIND("F",B69),0)=0,"市區公車","幸福巴士")</f>
        <v>市區公車</v>
      </c>
      <c r="G69" s="9" t="s">
        <v>283</v>
      </c>
      <c r="H69" s="10" t="str">
        <f>IF(IFERROR(FIND("/",G69),0)=0,G69,"聯營")</f>
        <v>桃園客運</v>
      </c>
      <c r="I69" s="62" t="str" cm="1">
        <f t="array" ref="I69">_xlfn.IFS(IFERROR(FIND("A",D69),0)&lt;&gt;0,"副線",IFERROR(FIND("B",D69),0)&lt;&gt;0,"副線",IFERROR(FIND("C",D69),0)&lt;&gt;0,"副線",IFERROR(FIND("D",D69),0)&lt;&gt;0,"副線",IFERROR(FIND("E",D69),0)&lt;&gt;0,"副線",TRUE,"正線")</f>
        <v>正線</v>
      </c>
      <c r="J69" s="118">
        <v>8</v>
      </c>
      <c r="K69" s="119">
        <v>6</v>
      </c>
      <c r="L69" s="120">
        <f>J69+K69</f>
        <v>14</v>
      </c>
      <c r="M69" s="15" t="s">
        <v>284</v>
      </c>
    </row>
    <row r="70" spans="1:13" x14ac:dyDescent="0.25">
      <c r="A70" s="9">
        <v>68</v>
      </c>
      <c r="B70" s="9">
        <v>222</v>
      </c>
      <c r="C70" s="9" t="str">
        <f>LEFT(B70,9)</f>
        <v>222</v>
      </c>
      <c r="D70" s="28" t="s">
        <v>123</v>
      </c>
      <c r="E70" s="10" t="s">
        <v>348</v>
      </c>
      <c r="F70" s="10" t="str">
        <f>IF(IFERROR(FIND("F",B70),0)=0,"市區公車","幸福巴士")</f>
        <v>市區公車</v>
      </c>
      <c r="G70" s="9" t="s">
        <v>283</v>
      </c>
      <c r="H70" s="10" t="str">
        <f>IF(IFERROR(FIND("/",G70),0)=0,G70,"聯營")</f>
        <v>桃園客運</v>
      </c>
      <c r="I70" s="62" t="str" cm="1">
        <f t="array" ref="I70">_xlfn.IFS(IFERROR(FIND("A",D70),0)&lt;&gt;0,"副線",IFERROR(FIND("B",D70),0)&lt;&gt;0,"副線",IFERROR(FIND("C",D70),0)&lt;&gt;0,"副線",IFERROR(FIND("D",D70),0)&lt;&gt;0,"副線",IFERROR(FIND("E",D70),0)&lt;&gt;0,"副線",TRUE,"正線")</f>
        <v>正線</v>
      </c>
      <c r="J70" s="121">
        <v>18</v>
      </c>
      <c r="K70" s="119">
        <v>8</v>
      </c>
      <c r="L70" s="120">
        <f>J70+K70</f>
        <v>26</v>
      </c>
      <c r="M70" s="15" t="s">
        <v>284</v>
      </c>
    </row>
    <row r="71" spans="1:13" x14ac:dyDescent="0.25">
      <c r="A71" s="9">
        <v>69</v>
      </c>
      <c r="B71" s="9">
        <v>223</v>
      </c>
      <c r="C71" s="9" t="str">
        <f>LEFT(B71,9)</f>
        <v>223</v>
      </c>
      <c r="D71" s="28" t="s">
        <v>124</v>
      </c>
      <c r="E71" s="10" t="s">
        <v>349</v>
      </c>
      <c r="F71" s="10" t="str">
        <f>IF(IFERROR(FIND("F",B71),0)=0,"市區公車","幸福巴士")</f>
        <v>市區公車</v>
      </c>
      <c r="G71" s="9" t="s">
        <v>283</v>
      </c>
      <c r="H71" s="10" t="str">
        <f>IF(IFERROR(FIND("/",G71),0)=0,G71,"聯營")</f>
        <v>桃園客運</v>
      </c>
      <c r="I71" s="62" t="str" cm="1">
        <f t="array" ref="I71">_xlfn.IFS(IFERROR(FIND("A",D71),0)&lt;&gt;0,"副線",IFERROR(FIND("B",D71),0)&lt;&gt;0,"副線",IFERROR(FIND("C",D71),0)&lt;&gt;0,"副線",IFERROR(FIND("D",D71),0)&lt;&gt;0,"副線",IFERROR(FIND("E",D71),0)&lt;&gt;0,"副線",TRUE,"正線")</f>
        <v>正線</v>
      </c>
      <c r="J71" s="121">
        <v>5</v>
      </c>
      <c r="K71" s="119">
        <v>3</v>
      </c>
      <c r="L71" s="120">
        <f>J71+K71</f>
        <v>8</v>
      </c>
      <c r="M71" s="15" t="s">
        <v>284</v>
      </c>
    </row>
    <row r="72" spans="1:13" x14ac:dyDescent="0.25">
      <c r="A72" s="9">
        <v>70</v>
      </c>
      <c r="B72" s="9">
        <v>225</v>
      </c>
      <c r="C72" s="9" t="str">
        <f>LEFT(B72,9)</f>
        <v>225</v>
      </c>
      <c r="D72" s="28" t="s">
        <v>125</v>
      </c>
      <c r="E72" s="10" t="s">
        <v>350</v>
      </c>
      <c r="F72" s="10" t="str">
        <f>IF(IFERROR(FIND("F",B72),0)=0,"市區公車","幸福巴士")</f>
        <v>市區公車</v>
      </c>
      <c r="G72" s="9" t="s">
        <v>283</v>
      </c>
      <c r="H72" s="10" t="str">
        <f>IF(IFERROR(FIND("/",G72),0)=0,G72,"聯營")</f>
        <v>桃園客運</v>
      </c>
      <c r="I72" s="62" t="str" cm="1">
        <f t="array" ref="I72">_xlfn.IFS(IFERROR(FIND("A",D72),0)&lt;&gt;0,"副線",IFERROR(FIND("B",D72),0)&lt;&gt;0,"副線",IFERROR(FIND("C",D72),0)&lt;&gt;0,"副線",IFERROR(FIND("D",D72),0)&lt;&gt;0,"副線",IFERROR(FIND("E",D72),0)&lt;&gt;0,"副線",TRUE,"正線")</f>
        <v>正線</v>
      </c>
      <c r="J72" s="121">
        <v>10</v>
      </c>
      <c r="K72" s="119">
        <v>6</v>
      </c>
      <c r="L72" s="120">
        <f>J72+K72</f>
        <v>16</v>
      </c>
      <c r="M72" s="15" t="s">
        <v>284</v>
      </c>
    </row>
    <row r="73" spans="1:13" x14ac:dyDescent="0.25">
      <c r="A73" s="9">
        <v>71</v>
      </c>
      <c r="B73" s="9" t="s">
        <v>351</v>
      </c>
      <c r="C73" s="9" t="str">
        <f>LEFT(B73,9)</f>
        <v>225A</v>
      </c>
      <c r="D73" s="28" t="s">
        <v>32</v>
      </c>
      <c r="E73" s="10" t="s">
        <v>352</v>
      </c>
      <c r="F73" s="10" t="str">
        <f>IF(IFERROR(FIND("F",B73),0)=0,"市區公車","幸福巴士")</f>
        <v>市區公車</v>
      </c>
      <c r="G73" s="9" t="s">
        <v>283</v>
      </c>
      <c r="H73" s="10" t="str">
        <f>IF(IFERROR(FIND("/",G73),0)=0,G73,"聯營")</f>
        <v>桃園客運</v>
      </c>
      <c r="I73" s="62" t="str" cm="1">
        <f t="array" ref="I73">_xlfn.IFS(IFERROR(FIND("A",D73),0)&lt;&gt;0,"副線",IFERROR(FIND("B",D73),0)&lt;&gt;0,"副線",IFERROR(FIND("C",D73),0)&lt;&gt;0,"副線",IFERROR(FIND("D",D73),0)&lt;&gt;0,"副線",IFERROR(FIND("E",D73),0)&lt;&gt;0,"副線",TRUE,"正線")</f>
        <v>副線</v>
      </c>
      <c r="J73" s="121">
        <v>9</v>
      </c>
      <c r="K73" s="119">
        <v>5</v>
      </c>
      <c r="L73" s="120">
        <f>J73+K73</f>
        <v>14</v>
      </c>
      <c r="M73" s="15" t="s">
        <v>284</v>
      </c>
    </row>
    <row r="74" spans="1:13" x14ac:dyDescent="0.25">
      <c r="A74" s="9">
        <v>72</v>
      </c>
      <c r="B74" s="9">
        <v>226</v>
      </c>
      <c r="C74" s="9" t="str">
        <f>LEFT(B74,9)</f>
        <v>226</v>
      </c>
      <c r="D74" s="28" t="s">
        <v>126</v>
      </c>
      <c r="E74" s="10" t="s">
        <v>353</v>
      </c>
      <c r="F74" s="10" t="str">
        <f>IF(IFERROR(FIND("F",B74),0)=0,"市區公車","幸福巴士")</f>
        <v>市區公車</v>
      </c>
      <c r="G74" s="9" t="s">
        <v>283</v>
      </c>
      <c r="H74" s="10" t="str">
        <f>IF(IFERROR(FIND("/",G74),0)=0,G74,"聯營")</f>
        <v>桃園客運</v>
      </c>
      <c r="I74" s="62" t="str" cm="1">
        <f t="array" ref="I74">_xlfn.IFS(IFERROR(FIND("A",D74),0)&lt;&gt;0,"副線",IFERROR(FIND("B",D74),0)&lt;&gt;0,"副線",IFERROR(FIND("C",D74),0)&lt;&gt;0,"副線",IFERROR(FIND("D",D74),0)&lt;&gt;0,"副線",IFERROR(FIND("E",D74),0)&lt;&gt;0,"副線",TRUE,"正線")</f>
        <v>正線</v>
      </c>
      <c r="J74" s="121">
        <v>14</v>
      </c>
      <c r="K74" s="119">
        <v>11</v>
      </c>
      <c r="L74" s="120">
        <f>J74+K74</f>
        <v>25</v>
      </c>
      <c r="M74" s="15" t="s">
        <v>284</v>
      </c>
    </row>
    <row r="75" spans="1:13" x14ac:dyDescent="0.25">
      <c r="A75" s="9">
        <v>73</v>
      </c>
      <c r="B75" s="9">
        <v>227</v>
      </c>
      <c r="C75" s="9" t="str">
        <f>LEFT(B75,9)</f>
        <v>227</v>
      </c>
      <c r="D75" s="28" t="s">
        <v>127</v>
      </c>
      <c r="E75" s="10" t="s">
        <v>354</v>
      </c>
      <c r="F75" s="10" t="str">
        <f>IF(IFERROR(FIND("F",B75),0)=0,"市區公車","幸福巴士")</f>
        <v>市區公車</v>
      </c>
      <c r="G75" s="9" t="s">
        <v>283</v>
      </c>
      <c r="H75" s="10" t="str">
        <f>IF(IFERROR(FIND("/",G75),0)=0,G75,"聯營")</f>
        <v>桃園客運</v>
      </c>
      <c r="I75" s="62" t="str" cm="1">
        <f t="array" ref="I75">_xlfn.IFS(IFERROR(FIND("A",D75),0)&lt;&gt;0,"副線",IFERROR(FIND("B",D75),0)&lt;&gt;0,"副線",IFERROR(FIND("C",D75),0)&lt;&gt;0,"副線",IFERROR(FIND("D",D75),0)&lt;&gt;0,"副線",IFERROR(FIND("E",D75),0)&lt;&gt;0,"副線",TRUE,"正線")</f>
        <v>正線</v>
      </c>
      <c r="J75" s="121">
        <v>11</v>
      </c>
      <c r="K75" s="119">
        <v>7</v>
      </c>
      <c r="L75" s="120">
        <f>J75+K75</f>
        <v>18</v>
      </c>
      <c r="M75" s="15" t="s">
        <v>284</v>
      </c>
    </row>
    <row r="76" spans="1:13" x14ac:dyDescent="0.25">
      <c r="A76" s="9">
        <v>74</v>
      </c>
      <c r="B76" s="9" t="s">
        <v>355</v>
      </c>
      <c r="C76" s="9" t="str">
        <f>LEFT(B76,9)</f>
        <v>227A</v>
      </c>
      <c r="D76" s="28" t="s">
        <v>33</v>
      </c>
      <c r="E76" s="10" t="s">
        <v>356</v>
      </c>
      <c r="F76" s="10" t="str">
        <f>IF(IFERROR(FIND("F",B76),0)=0,"市區公車","幸福巴士")</f>
        <v>市區公車</v>
      </c>
      <c r="G76" s="9" t="s">
        <v>283</v>
      </c>
      <c r="H76" s="10" t="str">
        <f>IF(IFERROR(FIND("/",G76),0)=0,G76,"聯營")</f>
        <v>桃園客運</v>
      </c>
      <c r="I76" s="62" t="str" cm="1">
        <f t="array" ref="I76">_xlfn.IFS(IFERROR(FIND("A",D76),0)&lt;&gt;0,"副線",IFERROR(FIND("B",D76),0)&lt;&gt;0,"副線",IFERROR(FIND("C",D76),0)&lt;&gt;0,"副線",IFERROR(FIND("D",D76),0)&lt;&gt;0,"副線",IFERROR(FIND("E",D76),0)&lt;&gt;0,"副線",TRUE,"正線")</f>
        <v>副線</v>
      </c>
      <c r="J76" s="121">
        <v>2</v>
      </c>
      <c r="K76" s="119">
        <v>2</v>
      </c>
      <c r="L76" s="120">
        <f>J76+K76</f>
        <v>4</v>
      </c>
      <c r="M76" s="15" t="s">
        <v>284</v>
      </c>
    </row>
    <row r="77" spans="1:13" x14ac:dyDescent="0.25">
      <c r="A77" s="9">
        <v>75</v>
      </c>
      <c r="B77" s="9">
        <v>228</v>
      </c>
      <c r="C77" s="9" t="str">
        <f>LEFT(B77,9)</f>
        <v>228</v>
      </c>
      <c r="D77" s="28" t="s">
        <v>128</v>
      </c>
      <c r="E77" s="10" t="s">
        <v>357</v>
      </c>
      <c r="F77" s="10" t="str">
        <f>IF(IFERROR(FIND("F",B77),0)=0,"市區公車","幸福巴士")</f>
        <v>市區公車</v>
      </c>
      <c r="G77" s="9" t="s">
        <v>283</v>
      </c>
      <c r="H77" s="10" t="str">
        <f>IF(IFERROR(FIND("/",G77),0)=0,G77,"聯營")</f>
        <v>桃園客運</v>
      </c>
      <c r="I77" s="62" t="str" cm="1">
        <f t="array" ref="I77">_xlfn.IFS(IFERROR(FIND("A",D77),0)&lt;&gt;0,"副線",IFERROR(FIND("B",D77),0)&lt;&gt;0,"副線",IFERROR(FIND("C",D77),0)&lt;&gt;0,"副線",IFERROR(FIND("D",D77),0)&lt;&gt;0,"副線",IFERROR(FIND("E",D77),0)&lt;&gt;0,"副線",TRUE,"正線")</f>
        <v>正線</v>
      </c>
      <c r="J77" s="121">
        <v>13</v>
      </c>
      <c r="K77" s="119">
        <v>10</v>
      </c>
      <c r="L77" s="120">
        <f>J77+K77</f>
        <v>23</v>
      </c>
      <c r="M77" s="15" t="s">
        <v>284</v>
      </c>
    </row>
    <row r="78" spans="1:13" x14ac:dyDescent="0.25">
      <c r="A78" s="9">
        <v>76</v>
      </c>
      <c r="B78" s="9">
        <v>229</v>
      </c>
      <c r="C78" s="9" t="str">
        <f>LEFT(B78,9)</f>
        <v>229</v>
      </c>
      <c r="D78" s="28" t="s">
        <v>129</v>
      </c>
      <c r="E78" s="10" t="s">
        <v>358</v>
      </c>
      <c r="F78" s="10" t="str">
        <f>IF(IFERROR(FIND("F",B78),0)=0,"市區公車","幸福巴士")</f>
        <v>市區公車</v>
      </c>
      <c r="G78" s="9" t="s">
        <v>283</v>
      </c>
      <c r="H78" s="10" t="str">
        <f>IF(IFERROR(FIND("/",G78),0)=0,G78,"聯營")</f>
        <v>桃園客運</v>
      </c>
      <c r="I78" s="62" t="str" cm="1">
        <f t="array" ref="I78">_xlfn.IFS(IFERROR(FIND("A",D78),0)&lt;&gt;0,"副線",IFERROR(FIND("B",D78),0)&lt;&gt;0,"副線",IFERROR(FIND("C",D78),0)&lt;&gt;0,"副線",IFERROR(FIND("D",D78),0)&lt;&gt;0,"副線",IFERROR(FIND("E",D78),0)&lt;&gt;0,"副線",TRUE,"正線")</f>
        <v>正線</v>
      </c>
      <c r="J78" s="118">
        <v>8</v>
      </c>
      <c r="K78" s="119">
        <v>5</v>
      </c>
      <c r="L78" s="120">
        <f>J78+K78</f>
        <v>13</v>
      </c>
      <c r="M78" s="15" t="s">
        <v>284</v>
      </c>
    </row>
    <row r="79" spans="1:13" x14ac:dyDescent="0.25">
      <c r="A79" s="9">
        <v>77</v>
      </c>
      <c r="B79" s="9">
        <v>230</v>
      </c>
      <c r="C79" s="9" t="str">
        <f>LEFT(B79,9)</f>
        <v>230</v>
      </c>
      <c r="D79" s="28" t="s">
        <v>130</v>
      </c>
      <c r="E79" s="10" t="s">
        <v>359</v>
      </c>
      <c r="F79" s="10" t="str">
        <f>IF(IFERROR(FIND("F",B79),0)=0,"市區公車","幸福巴士")</f>
        <v>市區公車</v>
      </c>
      <c r="G79" s="9" t="s">
        <v>283</v>
      </c>
      <c r="H79" s="10" t="str">
        <f>IF(IFERROR(FIND("/",G79),0)=0,G79,"聯營")</f>
        <v>桃園客運</v>
      </c>
      <c r="I79" s="62" t="str" cm="1">
        <f t="array" ref="I79">_xlfn.IFS(IFERROR(FIND("A",D79),0)&lt;&gt;0,"副線",IFERROR(FIND("B",D79),0)&lt;&gt;0,"副線",IFERROR(FIND("C",D79),0)&lt;&gt;0,"副線",IFERROR(FIND("D",D79),0)&lt;&gt;0,"副線",IFERROR(FIND("E",D79),0)&lt;&gt;0,"副線",TRUE,"正線")</f>
        <v>正線</v>
      </c>
      <c r="J79" s="118">
        <v>8</v>
      </c>
      <c r="K79" s="119">
        <v>5</v>
      </c>
      <c r="L79" s="120">
        <f>J79+K79</f>
        <v>13</v>
      </c>
      <c r="M79" s="15" t="s">
        <v>284</v>
      </c>
    </row>
    <row r="80" spans="1:13" x14ac:dyDescent="0.25">
      <c r="A80" s="9">
        <v>78</v>
      </c>
      <c r="B80" s="9">
        <v>231</v>
      </c>
      <c r="C80" s="9" t="str">
        <f>LEFT(B80,9)</f>
        <v>231</v>
      </c>
      <c r="D80" s="28" t="s">
        <v>131</v>
      </c>
      <c r="E80" s="10" t="s">
        <v>360</v>
      </c>
      <c r="F80" s="10" t="str">
        <f>IF(IFERROR(FIND("F",B80),0)=0,"市區公車","幸福巴士")</f>
        <v>市區公車</v>
      </c>
      <c r="G80" s="9" t="s">
        <v>283</v>
      </c>
      <c r="H80" s="10" t="str">
        <f>IF(IFERROR(FIND("/",G80),0)=0,G80,"聯營")</f>
        <v>桃園客運</v>
      </c>
      <c r="I80" s="62" t="str" cm="1">
        <f t="array" ref="I80">_xlfn.IFS(IFERROR(FIND("A",D80),0)&lt;&gt;0,"副線",IFERROR(FIND("B",D80),0)&lt;&gt;0,"副線",IFERROR(FIND("C",D80),0)&lt;&gt;0,"副線",IFERROR(FIND("D",D80),0)&lt;&gt;0,"副線",IFERROR(FIND("E",D80),0)&lt;&gt;0,"副線",TRUE,"正線")</f>
        <v>正線</v>
      </c>
      <c r="J80" s="118">
        <v>6</v>
      </c>
      <c r="K80" s="119">
        <v>4</v>
      </c>
      <c r="L80" s="120">
        <f>J80+K80</f>
        <v>10</v>
      </c>
      <c r="M80" s="15" t="s">
        <v>284</v>
      </c>
    </row>
    <row r="81" spans="1:13" x14ac:dyDescent="0.25">
      <c r="A81" s="9">
        <v>79</v>
      </c>
      <c r="B81" s="9" t="s">
        <v>361</v>
      </c>
      <c r="C81" s="9" t="str">
        <f>LEFT(B81,9)</f>
        <v>231A</v>
      </c>
      <c r="D81" s="28" t="s">
        <v>34</v>
      </c>
      <c r="E81" s="10" t="s">
        <v>362</v>
      </c>
      <c r="F81" s="10" t="str">
        <f>IF(IFERROR(FIND("F",B81),0)=0,"市區公車","幸福巴士")</f>
        <v>市區公車</v>
      </c>
      <c r="G81" s="9" t="s">
        <v>283</v>
      </c>
      <c r="H81" s="10" t="str">
        <f>IF(IFERROR(FIND("/",G81),0)=0,G81,"聯營")</f>
        <v>桃園客運</v>
      </c>
      <c r="I81" s="62" t="str" cm="1">
        <f t="array" ref="I81">_xlfn.IFS(IFERROR(FIND("A",D81),0)&lt;&gt;0,"副線",IFERROR(FIND("B",D81),0)&lt;&gt;0,"副線",IFERROR(FIND("C",D81),0)&lt;&gt;0,"副線",IFERROR(FIND("D",D81),0)&lt;&gt;0,"副線",IFERROR(FIND("E",D81),0)&lt;&gt;0,"副線",TRUE,"正線")</f>
        <v>副線</v>
      </c>
      <c r="J81" s="118">
        <v>2</v>
      </c>
      <c r="K81" s="119">
        <v>0</v>
      </c>
      <c r="L81" s="120">
        <f>J81+K81</f>
        <v>2</v>
      </c>
      <c r="M81" s="15" t="s">
        <v>284</v>
      </c>
    </row>
    <row r="82" spans="1:13" x14ac:dyDescent="0.25">
      <c r="A82" s="9">
        <v>80</v>
      </c>
      <c r="B82" s="9">
        <v>232</v>
      </c>
      <c r="C82" s="9" t="str">
        <f>LEFT(B82,9)</f>
        <v>232</v>
      </c>
      <c r="D82" s="28" t="s">
        <v>132</v>
      </c>
      <c r="E82" s="10" t="s">
        <v>363</v>
      </c>
      <c r="F82" s="10" t="str">
        <f>IF(IFERROR(FIND("F",B82),0)=0,"市區公車","幸福巴士")</f>
        <v>市區公車</v>
      </c>
      <c r="G82" s="9" t="s">
        <v>283</v>
      </c>
      <c r="H82" s="10" t="str">
        <f>IF(IFERROR(FIND("/",G82),0)=0,G82,"聯營")</f>
        <v>桃園客運</v>
      </c>
      <c r="I82" s="62" t="str" cm="1">
        <f t="array" ref="I82">_xlfn.IFS(IFERROR(FIND("A",D82),0)&lt;&gt;0,"副線",IFERROR(FIND("B",D82),0)&lt;&gt;0,"副線",IFERROR(FIND("C",D82),0)&lt;&gt;0,"副線",IFERROR(FIND("D",D82),0)&lt;&gt;0,"副線",IFERROR(FIND("E",D82),0)&lt;&gt;0,"副線",TRUE,"正線")</f>
        <v>正線</v>
      </c>
      <c r="J82" s="118">
        <v>5</v>
      </c>
      <c r="K82" s="119">
        <v>4</v>
      </c>
      <c r="L82" s="120">
        <f>J82+K82</f>
        <v>9</v>
      </c>
      <c r="M82" s="15" t="s">
        <v>284</v>
      </c>
    </row>
    <row r="83" spans="1:13" x14ac:dyDescent="0.25">
      <c r="A83" s="9">
        <v>81</v>
      </c>
      <c r="B83" s="9" t="s">
        <v>364</v>
      </c>
      <c r="C83" s="9" t="str">
        <f>LEFT(B83,9)</f>
        <v>232A</v>
      </c>
      <c r="D83" s="28" t="s">
        <v>35</v>
      </c>
      <c r="E83" s="10" t="s">
        <v>365</v>
      </c>
      <c r="F83" s="10" t="str">
        <f>IF(IFERROR(FIND("F",B83),0)=0,"市區公車","幸福巴士")</f>
        <v>市區公車</v>
      </c>
      <c r="G83" s="9" t="s">
        <v>283</v>
      </c>
      <c r="H83" s="10" t="str">
        <f>IF(IFERROR(FIND("/",G83),0)=0,G83,"聯營")</f>
        <v>桃園客運</v>
      </c>
      <c r="I83" s="62" t="str" cm="1">
        <f t="array" ref="I83">_xlfn.IFS(IFERROR(FIND("A",D83),0)&lt;&gt;0,"副線",IFERROR(FIND("B",D83),0)&lt;&gt;0,"副線",IFERROR(FIND("C",D83),0)&lt;&gt;0,"副線",IFERROR(FIND("D",D83),0)&lt;&gt;0,"副線",IFERROR(FIND("E",D83),0)&lt;&gt;0,"副線",TRUE,"正線")</f>
        <v>副線</v>
      </c>
      <c r="J83" s="118">
        <v>2</v>
      </c>
      <c r="K83" s="119">
        <v>0</v>
      </c>
      <c r="L83" s="120">
        <f>J83+K83</f>
        <v>2</v>
      </c>
      <c r="M83" s="15" t="s">
        <v>284</v>
      </c>
    </row>
    <row r="84" spans="1:13" x14ac:dyDescent="0.25">
      <c r="A84" s="9">
        <v>82</v>
      </c>
      <c r="B84" s="9">
        <v>233</v>
      </c>
      <c r="C84" s="9" t="str">
        <f>LEFT(B84,9)</f>
        <v>233</v>
      </c>
      <c r="D84" s="28" t="s">
        <v>133</v>
      </c>
      <c r="E84" s="10" t="s">
        <v>366</v>
      </c>
      <c r="F84" s="10" t="str">
        <f>IF(IFERROR(FIND("F",B84),0)=0,"市區公車","幸福巴士")</f>
        <v>市區公車</v>
      </c>
      <c r="G84" s="9" t="s">
        <v>283</v>
      </c>
      <c r="H84" s="10" t="str">
        <f>IF(IFERROR(FIND("/",G84),0)=0,G84,"聯營")</f>
        <v>桃園客運</v>
      </c>
      <c r="I84" s="62" t="str" cm="1">
        <f t="array" ref="I84">_xlfn.IFS(IFERROR(FIND("A",D84),0)&lt;&gt;0,"副線",IFERROR(FIND("B",D84),0)&lt;&gt;0,"副線",IFERROR(FIND("C",D84),0)&lt;&gt;0,"副線",IFERROR(FIND("D",D84),0)&lt;&gt;0,"副線",IFERROR(FIND("E",D84),0)&lt;&gt;0,"副線",TRUE,"正線")</f>
        <v>正線</v>
      </c>
      <c r="J84" s="121">
        <v>5</v>
      </c>
      <c r="K84" s="119">
        <v>3</v>
      </c>
      <c r="L84" s="120">
        <f>J84+K84</f>
        <v>8</v>
      </c>
      <c r="M84" s="15" t="s">
        <v>284</v>
      </c>
    </row>
    <row r="85" spans="1:13" x14ac:dyDescent="0.25">
      <c r="A85" s="9">
        <v>83</v>
      </c>
      <c r="B85" s="9">
        <v>235</v>
      </c>
      <c r="C85" s="9" t="str">
        <f>LEFT(B85,9)</f>
        <v>235</v>
      </c>
      <c r="D85" s="28" t="s">
        <v>134</v>
      </c>
      <c r="E85" s="10" t="s">
        <v>367</v>
      </c>
      <c r="F85" s="10" t="str">
        <f>IF(IFERROR(FIND("F",B85),0)=0,"市區公車","幸福巴士")</f>
        <v>市區公車</v>
      </c>
      <c r="G85" s="9" t="s">
        <v>283</v>
      </c>
      <c r="H85" s="10" t="str">
        <f>IF(IFERROR(FIND("/",G85),0)=0,G85,"聯營")</f>
        <v>桃園客運</v>
      </c>
      <c r="I85" s="62" t="str" cm="1">
        <f t="array" ref="I85">_xlfn.IFS(IFERROR(FIND("A",D85),0)&lt;&gt;0,"副線",IFERROR(FIND("B",D85),0)&lt;&gt;0,"副線",IFERROR(FIND("C",D85),0)&lt;&gt;0,"副線",IFERROR(FIND("D",D85),0)&lt;&gt;0,"副線",IFERROR(FIND("E",D85),0)&lt;&gt;0,"副線",TRUE,"正線")</f>
        <v>正線</v>
      </c>
      <c r="J85" s="121">
        <v>4</v>
      </c>
      <c r="K85" s="119">
        <v>3</v>
      </c>
      <c r="L85" s="120">
        <f>J85+K85</f>
        <v>7</v>
      </c>
      <c r="M85" s="15" t="s">
        <v>284</v>
      </c>
    </row>
    <row r="86" spans="1:13" x14ac:dyDescent="0.25">
      <c r="A86" s="9">
        <v>84</v>
      </c>
      <c r="B86" s="9">
        <v>236</v>
      </c>
      <c r="C86" s="9" t="str">
        <f>LEFT(B86,9)</f>
        <v>236</v>
      </c>
      <c r="D86" s="28" t="s">
        <v>135</v>
      </c>
      <c r="E86" s="10" t="s">
        <v>368</v>
      </c>
      <c r="F86" s="10" t="str">
        <f>IF(IFERROR(FIND("F",B86),0)=0,"市區公車","幸福巴士")</f>
        <v>市區公車</v>
      </c>
      <c r="G86" s="9" t="s">
        <v>283</v>
      </c>
      <c r="H86" s="10" t="str">
        <f>IF(IFERROR(FIND("/",G86),0)=0,G86,"聯營")</f>
        <v>桃園客運</v>
      </c>
      <c r="I86" s="62" t="str" cm="1">
        <f t="array" ref="I86">_xlfn.IFS(IFERROR(FIND("A",D86),0)&lt;&gt;0,"副線",IFERROR(FIND("B",D86),0)&lt;&gt;0,"副線",IFERROR(FIND("C",D86),0)&lt;&gt;0,"副線",IFERROR(FIND("D",D86),0)&lt;&gt;0,"副線",IFERROR(FIND("E",D86),0)&lt;&gt;0,"副線",TRUE,"正線")</f>
        <v>正線</v>
      </c>
      <c r="J86" s="121">
        <v>4</v>
      </c>
      <c r="K86" s="119">
        <v>2</v>
      </c>
      <c r="L86" s="120">
        <f>J86+K86</f>
        <v>6</v>
      </c>
      <c r="M86" s="15" t="s">
        <v>284</v>
      </c>
    </row>
    <row r="87" spans="1:13" x14ac:dyDescent="0.25">
      <c r="A87" s="9">
        <v>85</v>
      </c>
      <c r="B87" s="9">
        <v>237</v>
      </c>
      <c r="C87" s="9" t="str">
        <f>LEFT(B87,9)</f>
        <v>237</v>
      </c>
      <c r="D87" s="28" t="s">
        <v>136</v>
      </c>
      <c r="E87" s="10" t="s">
        <v>369</v>
      </c>
      <c r="F87" s="10" t="str">
        <f>IF(IFERROR(FIND("F",B87),0)=0,"市區公車","幸福巴士")</f>
        <v>市區公車</v>
      </c>
      <c r="G87" s="9" t="s">
        <v>283</v>
      </c>
      <c r="H87" s="10" t="str">
        <f>IF(IFERROR(FIND("/",G87),0)=0,G87,"聯營")</f>
        <v>桃園客運</v>
      </c>
      <c r="I87" s="62" t="str" cm="1">
        <f t="array" ref="I87">_xlfn.IFS(IFERROR(FIND("A",D87),0)&lt;&gt;0,"副線",IFERROR(FIND("B",D87),0)&lt;&gt;0,"副線",IFERROR(FIND("C",D87),0)&lt;&gt;0,"副線",IFERROR(FIND("D",D87),0)&lt;&gt;0,"副線",IFERROR(FIND("E",D87),0)&lt;&gt;0,"副線",TRUE,"正線")</f>
        <v>正線</v>
      </c>
      <c r="J87" s="121">
        <v>4</v>
      </c>
      <c r="K87" s="119">
        <v>2</v>
      </c>
      <c r="L87" s="120">
        <f>J87+K87</f>
        <v>6</v>
      </c>
      <c r="M87" s="15" t="s">
        <v>284</v>
      </c>
    </row>
    <row r="88" spans="1:13" x14ac:dyDescent="0.25">
      <c r="A88" s="9">
        <v>86</v>
      </c>
      <c r="B88" s="9">
        <v>238</v>
      </c>
      <c r="C88" s="9" t="str">
        <f>LEFT(B88,9)</f>
        <v>238</v>
      </c>
      <c r="D88" s="28" t="s">
        <v>137</v>
      </c>
      <c r="E88" s="10" t="s">
        <v>370</v>
      </c>
      <c r="F88" s="10" t="str">
        <f>IF(IFERROR(FIND("F",B88),0)=0,"市區公車","幸福巴士")</f>
        <v>市區公車</v>
      </c>
      <c r="G88" s="9" t="s">
        <v>283</v>
      </c>
      <c r="H88" s="10" t="str">
        <f>IF(IFERROR(FIND("/",G88),0)=0,G88,"聯營")</f>
        <v>桃園客運</v>
      </c>
      <c r="I88" s="62" t="str" cm="1">
        <f t="array" ref="I88">_xlfn.IFS(IFERROR(FIND("A",D88),0)&lt;&gt;0,"副線",IFERROR(FIND("B",D88),0)&lt;&gt;0,"副線",IFERROR(FIND("C",D88),0)&lt;&gt;0,"副線",IFERROR(FIND("D",D88),0)&lt;&gt;0,"副線",IFERROR(FIND("E",D88),0)&lt;&gt;0,"副線",TRUE,"正線")</f>
        <v>正線</v>
      </c>
      <c r="J88" s="118">
        <v>4</v>
      </c>
      <c r="K88" s="119">
        <v>0</v>
      </c>
      <c r="L88" s="120">
        <f>J88+K88</f>
        <v>4</v>
      </c>
      <c r="M88" s="15" t="s">
        <v>280</v>
      </c>
    </row>
    <row r="89" spans="1:13" x14ac:dyDescent="0.25">
      <c r="A89" s="9">
        <v>87</v>
      </c>
      <c r="B89" s="9">
        <v>239</v>
      </c>
      <c r="C89" s="9" t="str">
        <f>LEFT(B89,9)</f>
        <v>239</v>
      </c>
      <c r="D89" s="28" t="s">
        <v>138</v>
      </c>
      <c r="E89" s="10" t="s">
        <v>371</v>
      </c>
      <c r="F89" s="10" t="str">
        <f>IF(IFERROR(FIND("F",B89),0)=0,"市區公車","幸福巴士")</f>
        <v>市區公車</v>
      </c>
      <c r="G89" s="9" t="s">
        <v>283</v>
      </c>
      <c r="H89" s="10" t="str">
        <f>IF(IFERROR(FIND("/",G89),0)=0,G89,"聯營")</f>
        <v>桃園客運</v>
      </c>
      <c r="I89" s="62" t="str" cm="1">
        <f t="array" ref="I89">_xlfn.IFS(IFERROR(FIND("A",D89),0)&lt;&gt;0,"副線",IFERROR(FIND("B",D89),0)&lt;&gt;0,"副線",IFERROR(FIND("C",D89),0)&lt;&gt;0,"副線",IFERROR(FIND("D",D89),0)&lt;&gt;0,"副線",IFERROR(FIND("E",D89),0)&lt;&gt;0,"副線",TRUE,"正線")</f>
        <v>正線</v>
      </c>
      <c r="J89" s="118">
        <v>4</v>
      </c>
      <c r="K89" s="119">
        <v>4</v>
      </c>
      <c r="L89" s="120">
        <f>J89+K89</f>
        <v>8</v>
      </c>
      <c r="M89" s="15" t="s">
        <v>284</v>
      </c>
    </row>
    <row r="90" spans="1:13" x14ac:dyDescent="0.25">
      <c r="A90" s="9">
        <v>88</v>
      </c>
      <c r="B90" s="9">
        <v>251</v>
      </c>
      <c r="C90" s="9" t="str">
        <f>LEFT(B90,9)</f>
        <v>251</v>
      </c>
      <c r="D90" s="28" t="s">
        <v>139</v>
      </c>
      <c r="E90" s="10" t="s">
        <v>638</v>
      </c>
      <c r="F90" s="10" t="str">
        <f>IF(IFERROR(FIND("F",B90),0)=0,"市區公車","幸福巴士")</f>
        <v>市區公車</v>
      </c>
      <c r="G90" s="9" t="s">
        <v>639</v>
      </c>
      <c r="H90" s="10" t="str">
        <f>IF(IFERROR(FIND("/",G90),0)=0,G90,"聯營")</f>
        <v>金台通運</v>
      </c>
      <c r="I90" s="62" t="str" cm="1">
        <f t="array" ref="I90">_xlfn.IFS(IFERROR(FIND("A",D90),0)&lt;&gt;0,"副線",IFERROR(FIND("B",D90),0)&lt;&gt;0,"副線",IFERROR(FIND("C",D90),0)&lt;&gt;0,"副線",IFERROR(FIND("D",D90),0)&lt;&gt;0,"副線",IFERROR(FIND("E",D90),0)&lt;&gt;0,"副線",TRUE,"正線")</f>
        <v>正線</v>
      </c>
      <c r="J90" s="26">
        <v>20</v>
      </c>
      <c r="K90" s="27">
        <v>20</v>
      </c>
      <c r="L90" s="120">
        <f>J90+K90</f>
        <v>40</v>
      </c>
      <c r="M90" s="15" t="s">
        <v>280</v>
      </c>
    </row>
    <row r="91" spans="1:13" x14ac:dyDescent="0.25">
      <c r="A91" s="9">
        <v>89</v>
      </c>
      <c r="B91" s="9">
        <v>252</v>
      </c>
      <c r="C91" s="9" t="str">
        <f>LEFT(B91,9)</f>
        <v>252</v>
      </c>
      <c r="D91" s="28" t="s">
        <v>140</v>
      </c>
      <c r="E91" s="10" t="s">
        <v>640</v>
      </c>
      <c r="F91" s="10" t="str">
        <f>IF(IFERROR(FIND("F",B91),0)=0,"市區公車","幸福巴士")</f>
        <v>市區公車</v>
      </c>
      <c r="G91" s="9" t="s">
        <v>639</v>
      </c>
      <c r="H91" s="10" t="str">
        <f>IF(IFERROR(FIND("/",G91),0)=0,G91,"聯營")</f>
        <v>金台通運</v>
      </c>
      <c r="I91" s="62" t="str" cm="1">
        <f t="array" ref="I91">_xlfn.IFS(IFERROR(FIND("A",D91),0)&lt;&gt;0,"副線",IFERROR(FIND("B",D91),0)&lt;&gt;0,"副線",IFERROR(FIND("C",D91),0)&lt;&gt;0,"副線",IFERROR(FIND("D",D91),0)&lt;&gt;0,"副線",IFERROR(FIND("E",D91),0)&lt;&gt;0,"副線",TRUE,"正線")</f>
        <v>正線</v>
      </c>
      <c r="J91" s="26">
        <v>12</v>
      </c>
      <c r="K91" s="27">
        <v>18</v>
      </c>
      <c r="L91" s="120">
        <f>J91+K91</f>
        <v>30</v>
      </c>
      <c r="M91" s="15" t="s">
        <v>280</v>
      </c>
    </row>
    <row r="92" spans="1:13" x14ac:dyDescent="0.25">
      <c r="A92" s="9">
        <v>90</v>
      </c>
      <c r="B92" s="9" t="s">
        <v>641</v>
      </c>
      <c r="C92" s="9" t="str">
        <f>LEFT(B92,9)</f>
        <v>252A</v>
      </c>
      <c r="D92" s="28" t="s">
        <v>36</v>
      </c>
      <c r="E92" s="10" t="s">
        <v>642</v>
      </c>
      <c r="F92" s="10" t="str">
        <f>IF(IFERROR(FIND("F",B92),0)=0,"市區公車","幸福巴士")</f>
        <v>市區公車</v>
      </c>
      <c r="G92" s="9" t="s">
        <v>639</v>
      </c>
      <c r="H92" s="10" t="str">
        <f>IF(IFERROR(FIND("/",G92),0)=0,G92,"聯營")</f>
        <v>金台通運</v>
      </c>
      <c r="I92" s="62" t="str" cm="1">
        <f t="array" ref="I92">_xlfn.IFS(IFERROR(FIND("A",D92),0)&lt;&gt;0,"副線",IFERROR(FIND("B",D92),0)&lt;&gt;0,"副線",IFERROR(FIND("C",D92),0)&lt;&gt;0,"副線",IFERROR(FIND("D",D92),0)&lt;&gt;0,"副線",IFERROR(FIND("E",D92),0)&lt;&gt;0,"副線",TRUE,"正線")</f>
        <v>副線</v>
      </c>
      <c r="J92" s="26">
        <v>12</v>
      </c>
      <c r="K92" s="27">
        <v>6</v>
      </c>
      <c r="L92" s="120">
        <f>J92+K92</f>
        <v>18</v>
      </c>
      <c r="M92" s="15" t="s">
        <v>643</v>
      </c>
    </row>
    <row r="93" spans="1:13" x14ac:dyDescent="0.25">
      <c r="A93" s="9">
        <v>91</v>
      </c>
      <c r="B93" s="9">
        <v>253</v>
      </c>
      <c r="C93" s="9" t="str">
        <f>LEFT(B93,9)</f>
        <v>253</v>
      </c>
      <c r="D93" s="28" t="s">
        <v>141</v>
      </c>
      <c r="E93" s="10" t="s">
        <v>644</v>
      </c>
      <c r="F93" s="10" t="str">
        <f>IF(IFERROR(FIND("F",B93),0)=0,"市區公車","幸福巴士")</f>
        <v>市區公車</v>
      </c>
      <c r="G93" s="9" t="s">
        <v>639</v>
      </c>
      <c r="H93" s="10" t="str">
        <f>IF(IFERROR(FIND("/",G93),0)=0,G93,"聯營")</f>
        <v>金台通運</v>
      </c>
      <c r="I93" s="62" t="str" cm="1">
        <f t="array" ref="I93">_xlfn.IFS(IFERROR(FIND("A",D93),0)&lt;&gt;0,"副線",IFERROR(FIND("B",D93),0)&lt;&gt;0,"副線",IFERROR(FIND("C",D93),0)&lt;&gt;0,"副線",IFERROR(FIND("D",D93),0)&lt;&gt;0,"副線",IFERROR(FIND("E",D93),0)&lt;&gt;0,"副線",TRUE,"正線")</f>
        <v>正線</v>
      </c>
      <c r="J93" s="43">
        <v>24</v>
      </c>
      <c r="K93" s="27">
        <v>24</v>
      </c>
      <c r="L93" s="120">
        <f>J93+K93</f>
        <v>48</v>
      </c>
      <c r="M93" s="15" t="s">
        <v>280</v>
      </c>
    </row>
    <row r="94" spans="1:13" x14ac:dyDescent="0.25">
      <c r="A94" s="9">
        <v>92</v>
      </c>
      <c r="B94" s="9">
        <v>261</v>
      </c>
      <c r="C94" s="9" t="str">
        <f>LEFT(B94,9)</f>
        <v>261</v>
      </c>
      <c r="D94" s="28" t="s">
        <v>142</v>
      </c>
      <c r="E94" s="10" t="s">
        <v>372</v>
      </c>
      <c r="F94" s="10" t="str">
        <f>IF(IFERROR(FIND("F",B94),0)=0,"市區公車","幸福巴士")</f>
        <v>市區公車</v>
      </c>
      <c r="G94" s="9" t="s">
        <v>283</v>
      </c>
      <c r="H94" s="10" t="str">
        <f>IF(IFERROR(FIND("/",G94),0)=0,G94,"聯營")</f>
        <v>桃園客運</v>
      </c>
      <c r="I94" s="62" t="str" cm="1">
        <f t="array" ref="I94">_xlfn.IFS(IFERROR(FIND("A",D94),0)&lt;&gt;0,"副線",IFERROR(FIND("B",D94),0)&lt;&gt;0,"副線",IFERROR(FIND("C",D94),0)&lt;&gt;0,"副線",IFERROR(FIND("D",D94),0)&lt;&gt;0,"副線",IFERROR(FIND("E",D94),0)&lt;&gt;0,"副線",TRUE,"正線")</f>
        <v>正線</v>
      </c>
      <c r="J94" s="118">
        <v>26</v>
      </c>
      <c r="K94" s="119">
        <v>13</v>
      </c>
      <c r="L94" s="120">
        <f>J94+K94</f>
        <v>39</v>
      </c>
      <c r="M94" s="15" t="s">
        <v>284</v>
      </c>
    </row>
    <row r="95" spans="1:13" x14ac:dyDescent="0.25">
      <c r="A95" s="9">
        <v>93</v>
      </c>
      <c r="B95" s="9">
        <v>262</v>
      </c>
      <c r="C95" s="9" t="str">
        <f>LEFT(B95,9)</f>
        <v>262</v>
      </c>
      <c r="D95" s="28" t="s">
        <v>143</v>
      </c>
      <c r="E95" s="10" t="s">
        <v>373</v>
      </c>
      <c r="F95" s="10" t="str">
        <f>IF(IFERROR(FIND("F",B95),0)=0,"市區公車","幸福巴士")</f>
        <v>市區公車</v>
      </c>
      <c r="G95" s="9" t="s">
        <v>283</v>
      </c>
      <c r="H95" s="10" t="str">
        <f>IF(IFERROR(FIND("/",G95),0)=0,G95,"聯營")</f>
        <v>桃園客運</v>
      </c>
      <c r="I95" s="62" t="str" cm="1">
        <f t="array" ref="I95">_xlfn.IFS(IFERROR(FIND("A",D95),0)&lt;&gt;0,"副線",IFERROR(FIND("B",D95),0)&lt;&gt;0,"副線",IFERROR(FIND("C",D95),0)&lt;&gt;0,"副線",IFERROR(FIND("D",D95),0)&lt;&gt;0,"副線",IFERROR(FIND("E",D95),0)&lt;&gt;0,"副線",TRUE,"正線")</f>
        <v>正線</v>
      </c>
      <c r="J95" s="118">
        <v>48</v>
      </c>
      <c r="K95" s="119">
        <v>24</v>
      </c>
      <c r="L95" s="120">
        <f>J95+K95</f>
        <v>72</v>
      </c>
      <c r="M95" s="15" t="s">
        <v>280</v>
      </c>
    </row>
    <row r="96" spans="1:13" x14ac:dyDescent="0.25">
      <c r="A96" s="9">
        <v>94</v>
      </c>
      <c r="B96" s="9">
        <v>263</v>
      </c>
      <c r="C96" s="9" t="str">
        <f>LEFT(B96,9)</f>
        <v>263</v>
      </c>
      <c r="D96" s="28" t="s">
        <v>144</v>
      </c>
      <c r="E96" s="10" t="s">
        <v>374</v>
      </c>
      <c r="F96" s="10" t="str">
        <f>IF(IFERROR(FIND("F",B96),0)=0,"市區公車","幸福巴士")</f>
        <v>市區公車</v>
      </c>
      <c r="G96" s="9" t="s">
        <v>283</v>
      </c>
      <c r="H96" s="10" t="str">
        <f>IF(IFERROR(FIND("/",G96),0)=0,G96,"聯營")</f>
        <v>桃園客運</v>
      </c>
      <c r="I96" s="62" t="str" cm="1">
        <f t="array" ref="I96">_xlfn.IFS(IFERROR(FIND("A",D96),0)&lt;&gt;0,"副線",IFERROR(FIND("B",D96),0)&lt;&gt;0,"副線",IFERROR(FIND("C",D96),0)&lt;&gt;0,"副線",IFERROR(FIND("D",D96),0)&lt;&gt;0,"副線",IFERROR(FIND("E",D96),0)&lt;&gt;0,"副線",TRUE,"正線")</f>
        <v>正線</v>
      </c>
      <c r="J96" s="118">
        <v>5</v>
      </c>
      <c r="K96" s="119">
        <v>5</v>
      </c>
      <c r="L96" s="120">
        <f>J96+K96</f>
        <v>10</v>
      </c>
      <c r="M96" s="14" t="s">
        <v>284</v>
      </c>
    </row>
    <row r="97" spans="1:13" x14ac:dyDescent="0.25">
      <c r="A97" s="9">
        <v>95</v>
      </c>
      <c r="B97" s="9" t="s">
        <v>943</v>
      </c>
      <c r="C97" s="9" t="str">
        <f>LEFT(B97,9)</f>
        <v>265A</v>
      </c>
      <c r="D97" s="28" t="s">
        <v>943</v>
      </c>
      <c r="E97" s="10" t="s">
        <v>375</v>
      </c>
      <c r="F97" s="10" t="str">
        <f>IF(IFERROR(FIND("F",B97),0)=0,"市區公車","幸福巴士")</f>
        <v>市區公車</v>
      </c>
      <c r="G97" s="9" t="s">
        <v>283</v>
      </c>
      <c r="H97" s="10" t="str">
        <f>IF(IFERROR(FIND("/",G97),0)=0,G97,"聯營")</f>
        <v>桃園客運</v>
      </c>
      <c r="I97" s="62" t="str" cm="1">
        <f t="array" ref="I97">_xlfn.IFS(IFERROR(FIND("A",D97),0)&lt;&gt;0,"副線",IFERROR(FIND("B",D97),0)&lt;&gt;0,"副線",IFERROR(FIND("C",D97),0)&lt;&gt;0,"副線",IFERROR(FIND("D",D97),0)&lt;&gt;0,"副線",IFERROR(FIND("E",D97),0)&lt;&gt;0,"副線",TRUE,"正線")</f>
        <v>副線</v>
      </c>
      <c r="J97" s="118">
        <v>14</v>
      </c>
      <c r="K97" s="119">
        <v>14</v>
      </c>
      <c r="L97" s="120">
        <f>J97+K97</f>
        <v>28</v>
      </c>
      <c r="M97" s="14" t="s">
        <v>284</v>
      </c>
    </row>
    <row r="98" spans="1:13" x14ac:dyDescent="0.25">
      <c r="A98" s="9">
        <v>96</v>
      </c>
      <c r="B98" s="9">
        <v>301</v>
      </c>
      <c r="C98" s="9" t="str">
        <f>LEFT(B98,9)</f>
        <v>301</v>
      </c>
      <c r="D98" s="28" t="s">
        <v>145</v>
      </c>
      <c r="E98" s="10" t="s">
        <v>376</v>
      </c>
      <c r="F98" s="10" t="str">
        <f>IF(IFERROR(FIND("F",B98),0)=0,"市區公車","幸福巴士")</f>
        <v>市區公車</v>
      </c>
      <c r="G98" s="9" t="s">
        <v>283</v>
      </c>
      <c r="H98" s="10" t="str">
        <f>IF(IFERROR(FIND("/",G98),0)=0,G98,"聯營")</f>
        <v>桃園客運</v>
      </c>
      <c r="I98" s="62" t="str" cm="1">
        <f t="array" ref="I98">_xlfn.IFS(IFERROR(FIND("A",D98),0)&lt;&gt;0,"副線",IFERROR(FIND("B",D98),0)&lt;&gt;0,"副線",IFERROR(FIND("C",D98),0)&lt;&gt;0,"副線",IFERROR(FIND("D",D98),0)&lt;&gt;0,"副線",IFERROR(FIND("E",D98),0)&lt;&gt;0,"副線",TRUE,"正線")</f>
        <v>正線</v>
      </c>
      <c r="J98" s="118">
        <v>4</v>
      </c>
      <c r="K98" s="119">
        <v>0</v>
      </c>
      <c r="L98" s="120">
        <f>J98+K98</f>
        <v>4</v>
      </c>
      <c r="M98" s="14" t="s">
        <v>280</v>
      </c>
    </row>
    <row r="99" spans="1:13" x14ac:dyDescent="0.25">
      <c r="A99" s="9">
        <v>97</v>
      </c>
      <c r="B99" s="9" t="s">
        <v>377</v>
      </c>
      <c r="C99" s="9" t="str">
        <f>LEFT(B99,9)</f>
        <v>301A</v>
      </c>
      <c r="D99" s="28" t="s">
        <v>37</v>
      </c>
      <c r="E99" s="10" t="s">
        <v>378</v>
      </c>
      <c r="F99" s="10" t="str">
        <f>IF(IFERROR(FIND("F",B99),0)=0,"市區公車","幸福巴士")</f>
        <v>市區公車</v>
      </c>
      <c r="G99" s="9" t="s">
        <v>283</v>
      </c>
      <c r="H99" s="10" t="str">
        <f>IF(IFERROR(FIND("/",G99),0)=0,G99,"聯營")</f>
        <v>桃園客運</v>
      </c>
      <c r="I99" s="62" t="str" cm="1">
        <f t="array" ref="I99">_xlfn.IFS(IFERROR(FIND("A",D99),0)&lt;&gt;0,"副線",IFERROR(FIND("B",D99),0)&lt;&gt;0,"副線",IFERROR(FIND("C",D99),0)&lt;&gt;0,"副線",IFERROR(FIND("D",D99),0)&lt;&gt;0,"副線",IFERROR(FIND("E",D99),0)&lt;&gt;0,"副線",TRUE,"正線")</f>
        <v>副線</v>
      </c>
      <c r="J99" s="118">
        <v>2</v>
      </c>
      <c r="K99" s="119">
        <v>0</v>
      </c>
      <c r="L99" s="120">
        <f>J99+K99</f>
        <v>2</v>
      </c>
      <c r="M99" s="14" t="s">
        <v>280</v>
      </c>
    </row>
    <row r="100" spans="1:13" x14ac:dyDescent="0.25">
      <c r="A100" s="9">
        <v>98</v>
      </c>
      <c r="B100" s="9">
        <v>302</v>
      </c>
      <c r="C100" s="9" t="str">
        <f>LEFT(B100,9)</f>
        <v>302</v>
      </c>
      <c r="D100" s="28" t="s">
        <v>146</v>
      </c>
      <c r="E100" s="10" t="s">
        <v>379</v>
      </c>
      <c r="F100" s="10" t="str">
        <f>IF(IFERROR(FIND("F",B100),0)=0,"市區公車","幸福巴士")</f>
        <v>市區公車</v>
      </c>
      <c r="G100" s="9" t="s">
        <v>283</v>
      </c>
      <c r="H100" s="10" t="str">
        <f>IF(IFERROR(FIND("/",G100),0)=0,G100,"聯營")</f>
        <v>桃園客運</v>
      </c>
      <c r="I100" s="62" t="str" cm="1">
        <f t="array" ref="I100">_xlfn.IFS(IFERROR(FIND("A",D100),0)&lt;&gt;0,"副線",IFERROR(FIND("B",D100),0)&lt;&gt;0,"副線",IFERROR(FIND("C",D100),0)&lt;&gt;0,"副線",IFERROR(FIND("D",D100),0)&lt;&gt;0,"副線",IFERROR(FIND("E",D100),0)&lt;&gt;0,"副線",TRUE,"正線")</f>
        <v>正線</v>
      </c>
      <c r="J100" s="118">
        <v>36</v>
      </c>
      <c r="K100" s="119">
        <v>36</v>
      </c>
      <c r="L100" s="120">
        <f>J100+K100</f>
        <v>72</v>
      </c>
      <c r="M100" s="14" t="s">
        <v>280</v>
      </c>
    </row>
    <row r="101" spans="1:13" x14ac:dyDescent="0.25">
      <c r="A101" s="9">
        <v>99</v>
      </c>
      <c r="B101" s="9" t="s">
        <v>380</v>
      </c>
      <c r="C101" s="9" t="str">
        <f>LEFT(B101,9)</f>
        <v>302A</v>
      </c>
      <c r="D101" s="28" t="s">
        <v>38</v>
      </c>
      <c r="E101" s="10" t="s">
        <v>381</v>
      </c>
      <c r="F101" s="10" t="str">
        <f>IF(IFERROR(FIND("F",B101),0)=0,"市區公車","幸福巴士")</f>
        <v>市區公車</v>
      </c>
      <c r="G101" s="9" t="s">
        <v>283</v>
      </c>
      <c r="H101" s="10" t="str">
        <f>IF(IFERROR(FIND("/",G101),0)=0,G101,"聯營")</f>
        <v>桃園客運</v>
      </c>
      <c r="I101" s="62" t="str" cm="1">
        <f t="array" ref="I101">_xlfn.IFS(IFERROR(FIND("A",D101),0)&lt;&gt;0,"副線",IFERROR(FIND("B",D101),0)&lt;&gt;0,"副線",IFERROR(FIND("C",D101),0)&lt;&gt;0,"副線",IFERROR(FIND("D",D101),0)&lt;&gt;0,"副線",IFERROR(FIND("E",D101),0)&lt;&gt;0,"副線",TRUE,"正線")</f>
        <v>副線</v>
      </c>
      <c r="J101" s="118">
        <v>1</v>
      </c>
      <c r="K101" s="119">
        <v>1</v>
      </c>
      <c r="L101" s="120">
        <f>J101+K101</f>
        <v>2</v>
      </c>
      <c r="M101" s="14" t="s">
        <v>284</v>
      </c>
    </row>
    <row r="102" spans="1:13" x14ac:dyDescent="0.25">
      <c r="A102" s="9">
        <v>100</v>
      </c>
      <c r="B102" s="9">
        <v>307</v>
      </c>
      <c r="C102" s="9" t="str">
        <f>LEFT(B102,9)</f>
        <v>307</v>
      </c>
      <c r="D102" s="28" t="s">
        <v>147</v>
      </c>
      <c r="E102" s="10" t="s">
        <v>382</v>
      </c>
      <c r="F102" s="10" t="str">
        <f>IF(IFERROR(FIND("F",B102),0)=0,"市區公車","幸福巴士")</f>
        <v>市區公車</v>
      </c>
      <c r="G102" s="9" t="s">
        <v>283</v>
      </c>
      <c r="H102" s="10" t="str">
        <f>IF(IFERROR(FIND("/",G102),0)=0,G102,"聯營")</f>
        <v>桃園客運</v>
      </c>
      <c r="I102" s="62" t="str" cm="1">
        <f t="array" ref="I102">_xlfn.IFS(IFERROR(FIND("A",D102),0)&lt;&gt;0,"副線",IFERROR(FIND("B",D102),0)&lt;&gt;0,"副線",IFERROR(FIND("C",D102),0)&lt;&gt;0,"副線",IFERROR(FIND("D",D102),0)&lt;&gt;0,"副線",IFERROR(FIND("E",D102),0)&lt;&gt;0,"副線",TRUE,"正線")</f>
        <v>正線</v>
      </c>
      <c r="J102" s="118">
        <v>8</v>
      </c>
      <c r="K102" s="119">
        <v>12</v>
      </c>
      <c r="L102" s="120">
        <f>J102+K102</f>
        <v>20</v>
      </c>
      <c r="M102" s="14" t="s">
        <v>280</v>
      </c>
    </row>
    <row r="103" spans="1:13" x14ac:dyDescent="0.25">
      <c r="A103" s="9">
        <v>101</v>
      </c>
      <c r="B103" s="9" t="s">
        <v>383</v>
      </c>
      <c r="C103" s="9" t="str">
        <f>LEFT(B103,9)</f>
        <v>307A</v>
      </c>
      <c r="D103" s="28" t="s">
        <v>39</v>
      </c>
      <c r="E103" s="10" t="s">
        <v>384</v>
      </c>
      <c r="F103" s="10" t="str">
        <f>IF(IFERROR(FIND("F",B103),0)=0,"市區公車","幸福巴士")</f>
        <v>市區公車</v>
      </c>
      <c r="G103" s="9" t="s">
        <v>283</v>
      </c>
      <c r="H103" s="10" t="str">
        <f>IF(IFERROR(FIND("/",G103),0)=0,G103,"聯營")</f>
        <v>桃園客運</v>
      </c>
      <c r="I103" s="62" t="str" cm="1">
        <f t="array" ref="I103">_xlfn.IFS(IFERROR(FIND("A",D103),0)&lt;&gt;0,"副線",IFERROR(FIND("B",D103),0)&lt;&gt;0,"副線",IFERROR(FIND("C",D103),0)&lt;&gt;0,"副線",IFERROR(FIND("D",D103),0)&lt;&gt;0,"副線",IFERROR(FIND("E",D103),0)&lt;&gt;0,"副線",TRUE,"正線")</f>
        <v>副線</v>
      </c>
      <c r="J103" s="118">
        <v>5</v>
      </c>
      <c r="K103" s="119">
        <v>0</v>
      </c>
      <c r="L103" s="120">
        <f>J103+K103</f>
        <v>5</v>
      </c>
      <c r="M103" s="14" t="s">
        <v>280</v>
      </c>
    </row>
    <row r="104" spans="1:13" x14ac:dyDescent="0.25">
      <c r="A104" s="9">
        <v>102</v>
      </c>
      <c r="B104" s="9">
        <v>5000</v>
      </c>
      <c r="C104" s="9" t="str">
        <f>LEFT(B104,9)</f>
        <v>5000</v>
      </c>
      <c r="D104" s="28" t="s">
        <v>148</v>
      </c>
      <c r="E104" s="10" t="s">
        <v>402</v>
      </c>
      <c r="F104" s="10" t="str">
        <f>IF(IFERROR(FIND("F",B104),0)=0,"市區公車","幸福巴士")</f>
        <v>市區公車</v>
      </c>
      <c r="G104" s="113" t="s">
        <v>283</v>
      </c>
      <c r="H104" s="10" t="str">
        <f>IF(IFERROR(FIND("/",G104),0)=0,G104,"聯營")</f>
        <v>桃園客運</v>
      </c>
      <c r="I104" s="62" t="str" cm="1">
        <f t="array" ref="I104">_xlfn.IFS(IFERROR(FIND("A",D104),0)&lt;&gt;0,"副線",IFERROR(FIND("B",D104),0)&lt;&gt;0,"副線",IFERROR(FIND("C",D104),0)&lt;&gt;0,"副線",IFERROR(FIND("D",D104),0)&lt;&gt;0,"副線",IFERROR(FIND("E",D104),0)&lt;&gt;0,"副線",TRUE,"正線")</f>
        <v>正線</v>
      </c>
      <c r="J104" s="118">
        <v>2</v>
      </c>
      <c r="K104" s="119">
        <v>2</v>
      </c>
      <c r="L104" s="120">
        <f>J104+K104</f>
        <v>4</v>
      </c>
      <c r="M104" s="14" t="s">
        <v>280</v>
      </c>
    </row>
    <row r="105" spans="1:13" x14ac:dyDescent="0.25">
      <c r="A105" s="9">
        <v>103</v>
      </c>
      <c r="B105" s="9">
        <v>5006</v>
      </c>
      <c r="C105" s="9" t="str">
        <f>LEFT(B105,9)</f>
        <v>5006</v>
      </c>
      <c r="D105" s="28" t="s">
        <v>149</v>
      </c>
      <c r="E105" s="10" t="s">
        <v>403</v>
      </c>
      <c r="F105" s="10" t="str">
        <f>IF(IFERROR(FIND("F",B105),0)=0,"市區公車","幸福巴士")</f>
        <v>市區公車</v>
      </c>
      <c r="G105" s="113" t="s">
        <v>283</v>
      </c>
      <c r="H105" s="10" t="str">
        <f>IF(IFERROR(FIND("/",G105),0)=0,G105,"聯營")</f>
        <v>桃園客運</v>
      </c>
      <c r="I105" s="62" t="str" cm="1">
        <f t="array" ref="I105">_xlfn.IFS(IFERROR(FIND("A",D105),0)&lt;&gt;0,"副線",IFERROR(FIND("B",D105),0)&lt;&gt;0,"副線",IFERROR(FIND("C",D105),0)&lt;&gt;0,"副線",IFERROR(FIND("D",D105),0)&lt;&gt;0,"副線",IFERROR(FIND("E",D105),0)&lt;&gt;0,"副線",TRUE,"正線")</f>
        <v>正線</v>
      </c>
      <c r="J105" s="118">
        <v>6</v>
      </c>
      <c r="K105" s="119">
        <v>6</v>
      </c>
      <c r="L105" s="120">
        <f>J105+K105</f>
        <v>12</v>
      </c>
      <c r="M105" s="14" t="s">
        <v>280</v>
      </c>
    </row>
    <row r="106" spans="1:13" x14ac:dyDescent="0.25">
      <c r="A106" s="9">
        <v>104</v>
      </c>
      <c r="B106" s="9">
        <v>5008</v>
      </c>
      <c r="C106" s="9" t="str">
        <f>LEFT(B106,9)</f>
        <v>5008</v>
      </c>
      <c r="D106" s="28" t="s">
        <v>150</v>
      </c>
      <c r="E106" s="10" t="s">
        <v>404</v>
      </c>
      <c r="F106" s="10" t="str">
        <f>IF(IFERROR(FIND("F",B106),0)=0,"市區公車","幸福巴士")</f>
        <v>市區公車</v>
      </c>
      <c r="G106" s="113" t="s">
        <v>283</v>
      </c>
      <c r="H106" s="10" t="str">
        <f>IF(IFERROR(FIND("/",G106),0)=0,G106,"聯營")</f>
        <v>桃園客運</v>
      </c>
      <c r="I106" s="62" t="str" cm="1">
        <f t="array" ref="I106">_xlfn.IFS(IFERROR(FIND("A",D106),0)&lt;&gt;0,"副線",IFERROR(FIND("B",D106),0)&lt;&gt;0,"副線",IFERROR(FIND("C",D106),0)&lt;&gt;0,"副線",IFERROR(FIND("D",D106),0)&lt;&gt;0,"副線",IFERROR(FIND("E",D106),0)&lt;&gt;0,"副線",TRUE,"正線")</f>
        <v>正線</v>
      </c>
      <c r="J106" s="118">
        <v>20</v>
      </c>
      <c r="K106" s="119">
        <v>20</v>
      </c>
      <c r="L106" s="120">
        <f>J106+K106</f>
        <v>40</v>
      </c>
      <c r="M106" s="14" t="s">
        <v>280</v>
      </c>
    </row>
    <row r="107" spans="1:13" x14ac:dyDescent="0.25">
      <c r="A107" s="9">
        <v>105</v>
      </c>
      <c r="B107" s="9">
        <v>5009</v>
      </c>
      <c r="C107" s="9" t="str">
        <f>LEFT(B107,9)</f>
        <v>5009</v>
      </c>
      <c r="D107" s="28" t="s">
        <v>151</v>
      </c>
      <c r="E107" s="10" t="s">
        <v>405</v>
      </c>
      <c r="F107" s="10" t="str">
        <f>IF(IFERROR(FIND("F",B107),0)=0,"市區公車","幸福巴士")</f>
        <v>市區公車</v>
      </c>
      <c r="G107" s="113" t="s">
        <v>283</v>
      </c>
      <c r="H107" s="10" t="str">
        <f>IF(IFERROR(FIND("/",G107),0)=0,G107,"聯營")</f>
        <v>桃園客運</v>
      </c>
      <c r="I107" s="62" t="str" cm="1">
        <f t="array" ref="I107">_xlfn.IFS(IFERROR(FIND("A",D107),0)&lt;&gt;0,"副線",IFERROR(FIND("B",D107),0)&lt;&gt;0,"副線",IFERROR(FIND("C",D107),0)&lt;&gt;0,"副線",IFERROR(FIND("D",D107),0)&lt;&gt;0,"副線",IFERROR(FIND("E",D107),0)&lt;&gt;0,"副線",TRUE,"正線")</f>
        <v>正線</v>
      </c>
      <c r="J107" s="118">
        <v>36</v>
      </c>
      <c r="K107" s="119">
        <v>18</v>
      </c>
      <c r="L107" s="120">
        <f>J107+K107</f>
        <v>54</v>
      </c>
      <c r="M107" s="14" t="s">
        <v>280</v>
      </c>
    </row>
    <row r="108" spans="1:13" x14ac:dyDescent="0.25">
      <c r="A108" s="9">
        <v>106</v>
      </c>
      <c r="B108" s="9">
        <v>501</v>
      </c>
      <c r="C108" s="9" t="str">
        <f>LEFT(B108,9)</f>
        <v>501</v>
      </c>
      <c r="D108" s="28" t="s">
        <v>152</v>
      </c>
      <c r="E108" s="10" t="s">
        <v>385</v>
      </c>
      <c r="F108" s="10" t="str">
        <f>IF(IFERROR(FIND("F",B108),0)=0,"市區公車","幸福巴士")</f>
        <v>市區公車</v>
      </c>
      <c r="G108" s="9" t="s">
        <v>279</v>
      </c>
      <c r="H108" s="10" t="str">
        <f>IF(IFERROR(FIND("/",G108),0)=0,G108,"聯營")</f>
        <v>聯營</v>
      </c>
      <c r="I108" s="62" t="str" cm="1">
        <f t="array" ref="I108">_xlfn.IFS(IFERROR(FIND("A",D108),0)&lt;&gt;0,"副線",IFERROR(FIND("B",D108),0)&lt;&gt;0,"副線",IFERROR(FIND("C",D108),0)&lt;&gt;0,"副線",IFERROR(FIND("D",D108),0)&lt;&gt;0,"副線",IFERROR(FIND("E",D108),0)&lt;&gt;0,"副線",TRUE,"正線")</f>
        <v>正線</v>
      </c>
      <c r="J108" s="118">
        <v>14</v>
      </c>
      <c r="K108" s="119">
        <v>24</v>
      </c>
      <c r="L108" s="120">
        <f>J108+K108</f>
        <v>38</v>
      </c>
      <c r="M108" s="14" t="s">
        <v>280</v>
      </c>
    </row>
    <row r="109" spans="1:13" x14ac:dyDescent="0.25">
      <c r="A109" s="9">
        <v>107</v>
      </c>
      <c r="B109" s="9">
        <v>5010</v>
      </c>
      <c r="C109" s="9" t="str">
        <f>LEFT(B109,9)</f>
        <v>5010</v>
      </c>
      <c r="D109" s="28" t="s">
        <v>153</v>
      </c>
      <c r="E109" s="10" t="s">
        <v>407</v>
      </c>
      <c r="F109" s="10" t="str">
        <f>IF(IFERROR(FIND("F",B109),0)=0,"市區公車","幸福巴士")</f>
        <v>市區公車</v>
      </c>
      <c r="G109" s="113" t="s">
        <v>283</v>
      </c>
      <c r="H109" s="10" t="str">
        <f>IF(IFERROR(FIND("/",G109),0)=0,G109,"聯營")</f>
        <v>桃園客運</v>
      </c>
      <c r="I109" s="62" t="str" cm="1">
        <f t="array" ref="I109">_xlfn.IFS(IFERROR(FIND("A",D109),0)&lt;&gt;0,"副線",IFERROR(FIND("B",D109),0)&lt;&gt;0,"副線",IFERROR(FIND("C",D109),0)&lt;&gt;0,"副線",IFERROR(FIND("D",D109),0)&lt;&gt;0,"副線",IFERROR(FIND("E",D109),0)&lt;&gt;0,"副線",TRUE,"正線")</f>
        <v>正線</v>
      </c>
      <c r="J109" s="118">
        <v>28</v>
      </c>
      <c r="K109" s="119">
        <v>28</v>
      </c>
      <c r="L109" s="120">
        <f>J109+K109</f>
        <v>56</v>
      </c>
      <c r="M109" s="14" t="s">
        <v>280</v>
      </c>
    </row>
    <row r="110" spans="1:13" x14ac:dyDescent="0.25">
      <c r="A110" s="9">
        <v>108</v>
      </c>
      <c r="B110" s="9">
        <v>5011</v>
      </c>
      <c r="C110" s="9" t="str">
        <f>LEFT(B110,9)</f>
        <v>5011</v>
      </c>
      <c r="D110" s="28" t="s">
        <v>154</v>
      </c>
      <c r="E110" s="10" t="s">
        <v>408</v>
      </c>
      <c r="F110" s="10" t="str">
        <f>IF(IFERROR(FIND("F",B110),0)=0,"市區公車","幸福巴士")</f>
        <v>市區公車</v>
      </c>
      <c r="G110" s="113" t="s">
        <v>283</v>
      </c>
      <c r="H110" s="10" t="str">
        <f>IF(IFERROR(FIND("/",G110),0)=0,G110,"聯營")</f>
        <v>桃園客運</v>
      </c>
      <c r="I110" s="62" t="str" cm="1">
        <f t="array" ref="I110">_xlfn.IFS(IFERROR(FIND("A",D110),0)&lt;&gt;0,"副線",IFERROR(FIND("B",D110),0)&lt;&gt;0,"副線",IFERROR(FIND("C",D110),0)&lt;&gt;0,"副線",IFERROR(FIND("D",D110),0)&lt;&gt;0,"副線",IFERROR(FIND("E",D110),0)&lt;&gt;0,"副線",TRUE,"正線")</f>
        <v>正線</v>
      </c>
      <c r="J110" s="118">
        <v>2</v>
      </c>
      <c r="K110" s="119">
        <v>2</v>
      </c>
      <c r="L110" s="120">
        <f>J110+K110</f>
        <v>4</v>
      </c>
      <c r="M110" s="14" t="s">
        <v>280</v>
      </c>
    </row>
    <row r="111" spans="1:13" x14ac:dyDescent="0.25">
      <c r="A111" s="9">
        <v>109</v>
      </c>
      <c r="B111" s="9">
        <v>5014</v>
      </c>
      <c r="C111" s="9" t="str">
        <f>LEFT(B111,9)</f>
        <v>5014</v>
      </c>
      <c r="D111" s="28" t="s">
        <v>155</v>
      </c>
      <c r="E111" s="10" t="s">
        <v>409</v>
      </c>
      <c r="F111" s="10" t="str">
        <f>IF(IFERROR(FIND("F",B111),0)=0,"市區公車","幸福巴士")</f>
        <v>市區公車</v>
      </c>
      <c r="G111" s="113" t="s">
        <v>283</v>
      </c>
      <c r="H111" s="10" t="str">
        <f>IF(IFERROR(FIND("/",G111),0)=0,G111,"聯營")</f>
        <v>桃園客運</v>
      </c>
      <c r="I111" s="62" t="str" cm="1">
        <f t="array" ref="I111">_xlfn.IFS(IFERROR(FIND("A",D111),0)&lt;&gt;0,"副線",IFERROR(FIND("B",D111),0)&lt;&gt;0,"副線",IFERROR(FIND("C",D111),0)&lt;&gt;0,"副線",IFERROR(FIND("D",D111),0)&lt;&gt;0,"副線",IFERROR(FIND("E",D111),0)&lt;&gt;0,"副線",TRUE,"正線")</f>
        <v>正線</v>
      </c>
      <c r="J111" s="118">
        <v>11</v>
      </c>
      <c r="K111" s="119">
        <v>10</v>
      </c>
      <c r="L111" s="120">
        <f>J111+K111</f>
        <v>21</v>
      </c>
      <c r="M111" s="14" t="s">
        <v>284</v>
      </c>
    </row>
    <row r="112" spans="1:13" x14ac:dyDescent="0.25">
      <c r="A112" s="9">
        <v>110</v>
      </c>
      <c r="B112" s="9" t="s">
        <v>410</v>
      </c>
      <c r="C112" s="9" t="str">
        <f>LEFT(B112,9)</f>
        <v>5014A</v>
      </c>
      <c r="D112" s="28" t="s">
        <v>46</v>
      </c>
      <c r="E112" s="10" t="s">
        <v>411</v>
      </c>
      <c r="F112" s="10" t="str">
        <f>IF(IFERROR(FIND("F",B112),0)=0,"市區公車","幸福巴士")</f>
        <v>市區公車</v>
      </c>
      <c r="G112" s="113" t="s">
        <v>283</v>
      </c>
      <c r="H112" s="10" t="str">
        <f>IF(IFERROR(FIND("/",G112),0)=0,G112,"聯營")</f>
        <v>桃園客運</v>
      </c>
      <c r="I112" s="62" t="str" cm="1">
        <f t="array" ref="I112">_xlfn.IFS(IFERROR(FIND("A",D112),0)&lt;&gt;0,"副線",IFERROR(FIND("B",D112),0)&lt;&gt;0,"副線",IFERROR(FIND("C",D112),0)&lt;&gt;0,"副線",IFERROR(FIND("D",D112),0)&lt;&gt;0,"副線",IFERROR(FIND("E",D112),0)&lt;&gt;0,"副線",TRUE,"正線")</f>
        <v>副線</v>
      </c>
      <c r="J112" s="118">
        <v>5</v>
      </c>
      <c r="K112" s="119">
        <v>4</v>
      </c>
      <c r="L112" s="120">
        <f>J112+K112</f>
        <v>9</v>
      </c>
      <c r="M112" s="14" t="s">
        <v>284</v>
      </c>
    </row>
    <row r="113" spans="1:13" x14ac:dyDescent="0.25">
      <c r="A113" s="9">
        <v>111</v>
      </c>
      <c r="B113" s="9">
        <v>5015</v>
      </c>
      <c r="C113" s="9" t="str">
        <f>LEFT(B113,9)</f>
        <v>5015</v>
      </c>
      <c r="D113" s="28" t="s">
        <v>156</v>
      </c>
      <c r="E113" s="10" t="s">
        <v>412</v>
      </c>
      <c r="F113" s="10" t="str">
        <f>IF(IFERROR(FIND("F",B113),0)=0,"市區公車","幸福巴士")</f>
        <v>市區公車</v>
      </c>
      <c r="G113" s="113" t="s">
        <v>283</v>
      </c>
      <c r="H113" s="10" t="str">
        <f>IF(IFERROR(FIND("/",G113),0)=0,G113,"聯營")</f>
        <v>桃園客運</v>
      </c>
      <c r="I113" s="62" t="str" cm="1">
        <f t="array" ref="I113">_xlfn.IFS(IFERROR(FIND("A",D113),0)&lt;&gt;0,"副線",IFERROR(FIND("B",D113),0)&lt;&gt;0,"副線",IFERROR(FIND("C",D113),0)&lt;&gt;0,"副線",IFERROR(FIND("D",D113),0)&lt;&gt;0,"副線",IFERROR(FIND("E",D113),0)&lt;&gt;0,"副線",TRUE,"正線")</f>
        <v>正線</v>
      </c>
      <c r="J113" s="118">
        <v>2</v>
      </c>
      <c r="K113" s="119">
        <v>2</v>
      </c>
      <c r="L113" s="120">
        <f>J113+K113</f>
        <v>4</v>
      </c>
      <c r="M113" s="14" t="s">
        <v>280</v>
      </c>
    </row>
    <row r="114" spans="1:13" x14ac:dyDescent="0.25">
      <c r="A114" s="9">
        <v>112</v>
      </c>
      <c r="B114" s="9">
        <v>5016</v>
      </c>
      <c r="C114" s="9" t="str">
        <f>LEFT(B114,9)</f>
        <v>5016</v>
      </c>
      <c r="D114" s="28" t="s">
        <v>157</v>
      </c>
      <c r="E114" s="10" t="s">
        <v>413</v>
      </c>
      <c r="F114" s="10" t="str">
        <f>IF(IFERROR(FIND("F",B114),0)=0,"市區公車","幸福巴士")</f>
        <v>市區公車</v>
      </c>
      <c r="G114" s="9" t="s">
        <v>283</v>
      </c>
      <c r="H114" s="10" t="str">
        <f>IF(IFERROR(FIND("/",G114),0)=0,G114,"聯營")</f>
        <v>桃園客運</v>
      </c>
      <c r="I114" s="62" t="str" cm="1">
        <f t="array" ref="I114">_xlfn.IFS(IFERROR(FIND("A",D114),0)&lt;&gt;0,"副線",IFERROR(FIND("B",D114),0)&lt;&gt;0,"副線",IFERROR(FIND("C",D114),0)&lt;&gt;0,"副線",IFERROR(FIND("D",D114),0)&lt;&gt;0,"副線",IFERROR(FIND("E",D114),0)&lt;&gt;0,"副線",TRUE,"正線")</f>
        <v>正線</v>
      </c>
      <c r="J114" s="118">
        <v>8</v>
      </c>
      <c r="K114" s="119">
        <v>8</v>
      </c>
      <c r="L114" s="120">
        <f>J114+K114</f>
        <v>16</v>
      </c>
      <c r="M114" s="14" t="s">
        <v>280</v>
      </c>
    </row>
    <row r="115" spans="1:13" x14ac:dyDescent="0.25">
      <c r="A115" s="9">
        <v>113</v>
      </c>
      <c r="B115" s="9">
        <v>5017</v>
      </c>
      <c r="C115" s="9" t="str">
        <f>LEFT(B115,9)</f>
        <v>5017</v>
      </c>
      <c r="D115" s="28" t="s">
        <v>158</v>
      </c>
      <c r="E115" s="10" t="s">
        <v>414</v>
      </c>
      <c r="F115" s="10" t="str">
        <f>IF(IFERROR(FIND("F",B115),0)=0,"市區公車","幸福巴士")</f>
        <v>市區公車</v>
      </c>
      <c r="G115" s="9" t="s">
        <v>283</v>
      </c>
      <c r="H115" s="10" t="str">
        <f>IF(IFERROR(FIND("/",G115),0)=0,G115,"聯營")</f>
        <v>桃園客運</v>
      </c>
      <c r="I115" s="62" t="str" cm="1">
        <f t="array" ref="I115">_xlfn.IFS(IFERROR(FIND("A",D115),0)&lt;&gt;0,"副線",IFERROR(FIND("B",D115),0)&lt;&gt;0,"副線",IFERROR(FIND("C",D115),0)&lt;&gt;0,"副線",IFERROR(FIND("D",D115),0)&lt;&gt;0,"副線",IFERROR(FIND("E",D115),0)&lt;&gt;0,"副線",TRUE,"正線")</f>
        <v>正線</v>
      </c>
      <c r="J115" s="118">
        <v>4</v>
      </c>
      <c r="K115" s="119">
        <v>4</v>
      </c>
      <c r="L115" s="120">
        <f>J115+K115</f>
        <v>8</v>
      </c>
      <c r="M115" s="14" t="s">
        <v>280</v>
      </c>
    </row>
    <row r="116" spans="1:13" x14ac:dyDescent="0.25">
      <c r="A116" s="9">
        <v>114</v>
      </c>
      <c r="B116" s="9">
        <v>5018</v>
      </c>
      <c r="C116" s="9" t="str">
        <f>LEFT(B116,9)</f>
        <v>5018</v>
      </c>
      <c r="D116" s="28" t="s">
        <v>159</v>
      </c>
      <c r="E116" s="10" t="s">
        <v>415</v>
      </c>
      <c r="F116" s="10" t="str">
        <f>IF(IFERROR(FIND("F",B116),0)=0,"市區公車","幸福巴士")</f>
        <v>市區公車</v>
      </c>
      <c r="G116" s="9" t="s">
        <v>283</v>
      </c>
      <c r="H116" s="10" t="str">
        <f>IF(IFERROR(FIND("/",G116),0)=0,G116,"聯營")</f>
        <v>桃園客運</v>
      </c>
      <c r="I116" s="62" t="str" cm="1">
        <f t="array" ref="I116">_xlfn.IFS(IFERROR(FIND("A",D116),0)&lt;&gt;0,"副線",IFERROR(FIND("B",D116),0)&lt;&gt;0,"副線",IFERROR(FIND("C",D116),0)&lt;&gt;0,"副線",IFERROR(FIND("D",D116),0)&lt;&gt;0,"副線",IFERROR(FIND("E",D116),0)&lt;&gt;0,"副線",TRUE,"正線")</f>
        <v>正線</v>
      </c>
      <c r="J116" s="118">
        <v>4</v>
      </c>
      <c r="K116" s="119">
        <v>4</v>
      </c>
      <c r="L116" s="120">
        <f>J116+K116</f>
        <v>8</v>
      </c>
      <c r="M116" s="14" t="s">
        <v>280</v>
      </c>
    </row>
    <row r="117" spans="1:13" x14ac:dyDescent="0.25">
      <c r="A117" s="9">
        <v>115</v>
      </c>
      <c r="B117" s="9">
        <v>5019</v>
      </c>
      <c r="C117" s="9" t="str">
        <f>LEFT(B117,9)</f>
        <v>5019</v>
      </c>
      <c r="D117" s="28" t="s">
        <v>160</v>
      </c>
      <c r="E117" s="10" t="s">
        <v>416</v>
      </c>
      <c r="F117" s="10" t="str">
        <f>IF(IFERROR(FIND("F",B117),0)=0,"市區公車","幸福巴士")</f>
        <v>市區公車</v>
      </c>
      <c r="G117" s="9" t="s">
        <v>283</v>
      </c>
      <c r="H117" s="10" t="str">
        <f>IF(IFERROR(FIND("/",G117),0)=0,G117,"聯營")</f>
        <v>桃園客運</v>
      </c>
      <c r="I117" s="62" t="str" cm="1">
        <f t="array" ref="I117">_xlfn.IFS(IFERROR(FIND("A",D117),0)&lt;&gt;0,"副線",IFERROR(FIND("B",D117),0)&lt;&gt;0,"副線",IFERROR(FIND("C",D117),0)&lt;&gt;0,"副線",IFERROR(FIND("D",D117),0)&lt;&gt;0,"副線",IFERROR(FIND("E",D117),0)&lt;&gt;0,"副線",TRUE,"正線")</f>
        <v>正線</v>
      </c>
      <c r="J117" s="118">
        <v>6</v>
      </c>
      <c r="K117" s="119">
        <v>6</v>
      </c>
      <c r="L117" s="120">
        <f>J117+K117</f>
        <v>12</v>
      </c>
      <c r="M117" s="14" t="s">
        <v>280</v>
      </c>
    </row>
    <row r="118" spans="1:13" x14ac:dyDescent="0.25">
      <c r="A118" s="9">
        <v>116</v>
      </c>
      <c r="B118" s="9">
        <v>502</v>
      </c>
      <c r="C118" s="9" t="str">
        <f>LEFT(B118,9)</f>
        <v>502</v>
      </c>
      <c r="D118" s="28" t="s">
        <v>161</v>
      </c>
      <c r="E118" s="10" t="s">
        <v>386</v>
      </c>
      <c r="F118" s="10" t="str">
        <f>IF(IFERROR(FIND("F",B118),0)=0,"市區公車","幸福巴士")</f>
        <v>市區公車</v>
      </c>
      <c r="G118" s="9" t="s">
        <v>283</v>
      </c>
      <c r="H118" s="10" t="str">
        <f>IF(IFERROR(FIND("/",G118),0)=0,G118,"聯營")</f>
        <v>桃園客運</v>
      </c>
      <c r="I118" s="62" t="str" cm="1">
        <f t="array" ref="I118">_xlfn.IFS(IFERROR(FIND("A",D118),0)&lt;&gt;0,"副線",IFERROR(FIND("B",D118),0)&lt;&gt;0,"副線",IFERROR(FIND("C",D118),0)&lt;&gt;0,"副線",IFERROR(FIND("D",D118),0)&lt;&gt;0,"副線",IFERROR(FIND("E",D118),0)&lt;&gt;0,"副線",TRUE,"正線")</f>
        <v>正線</v>
      </c>
      <c r="J118" s="118">
        <v>0</v>
      </c>
      <c r="K118" s="119">
        <v>16</v>
      </c>
      <c r="L118" s="120">
        <f>J118+K118</f>
        <v>16</v>
      </c>
      <c r="M118" s="14" t="s">
        <v>280</v>
      </c>
    </row>
    <row r="119" spans="1:13" x14ac:dyDescent="0.25">
      <c r="A119" s="9">
        <v>117</v>
      </c>
      <c r="B119" s="9">
        <v>5020</v>
      </c>
      <c r="C119" s="9" t="str">
        <f>LEFT(B119,9)</f>
        <v>5020</v>
      </c>
      <c r="D119" s="28" t="s">
        <v>162</v>
      </c>
      <c r="E119" s="10" t="s">
        <v>417</v>
      </c>
      <c r="F119" s="10" t="str">
        <f>IF(IFERROR(FIND("F",B119),0)=0,"市區公車","幸福巴士")</f>
        <v>市區公車</v>
      </c>
      <c r="G119" s="9" t="s">
        <v>283</v>
      </c>
      <c r="H119" s="10" t="str">
        <f>IF(IFERROR(FIND("/",G119),0)=0,G119,"聯營")</f>
        <v>桃園客運</v>
      </c>
      <c r="I119" s="62" t="str" cm="1">
        <f t="array" ref="I119">_xlfn.IFS(IFERROR(FIND("A",D119),0)&lt;&gt;0,"副線",IFERROR(FIND("B",D119),0)&lt;&gt;0,"副線",IFERROR(FIND("C",D119),0)&lt;&gt;0,"副線",IFERROR(FIND("D",D119),0)&lt;&gt;0,"副線",IFERROR(FIND("E",D119),0)&lt;&gt;0,"副線",TRUE,"正線")</f>
        <v>正線</v>
      </c>
      <c r="J119" s="118">
        <v>12</v>
      </c>
      <c r="K119" s="119">
        <v>12</v>
      </c>
      <c r="L119" s="120">
        <f>J119+K119</f>
        <v>24</v>
      </c>
      <c r="M119" s="14" t="s">
        <v>280</v>
      </c>
    </row>
    <row r="120" spans="1:13" x14ac:dyDescent="0.25">
      <c r="A120" s="9">
        <v>118</v>
      </c>
      <c r="B120" s="9">
        <v>5021</v>
      </c>
      <c r="C120" s="9" t="str">
        <f>LEFT(B120,9)</f>
        <v>5021</v>
      </c>
      <c r="D120" s="28" t="s">
        <v>163</v>
      </c>
      <c r="E120" s="10" t="s">
        <v>418</v>
      </c>
      <c r="F120" s="10" t="str">
        <f>IF(IFERROR(FIND("F",B120),0)=0,"市區公車","幸福巴士")</f>
        <v>市區公車</v>
      </c>
      <c r="G120" s="9" t="s">
        <v>283</v>
      </c>
      <c r="H120" s="10" t="str">
        <f>IF(IFERROR(FIND("/",G120),0)=0,G120,"聯營")</f>
        <v>桃園客運</v>
      </c>
      <c r="I120" s="62" t="str" cm="1">
        <f t="array" ref="I120">_xlfn.IFS(IFERROR(FIND("A",D120),0)&lt;&gt;0,"副線",IFERROR(FIND("B",D120),0)&lt;&gt;0,"副線",IFERROR(FIND("C",D120),0)&lt;&gt;0,"副線",IFERROR(FIND("D",D120),0)&lt;&gt;0,"副線",IFERROR(FIND("E",D120),0)&lt;&gt;0,"副線",TRUE,"正線")</f>
        <v>正線</v>
      </c>
      <c r="J120" s="118">
        <v>4</v>
      </c>
      <c r="K120" s="119">
        <v>4</v>
      </c>
      <c r="L120" s="120">
        <f>J120+K120</f>
        <v>8</v>
      </c>
      <c r="M120" s="14" t="s">
        <v>280</v>
      </c>
    </row>
    <row r="121" spans="1:13" x14ac:dyDescent="0.25">
      <c r="A121" s="9">
        <v>119</v>
      </c>
      <c r="B121" s="9">
        <v>5022</v>
      </c>
      <c r="C121" s="9" t="str">
        <f>LEFT(B121,9)</f>
        <v>5022</v>
      </c>
      <c r="D121" s="28" t="s">
        <v>164</v>
      </c>
      <c r="E121" s="10" t="s">
        <v>419</v>
      </c>
      <c r="F121" s="10" t="str">
        <f>IF(IFERROR(FIND("F",B121),0)=0,"市區公車","幸福巴士")</f>
        <v>市區公車</v>
      </c>
      <c r="G121" s="9" t="s">
        <v>283</v>
      </c>
      <c r="H121" s="10" t="str">
        <f>IF(IFERROR(FIND("/",G121),0)=0,G121,"聯營")</f>
        <v>桃園客運</v>
      </c>
      <c r="I121" s="62" t="str" cm="1">
        <f t="array" ref="I121">_xlfn.IFS(IFERROR(FIND("A",D121),0)&lt;&gt;0,"副線",IFERROR(FIND("B",D121),0)&lt;&gt;0,"副線",IFERROR(FIND("C",D121),0)&lt;&gt;0,"副線",IFERROR(FIND("D",D121),0)&lt;&gt;0,"副線",IFERROR(FIND("E",D121),0)&lt;&gt;0,"副線",TRUE,"正線")</f>
        <v>正線</v>
      </c>
      <c r="J121" s="118">
        <v>49</v>
      </c>
      <c r="K121" s="119">
        <v>49</v>
      </c>
      <c r="L121" s="120">
        <f>J121+K121</f>
        <v>98</v>
      </c>
      <c r="M121" s="14" t="s">
        <v>280</v>
      </c>
    </row>
    <row r="122" spans="1:13" x14ac:dyDescent="0.25">
      <c r="A122" s="9">
        <v>120</v>
      </c>
      <c r="B122" s="9" t="s">
        <v>420</v>
      </c>
      <c r="C122" s="9" t="str">
        <f>LEFT(B122,9)</f>
        <v>5022A</v>
      </c>
      <c r="D122" s="28" t="s">
        <v>47</v>
      </c>
      <c r="E122" s="10" t="s">
        <v>421</v>
      </c>
      <c r="F122" s="10" t="str">
        <f>IF(IFERROR(FIND("F",B122),0)=0,"市區公車","幸福巴士")</f>
        <v>市區公車</v>
      </c>
      <c r="G122" s="9" t="s">
        <v>283</v>
      </c>
      <c r="H122" s="10" t="str">
        <f>IF(IFERROR(FIND("/",G122),0)=0,G122,"聯營")</f>
        <v>桃園客運</v>
      </c>
      <c r="I122" s="62" t="str" cm="1">
        <f t="array" ref="I122">_xlfn.IFS(IFERROR(FIND("A",D122),0)&lt;&gt;0,"副線",IFERROR(FIND("B",D122),0)&lt;&gt;0,"副線",IFERROR(FIND("C",D122),0)&lt;&gt;0,"副線",IFERROR(FIND("D",D122),0)&lt;&gt;0,"副線",IFERROR(FIND("E",D122),0)&lt;&gt;0,"副線",TRUE,"正線")</f>
        <v>副線</v>
      </c>
      <c r="J122" s="118">
        <v>9</v>
      </c>
      <c r="K122" s="119">
        <v>10</v>
      </c>
      <c r="L122" s="120">
        <f>J122+K122</f>
        <v>19</v>
      </c>
      <c r="M122" s="14" t="s">
        <v>280</v>
      </c>
    </row>
    <row r="123" spans="1:13" x14ac:dyDescent="0.25">
      <c r="A123" s="9">
        <v>121</v>
      </c>
      <c r="B123" s="9">
        <v>5023</v>
      </c>
      <c r="C123" s="9" t="str">
        <f>LEFT(B123,9)</f>
        <v>5023</v>
      </c>
      <c r="D123" s="28" t="s">
        <v>165</v>
      </c>
      <c r="E123" s="10" t="s">
        <v>422</v>
      </c>
      <c r="F123" s="10" t="str">
        <f>IF(IFERROR(FIND("F",B123),0)=0,"市區公車","幸福巴士")</f>
        <v>市區公車</v>
      </c>
      <c r="G123" s="9" t="s">
        <v>283</v>
      </c>
      <c r="H123" s="10" t="str">
        <f>IF(IFERROR(FIND("/",G123),0)=0,G123,"聯營")</f>
        <v>桃園客運</v>
      </c>
      <c r="I123" s="62" t="str" cm="1">
        <f t="array" ref="I123">_xlfn.IFS(IFERROR(FIND("A",D123),0)&lt;&gt;0,"副線",IFERROR(FIND("B",D123),0)&lt;&gt;0,"副線",IFERROR(FIND("C",D123),0)&lt;&gt;0,"副線",IFERROR(FIND("D",D123),0)&lt;&gt;0,"副線",IFERROR(FIND("E",D123),0)&lt;&gt;0,"副線",TRUE,"正線")</f>
        <v>正線</v>
      </c>
      <c r="J123" s="118">
        <v>6</v>
      </c>
      <c r="K123" s="119">
        <v>6</v>
      </c>
      <c r="L123" s="120">
        <f>J123+K123</f>
        <v>12</v>
      </c>
      <c r="M123" s="14" t="s">
        <v>280</v>
      </c>
    </row>
    <row r="124" spans="1:13" x14ac:dyDescent="0.25">
      <c r="A124" s="9">
        <v>122</v>
      </c>
      <c r="B124" s="9">
        <v>5025</v>
      </c>
      <c r="C124" s="9" t="str">
        <f>LEFT(B124,9)</f>
        <v>5025</v>
      </c>
      <c r="D124" s="28" t="s">
        <v>166</v>
      </c>
      <c r="E124" s="10" t="s">
        <v>423</v>
      </c>
      <c r="F124" s="10" t="str">
        <f>IF(IFERROR(FIND("F",B124),0)=0,"市區公車","幸福巴士")</f>
        <v>市區公車</v>
      </c>
      <c r="G124" s="9" t="s">
        <v>283</v>
      </c>
      <c r="H124" s="10" t="str">
        <f>IF(IFERROR(FIND("/",G124),0)=0,G124,"聯營")</f>
        <v>桃園客運</v>
      </c>
      <c r="I124" s="62" t="str" cm="1">
        <f t="array" ref="I124">_xlfn.IFS(IFERROR(FIND("A",D124),0)&lt;&gt;0,"副線",IFERROR(FIND("B",D124),0)&lt;&gt;0,"副線",IFERROR(FIND("C",D124),0)&lt;&gt;0,"副線",IFERROR(FIND("D",D124),0)&lt;&gt;0,"副線",IFERROR(FIND("E",D124),0)&lt;&gt;0,"副線",TRUE,"正線")</f>
        <v>正線</v>
      </c>
      <c r="J124" s="118">
        <v>6</v>
      </c>
      <c r="K124" s="119">
        <v>6</v>
      </c>
      <c r="L124" s="120">
        <f>J124+K124</f>
        <v>12</v>
      </c>
      <c r="M124" s="14" t="s">
        <v>280</v>
      </c>
    </row>
    <row r="125" spans="1:13" x14ac:dyDescent="0.25">
      <c r="A125" s="9">
        <v>123</v>
      </c>
      <c r="B125" s="9">
        <v>5026</v>
      </c>
      <c r="C125" s="9" t="str">
        <f>LEFT(B125,9)</f>
        <v>5026</v>
      </c>
      <c r="D125" s="28" t="s">
        <v>167</v>
      </c>
      <c r="E125" s="10" t="s">
        <v>424</v>
      </c>
      <c r="F125" s="10" t="str">
        <f>IF(IFERROR(FIND("F",B125),0)=0,"市區公車","幸福巴士")</f>
        <v>市區公車</v>
      </c>
      <c r="G125" s="9" t="s">
        <v>283</v>
      </c>
      <c r="H125" s="10" t="str">
        <f>IF(IFERROR(FIND("/",G125),0)=0,G125,"聯營")</f>
        <v>桃園客運</v>
      </c>
      <c r="I125" s="62" t="str" cm="1">
        <f t="array" ref="I125">_xlfn.IFS(IFERROR(FIND("A",D125),0)&lt;&gt;0,"副線",IFERROR(FIND("B",D125),0)&lt;&gt;0,"副線",IFERROR(FIND("C",D125),0)&lt;&gt;0,"副線",IFERROR(FIND("D",D125),0)&lt;&gt;0,"副線",IFERROR(FIND("E",D125),0)&lt;&gt;0,"副線",TRUE,"正線")</f>
        <v>正線</v>
      </c>
      <c r="J125" s="118">
        <v>2</v>
      </c>
      <c r="K125" s="119">
        <v>0</v>
      </c>
      <c r="L125" s="120">
        <f>J125+K125</f>
        <v>2</v>
      </c>
      <c r="M125" s="14" t="s">
        <v>280</v>
      </c>
    </row>
    <row r="126" spans="1:13" x14ac:dyDescent="0.25">
      <c r="A126" s="9">
        <v>124</v>
      </c>
      <c r="B126" s="9">
        <v>5027</v>
      </c>
      <c r="C126" s="9" t="str">
        <f>LEFT(B126,9)</f>
        <v>5027</v>
      </c>
      <c r="D126" s="28" t="s">
        <v>168</v>
      </c>
      <c r="E126" s="10" t="s">
        <v>425</v>
      </c>
      <c r="F126" s="10" t="str">
        <f>IF(IFERROR(FIND("F",B126),0)=0,"市區公車","幸福巴士")</f>
        <v>市區公車</v>
      </c>
      <c r="G126" s="9" t="s">
        <v>283</v>
      </c>
      <c r="H126" s="10" t="str">
        <f>IF(IFERROR(FIND("/",G126),0)=0,G126,"聯營")</f>
        <v>桃園客運</v>
      </c>
      <c r="I126" s="62" t="str" cm="1">
        <f t="array" ref="I126">_xlfn.IFS(IFERROR(FIND("A",D126),0)&lt;&gt;0,"副線",IFERROR(FIND("B",D126),0)&lt;&gt;0,"副線",IFERROR(FIND("C",D126),0)&lt;&gt;0,"副線",IFERROR(FIND("D",D126),0)&lt;&gt;0,"副線",IFERROR(FIND("E",D126),0)&lt;&gt;0,"副線",TRUE,"正線")</f>
        <v>正線</v>
      </c>
      <c r="J126" s="118">
        <v>12</v>
      </c>
      <c r="K126" s="119">
        <v>12</v>
      </c>
      <c r="L126" s="120">
        <f>J126+K126</f>
        <v>24</v>
      </c>
      <c r="M126" s="14" t="s">
        <v>280</v>
      </c>
    </row>
    <row r="127" spans="1:13" x14ac:dyDescent="0.25">
      <c r="A127" s="9">
        <v>125</v>
      </c>
      <c r="B127" s="9" t="s">
        <v>426</v>
      </c>
      <c r="C127" s="9" t="str">
        <f>LEFT(B127,9)</f>
        <v>5027A</v>
      </c>
      <c r="D127" s="28" t="s">
        <v>48</v>
      </c>
      <c r="E127" s="10" t="s">
        <v>427</v>
      </c>
      <c r="F127" s="10" t="str">
        <f>IF(IFERROR(FIND("F",B127),0)=0,"市區公車","幸福巴士")</f>
        <v>市區公車</v>
      </c>
      <c r="G127" s="9" t="s">
        <v>283</v>
      </c>
      <c r="H127" s="10" t="str">
        <f>IF(IFERROR(FIND("/",G127),0)=0,G127,"聯營")</f>
        <v>桃園客運</v>
      </c>
      <c r="I127" s="62" t="str" cm="1">
        <f t="array" ref="I127">_xlfn.IFS(IFERROR(FIND("A",D127),0)&lt;&gt;0,"副線",IFERROR(FIND("B",D127),0)&lt;&gt;0,"副線",IFERROR(FIND("C",D127),0)&lt;&gt;0,"副線",IFERROR(FIND("D",D127),0)&lt;&gt;0,"副線",IFERROR(FIND("E",D127),0)&lt;&gt;0,"副線",TRUE,"正線")</f>
        <v>副線</v>
      </c>
      <c r="J127" s="118">
        <v>8</v>
      </c>
      <c r="K127" s="119">
        <v>8</v>
      </c>
      <c r="L127" s="120">
        <f>J127+K127</f>
        <v>16</v>
      </c>
      <c r="M127" s="14" t="s">
        <v>280</v>
      </c>
    </row>
    <row r="128" spans="1:13" x14ac:dyDescent="0.25">
      <c r="A128" s="9">
        <v>126</v>
      </c>
      <c r="B128" s="9">
        <v>5028</v>
      </c>
      <c r="C128" s="9" t="str">
        <f>LEFT(B128,9)</f>
        <v>5028</v>
      </c>
      <c r="D128" s="28" t="s">
        <v>169</v>
      </c>
      <c r="E128" s="10" t="s">
        <v>428</v>
      </c>
      <c r="F128" s="10" t="str">
        <f>IF(IFERROR(FIND("F",B128),0)=0,"市區公車","幸福巴士")</f>
        <v>市區公車</v>
      </c>
      <c r="G128" s="9" t="s">
        <v>283</v>
      </c>
      <c r="H128" s="10" t="str">
        <f>IF(IFERROR(FIND("/",G128),0)=0,G128,"聯營")</f>
        <v>桃園客運</v>
      </c>
      <c r="I128" s="62" t="str" cm="1">
        <f t="array" ref="I128">_xlfn.IFS(IFERROR(FIND("A",D128),0)&lt;&gt;0,"副線",IFERROR(FIND("B",D128),0)&lt;&gt;0,"副線",IFERROR(FIND("C",D128),0)&lt;&gt;0,"副線",IFERROR(FIND("D",D128),0)&lt;&gt;0,"副線",IFERROR(FIND("E",D128),0)&lt;&gt;0,"副線",TRUE,"正線")</f>
        <v>正線</v>
      </c>
      <c r="J128" s="118">
        <v>8</v>
      </c>
      <c r="K128" s="119">
        <v>8</v>
      </c>
      <c r="L128" s="120">
        <f>J128+K128</f>
        <v>16</v>
      </c>
      <c r="M128" s="14" t="s">
        <v>280</v>
      </c>
    </row>
    <row r="129" spans="1:13" x14ac:dyDescent="0.25">
      <c r="A129" s="9">
        <v>127</v>
      </c>
      <c r="B129" s="9">
        <v>503</v>
      </c>
      <c r="C129" s="9" t="str">
        <f>LEFT(B129,9)</f>
        <v>503</v>
      </c>
      <c r="D129" s="28" t="s">
        <v>170</v>
      </c>
      <c r="E129" s="10" t="s">
        <v>387</v>
      </c>
      <c r="F129" s="10" t="str">
        <f>IF(IFERROR(FIND("F",B129),0)=0,"市區公車","幸福巴士")</f>
        <v>市區公車</v>
      </c>
      <c r="G129" s="113" t="s">
        <v>283</v>
      </c>
      <c r="H129" s="10" t="str">
        <f>IF(IFERROR(FIND("/",G129),0)=0,G129,"聯營")</f>
        <v>桃園客運</v>
      </c>
      <c r="I129" s="62" t="str" cm="1">
        <f t="array" ref="I129">_xlfn.IFS(IFERROR(FIND("A",D129),0)&lt;&gt;0,"副線",IFERROR(FIND("B",D129),0)&lt;&gt;0,"副線",IFERROR(FIND("C",D129),0)&lt;&gt;0,"副線",IFERROR(FIND("D",D129),0)&lt;&gt;0,"副線",IFERROR(FIND("E",D129),0)&lt;&gt;0,"副線",TRUE,"正線")</f>
        <v>正線</v>
      </c>
      <c r="J129" s="118">
        <v>0</v>
      </c>
      <c r="K129" s="119">
        <v>6</v>
      </c>
      <c r="L129" s="120">
        <f>J129+K129</f>
        <v>6</v>
      </c>
      <c r="M129" s="14" t="s">
        <v>280</v>
      </c>
    </row>
    <row r="130" spans="1:13" x14ac:dyDescent="0.25">
      <c r="A130" s="9">
        <v>128</v>
      </c>
      <c r="B130" s="9">
        <v>5030</v>
      </c>
      <c r="C130" s="9" t="str">
        <f>LEFT(B130,9)</f>
        <v>5030</v>
      </c>
      <c r="D130" s="28" t="s">
        <v>171</v>
      </c>
      <c r="E130" s="10" t="s">
        <v>429</v>
      </c>
      <c r="F130" s="10" t="str">
        <f>IF(IFERROR(FIND("F",B130),0)=0,"市區公車","幸福巴士")</f>
        <v>市區公車</v>
      </c>
      <c r="G130" s="9" t="s">
        <v>283</v>
      </c>
      <c r="H130" s="10" t="str">
        <f>IF(IFERROR(FIND("/",G130),0)=0,G130,"聯營")</f>
        <v>桃園客運</v>
      </c>
      <c r="I130" s="62" t="str" cm="1">
        <f t="array" ref="I130">_xlfn.IFS(IFERROR(FIND("A",D130),0)&lt;&gt;0,"副線",IFERROR(FIND("B",D130),0)&lt;&gt;0,"副線",IFERROR(FIND("C",D130),0)&lt;&gt;0,"副線",IFERROR(FIND("D",D130),0)&lt;&gt;0,"副線",IFERROR(FIND("E",D130),0)&lt;&gt;0,"副線",TRUE,"正線")</f>
        <v>正線</v>
      </c>
      <c r="J130" s="118">
        <v>4</v>
      </c>
      <c r="K130" s="119">
        <v>4</v>
      </c>
      <c r="L130" s="120">
        <f>J130+K130</f>
        <v>8</v>
      </c>
      <c r="M130" s="14" t="s">
        <v>280</v>
      </c>
    </row>
    <row r="131" spans="1:13" x14ac:dyDescent="0.25">
      <c r="A131" s="9">
        <v>129</v>
      </c>
      <c r="B131" s="9">
        <v>5031</v>
      </c>
      <c r="C131" s="9" t="str">
        <f>LEFT(B131,9)</f>
        <v>5031</v>
      </c>
      <c r="D131" s="28" t="s">
        <v>172</v>
      </c>
      <c r="E131" s="10" t="s">
        <v>430</v>
      </c>
      <c r="F131" s="10" t="str">
        <f>IF(IFERROR(FIND("F",B131),0)=0,"市區公車","幸福巴士")</f>
        <v>市區公車</v>
      </c>
      <c r="G131" s="9" t="s">
        <v>283</v>
      </c>
      <c r="H131" s="10" t="str">
        <f>IF(IFERROR(FIND("/",G131),0)=0,G131,"聯營")</f>
        <v>桃園客運</v>
      </c>
      <c r="I131" s="62" t="str" cm="1">
        <f t="array" ref="I131">_xlfn.IFS(IFERROR(FIND("A",D131),0)&lt;&gt;0,"副線",IFERROR(FIND("B",D131),0)&lt;&gt;0,"副線",IFERROR(FIND("C",D131),0)&lt;&gt;0,"副線",IFERROR(FIND("D",D131),0)&lt;&gt;0,"副線",IFERROR(FIND("E",D131),0)&lt;&gt;0,"副線",TRUE,"正線")</f>
        <v>正線</v>
      </c>
      <c r="J131" s="118">
        <v>4</v>
      </c>
      <c r="K131" s="119">
        <v>4</v>
      </c>
      <c r="L131" s="120">
        <f>J131+K131</f>
        <v>8</v>
      </c>
      <c r="M131" s="14" t="s">
        <v>280</v>
      </c>
    </row>
    <row r="132" spans="1:13" x14ac:dyDescent="0.25">
      <c r="A132" s="9">
        <v>130</v>
      </c>
      <c r="B132" s="9">
        <v>5032</v>
      </c>
      <c r="C132" s="9" t="str">
        <f>LEFT(B132,9)</f>
        <v>5032</v>
      </c>
      <c r="D132" s="28" t="s">
        <v>173</v>
      </c>
      <c r="E132" s="10" t="s">
        <v>431</v>
      </c>
      <c r="F132" s="10" t="str">
        <f>IF(IFERROR(FIND("F",B132),0)=0,"市區公車","幸福巴士")</f>
        <v>市區公車</v>
      </c>
      <c r="G132" s="9" t="s">
        <v>283</v>
      </c>
      <c r="H132" s="10" t="str">
        <f>IF(IFERROR(FIND("/",G132),0)=0,G132,"聯營")</f>
        <v>桃園客運</v>
      </c>
      <c r="I132" s="62" t="str" cm="1">
        <f t="array" ref="I132">_xlfn.IFS(IFERROR(FIND("A",D132),0)&lt;&gt;0,"副線",IFERROR(FIND("B",D132),0)&lt;&gt;0,"副線",IFERROR(FIND("C",D132),0)&lt;&gt;0,"副線",IFERROR(FIND("D",D132),0)&lt;&gt;0,"副線",IFERROR(FIND("E",D132),0)&lt;&gt;0,"副線",TRUE,"正線")</f>
        <v>正線</v>
      </c>
      <c r="J132" s="118">
        <v>14</v>
      </c>
      <c r="K132" s="119">
        <v>14</v>
      </c>
      <c r="L132" s="120">
        <f>J132+K132</f>
        <v>28</v>
      </c>
      <c r="M132" s="14" t="s">
        <v>280</v>
      </c>
    </row>
    <row r="133" spans="1:13" x14ac:dyDescent="0.25">
      <c r="A133" s="9">
        <v>131</v>
      </c>
      <c r="B133" s="9">
        <v>5033</v>
      </c>
      <c r="C133" s="9" t="str">
        <f>LEFT(B133,9)</f>
        <v>5033</v>
      </c>
      <c r="D133" s="28" t="s">
        <v>174</v>
      </c>
      <c r="E133" s="10" t="s">
        <v>432</v>
      </c>
      <c r="F133" s="10" t="str">
        <f>IF(IFERROR(FIND("F",B133),0)=0,"市區公車","幸福巴士")</f>
        <v>市區公車</v>
      </c>
      <c r="G133" s="9" t="s">
        <v>283</v>
      </c>
      <c r="H133" s="10" t="str">
        <f>IF(IFERROR(FIND("/",G133),0)=0,G133,"聯營")</f>
        <v>桃園客運</v>
      </c>
      <c r="I133" s="62" t="str" cm="1">
        <f t="array" ref="I133">_xlfn.IFS(IFERROR(FIND("A",D133),0)&lt;&gt;0,"副線",IFERROR(FIND("B",D133),0)&lt;&gt;0,"副線",IFERROR(FIND("C",D133),0)&lt;&gt;0,"副線",IFERROR(FIND("D",D133),0)&lt;&gt;0,"副線",IFERROR(FIND("E",D133),0)&lt;&gt;0,"副線",TRUE,"正線")</f>
        <v>正線</v>
      </c>
      <c r="J133" s="118">
        <v>14</v>
      </c>
      <c r="K133" s="119">
        <v>14</v>
      </c>
      <c r="L133" s="120">
        <f>J133+K133</f>
        <v>28</v>
      </c>
      <c r="M133" s="14" t="s">
        <v>280</v>
      </c>
    </row>
    <row r="134" spans="1:13" x14ac:dyDescent="0.25">
      <c r="A134" s="9">
        <v>132</v>
      </c>
      <c r="B134" s="9">
        <v>5035</v>
      </c>
      <c r="C134" s="9" t="str">
        <f>LEFT(B134,9)</f>
        <v>5035</v>
      </c>
      <c r="D134" s="28" t="s">
        <v>175</v>
      </c>
      <c r="E134" s="10" t="s">
        <v>433</v>
      </c>
      <c r="F134" s="10" t="str">
        <f>IF(IFERROR(FIND("F",B134),0)=0,"市區公車","幸福巴士")</f>
        <v>市區公車</v>
      </c>
      <c r="G134" s="9" t="s">
        <v>283</v>
      </c>
      <c r="H134" s="10" t="str">
        <f>IF(IFERROR(FIND("/",G134),0)=0,G134,"聯營")</f>
        <v>桃園客運</v>
      </c>
      <c r="I134" s="62" t="str" cm="1">
        <f t="array" ref="I134">_xlfn.IFS(IFERROR(FIND("A",D134),0)&lt;&gt;0,"副線",IFERROR(FIND("B",D134),0)&lt;&gt;0,"副線",IFERROR(FIND("C",D134),0)&lt;&gt;0,"副線",IFERROR(FIND("D",D134),0)&lt;&gt;0,"副線",IFERROR(FIND("E",D134),0)&lt;&gt;0,"副線",TRUE,"正線")</f>
        <v>正線</v>
      </c>
      <c r="J134" s="118">
        <v>54</v>
      </c>
      <c r="K134" s="119">
        <v>44</v>
      </c>
      <c r="L134" s="120">
        <f>J134+K134</f>
        <v>98</v>
      </c>
      <c r="M134" s="14" t="s">
        <v>280</v>
      </c>
    </row>
    <row r="135" spans="1:13" x14ac:dyDescent="0.25">
      <c r="A135" s="9">
        <v>133</v>
      </c>
      <c r="B135" s="9">
        <v>5038</v>
      </c>
      <c r="C135" s="9" t="str">
        <f>LEFT(B135,9)</f>
        <v>5038</v>
      </c>
      <c r="D135" s="28" t="s">
        <v>176</v>
      </c>
      <c r="E135" s="10" t="s">
        <v>434</v>
      </c>
      <c r="F135" s="10" t="str">
        <f>IF(IFERROR(FIND("F",B135),0)=0,"市區公車","幸福巴士")</f>
        <v>市區公車</v>
      </c>
      <c r="G135" s="9" t="s">
        <v>283</v>
      </c>
      <c r="H135" s="10" t="str">
        <f>IF(IFERROR(FIND("/",G135),0)=0,G135,"聯營")</f>
        <v>桃園客運</v>
      </c>
      <c r="I135" s="62" t="str" cm="1">
        <f t="array" ref="I135">_xlfn.IFS(IFERROR(FIND("A",D135),0)&lt;&gt;0,"副線",IFERROR(FIND("B",D135),0)&lt;&gt;0,"副線",IFERROR(FIND("C",D135),0)&lt;&gt;0,"副線",IFERROR(FIND("D",D135),0)&lt;&gt;0,"副線",IFERROR(FIND("E",D135),0)&lt;&gt;0,"副線",TRUE,"正線")</f>
        <v>正線</v>
      </c>
      <c r="J135" s="118">
        <v>12</v>
      </c>
      <c r="K135" s="119">
        <v>12</v>
      </c>
      <c r="L135" s="120">
        <f>J135+K135</f>
        <v>24</v>
      </c>
      <c r="M135" s="14" t="s">
        <v>280</v>
      </c>
    </row>
    <row r="136" spans="1:13" x14ac:dyDescent="0.25">
      <c r="A136" s="9">
        <v>134</v>
      </c>
      <c r="B136" s="9">
        <v>5039</v>
      </c>
      <c r="C136" s="9" t="str">
        <f>LEFT(B136,9)</f>
        <v>5039</v>
      </c>
      <c r="D136" s="28" t="s">
        <v>177</v>
      </c>
      <c r="E136" s="10" t="s">
        <v>435</v>
      </c>
      <c r="F136" s="10" t="str">
        <f>IF(IFERROR(FIND("F",B136),0)=0,"市區公車","幸福巴士")</f>
        <v>市區公車</v>
      </c>
      <c r="G136" s="9" t="s">
        <v>283</v>
      </c>
      <c r="H136" s="10" t="str">
        <f>IF(IFERROR(FIND("/",G136),0)=0,G136,"聯營")</f>
        <v>桃園客運</v>
      </c>
      <c r="I136" s="62" t="str" cm="1">
        <f t="array" ref="I136">_xlfn.IFS(IFERROR(FIND("A",D136),0)&lt;&gt;0,"副線",IFERROR(FIND("B",D136),0)&lt;&gt;0,"副線",IFERROR(FIND("C",D136),0)&lt;&gt;0,"副線",IFERROR(FIND("D",D136),0)&lt;&gt;0,"副線",IFERROR(FIND("E",D136),0)&lt;&gt;0,"副線",TRUE,"正線")</f>
        <v>正線</v>
      </c>
      <c r="J136" s="118">
        <v>10</v>
      </c>
      <c r="K136" s="119">
        <v>10</v>
      </c>
      <c r="L136" s="120">
        <f>J136+K136</f>
        <v>20</v>
      </c>
      <c r="M136" s="14" t="s">
        <v>280</v>
      </c>
    </row>
    <row r="137" spans="1:13" x14ac:dyDescent="0.25">
      <c r="A137" s="9">
        <v>135</v>
      </c>
      <c r="B137" s="9">
        <v>5040</v>
      </c>
      <c r="C137" s="9" t="str">
        <f>LEFT(B137,9)</f>
        <v>5040</v>
      </c>
      <c r="D137" s="28" t="s">
        <v>178</v>
      </c>
      <c r="E137" s="10" t="s">
        <v>436</v>
      </c>
      <c r="F137" s="10" t="str">
        <f>IF(IFERROR(FIND("F",B137),0)=0,"市區公車","幸福巴士")</f>
        <v>市區公車</v>
      </c>
      <c r="G137" s="9" t="s">
        <v>283</v>
      </c>
      <c r="H137" s="10" t="str">
        <f>IF(IFERROR(FIND("/",G137),0)=0,G137,"聯營")</f>
        <v>桃園客運</v>
      </c>
      <c r="I137" s="62" t="str" cm="1">
        <f t="array" ref="I137">_xlfn.IFS(IFERROR(FIND("A",D137),0)&lt;&gt;0,"副線",IFERROR(FIND("B",D137),0)&lt;&gt;0,"副線",IFERROR(FIND("C",D137),0)&lt;&gt;0,"副線",IFERROR(FIND("D",D137),0)&lt;&gt;0,"副線",IFERROR(FIND("E",D137),0)&lt;&gt;0,"副線",TRUE,"正線")</f>
        <v>正線</v>
      </c>
      <c r="J137" s="118">
        <v>15</v>
      </c>
      <c r="K137" s="119">
        <v>12</v>
      </c>
      <c r="L137" s="120">
        <f>J137+K137</f>
        <v>27</v>
      </c>
      <c r="M137" s="14" t="s">
        <v>280</v>
      </c>
    </row>
    <row r="138" spans="1:13" x14ac:dyDescent="0.25">
      <c r="A138" s="9">
        <v>136</v>
      </c>
      <c r="B138" s="9" t="s">
        <v>437</v>
      </c>
      <c r="C138" s="9" t="str">
        <f>LEFT(B138,9)</f>
        <v>5040A</v>
      </c>
      <c r="D138" s="28" t="s">
        <v>49</v>
      </c>
      <c r="E138" s="10" t="s">
        <v>438</v>
      </c>
      <c r="F138" s="10" t="str">
        <f>IF(IFERROR(FIND("F",B138),0)=0,"市區公車","幸福巴士")</f>
        <v>市區公車</v>
      </c>
      <c r="G138" s="9" t="s">
        <v>283</v>
      </c>
      <c r="H138" s="10" t="str">
        <f>IF(IFERROR(FIND("/",G138),0)=0,G138,"聯營")</f>
        <v>桃園客運</v>
      </c>
      <c r="I138" s="62" t="str" cm="1">
        <f t="array" ref="I138">_xlfn.IFS(IFERROR(FIND("A",D138),0)&lt;&gt;0,"副線",IFERROR(FIND("B",D138),0)&lt;&gt;0,"副線",IFERROR(FIND("C",D138),0)&lt;&gt;0,"副線",IFERROR(FIND("D",D138),0)&lt;&gt;0,"副線",IFERROR(FIND("E",D138),0)&lt;&gt;0,"副線",TRUE,"正線")</f>
        <v>副線</v>
      </c>
      <c r="J138" s="118">
        <v>4</v>
      </c>
      <c r="K138" s="119">
        <v>3</v>
      </c>
      <c r="L138" s="120">
        <f>J138+K138</f>
        <v>7</v>
      </c>
      <c r="M138" s="14" t="s">
        <v>280</v>
      </c>
    </row>
    <row r="139" spans="1:13" x14ac:dyDescent="0.25">
      <c r="A139" s="9">
        <v>137</v>
      </c>
      <c r="B139" s="9" t="s">
        <v>439</v>
      </c>
      <c r="C139" s="9" t="str">
        <f>LEFT(B139,9)</f>
        <v>5040B</v>
      </c>
      <c r="D139" s="28" t="s">
        <v>50</v>
      </c>
      <c r="E139" s="10" t="s">
        <v>440</v>
      </c>
      <c r="F139" s="10" t="str">
        <f>IF(IFERROR(FIND("F",B139),0)=0,"市區公車","幸福巴士")</f>
        <v>市區公車</v>
      </c>
      <c r="G139" s="9" t="s">
        <v>283</v>
      </c>
      <c r="H139" s="10" t="str">
        <f>IF(IFERROR(FIND("/",G139),0)=0,G139,"聯營")</f>
        <v>桃園客運</v>
      </c>
      <c r="I139" s="62" t="str" cm="1">
        <f t="array" ref="I139">_xlfn.IFS(IFERROR(FIND("A",D139),0)&lt;&gt;0,"副線",IFERROR(FIND("B",D139),0)&lt;&gt;0,"副線",IFERROR(FIND("C",D139),0)&lt;&gt;0,"副線",IFERROR(FIND("D",D139),0)&lt;&gt;0,"副線",IFERROR(FIND("E",D139),0)&lt;&gt;0,"副線",TRUE,"正線")</f>
        <v>副線</v>
      </c>
      <c r="J139" s="118">
        <v>1</v>
      </c>
      <c r="K139" s="119">
        <v>1</v>
      </c>
      <c r="L139" s="120">
        <f>J139+K139</f>
        <v>2</v>
      </c>
      <c r="M139" s="14" t="s">
        <v>284</v>
      </c>
    </row>
    <row r="140" spans="1:13" x14ac:dyDescent="0.25">
      <c r="A140" s="9">
        <v>138</v>
      </c>
      <c r="B140" s="9">
        <v>5041</v>
      </c>
      <c r="C140" s="9" t="str">
        <f>LEFT(B140,9)</f>
        <v>5041</v>
      </c>
      <c r="D140" s="28" t="s">
        <v>179</v>
      </c>
      <c r="E140" s="10" t="s">
        <v>441</v>
      </c>
      <c r="F140" s="10" t="str">
        <f>IF(IFERROR(FIND("F",B140),0)=0,"市區公車","幸福巴士")</f>
        <v>市區公車</v>
      </c>
      <c r="G140" s="9" t="s">
        <v>283</v>
      </c>
      <c r="H140" s="10" t="str">
        <f>IF(IFERROR(FIND("/",G140),0)=0,G140,"聯營")</f>
        <v>桃園客運</v>
      </c>
      <c r="I140" s="62" t="str" cm="1">
        <f t="array" ref="I140">_xlfn.IFS(IFERROR(FIND("A",D140),0)&lt;&gt;0,"副線",IFERROR(FIND("B",D140),0)&lt;&gt;0,"副線",IFERROR(FIND("C",D140),0)&lt;&gt;0,"副線",IFERROR(FIND("D",D140),0)&lt;&gt;0,"副線",IFERROR(FIND("E",D140),0)&lt;&gt;0,"副線",TRUE,"正線")</f>
        <v>正線</v>
      </c>
      <c r="J140" s="118">
        <v>6</v>
      </c>
      <c r="K140" s="119">
        <v>6</v>
      </c>
      <c r="L140" s="120">
        <f>J140+K140</f>
        <v>12</v>
      </c>
      <c r="M140" s="14" t="s">
        <v>280</v>
      </c>
    </row>
    <row r="141" spans="1:13" x14ac:dyDescent="0.25">
      <c r="A141" s="9">
        <v>139</v>
      </c>
      <c r="B141" s="9">
        <v>5042</v>
      </c>
      <c r="C141" s="9" t="str">
        <f>LEFT(B141,9)</f>
        <v>5042</v>
      </c>
      <c r="D141" s="28" t="s">
        <v>180</v>
      </c>
      <c r="E141" s="10" t="s">
        <v>442</v>
      </c>
      <c r="F141" s="10" t="str">
        <f>IF(IFERROR(FIND("F",B141),0)=0,"市區公車","幸福巴士")</f>
        <v>市區公車</v>
      </c>
      <c r="G141" s="9" t="s">
        <v>283</v>
      </c>
      <c r="H141" s="10" t="str">
        <f>IF(IFERROR(FIND("/",G141),0)=0,G141,"聯營")</f>
        <v>桃園客運</v>
      </c>
      <c r="I141" s="62" t="str" cm="1">
        <f t="array" ref="I141">_xlfn.IFS(IFERROR(FIND("A",D141),0)&lt;&gt;0,"副線",IFERROR(FIND("B",D141),0)&lt;&gt;0,"副線",IFERROR(FIND("C",D141),0)&lt;&gt;0,"副線",IFERROR(FIND("D",D141),0)&lt;&gt;0,"副線",IFERROR(FIND("E",D141),0)&lt;&gt;0,"副線",TRUE,"正線")</f>
        <v>正線</v>
      </c>
      <c r="J141" s="118">
        <v>50</v>
      </c>
      <c r="K141" s="119">
        <v>32</v>
      </c>
      <c r="L141" s="120">
        <f>J141+K141</f>
        <v>82</v>
      </c>
      <c r="M141" s="14" t="s">
        <v>280</v>
      </c>
    </row>
    <row r="142" spans="1:13" x14ac:dyDescent="0.25">
      <c r="A142" s="9">
        <v>140</v>
      </c>
      <c r="B142" s="9">
        <v>5043</v>
      </c>
      <c r="C142" s="9" t="str">
        <f>LEFT(B142,9)</f>
        <v>5043</v>
      </c>
      <c r="D142" s="28" t="s">
        <v>181</v>
      </c>
      <c r="E142" s="10" t="s">
        <v>443</v>
      </c>
      <c r="F142" s="10" t="str">
        <f>IF(IFERROR(FIND("F",B142),0)=0,"市區公車","幸福巴士")</f>
        <v>市區公車</v>
      </c>
      <c r="G142" s="9" t="s">
        <v>283</v>
      </c>
      <c r="H142" s="10" t="str">
        <f>IF(IFERROR(FIND("/",G142),0)=0,G142,"聯營")</f>
        <v>桃園客運</v>
      </c>
      <c r="I142" s="62" t="str" cm="1">
        <f t="array" ref="I142">_xlfn.IFS(IFERROR(FIND("A",D142),0)&lt;&gt;0,"副線",IFERROR(FIND("B",D142),0)&lt;&gt;0,"副線",IFERROR(FIND("C",D142),0)&lt;&gt;0,"副線",IFERROR(FIND("D",D142),0)&lt;&gt;0,"副線",IFERROR(FIND("E",D142),0)&lt;&gt;0,"副線",TRUE,"正線")</f>
        <v>正線</v>
      </c>
      <c r="J142" s="118">
        <v>12</v>
      </c>
      <c r="K142" s="119">
        <v>12</v>
      </c>
      <c r="L142" s="120">
        <f>J142+K142</f>
        <v>24</v>
      </c>
      <c r="M142" s="14" t="s">
        <v>280</v>
      </c>
    </row>
    <row r="143" spans="1:13" x14ac:dyDescent="0.25">
      <c r="A143" s="9">
        <v>141</v>
      </c>
      <c r="B143" s="9" t="s">
        <v>444</v>
      </c>
      <c r="C143" s="9" t="str">
        <f>LEFT(B143,9)</f>
        <v>5043A</v>
      </c>
      <c r="D143" s="28" t="s">
        <v>51</v>
      </c>
      <c r="E143" s="10" t="s">
        <v>445</v>
      </c>
      <c r="F143" s="10" t="str">
        <f>IF(IFERROR(FIND("F",B143),0)=0,"市區公車","幸福巴士")</f>
        <v>市區公車</v>
      </c>
      <c r="G143" s="9" t="s">
        <v>283</v>
      </c>
      <c r="H143" s="10" t="str">
        <f>IF(IFERROR(FIND("/",G143),0)=0,G143,"聯營")</f>
        <v>桃園客運</v>
      </c>
      <c r="I143" s="62" t="str" cm="1">
        <f t="array" ref="I143">_xlfn.IFS(IFERROR(FIND("A",D143),0)&lt;&gt;0,"副線",IFERROR(FIND("B",D143),0)&lt;&gt;0,"副線",IFERROR(FIND("C",D143),0)&lt;&gt;0,"副線",IFERROR(FIND("D",D143),0)&lt;&gt;0,"副線",IFERROR(FIND("E",D143),0)&lt;&gt;0,"副線",TRUE,"正線")</f>
        <v>副線</v>
      </c>
      <c r="J143" s="118">
        <v>6</v>
      </c>
      <c r="K143" s="119">
        <v>5</v>
      </c>
      <c r="L143" s="120">
        <f>J143+K143</f>
        <v>11</v>
      </c>
      <c r="M143" s="14" t="s">
        <v>280</v>
      </c>
    </row>
    <row r="144" spans="1:13" x14ac:dyDescent="0.25">
      <c r="A144" s="9">
        <v>142</v>
      </c>
      <c r="B144" s="9">
        <v>5044</v>
      </c>
      <c r="C144" s="9" t="str">
        <f>LEFT(B144,9)</f>
        <v>5044</v>
      </c>
      <c r="D144" s="28" t="s">
        <v>182</v>
      </c>
      <c r="E144" s="10" t="s">
        <v>446</v>
      </c>
      <c r="F144" s="10" t="str">
        <f>IF(IFERROR(FIND("F",B144),0)=0,"市區公車","幸福巴士")</f>
        <v>市區公車</v>
      </c>
      <c r="G144" s="9" t="s">
        <v>283</v>
      </c>
      <c r="H144" s="10" t="str">
        <f>IF(IFERROR(FIND("/",G144),0)=0,G144,"聯營")</f>
        <v>桃園客運</v>
      </c>
      <c r="I144" s="62" t="str" cm="1">
        <f t="array" ref="I144">_xlfn.IFS(IFERROR(FIND("A",D144),0)&lt;&gt;0,"副線",IFERROR(FIND("B",D144),0)&lt;&gt;0,"副線",IFERROR(FIND("C",D144),0)&lt;&gt;0,"副線",IFERROR(FIND("D",D144),0)&lt;&gt;0,"副線",IFERROR(FIND("E",D144),0)&lt;&gt;0,"副線",TRUE,"正線")</f>
        <v>正線</v>
      </c>
      <c r="J144" s="118">
        <v>18</v>
      </c>
      <c r="K144" s="119">
        <v>16</v>
      </c>
      <c r="L144" s="120">
        <f>J144+K144</f>
        <v>34</v>
      </c>
      <c r="M144" s="14" t="s">
        <v>280</v>
      </c>
    </row>
    <row r="145" spans="1:13" x14ac:dyDescent="0.25">
      <c r="A145" s="9">
        <v>143</v>
      </c>
      <c r="B145" s="9">
        <v>5048</v>
      </c>
      <c r="C145" s="9" t="str">
        <f>LEFT(B145,9)</f>
        <v>5048</v>
      </c>
      <c r="D145" s="28" t="s">
        <v>183</v>
      </c>
      <c r="E145" s="10" t="s">
        <v>447</v>
      </c>
      <c r="F145" s="10" t="str">
        <f>IF(IFERROR(FIND("F",B145),0)=0,"市區公車","幸福巴士")</f>
        <v>市區公車</v>
      </c>
      <c r="G145" s="9" t="s">
        <v>283</v>
      </c>
      <c r="H145" s="10" t="str">
        <f>IF(IFERROR(FIND("/",G145),0)=0,G145,"聯營")</f>
        <v>桃園客運</v>
      </c>
      <c r="I145" s="62" t="str" cm="1">
        <f t="array" ref="I145">_xlfn.IFS(IFERROR(FIND("A",D145),0)&lt;&gt;0,"副線",IFERROR(FIND("B",D145),0)&lt;&gt;0,"副線",IFERROR(FIND("C",D145),0)&lt;&gt;0,"副線",IFERROR(FIND("D",D145),0)&lt;&gt;0,"副線",IFERROR(FIND("E",D145),0)&lt;&gt;0,"副線",TRUE,"正線")</f>
        <v>正線</v>
      </c>
      <c r="J145" s="118">
        <v>2</v>
      </c>
      <c r="K145" s="119">
        <v>2</v>
      </c>
      <c r="L145" s="120">
        <f>J145+K145</f>
        <v>4</v>
      </c>
      <c r="M145" s="14" t="s">
        <v>280</v>
      </c>
    </row>
    <row r="146" spans="1:13" x14ac:dyDescent="0.25">
      <c r="A146" s="9">
        <v>144</v>
      </c>
      <c r="B146" s="9">
        <v>5049</v>
      </c>
      <c r="C146" s="9" t="str">
        <f>LEFT(B146,9)</f>
        <v>5049</v>
      </c>
      <c r="D146" s="28" t="s">
        <v>184</v>
      </c>
      <c r="E146" s="10" t="s">
        <v>448</v>
      </c>
      <c r="F146" s="10" t="str">
        <f>IF(IFERROR(FIND("F",B146),0)=0,"市區公車","幸福巴士")</f>
        <v>市區公車</v>
      </c>
      <c r="G146" s="9" t="s">
        <v>283</v>
      </c>
      <c r="H146" s="10" t="str">
        <f>IF(IFERROR(FIND("/",G146),0)=0,G146,"聯營")</f>
        <v>桃園客運</v>
      </c>
      <c r="I146" s="62" t="str" cm="1">
        <f t="array" ref="I146">_xlfn.IFS(IFERROR(FIND("A",D146),0)&lt;&gt;0,"副線",IFERROR(FIND("B",D146),0)&lt;&gt;0,"副線",IFERROR(FIND("C",D146),0)&lt;&gt;0,"副線",IFERROR(FIND("D",D146),0)&lt;&gt;0,"副線",IFERROR(FIND("E",D146),0)&lt;&gt;0,"副線",TRUE,"正線")</f>
        <v>正線</v>
      </c>
      <c r="J146" s="118">
        <v>6</v>
      </c>
      <c r="K146" s="119">
        <v>6</v>
      </c>
      <c r="L146" s="120">
        <f>J146+K146</f>
        <v>12</v>
      </c>
      <c r="M146" s="14" t="s">
        <v>280</v>
      </c>
    </row>
    <row r="147" spans="1:13" x14ac:dyDescent="0.25">
      <c r="A147" s="9">
        <v>145</v>
      </c>
      <c r="B147" s="9">
        <v>505</v>
      </c>
      <c r="C147" s="9" t="str">
        <f>LEFT(B147,9)</f>
        <v>505</v>
      </c>
      <c r="D147" s="28" t="s">
        <v>185</v>
      </c>
      <c r="E147" s="10" t="s">
        <v>388</v>
      </c>
      <c r="F147" s="10" t="str">
        <f>IF(IFERROR(FIND("F",B147),0)=0,"市區公車","幸福巴士")</f>
        <v>市區公車</v>
      </c>
      <c r="G147" s="113" t="s">
        <v>283</v>
      </c>
      <c r="H147" s="10" t="str">
        <f>IF(IFERROR(FIND("/",G147),0)=0,G147,"聯營")</f>
        <v>桃園客運</v>
      </c>
      <c r="I147" s="62" t="str" cm="1">
        <f t="array" ref="I147">_xlfn.IFS(IFERROR(FIND("A",D147),0)&lt;&gt;0,"副線",IFERROR(FIND("B",D147),0)&lt;&gt;0,"副線",IFERROR(FIND("C",D147),0)&lt;&gt;0,"副線",IFERROR(FIND("D",D147),0)&lt;&gt;0,"副線",IFERROR(FIND("E",D147),0)&lt;&gt;0,"副線",TRUE,"正線")</f>
        <v>正線</v>
      </c>
      <c r="J147" s="118">
        <v>0</v>
      </c>
      <c r="K147" s="119">
        <v>6</v>
      </c>
      <c r="L147" s="120">
        <f>J147+K147</f>
        <v>6</v>
      </c>
      <c r="M147" s="14" t="s">
        <v>280</v>
      </c>
    </row>
    <row r="148" spans="1:13" x14ac:dyDescent="0.25">
      <c r="A148" s="9">
        <v>146</v>
      </c>
      <c r="B148" s="9">
        <v>5050</v>
      </c>
      <c r="C148" s="9" t="str">
        <f>LEFT(B148,9)</f>
        <v>5050</v>
      </c>
      <c r="D148" s="28" t="s">
        <v>186</v>
      </c>
      <c r="E148" s="10" t="s">
        <v>449</v>
      </c>
      <c r="F148" s="10" t="str">
        <f>IF(IFERROR(FIND("F",B148),0)=0,"市區公車","幸福巴士")</f>
        <v>市區公車</v>
      </c>
      <c r="G148" s="9" t="s">
        <v>283</v>
      </c>
      <c r="H148" s="10" t="str">
        <f>IF(IFERROR(FIND("/",G148),0)=0,G148,"聯營")</f>
        <v>桃園客運</v>
      </c>
      <c r="I148" s="62" t="str" cm="1">
        <f t="array" ref="I148">_xlfn.IFS(IFERROR(FIND("A",D148),0)&lt;&gt;0,"副線",IFERROR(FIND("B",D148),0)&lt;&gt;0,"副線",IFERROR(FIND("C",D148),0)&lt;&gt;0,"副線",IFERROR(FIND("D",D148),0)&lt;&gt;0,"副線",IFERROR(FIND("E",D148),0)&lt;&gt;0,"副線",TRUE,"正線")</f>
        <v>正線</v>
      </c>
      <c r="J148" s="118">
        <v>10</v>
      </c>
      <c r="K148" s="119">
        <v>9</v>
      </c>
      <c r="L148" s="120">
        <f>J148+K148</f>
        <v>19</v>
      </c>
      <c r="M148" s="14" t="s">
        <v>280</v>
      </c>
    </row>
    <row r="149" spans="1:13" x14ac:dyDescent="0.25">
      <c r="A149" s="9">
        <v>147</v>
      </c>
      <c r="B149" s="9" t="s">
        <v>450</v>
      </c>
      <c r="C149" s="9" t="str">
        <f>LEFT(B149,9)</f>
        <v>5050A</v>
      </c>
      <c r="D149" s="28" t="s">
        <v>187</v>
      </c>
      <c r="E149" s="10" t="s">
        <v>451</v>
      </c>
      <c r="F149" s="10" t="str">
        <f>IF(IFERROR(FIND("F",B149),0)=0,"市區公車","幸福巴士")</f>
        <v>市區公車</v>
      </c>
      <c r="G149" s="9" t="s">
        <v>283</v>
      </c>
      <c r="H149" s="10" t="str">
        <f>IF(IFERROR(FIND("/",G149),0)=0,G149,"聯營")</f>
        <v>桃園客運</v>
      </c>
      <c r="I149" s="62" t="str" cm="1">
        <f t="array" ref="I149">_xlfn.IFS(IFERROR(FIND("A",D149),0)&lt;&gt;0,"副線",IFERROR(FIND("B",D149),0)&lt;&gt;0,"副線",IFERROR(FIND("C",D149),0)&lt;&gt;0,"副線",IFERROR(FIND("D",D149),0)&lt;&gt;0,"副線",IFERROR(FIND("E",D149),0)&lt;&gt;0,"副線",TRUE,"正線")</f>
        <v>副線</v>
      </c>
      <c r="J149" s="118">
        <v>2</v>
      </c>
      <c r="K149" s="119">
        <v>1</v>
      </c>
      <c r="L149" s="120">
        <f>J149+K149</f>
        <v>3</v>
      </c>
      <c r="M149" s="14" t="s">
        <v>280</v>
      </c>
    </row>
    <row r="150" spans="1:13" x14ac:dyDescent="0.25">
      <c r="A150" s="9">
        <v>148</v>
      </c>
      <c r="B150" s="9">
        <v>5051</v>
      </c>
      <c r="C150" s="9" t="str">
        <f>LEFT(B150,9)</f>
        <v>5051</v>
      </c>
      <c r="D150" s="28" t="s">
        <v>188</v>
      </c>
      <c r="E150" s="10" t="s">
        <v>452</v>
      </c>
      <c r="F150" s="10" t="str">
        <f>IF(IFERROR(FIND("F",B150),0)=0,"市區公車","幸福巴士")</f>
        <v>市區公車</v>
      </c>
      <c r="G150" s="9" t="s">
        <v>283</v>
      </c>
      <c r="H150" s="10" t="str">
        <f>IF(IFERROR(FIND("/",G150),0)=0,G150,"聯營")</f>
        <v>桃園客運</v>
      </c>
      <c r="I150" s="62" t="str" cm="1">
        <f t="array" ref="I150">_xlfn.IFS(IFERROR(FIND("A",D150),0)&lt;&gt;0,"副線",IFERROR(FIND("B",D150),0)&lt;&gt;0,"副線",IFERROR(FIND("C",D150),0)&lt;&gt;0,"副線",IFERROR(FIND("D",D150),0)&lt;&gt;0,"副線",IFERROR(FIND("E",D150),0)&lt;&gt;0,"副線",TRUE,"正線")</f>
        <v>正線</v>
      </c>
      <c r="J150" s="118">
        <v>8</v>
      </c>
      <c r="K150" s="119">
        <v>8</v>
      </c>
      <c r="L150" s="120">
        <f>J150+K150</f>
        <v>16</v>
      </c>
      <c r="M150" s="14" t="s">
        <v>280</v>
      </c>
    </row>
    <row r="151" spans="1:13" x14ac:dyDescent="0.25">
      <c r="A151" s="9">
        <v>149</v>
      </c>
      <c r="B151" s="9">
        <v>5053</v>
      </c>
      <c r="C151" s="9" t="str">
        <f>LEFT(B151,9)</f>
        <v>5053</v>
      </c>
      <c r="D151" s="28" t="s">
        <v>189</v>
      </c>
      <c r="E151" s="10" t="s">
        <v>453</v>
      </c>
      <c r="F151" s="10" t="str">
        <f>IF(IFERROR(FIND("F",B151),0)=0,"市區公車","幸福巴士")</f>
        <v>市區公車</v>
      </c>
      <c r="G151" s="9" t="s">
        <v>283</v>
      </c>
      <c r="H151" s="10" t="str">
        <f>IF(IFERROR(FIND("/",G151),0)=0,G151,"聯營")</f>
        <v>桃園客運</v>
      </c>
      <c r="I151" s="62" t="str" cm="1">
        <f t="array" ref="I151">_xlfn.IFS(IFERROR(FIND("A",D151),0)&lt;&gt;0,"副線",IFERROR(FIND("B",D151),0)&lt;&gt;0,"副線",IFERROR(FIND("C",D151),0)&lt;&gt;0,"副線",IFERROR(FIND("D",D151),0)&lt;&gt;0,"副線",IFERROR(FIND("E",D151),0)&lt;&gt;0,"副線",TRUE,"正線")</f>
        <v>正線</v>
      </c>
      <c r="J151" s="118">
        <v>45</v>
      </c>
      <c r="K151" s="119">
        <v>17</v>
      </c>
      <c r="L151" s="120">
        <f>J151+K151</f>
        <v>62</v>
      </c>
      <c r="M151" s="14" t="s">
        <v>280</v>
      </c>
    </row>
    <row r="152" spans="1:13" x14ac:dyDescent="0.25">
      <c r="A152" s="9">
        <v>150</v>
      </c>
      <c r="B152" s="9" t="s">
        <v>454</v>
      </c>
      <c r="C152" s="9" t="str">
        <f>LEFT(B152,9)</f>
        <v>5053A</v>
      </c>
      <c r="D152" s="28" t="s">
        <v>52</v>
      </c>
      <c r="E152" s="10" t="s">
        <v>455</v>
      </c>
      <c r="F152" s="10" t="str">
        <f>IF(IFERROR(FIND("F",B152),0)=0,"市區公車","幸福巴士")</f>
        <v>市區公車</v>
      </c>
      <c r="G152" s="9" t="s">
        <v>283</v>
      </c>
      <c r="H152" s="10" t="str">
        <f>IF(IFERROR(FIND("/",G152),0)=0,G152,"聯營")</f>
        <v>桃園客運</v>
      </c>
      <c r="I152" s="62" t="str" cm="1">
        <f t="array" ref="I152">_xlfn.IFS(IFERROR(FIND("A",D152),0)&lt;&gt;0,"副線",IFERROR(FIND("B",D152),0)&lt;&gt;0,"副線",IFERROR(FIND("C",D152),0)&lt;&gt;0,"副線",IFERROR(FIND("D",D152),0)&lt;&gt;0,"副線",IFERROR(FIND("E",D152),0)&lt;&gt;0,"副線",TRUE,"正線")</f>
        <v>副線</v>
      </c>
      <c r="J152" s="118">
        <v>23</v>
      </c>
      <c r="K152" s="119">
        <v>17</v>
      </c>
      <c r="L152" s="120">
        <f>J152+K152</f>
        <v>40</v>
      </c>
      <c r="M152" s="14" t="s">
        <v>280</v>
      </c>
    </row>
    <row r="153" spans="1:13" x14ac:dyDescent="0.25">
      <c r="A153" s="9">
        <v>151</v>
      </c>
      <c r="B153" s="9">
        <v>5055</v>
      </c>
      <c r="C153" s="9" t="str">
        <f>LEFT(B153,9)</f>
        <v>5055</v>
      </c>
      <c r="D153" s="28" t="s">
        <v>190</v>
      </c>
      <c r="E153" s="10" t="s">
        <v>456</v>
      </c>
      <c r="F153" s="10" t="str">
        <f>IF(IFERROR(FIND("F",B153),0)=0,"市區公車","幸福巴士")</f>
        <v>市區公車</v>
      </c>
      <c r="G153" s="9" t="s">
        <v>283</v>
      </c>
      <c r="H153" s="10" t="str">
        <f>IF(IFERROR(FIND("/",G153),0)=0,G153,"聯營")</f>
        <v>桃園客運</v>
      </c>
      <c r="I153" s="62" t="str" cm="1">
        <f t="array" ref="I153">_xlfn.IFS(IFERROR(FIND("A",D153),0)&lt;&gt;0,"副線",IFERROR(FIND("B",D153),0)&lt;&gt;0,"副線",IFERROR(FIND("C",D153),0)&lt;&gt;0,"副線",IFERROR(FIND("D",D153),0)&lt;&gt;0,"副線",IFERROR(FIND("E",D153),0)&lt;&gt;0,"副線",TRUE,"正線")</f>
        <v>正線</v>
      </c>
      <c r="J153" s="118">
        <v>10</v>
      </c>
      <c r="K153" s="119">
        <v>10</v>
      </c>
      <c r="L153" s="120">
        <f>J153+K153</f>
        <v>20</v>
      </c>
      <c r="M153" s="14" t="s">
        <v>280</v>
      </c>
    </row>
    <row r="154" spans="1:13" x14ac:dyDescent="0.25">
      <c r="A154" s="9">
        <v>152</v>
      </c>
      <c r="B154" s="9">
        <v>5056</v>
      </c>
      <c r="C154" s="9" t="str">
        <f>LEFT(B154,9)</f>
        <v>5056</v>
      </c>
      <c r="D154" s="28" t="s">
        <v>191</v>
      </c>
      <c r="E154" s="10" t="s">
        <v>457</v>
      </c>
      <c r="F154" s="10" t="str">
        <f>IF(IFERROR(FIND("F",B154),0)=0,"市區公車","幸福巴士")</f>
        <v>市區公車</v>
      </c>
      <c r="G154" s="9" t="s">
        <v>283</v>
      </c>
      <c r="H154" s="10" t="str">
        <f>IF(IFERROR(FIND("/",G154),0)=0,G154,"聯營")</f>
        <v>桃園客運</v>
      </c>
      <c r="I154" s="62" t="str" cm="1">
        <f t="array" ref="I154">_xlfn.IFS(IFERROR(FIND("A",D154),0)&lt;&gt;0,"副線",IFERROR(FIND("B",D154),0)&lt;&gt;0,"副線",IFERROR(FIND("C",D154),0)&lt;&gt;0,"副線",IFERROR(FIND("D",D154),0)&lt;&gt;0,"副線",IFERROR(FIND("E",D154),0)&lt;&gt;0,"副線",TRUE,"正線")</f>
        <v>正線</v>
      </c>
      <c r="J154" s="118">
        <v>4</v>
      </c>
      <c r="K154" s="119">
        <v>4</v>
      </c>
      <c r="L154" s="120">
        <f>J154+K154</f>
        <v>8</v>
      </c>
      <c r="M154" s="14" t="s">
        <v>280</v>
      </c>
    </row>
    <row r="155" spans="1:13" x14ac:dyDescent="0.25">
      <c r="A155" s="9">
        <v>153</v>
      </c>
      <c r="B155" s="9">
        <v>5057</v>
      </c>
      <c r="C155" s="9" t="str">
        <f>LEFT(B155,9)</f>
        <v>5057</v>
      </c>
      <c r="D155" s="28" t="s">
        <v>192</v>
      </c>
      <c r="E155" s="10" t="s">
        <v>458</v>
      </c>
      <c r="F155" s="10" t="str">
        <f>IF(IFERROR(FIND("F",B155),0)=0,"市區公車","幸福巴士")</f>
        <v>市區公車</v>
      </c>
      <c r="G155" s="9" t="s">
        <v>283</v>
      </c>
      <c r="H155" s="10" t="str">
        <f>IF(IFERROR(FIND("/",G155),0)=0,G155,"聯營")</f>
        <v>桃園客運</v>
      </c>
      <c r="I155" s="62" t="str" cm="1">
        <f t="array" ref="I155">_xlfn.IFS(IFERROR(FIND("A",D155),0)&lt;&gt;0,"副線",IFERROR(FIND("B",D155),0)&lt;&gt;0,"副線",IFERROR(FIND("C",D155),0)&lt;&gt;0,"副線",IFERROR(FIND("D",D155),0)&lt;&gt;0,"副線",IFERROR(FIND("E",D155),0)&lt;&gt;0,"副線",TRUE,"正線")</f>
        <v>正線</v>
      </c>
      <c r="J155" s="118">
        <v>14</v>
      </c>
      <c r="K155" s="119">
        <v>14</v>
      </c>
      <c r="L155" s="120">
        <f>J155+K155</f>
        <v>28</v>
      </c>
      <c r="M155" s="14" t="s">
        <v>280</v>
      </c>
    </row>
    <row r="156" spans="1:13" x14ac:dyDescent="0.25">
      <c r="A156" s="9">
        <v>154</v>
      </c>
      <c r="B156" s="9" t="s">
        <v>459</v>
      </c>
      <c r="C156" s="9" t="str">
        <f>LEFT(B156,9)</f>
        <v>5057A</v>
      </c>
      <c r="D156" s="28" t="s">
        <v>53</v>
      </c>
      <c r="E156" s="10" t="s">
        <v>460</v>
      </c>
      <c r="F156" s="10" t="str">
        <f>IF(IFERROR(FIND("F",B156),0)=0,"市區公車","幸福巴士")</f>
        <v>市區公車</v>
      </c>
      <c r="G156" s="9" t="s">
        <v>283</v>
      </c>
      <c r="H156" s="10" t="str">
        <f>IF(IFERROR(FIND("/",G156),0)=0,G156,"聯營")</f>
        <v>桃園客運</v>
      </c>
      <c r="I156" s="62" t="str" cm="1">
        <f t="array" ref="I156">_xlfn.IFS(IFERROR(FIND("A",D156),0)&lt;&gt;0,"副線",IFERROR(FIND("B",D156),0)&lt;&gt;0,"副線",IFERROR(FIND("C",D156),0)&lt;&gt;0,"副線",IFERROR(FIND("D",D156),0)&lt;&gt;0,"副線",IFERROR(FIND("E",D156),0)&lt;&gt;0,"副線",TRUE,"正線")</f>
        <v>副線</v>
      </c>
      <c r="J156" s="118">
        <v>1</v>
      </c>
      <c r="K156" s="119">
        <v>1</v>
      </c>
      <c r="L156" s="120">
        <f>J156+K156</f>
        <v>2</v>
      </c>
      <c r="M156" s="14" t="s">
        <v>284</v>
      </c>
    </row>
    <row r="157" spans="1:13" x14ac:dyDescent="0.25">
      <c r="A157" s="9">
        <v>155</v>
      </c>
      <c r="B157" s="9" t="s">
        <v>461</v>
      </c>
      <c r="C157" s="9" t="str">
        <f>LEFT(B157,9)</f>
        <v>5057B</v>
      </c>
      <c r="D157" s="28" t="s">
        <v>54</v>
      </c>
      <c r="E157" s="10" t="s">
        <v>462</v>
      </c>
      <c r="F157" s="10" t="str">
        <f>IF(IFERROR(FIND("F",B157),0)=0,"市區公車","幸福巴士")</f>
        <v>市區公車</v>
      </c>
      <c r="G157" s="9" t="s">
        <v>283</v>
      </c>
      <c r="H157" s="10" t="str">
        <f>IF(IFERROR(FIND("/",G157),0)=0,G157,"聯營")</f>
        <v>桃園客運</v>
      </c>
      <c r="I157" s="62" t="str" cm="1">
        <f t="array" ref="I157">_xlfn.IFS(IFERROR(FIND("A",D157),0)&lt;&gt;0,"副線",IFERROR(FIND("B",D157),0)&lt;&gt;0,"副線",IFERROR(FIND("C",D157),0)&lt;&gt;0,"副線",IFERROR(FIND("D",D157),0)&lt;&gt;0,"副線",IFERROR(FIND("E",D157),0)&lt;&gt;0,"副線",TRUE,"正線")</f>
        <v>副線</v>
      </c>
      <c r="J157" s="118">
        <v>4</v>
      </c>
      <c r="K157" s="119">
        <v>4</v>
      </c>
      <c r="L157" s="120">
        <f>J157+K157</f>
        <v>8</v>
      </c>
      <c r="M157" s="14" t="s">
        <v>284</v>
      </c>
    </row>
    <row r="158" spans="1:13" x14ac:dyDescent="0.25">
      <c r="A158" s="9">
        <v>156</v>
      </c>
      <c r="B158" s="9" t="s">
        <v>463</v>
      </c>
      <c r="C158" s="9" t="str">
        <f>LEFT(B158,9)</f>
        <v>5057C</v>
      </c>
      <c r="D158" s="28" t="s">
        <v>55</v>
      </c>
      <c r="E158" s="10" t="s">
        <v>464</v>
      </c>
      <c r="F158" s="10" t="str">
        <f>IF(IFERROR(FIND("F",B158),0)=0,"市區公車","幸福巴士")</f>
        <v>市區公車</v>
      </c>
      <c r="G158" s="9" t="s">
        <v>283</v>
      </c>
      <c r="H158" s="10" t="str">
        <f>IF(IFERROR(FIND("/",G158),0)=0,G158,"聯營")</f>
        <v>桃園客運</v>
      </c>
      <c r="I158" s="62" t="str" cm="1">
        <f t="array" ref="I158">_xlfn.IFS(IFERROR(FIND("A",D158),0)&lt;&gt;0,"副線",IFERROR(FIND("B",D158),0)&lt;&gt;0,"副線",IFERROR(FIND("C",D158),0)&lt;&gt;0,"副線",IFERROR(FIND("D",D158),0)&lt;&gt;0,"副線",IFERROR(FIND("E",D158),0)&lt;&gt;0,"副線",TRUE,"正線")</f>
        <v>副線</v>
      </c>
      <c r="J158" s="118">
        <v>1</v>
      </c>
      <c r="K158" s="119">
        <v>1</v>
      </c>
      <c r="L158" s="120">
        <f>J158+K158</f>
        <v>2</v>
      </c>
      <c r="M158" s="14" t="s">
        <v>284</v>
      </c>
    </row>
    <row r="159" spans="1:13" x14ac:dyDescent="0.25">
      <c r="A159" s="9">
        <v>157</v>
      </c>
      <c r="B159" s="9">
        <v>5059</v>
      </c>
      <c r="C159" s="9" t="str">
        <f>LEFT(B159,9)</f>
        <v>5059</v>
      </c>
      <c r="D159" s="28" t="s">
        <v>193</v>
      </c>
      <c r="E159" s="10" t="s">
        <v>465</v>
      </c>
      <c r="F159" s="10" t="str">
        <f>IF(IFERROR(FIND("F",B159),0)=0,"市區公車","幸福巴士")</f>
        <v>市區公車</v>
      </c>
      <c r="G159" s="9" t="s">
        <v>283</v>
      </c>
      <c r="H159" s="10" t="str">
        <f>IF(IFERROR(FIND("/",G159),0)=0,G159,"聯營")</f>
        <v>桃園客運</v>
      </c>
      <c r="I159" s="62" t="str" cm="1">
        <f t="array" ref="I159">_xlfn.IFS(IFERROR(FIND("A",D159),0)&lt;&gt;0,"副線",IFERROR(FIND("B",D159),0)&lt;&gt;0,"副線",IFERROR(FIND("C",D159),0)&lt;&gt;0,"副線",IFERROR(FIND("D",D159),0)&lt;&gt;0,"副線",IFERROR(FIND("E",D159),0)&lt;&gt;0,"副線",TRUE,"正線")</f>
        <v>正線</v>
      </c>
      <c r="J159" s="118">
        <v>24</v>
      </c>
      <c r="K159" s="119">
        <v>24</v>
      </c>
      <c r="L159" s="120">
        <f>J159+K159</f>
        <v>48</v>
      </c>
      <c r="M159" s="14" t="s">
        <v>280</v>
      </c>
    </row>
    <row r="160" spans="1:13" x14ac:dyDescent="0.25">
      <c r="A160" s="9">
        <v>158</v>
      </c>
      <c r="B160" s="9">
        <v>506</v>
      </c>
      <c r="C160" s="9" t="str">
        <f>LEFT(B160,9)</f>
        <v>506</v>
      </c>
      <c r="D160" s="28" t="s">
        <v>194</v>
      </c>
      <c r="E160" s="10" t="s">
        <v>389</v>
      </c>
      <c r="F160" s="10" t="str">
        <f>IF(IFERROR(FIND("F",B160),0)=0,"市區公車","幸福巴士")</f>
        <v>市區公車</v>
      </c>
      <c r="G160" s="113" t="s">
        <v>283</v>
      </c>
      <c r="H160" s="10" t="str">
        <f>IF(IFERROR(FIND("/",G160),0)=0,G160,"聯營")</f>
        <v>桃園客運</v>
      </c>
      <c r="I160" s="62" t="str" cm="1">
        <f t="array" ref="I160">_xlfn.IFS(IFERROR(FIND("A",D160),0)&lt;&gt;0,"副線",IFERROR(FIND("B",D160),0)&lt;&gt;0,"副線",IFERROR(FIND("C",D160),0)&lt;&gt;0,"副線",IFERROR(FIND("D",D160),0)&lt;&gt;0,"副線",IFERROR(FIND("E",D160),0)&lt;&gt;0,"副線",TRUE,"正線")</f>
        <v>正線</v>
      </c>
      <c r="J160" s="118">
        <v>6</v>
      </c>
      <c r="K160" s="119">
        <v>10</v>
      </c>
      <c r="L160" s="120">
        <f>J160+K160</f>
        <v>16</v>
      </c>
      <c r="M160" s="14" t="s">
        <v>280</v>
      </c>
    </row>
    <row r="161" spans="1:13" x14ac:dyDescent="0.25">
      <c r="A161" s="9">
        <v>159</v>
      </c>
      <c r="B161" s="9">
        <v>5060</v>
      </c>
      <c r="C161" s="9" t="str">
        <f>LEFT(B161,9)</f>
        <v>5060</v>
      </c>
      <c r="D161" s="28" t="s">
        <v>195</v>
      </c>
      <c r="E161" s="10" t="s">
        <v>466</v>
      </c>
      <c r="F161" s="10" t="str">
        <f>IF(IFERROR(FIND("F",B161),0)=0,"市區公車","幸福巴士")</f>
        <v>市區公車</v>
      </c>
      <c r="G161" s="9" t="s">
        <v>283</v>
      </c>
      <c r="H161" s="10" t="str">
        <f>IF(IFERROR(FIND("/",G161),0)=0,G161,"聯營")</f>
        <v>桃園客運</v>
      </c>
      <c r="I161" s="62" t="str" cm="1">
        <f t="array" ref="I161">_xlfn.IFS(IFERROR(FIND("A",D161),0)&lt;&gt;0,"副線",IFERROR(FIND("B",D161),0)&lt;&gt;0,"副線",IFERROR(FIND("C",D161),0)&lt;&gt;0,"副線",IFERROR(FIND("D",D161),0)&lt;&gt;0,"副線",IFERROR(FIND("E",D161),0)&lt;&gt;0,"副線",TRUE,"正線")</f>
        <v>正線</v>
      </c>
      <c r="J161" s="118">
        <v>12</v>
      </c>
      <c r="K161" s="119">
        <v>12</v>
      </c>
      <c r="L161" s="120">
        <f>J161+K161</f>
        <v>24</v>
      </c>
      <c r="M161" s="14" t="s">
        <v>280</v>
      </c>
    </row>
    <row r="162" spans="1:13" x14ac:dyDescent="0.25">
      <c r="A162" s="9">
        <v>160</v>
      </c>
      <c r="B162" s="9">
        <v>5061</v>
      </c>
      <c r="C162" s="9" t="str">
        <f>LEFT(B162,9)</f>
        <v>5061</v>
      </c>
      <c r="D162" s="28" t="s">
        <v>196</v>
      </c>
      <c r="E162" s="10" t="s">
        <v>467</v>
      </c>
      <c r="F162" s="10" t="str">
        <f>IF(IFERROR(FIND("F",B162),0)=0,"市區公車","幸福巴士")</f>
        <v>市區公車</v>
      </c>
      <c r="G162" s="9" t="s">
        <v>283</v>
      </c>
      <c r="H162" s="10" t="str">
        <f>IF(IFERROR(FIND("/",G162),0)=0,G162,"聯營")</f>
        <v>桃園客運</v>
      </c>
      <c r="I162" s="62" t="str" cm="1">
        <f t="array" ref="I162">_xlfn.IFS(IFERROR(FIND("A",D162),0)&lt;&gt;0,"副線",IFERROR(FIND("B",D162),0)&lt;&gt;0,"副線",IFERROR(FIND("C",D162),0)&lt;&gt;0,"副線",IFERROR(FIND("D",D162),0)&lt;&gt;0,"副線",IFERROR(FIND("E",D162),0)&lt;&gt;0,"副線",TRUE,"正線")</f>
        <v>正線</v>
      </c>
      <c r="J162" s="118">
        <v>8</v>
      </c>
      <c r="K162" s="119">
        <v>8</v>
      </c>
      <c r="L162" s="120">
        <f>J162+K162</f>
        <v>16</v>
      </c>
      <c r="M162" s="14" t="s">
        <v>280</v>
      </c>
    </row>
    <row r="163" spans="1:13" x14ac:dyDescent="0.25">
      <c r="A163" s="9">
        <v>161</v>
      </c>
      <c r="B163" s="9">
        <v>5063</v>
      </c>
      <c r="C163" s="9" t="str">
        <f>LEFT(B163,9)</f>
        <v>5063</v>
      </c>
      <c r="D163" s="28" t="s">
        <v>197</v>
      </c>
      <c r="E163" s="10" t="s">
        <v>468</v>
      </c>
      <c r="F163" s="10" t="str">
        <f>IF(IFERROR(FIND("F",B163),0)=0,"市區公車","幸福巴士")</f>
        <v>市區公車</v>
      </c>
      <c r="G163" s="9" t="s">
        <v>283</v>
      </c>
      <c r="H163" s="10" t="str">
        <f>IF(IFERROR(FIND("/",G163),0)=0,G163,"聯營")</f>
        <v>桃園客運</v>
      </c>
      <c r="I163" s="62" t="str" cm="1">
        <f t="array" ref="I163">_xlfn.IFS(IFERROR(FIND("A",D163),0)&lt;&gt;0,"副線",IFERROR(FIND("B",D163),0)&lt;&gt;0,"副線",IFERROR(FIND("C",D163),0)&lt;&gt;0,"副線",IFERROR(FIND("D",D163),0)&lt;&gt;0,"副線",IFERROR(FIND("E",D163),0)&lt;&gt;0,"副線",TRUE,"正線")</f>
        <v>正線</v>
      </c>
      <c r="J163" s="118">
        <v>48</v>
      </c>
      <c r="K163" s="119">
        <v>42</v>
      </c>
      <c r="L163" s="120">
        <f>J163+K163</f>
        <v>90</v>
      </c>
      <c r="M163" s="14" t="s">
        <v>280</v>
      </c>
    </row>
    <row r="164" spans="1:13" x14ac:dyDescent="0.25">
      <c r="A164" s="9">
        <v>162</v>
      </c>
      <c r="B164" s="9">
        <v>5065</v>
      </c>
      <c r="C164" s="9" t="str">
        <f>LEFT(B164,9)</f>
        <v>5065</v>
      </c>
      <c r="D164" s="28" t="s">
        <v>198</v>
      </c>
      <c r="E164" s="10" t="s">
        <v>469</v>
      </c>
      <c r="F164" s="10" t="str">
        <f>IF(IFERROR(FIND("F",B164),0)=0,"市區公車","幸福巴士")</f>
        <v>市區公車</v>
      </c>
      <c r="G164" s="9" t="s">
        <v>283</v>
      </c>
      <c r="H164" s="10" t="str">
        <f>IF(IFERROR(FIND("/",G164),0)=0,G164,"聯營")</f>
        <v>桃園客運</v>
      </c>
      <c r="I164" s="62" t="str" cm="1">
        <f t="array" ref="I164">_xlfn.IFS(IFERROR(FIND("A",D164),0)&lt;&gt;0,"副線",IFERROR(FIND("B",D164),0)&lt;&gt;0,"副線",IFERROR(FIND("C",D164),0)&lt;&gt;0,"副線",IFERROR(FIND("D",D164),0)&lt;&gt;0,"副線",IFERROR(FIND("E",D164),0)&lt;&gt;0,"副線",TRUE,"正線")</f>
        <v>正線</v>
      </c>
      <c r="J164" s="118">
        <v>4</v>
      </c>
      <c r="K164" s="119">
        <v>4</v>
      </c>
      <c r="L164" s="120">
        <f>J164+K164</f>
        <v>8</v>
      </c>
      <c r="M164" s="14" t="s">
        <v>280</v>
      </c>
    </row>
    <row r="165" spans="1:13" x14ac:dyDescent="0.25">
      <c r="A165" s="9">
        <v>163</v>
      </c>
      <c r="B165" s="9">
        <v>5068</v>
      </c>
      <c r="C165" s="9" t="str">
        <f>LEFT(B165,9)</f>
        <v>5068</v>
      </c>
      <c r="D165" s="28" t="s">
        <v>199</v>
      </c>
      <c r="E165" s="10" t="s">
        <v>470</v>
      </c>
      <c r="F165" s="10" t="str">
        <f>IF(IFERROR(FIND("F",B165),0)=0,"市區公車","幸福巴士")</f>
        <v>市區公車</v>
      </c>
      <c r="G165" s="9" t="s">
        <v>283</v>
      </c>
      <c r="H165" s="10" t="str">
        <f>IF(IFERROR(FIND("/",G165),0)=0,G165,"聯營")</f>
        <v>桃園客運</v>
      </c>
      <c r="I165" s="62" t="str" cm="1">
        <f t="array" ref="I165">_xlfn.IFS(IFERROR(FIND("A",D165),0)&lt;&gt;0,"副線",IFERROR(FIND("B",D165),0)&lt;&gt;0,"副線",IFERROR(FIND("C",D165),0)&lt;&gt;0,"副線",IFERROR(FIND("D",D165),0)&lt;&gt;0,"副線",IFERROR(FIND("E",D165),0)&lt;&gt;0,"副線",TRUE,"正線")</f>
        <v>正線</v>
      </c>
      <c r="J165" s="118">
        <v>22</v>
      </c>
      <c r="K165" s="119">
        <v>22</v>
      </c>
      <c r="L165" s="120">
        <f>J165+K165</f>
        <v>44</v>
      </c>
      <c r="M165" s="14" t="s">
        <v>280</v>
      </c>
    </row>
    <row r="166" spans="1:13" x14ac:dyDescent="0.25">
      <c r="A166" s="9">
        <v>164</v>
      </c>
      <c r="B166" s="9">
        <v>5069</v>
      </c>
      <c r="C166" s="9" t="str">
        <f>LEFT(B166,9)</f>
        <v>5069</v>
      </c>
      <c r="D166" s="28" t="s">
        <v>200</v>
      </c>
      <c r="E166" s="10" t="s">
        <v>471</v>
      </c>
      <c r="F166" s="10" t="str">
        <f>IF(IFERROR(FIND("F",B166),0)=0,"市區公車","幸福巴士")</f>
        <v>市區公車</v>
      </c>
      <c r="G166" s="9" t="s">
        <v>283</v>
      </c>
      <c r="H166" s="10" t="str">
        <f>IF(IFERROR(FIND("/",G166),0)=0,G166,"聯營")</f>
        <v>桃園客運</v>
      </c>
      <c r="I166" s="62" t="str" cm="1">
        <f t="array" ref="I166">_xlfn.IFS(IFERROR(FIND("A",D166),0)&lt;&gt;0,"副線",IFERROR(FIND("B",D166),0)&lt;&gt;0,"副線",IFERROR(FIND("C",D166),0)&lt;&gt;0,"副線",IFERROR(FIND("D",D166),0)&lt;&gt;0,"副線",IFERROR(FIND("E",D166),0)&lt;&gt;0,"副線",TRUE,"正線")</f>
        <v>正線</v>
      </c>
      <c r="J166" s="118">
        <v>4</v>
      </c>
      <c r="K166" s="119">
        <v>4</v>
      </c>
      <c r="L166" s="120">
        <f>J166+K166</f>
        <v>8</v>
      </c>
      <c r="M166" s="14" t="s">
        <v>280</v>
      </c>
    </row>
    <row r="167" spans="1:13" x14ac:dyDescent="0.25">
      <c r="A167" s="9">
        <v>165</v>
      </c>
      <c r="B167" s="9">
        <v>5071</v>
      </c>
      <c r="C167" s="9" t="str">
        <f>LEFT(B167,9)</f>
        <v>5071</v>
      </c>
      <c r="D167" s="28" t="s">
        <v>201</v>
      </c>
      <c r="E167" s="10" t="s">
        <v>472</v>
      </c>
      <c r="F167" s="10" t="str">
        <f>IF(IFERROR(FIND("F",B167),0)=0,"市區公車","幸福巴士")</f>
        <v>市區公車</v>
      </c>
      <c r="G167" s="9" t="s">
        <v>283</v>
      </c>
      <c r="H167" s="10" t="str">
        <f>IF(IFERROR(FIND("/",G167),0)=0,G167,"聯營")</f>
        <v>桃園客運</v>
      </c>
      <c r="I167" s="62" t="str" cm="1">
        <f t="array" ref="I167">_xlfn.IFS(IFERROR(FIND("A",D167),0)&lt;&gt;0,"副線",IFERROR(FIND("B",D167),0)&lt;&gt;0,"副線",IFERROR(FIND("C",D167),0)&lt;&gt;0,"副線",IFERROR(FIND("D",D167),0)&lt;&gt;0,"副線",IFERROR(FIND("E",D167),0)&lt;&gt;0,"副線",TRUE,"正線")</f>
        <v>正線</v>
      </c>
      <c r="J167" s="118">
        <v>14</v>
      </c>
      <c r="K167" s="119">
        <v>14</v>
      </c>
      <c r="L167" s="120">
        <f>J167+K167</f>
        <v>28</v>
      </c>
      <c r="M167" s="14" t="s">
        <v>280</v>
      </c>
    </row>
    <row r="168" spans="1:13" x14ac:dyDescent="0.25">
      <c r="A168" s="9">
        <v>166</v>
      </c>
      <c r="B168" s="9" t="s">
        <v>473</v>
      </c>
      <c r="C168" s="9" t="str">
        <f>LEFT(B168,9)</f>
        <v>5071A</v>
      </c>
      <c r="D168" s="28" t="s">
        <v>56</v>
      </c>
      <c r="E168" s="10" t="s">
        <v>474</v>
      </c>
      <c r="F168" s="10" t="str">
        <f>IF(IFERROR(FIND("F",B168),0)=0,"市區公車","幸福巴士")</f>
        <v>市區公車</v>
      </c>
      <c r="G168" s="9" t="s">
        <v>283</v>
      </c>
      <c r="H168" s="10" t="str">
        <f>IF(IFERROR(FIND("/",G168),0)=0,G168,"聯營")</f>
        <v>桃園客運</v>
      </c>
      <c r="I168" s="62" t="str" cm="1">
        <f t="array" ref="I168">_xlfn.IFS(IFERROR(FIND("A",D168),0)&lt;&gt;0,"副線",IFERROR(FIND("B",D168),0)&lt;&gt;0,"副線",IFERROR(FIND("C",D168),0)&lt;&gt;0,"副線",IFERROR(FIND("D",D168),0)&lt;&gt;0,"副線",IFERROR(FIND("E",D168),0)&lt;&gt;0,"副線",TRUE,"正線")</f>
        <v>副線</v>
      </c>
      <c r="J168" s="118">
        <v>1</v>
      </c>
      <c r="K168" s="119">
        <v>1</v>
      </c>
      <c r="L168" s="120">
        <f>J168+K168</f>
        <v>2</v>
      </c>
      <c r="M168" s="14" t="s">
        <v>284</v>
      </c>
    </row>
    <row r="169" spans="1:13" x14ac:dyDescent="0.25">
      <c r="A169" s="9">
        <v>167</v>
      </c>
      <c r="B169" s="9" t="s">
        <v>475</v>
      </c>
      <c r="C169" s="9" t="str">
        <f>LEFT(B169,9)</f>
        <v>5071B</v>
      </c>
      <c r="D169" s="28" t="s">
        <v>57</v>
      </c>
      <c r="E169" s="10" t="s">
        <v>476</v>
      </c>
      <c r="F169" s="10" t="str">
        <f>IF(IFERROR(FIND("F",B169),0)=0,"市區公車","幸福巴士")</f>
        <v>市區公車</v>
      </c>
      <c r="G169" s="9" t="s">
        <v>283</v>
      </c>
      <c r="H169" s="10" t="str">
        <f>IF(IFERROR(FIND("/",G169),0)=0,G169,"聯營")</f>
        <v>桃園客運</v>
      </c>
      <c r="I169" s="62" t="str" cm="1">
        <f t="array" ref="I169">_xlfn.IFS(IFERROR(FIND("A",D169),0)&lt;&gt;0,"副線",IFERROR(FIND("B",D169),0)&lt;&gt;0,"副線",IFERROR(FIND("C",D169),0)&lt;&gt;0,"副線",IFERROR(FIND("D",D169),0)&lt;&gt;0,"副線",IFERROR(FIND("E",D169),0)&lt;&gt;0,"副線",TRUE,"正線")</f>
        <v>副線</v>
      </c>
      <c r="J169" s="118">
        <v>1</v>
      </c>
      <c r="K169" s="119">
        <v>1</v>
      </c>
      <c r="L169" s="120">
        <f>J169+K169</f>
        <v>2</v>
      </c>
      <c r="M169" s="14" t="s">
        <v>284</v>
      </c>
    </row>
    <row r="170" spans="1:13" x14ac:dyDescent="0.25">
      <c r="A170" s="9">
        <v>168</v>
      </c>
      <c r="B170" s="9">
        <v>5073</v>
      </c>
      <c r="C170" s="9" t="str">
        <f>LEFT(B170,9)</f>
        <v>5073</v>
      </c>
      <c r="D170" s="28" t="s">
        <v>202</v>
      </c>
      <c r="E170" s="10" t="s">
        <v>477</v>
      </c>
      <c r="F170" s="10" t="str">
        <f>IF(IFERROR(FIND("F",B170),0)=0,"市區公車","幸福巴士")</f>
        <v>市區公車</v>
      </c>
      <c r="G170" s="9" t="s">
        <v>283</v>
      </c>
      <c r="H170" s="10" t="str">
        <f>IF(IFERROR(FIND("/",G170),0)=0,G170,"聯營")</f>
        <v>桃園客運</v>
      </c>
      <c r="I170" s="62" t="str" cm="1">
        <f t="array" ref="I170">_xlfn.IFS(IFERROR(FIND("A",D170),0)&lt;&gt;0,"副線",IFERROR(FIND("B",D170),0)&lt;&gt;0,"副線",IFERROR(FIND("C",D170),0)&lt;&gt;0,"副線",IFERROR(FIND("D",D170),0)&lt;&gt;0,"副線",IFERROR(FIND("E",D170),0)&lt;&gt;0,"副線",TRUE,"正線")</f>
        <v>正線</v>
      </c>
      <c r="J170" s="118">
        <v>3</v>
      </c>
      <c r="K170" s="119">
        <v>4</v>
      </c>
      <c r="L170" s="120">
        <f>J170+K170</f>
        <v>7</v>
      </c>
      <c r="M170" s="14" t="s">
        <v>280</v>
      </c>
    </row>
    <row r="171" spans="1:13" x14ac:dyDescent="0.25">
      <c r="A171" s="9">
        <v>169</v>
      </c>
      <c r="B171" s="9" t="s">
        <v>478</v>
      </c>
      <c r="C171" s="9" t="str">
        <f>LEFT(B171,9)</f>
        <v>5073A</v>
      </c>
      <c r="D171" s="28" t="s">
        <v>58</v>
      </c>
      <c r="E171" s="10" t="s">
        <v>479</v>
      </c>
      <c r="F171" s="10" t="str">
        <f>IF(IFERROR(FIND("F",B171),0)=0,"市區公車","幸福巴士")</f>
        <v>市區公車</v>
      </c>
      <c r="G171" s="9" t="s">
        <v>480</v>
      </c>
      <c r="H171" s="10" t="str">
        <f>IF(IFERROR(FIND("/",G171),0)=0,G171,"聯營")</f>
        <v>桃園客運</v>
      </c>
      <c r="I171" s="62" t="str" cm="1">
        <f t="array" ref="I171">_xlfn.IFS(IFERROR(FIND("A",D171),0)&lt;&gt;0,"副線",IFERROR(FIND("B",D171),0)&lt;&gt;0,"副線",IFERROR(FIND("C",D171),0)&lt;&gt;0,"副線",IFERROR(FIND("D",D171),0)&lt;&gt;0,"副線",IFERROR(FIND("E",D171),0)&lt;&gt;0,"副線",TRUE,"正線")</f>
        <v>副線</v>
      </c>
      <c r="J171" s="118">
        <v>1</v>
      </c>
      <c r="K171" s="119">
        <v>0</v>
      </c>
      <c r="L171" s="120">
        <f>J171+K171</f>
        <v>1</v>
      </c>
      <c r="M171" s="14"/>
    </row>
    <row r="172" spans="1:13" x14ac:dyDescent="0.25">
      <c r="A172" s="9">
        <v>170</v>
      </c>
      <c r="B172" s="9">
        <v>5077</v>
      </c>
      <c r="C172" s="9" t="str">
        <f>LEFT(B172,9)</f>
        <v>5077</v>
      </c>
      <c r="D172" s="28" t="s">
        <v>203</v>
      </c>
      <c r="E172" s="10" t="s">
        <v>481</v>
      </c>
      <c r="F172" s="10" t="str">
        <f>IF(IFERROR(FIND("F",B172),0)=0,"市區公車","幸福巴士")</f>
        <v>市區公車</v>
      </c>
      <c r="G172" s="9" t="s">
        <v>283</v>
      </c>
      <c r="H172" s="10" t="str">
        <f>IF(IFERROR(FIND("/",G172),0)=0,G172,"聯營")</f>
        <v>桃園客運</v>
      </c>
      <c r="I172" s="62" t="str" cm="1">
        <f t="array" ref="I172">_xlfn.IFS(IFERROR(FIND("A",D172),0)&lt;&gt;0,"副線",IFERROR(FIND("B",D172),0)&lt;&gt;0,"副線",IFERROR(FIND("C",D172),0)&lt;&gt;0,"副線",IFERROR(FIND("D",D172),0)&lt;&gt;0,"副線",IFERROR(FIND("E",D172),0)&lt;&gt;0,"副線",TRUE,"正線")</f>
        <v>正線</v>
      </c>
      <c r="J172" s="118">
        <v>4</v>
      </c>
      <c r="K172" s="119">
        <v>4</v>
      </c>
      <c r="L172" s="120">
        <f>J172+K172</f>
        <v>8</v>
      </c>
      <c r="M172" s="14" t="s">
        <v>280</v>
      </c>
    </row>
    <row r="173" spans="1:13" x14ac:dyDescent="0.25">
      <c r="A173" s="9">
        <v>171</v>
      </c>
      <c r="B173" s="9">
        <v>5078</v>
      </c>
      <c r="C173" s="9" t="str">
        <f>LEFT(B173,9)</f>
        <v>5078</v>
      </c>
      <c r="D173" s="28" t="s">
        <v>204</v>
      </c>
      <c r="E173" s="10" t="s">
        <v>482</v>
      </c>
      <c r="F173" s="10" t="str">
        <f>IF(IFERROR(FIND("F",B173),0)=0,"市區公車","幸福巴士")</f>
        <v>市區公車</v>
      </c>
      <c r="G173" s="9" t="s">
        <v>283</v>
      </c>
      <c r="H173" s="10" t="str">
        <f>IF(IFERROR(FIND("/",G173),0)=0,G173,"聯營")</f>
        <v>桃園客運</v>
      </c>
      <c r="I173" s="62" t="str" cm="1">
        <f t="array" ref="I173">_xlfn.IFS(IFERROR(FIND("A",D173),0)&lt;&gt;0,"副線",IFERROR(FIND("B",D173),0)&lt;&gt;0,"副線",IFERROR(FIND("C",D173),0)&lt;&gt;0,"副線",IFERROR(FIND("D",D173),0)&lt;&gt;0,"副線",IFERROR(FIND("E",D173),0)&lt;&gt;0,"副線",TRUE,"正線")</f>
        <v>正線</v>
      </c>
      <c r="J173" s="118">
        <v>8</v>
      </c>
      <c r="K173" s="119">
        <v>6</v>
      </c>
      <c r="L173" s="120">
        <f>J173+K173</f>
        <v>14</v>
      </c>
      <c r="M173" s="14" t="s">
        <v>280</v>
      </c>
    </row>
    <row r="174" spans="1:13" x14ac:dyDescent="0.25">
      <c r="A174" s="9">
        <v>172</v>
      </c>
      <c r="B174" s="9">
        <v>5081</v>
      </c>
      <c r="C174" s="9" t="str">
        <f>LEFT(B174,9)</f>
        <v>5081</v>
      </c>
      <c r="D174" s="28" t="s">
        <v>205</v>
      </c>
      <c r="E174" s="10" t="s">
        <v>483</v>
      </c>
      <c r="F174" s="10" t="str">
        <f>IF(IFERROR(FIND("F",B174),0)=0,"市區公車","幸福巴士")</f>
        <v>市區公車</v>
      </c>
      <c r="G174" s="9" t="s">
        <v>283</v>
      </c>
      <c r="H174" s="10" t="str">
        <f>IF(IFERROR(FIND("/",G174),0)=0,G174,"聯營")</f>
        <v>桃園客運</v>
      </c>
      <c r="I174" s="62" t="str" cm="1">
        <f t="array" ref="I174">_xlfn.IFS(IFERROR(FIND("A",D174),0)&lt;&gt;0,"副線",IFERROR(FIND("B",D174),0)&lt;&gt;0,"副線",IFERROR(FIND("C",D174),0)&lt;&gt;0,"副線",IFERROR(FIND("D",D174),0)&lt;&gt;0,"副線",IFERROR(FIND("E",D174),0)&lt;&gt;0,"副線",TRUE,"正線")</f>
        <v>正線</v>
      </c>
      <c r="J174" s="118">
        <v>4</v>
      </c>
      <c r="K174" s="119">
        <v>4</v>
      </c>
      <c r="L174" s="120">
        <f>J174+K174</f>
        <v>8</v>
      </c>
      <c r="M174" s="14" t="s">
        <v>280</v>
      </c>
    </row>
    <row r="175" spans="1:13" x14ac:dyDescent="0.25">
      <c r="A175" s="9">
        <v>173</v>
      </c>
      <c r="B175" s="9" t="s">
        <v>484</v>
      </c>
      <c r="C175" s="9" t="str">
        <f>LEFT(B175,9)</f>
        <v>5081A</v>
      </c>
      <c r="D175" s="28" t="s">
        <v>206</v>
      </c>
      <c r="E175" s="10" t="s">
        <v>485</v>
      </c>
      <c r="F175" s="10" t="str">
        <f>IF(IFERROR(FIND("F",B175),0)=0,"市區公車","幸福巴士")</f>
        <v>市區公車</v>
      </c>
      <c r="G175" s="9" t="s">
        <v>480</v>
      </c>
      <c r="H175" s="10" t="str">
        <f>IF(IFERROR(FIND("/",G175),0)=0,G175,"聯營")</f>
        <v>桃園客運</v>
      </c>
      <c r="I175" s="62" t="str" cm="1">
        <f t="array" ref="I175">_xlfn.IFS(IFERROR(FIND("A",D175),0)&lt;&gt;0,"副線",IFERROR(FIND("B",D175),0)&lt;&gt;0,"副線",IFERROR(FIND("C",D175),0)&lt;&gt;0,"副線",IFERROR(FIND("D",D175),0)&lt;&gt;0,"副線",IFERROR(FIND("E",D175),0)&lt;&gt;0,"副線",TRUE,"正線")</f>
        <v>副線</v>
      </c>
      <c r="J175" s="118">
        <v>2</v>
      </c>
      <c r="K175" s="119">
        <v>2</v>
      </c>
      <c r="L175" s="120">
        <f>J175+K175</f>
        <v>4</v>
      </c>
      <c r="M175" s="14"/>
    </row>
    <row r="176" spans="1:13" x14ac:dyDescent="0.25">
      <c r="A176" s="9">
        <v>174</v>
      </c>
      <c r="B176" s="9">
        <v>5082</v>
      </c>
      <c r="C176" s="9" t="str">
        <f>LEFT(B176,9)</f>
        <v>5082</v>
      </c>
      <c r="D176" s="28" t="s">
        <v>207</v>
      </c>
      <c r="E176" s="10" t="s">
        <v>486</v>
      </c>
      <c r="F176" s="10" t="str">
        <f>IF(IFERROR(FIND("F",B176),0)=0,"市區公車","幸福巴士")</f>
        <v>市區公車</v>
      </c>
      <c r="G176" s="9" t="s">
        <v>283</v>
      </c>
      <c r="H176" s="10" t="str">
        <f>IF(IFERROR(FIND("/",G176),0)=0,G176,"聯營")</f>
        <v>桃園客運</v>
      </c>
      <c r="I176" s="62" t="str" cm="1">
        <f t="array" ref="I176">_xlfn.IFS(IFERROR(FIND("A",D176),0)&lt;&gt;0,"副線",IFERROR(FIND("B",D176),0)&lt;&gt;0,"副線",IFERROR(FIND("C",D176),0)&lt;&gt;0,"副線",IFERROR(FIND("D",D176),0)&lt;&gt;0,"副線",IFERROR(FIND("E",D176),0)&lt;&gt;0,"副線",TRUE,"正線")</f>
        <v>正線</v>
      </c>
      <c r="J176" s="118">
        <v>16</v>
      </c>
      <c r="K176" s="119">
        <v>16</v>
      </c>
      <c r="L176" s="120">
        <f>J176+K176</f>
        <v>32</v>
      </c>
      <c r="M176" s="14" t="s">
        <v>280</v>
      </c>
    </row>
    <row r="177" spans="1:13" x14ac:dyDescent="0.25">
      <c r="A177" s="9">
        <v>175</v>
      </c>
      <c r="B177" s="9">
        <v>5083</v>
      </c>
      <c r="C177" s="9" t="str">
        <f>LEFT(B177,9)</f>
        <v>5083</v>
      </c>
      <c r="D177" s="28" t="s">
        <v>208</v>
      </c>
      <c r="E177" s="10" t="s">
        <v>487</v>
      </c>
      <c r="F177" s="10" t="str">
        <f>IF(IFERROR(FIND("F",B177),0)=0,"市區公車","幸福巴士")</f>
        <v>市區公車</v>
      </c>
      <c r="G177" s="9" t="s">
        <v>283</v>
      </c>
      <c r="H177" s="10" t="str">
        <f>IF(IFERROR(FIND("/",G177),0)=0,G177,"聯營")</f>
        <v>桃園客運</v>
      </c>
      <c r="I177" s="62" t="str" cm="1">
        <f t="array" ref="I177">_xlfn.IFS(IFERROR(FIND("A",D177),0)&lt;&gt;0,"副線",IFERROR(FIND("B",D177),0)&lt;&gt;0,"副線",IFERROR(FIND("C",D177),0)&lt;&gt;0,"副線",IFERROR(FIND("D",D177),0)&lt;&gt;0,"副線",IFERROR(FIND("E",D177),0)&lt;&gt;0,"副線",TRUE,"正線")</f>
        <v>正線</v>
      </c>
      <c r="J177" s="118">
        <v>8</v>
      </c>
      <c r="K177" s="119">
        <v>8</v>
      </c>
      <c r="L177" s="120">
        <f>J177+K177</f>
        <v>16</v>
      </c>
      <c r="M177" s="14" t="s">
        <v>280</v>
      </c>
    </row>
    <row r="178" spans="1:13" x14ac:dyDescent="0.25">
      <c r="A178" s="9">
        <v>176</v>
      </c>
      <c r="B178" s="9">
        <v>5084</v>
      </c>
      <c r="C178" s="9" t="str">
        <f>LEFT(B178,9)</f>
        <v>5084</v>
      </c>
      <c r="D178" s="28" t="s">
        <v>209</v>
      </c>
      <c r="E178" s="10" t="s">
        <v>488</v>
      </c>
      <c r="F178" s="10" t="str">
        <f>IF(IFERROR(FIND("F",B178),0)=0,"市區公車","幸福巴士")</f>
        <v>市區公車</v>
      </c>
      <c r="G178" s="9" t="s">
        <v>283</v>
      </c>
      <c r="H178" s="10" t="str">
        <f>IF(IFERROR(FIND("/",G178),0)=0,G178,"聯營")</f>
        <v>桃園客運</v>
      </c>
      <c r="I178" s="62" t="str" cm="1">
        <f t="array" ref="I178">_xlfn.IFS(IFERROR(FIND("A",D178),0)&lt;&gt;0,"副線",IFERROR(FIND("B",D178),0)&lt;&gt;0,"副線",IFERROR(FIND("C",D178),0)&lt;&gt;0,"副線",IFERROR(FIND("D",D178),0)&lt;&gt;0,"副線",IFERROR(FIND("E",D178),0)&lt;&gt;0,"副線",TRUE,"正線")</f>
        <v>正線</v>
      </c>
      <c r="J178" s="118">
        <v>6</v>
      </c>
      <c r="K178" s="119">
        <v>6</v>
      </c>
      <c r="L178" s="120">
        <f>J178+K178</f>
        <v>12</v>
      </c>
      <c r="M178" s="14" t="s">
        <v>280</v>
      </c>
    </row>
    <row r="179" spans="1:13" x14ac:dyDescent="0.25">
      <c r="A179" s="9">
        <v>177</v>
      </c>
      <c r="B179" s="9">
        <v>5085</v>
      </c>
      <c r="C179" s="9" t="str">
        <f>LEFT(B179,9)</f>
        <v>5085</v>
      </c>
      <c r="D179" s="28" t="s">
        <v>210</v>
      </c>
      <c r="E179" s="10" t="s">
        <v>489</v>
      </c>
      <c r="F179" s="10" t="str">
        <f>IF(IFERROR(FIND("F",B179),0)=0,"市區公車","幸福巴士")</f>
        <v>市區公車</v>
      </c>
      <c r="G179" s="9" t="s">
        <v>283</v>
      </c>
      <c r="H179" s="10" t="str">
        <f>IF(IFERROR(FIND("/",G179),0)=0,G179,"聯營")</f>
        <v>桃園客運</v>
      </c>
      <c r="I179" s="62" t="str" cm="1">
        <f t="array" ref="I179">_xlfn.IFS(IFERROR(FIND("A",D179),0)&lt;&gt;0,"副線",IFERROR(FIND("B",D179),0)&lt;&gt;0,"副線",IFERROR(FIND("C",D179),0)&lt;&gt;0,"副線",IFERROR(FIND("D",D179),0)&lt;&gt;0,"副線",IFERROR(FIND("E",D179),0)&lt;&gt;0,"副線",TRUE,"正線")</f>
        <v>正線</v>
      </c>
      <c r="J179" s="118">
        <v>6</v>
      </c>
      <c r="K179" s="119">
        <v>6</v>
      </c>
      <c r="L179" s="120">
        <f>J179+K179</f>
        <v>12</v>
      </c>
      <c r="M179" s="14" t="s">
        <v>280</v>
      </c>
    </row>
    <row r="180" spans="1:13" x14ac:dyDescent="0.25">
      <c r="A180" s="9">
        <v>178</v>
      </c>
      <c r="B180" s="9">
        <v>5086</v>
      </c>
      <c r="C180" s="9" t="str">
        <f>LEFT(B180,9)</f>
        <v>5086</v>
      </c>
      <c r="D180" s="28" t="s">
        <v>211</v>
      </c>
      <c r="E180" s="10" t="s">
        <v>490</v>
      </c>
      <c r="F180" s="10" t="str">
        <f>IF(IFERROR(FIND("F",B180),0)=0,"市區公車","幸福巴士")</f>
        <v>市區公車</v>
      </c>
      <c r="G180" s="9" t="s">
        <v>283</v>
      </c>
      <c r="H180" s="10" t="str">
        <f>IF(IFERROR(FIND("/",G180),0)=0,G180,"聯營")</f>
        <v>桃園客運</v>
      </c>
      <c r="I180" s="62" t="str" cm="1">
        <f t="array" ref="I180">_xlfn.IFS(IFERROR(FIND("A",D180),0)&lt;&gt;0,"副線",IFERROR(FIND("B",D180),0)&lt;&gt;0,"副線",IFERROR(FIND("C",D180),0)&lt;&gt;0,"副線",IFERROR(FIND("D",D180),0)&lt;&gt;0,"副線",IFERROR(FIND("E",D180),0)&lt;&gt;0,"副線",TRUE,"正線")</f>
        <v>正線</v>
      </c>
      <c r="J180" s="118">
        <v>17</v>
      </c>
      <c r="K180" s="119">
        <v>14</v>
      </c>
      <c r="L180" s="120">
        <f>J180+K180</f>
        <v>31</v>
      </c>
      <c r="M180" s="14" t="s">
        <v>280</v>
      </c>
    </row>
    <row r="181" spans="1:13" x14ac:dyDescent="0.25">
      <c r="A181" s="9">
        <v>179</v>
      </c>
      <c r="B181" s="9" t="s">
        <v>491</v>
      </c>
      <c r="C181" s="9" t="str">
        <f>LEFT(B181,9)</f>
        <v>5086A</v>
      </c>
      <c r="D181" s="28" t="s">
        <v>59</v>
      </c>
      <c r="E181" s="10" t="s">
        <v>492</v>
      </c>
      <c r="F181" s="10" t="str">
        <f>IF(IFERROR(FIND("F",B181),0)=0,"市區公車","幸福巴士")</f>
        <v>市區公車</v>
      </c>
      <c r="G181" s="9" t="s">
        <v>283</v>
      </c>
      <c r="H181" s="10" t="str">
        <f>IF(IFERROR(FIND("/",G181),0)=0,G181,"聯營")</f>
        <v>桃園客運</v>
      </c>
      <c r="I181" s="62" t="str" cm="1">
        <f t="array" ref="I181">_xlfn.IFS(IFERROR(FIND("A",D181),0)&lt;&gt;0,"副線",IFERROR(FIND("B",D181),0)&lt;&gt;0,"副線",IFERROR(FIND("C",D181),0)&lt;&gt;0,"副線",IFERROR(FIND("D",D181),0)&lt;&gt;0,"副線",IFERROR(FIND("E",D181),0)&lt;&gt;0,"副線",TRUE,"正線")</f>
        <v>副線</v>
      </c>
      <c r="J181" s="118">
        <v>7</v>
      </c>
      <c r="K181" s="119">
        <v>5</v>
      </c>
      <c r="L181" s="120">
        <f>J181+K181</f>
        <v>12</v>
      </c>
      <c r="M181" s="14" t="s">
        <v>280</v>
      </c>
    </row>
    <row r="182" spans="1:13" x14ac:dyDescent="0.25">
      <c r="A182" s="9">
        <v>180</v>
      </c>
      <c r="B182" s="9" t="s">
        <v>493</v>
      </c>
      <c r="C182" s="9" t="str">
        <f>LEFT(B182,9)</f>
        <v>5086C</v>
      </c>
      <c r="D182" s="28" t="s">
        <v>212</v>
      </c>
      <c r="E182" s="10" t="s">
        <v>494</v>
      </c>
      <c r="F182" s="10" t="str">
        <f>IF(IFERROR(FIND("F",B182),0)=0,"市區公車","幸福巴士")</f>
        <v>市區公車</v>
      </c>
      <c r="G182" s="9" t="s">
        <v>480</v>
      </c>
      <c r="H182" s="10" t="str">
        <f>IF(IFERROR(FIND("/",G182),0)=0,G182,"聯營")</f>
        <v>桃園客運</v>
      </c>
      <c r="I182" s="62" t="str" cm="1">
        <f t="array" ref="I182">_xlfn.IFS(IFERROR(FIND("A",D182),0)&lt;&gt;0,"副線",IFERROR(FIND("B",D182),0)&lt;&gt;0,"副線",IFERROR(FIND("C",D182),0)&lt;&gt;0,"副線",IFERROR(FIND("D",D182),0)&lt;&gt;0,"副線",IFERROR(FIND("E",D182),0)&lt;&gt;0,"副線",TRUE,"正線")</f>
        <v>副線</v>
      </c>
      <c r="J182" s="118">
        <v>1</v>
      </c>
      <c r="K182" s="119">
        <v>1</v>
      </c>
      <c r="L182" s="120">
        <f>J182+K182</f>
        <v>2</v>
      </c>
      <c r="M182" s="14"/>
    </row>
    <row r="183" spans="1:13" x14ac:dyDescent="0.25">
      <c r="A183" s="9">
        <v>181</v>
      </c>
      <c r="B183" s="9">
        <v>5087</v>
      </c>
      <c r="C183" s="9" t="str">
        <f>LEFT(B183,9)</f>
        <v>5087</v>
      </c>
      <c r="D183" s="28" t="s">
        <v>213</v>
      </c>
      <c r="E183" s="10" t="s">
        <v>495</v>
      </c>
      <c r="F183" s="10" t="str">
        <f>IF(IFERROR(FIND("F",B183),0)=0,"市區公車","幸福巴士")</f>
        <v>市區公車</v>
      </c>
      <c r="G183" s="9" t="s">
        <v>283</v>
      </c>
      <c r="H183" s="10" t="str">
        <f>IF(IFERROR(FIND("/",G183),0)=0,G183,"聯營")</f>
        <v>桃園客運</v>
      </c>
      <c r="I183" s="62" t="str" cm="1">
        <f t="array" ref="I183">_xlfn.IFS(IFERROR(FIND("A",D183),0)&lt;&gt;0,"副線",IFERROR(FIND("B",D183),0)&lt;&gt;0,"副線",IFERROR(FIND("C",D183),0)&lt;&gt;0,"副線",IFERROR(FIND("D",D183),0)&lt;&gt;0,"副線",IFERROR(FIND("E",D183),0)&lt;&gt;0,"副線",TRUE,"正線")</f>
        <v>正線</v>
      </c>
      <c r="J183" s="118">
        <v>42</v>
      </c>
      <c r="K183" s="119">
        <v>38</v>
      </c>
      <c r="L183" s="120">
        <f>J183+K183</f>
        <v>80</v>
      </c>
      <c r="M183" s="14" t="s">
        <v>280</v>
      </c>
    </row>
    <row r="184" spans="1:13" x14ac:dyDescent="0.25">
      <c r="A184" s="9">
        <v>182</v>
      </c>
      <c r="B184" s="9" t="s">
        <v>496</v>
      </c>
      <c r="C184" s="9" t="str">
        <f>LEFT(B184,9)</f>
        <v>5087A</v>
      </c>
      <c r="D184" s="28" t="s">
        <v>60</v>
      </c>
      <c r="E184" s="10" t="s">
        <v>497</v>
      </c>
      <c r="F184" s="10" t="str">
        <f>IF(IFERROR(FIND("F",B184),0)=0,"市區公車","幸福巴士")</f>
        <v>市區公車</v>
      </c>
      <c r="G184" s="9" t="s">
        <v>283</v>
      </c>
      <c r="H184" s="10" t="str">
        <f>IF(IFERROR(FIND("/",G184),0)=0,G184,"聯營")</f>
        <v>桃園客運</v>
      </c>
      <c r="I184" s="62" t="str" cm="1">
        <f t="array" ref="I184">_xlfn.IFS(IFERROR(FIND("A",D184),0)&lt;&gt;0,"副線",IFERROR(FIND("B",D184),0)&lt;&gt;0,"副線",IFERROR(FIND("C",D184),0)&lt;&gt;0,"副線",IFERROR(FIND("D",D184),0)&lt;&gt;0,"副線",IFERROR(FIND("E",D184),0)&lt;&gt;0,"副線",TRUE,"正線")</f>
        <v>副線</v>
      </c>
      <c r="J184" s="118">
        <v>6</v>
      </c>
      <c r="K184" s="119">
        <v>0</v>
      </c>
      <c r="L184" s="120">
        <f>J184+K184</f>
        <v>6</v>
      </c>
      <c r="M184" s="14" t="s">
        <v>280</v>
      </c>
    </row>
    <row r="185" spans="1:13" x14ac:dyDescent="0.25">
      <c r="A185" s="9">
        <v>183</v>
      </c>
      <c r="B185" s="9">
        <v>5089</v>
      </c>
      <c r="C185" s="9" t="str">
        <f>LEFT(B185,9)</f>
        <v>5089</v>
      </c>
      <c r="D185" s="28" t="s">
        <v>214</v>
      </c>
      <c r="E185" s="10" t="s">
        <v>498</v>
      </c>
      <c r="F185" s="10" t="str">
        <f>IF(IFERROR(FIND("F",B185),0)=0,"市區公車","幸福巴士")</f>
        <v>市區公車</v>
      </c>
      <c r="G185" s="9" t="s">
        <v>283</v>
      </c>
      <c r="H185" s="10" t="str">
        <f>IF(IFERROR(FIND("/",G185),0)=0,G185,"聯營")</f>
        <v>桃園客運</v>
      </c>
      <c r="I185" s="62" t="str" cm="1">
        <f t="array" ref="I185">_xlfn.IFS(IFERROR(FIND("A",D185),0)&lt;&gt;0,"副線",IFERROR(FIND("B",D185),0)&lt;&gt;0,"副線",IFERROR(FIND("C",D185),0)&lt;&gt;0,"副線",IFERROR(FIND("D",D185),0)&lt;&gt;0,"副線",IFERROR(FIND("E",D185),0)&lt;&gt;0,"副線",TRUE,"正線")</f>
        <v>正線</v>
      </c>
      <c r="J185" s="118">
        <v>2</v>
      </c>
      <c r="K185" s="119">
        <v>0</v>
      </c>
      <c r="L185" s="120">
        <f>J185+K185</f>
        <v>2</v>
      </c>
      <c r="M185" s="14" t="s">
        <v>280</v>
      </c>
    </row>
    <row r="186" spans="1:13" x14ac:dyDescent="0.25">
      <c r="A186" s="9">
        <v>184</v>
      </c>
      <c r="B186" s="9">
        <v>5090</v>
      </c>
      <c r="C186" s="9" t="str">
        <f>LEFT(B186,9)</f>
        <v>5090</v>
      </c>
      <c r="D186" s="28" t="s">
        <v>215</v>
      </c>
      <c r="E186" s="10" t="s">
        <v>499</v>
      </c>
      <c r="F186" s="10" t="str">
        <f>IF(IFERROR(FIND("F",B186),0)=0,"市區公車","幸福巴士")</f>
        <v>市區公車</v>
      </c>
      <c r="G186" s="9" t="s">
        <v>283</v>
      </c>
      <c r="H186" s="10" t="str">
        <f>IF(IFERROR(FIND("/",G186),0)=0,G186,"聯營")</f>
        <v>桃園客運</v>
      </c>
      <c r="I186" s="62" t="str" cm="1">
        <f t="array" ref="I186">_xlfn.IFS(IFERROR(FIND("A",D186),0)&lt;&gt;0,"副線",IFERROR(FIND("B",D186),0)&lt;&gt;0,"副線",IFERROR(FIND("C",D186),0)&lt;&gt;0,"副線",IFERROR(FIND("D",D186),0)&lt;&gt;0,"副線",IFERROR(FIND("E",D186),0)&lt;&gt;0,"副線",TRUE,"正線")</f>
        <v>正線</v>
      </c>
      <c r="J186" s="118">
        <v>2</v>
      </c>
      <c r="K186" s="119">
        <v>2</v>
      </c>
      <c r="L186" s="120">
        <f>J186+K186</f>
        <v>4</v>
      </c>
      <c r="M186" s="14" t="s">
        <v>280</v>
      </c>
    </row>
    <row r="187" spans="1:13" x14ac:dyDescent="0.25">
      <c r="A187" s="9">
        <v>185</v>
      </c>
      <c r="B187" s="9">
        <v>5091</v>
      </c>
      <c r="C187" s="9" t="str">
        <f>LEFT(B187,9)</f>
        <v>5091</v>
      </c>
      <c r="D187" s="28" t="s">
        <v>216</v>
      </c>
      <c r="E187" s="10" t="s">
        <v>500</v>
      </c>
      <c r="F187" s="10" t="str">
        <f>IF(IFERROR(FIND("F",B187),0)=0,"市區公車","幸福巴士")</f>
        <v>市區公車</v>
      </c>
      <c r="G187" s="9" t="s">
        <v>283</v>
      </c>
      <c r="H187" s="10" t="str">
        <f>IF(IFERROR(FIND("/",G187),0)=0,G187,"聯營")</f>
        <v>桃園客運</v>
      </c>
      <c r="I187" s="62" t="str" cm="1">
        <f t="array" ref="I187">_xlfn.IFS(IFERROR(FIND("A",D187),0)&lt;&gt;0,"副線",IFERROR(FIND("B",D187),0)&lt;&gt;0,"副線",IFERROR(FIND("C",D187),0)&lt;&gt;0,"副線",IFERROR(FIND("D",D187),0)&lt;&gt;0,"副線",IFERROR(FIND("E",D187),0)&lt;&gt;0,"副線",TRUE,"正線")</f>
        <v>正線</v>
      </c>
      <c r="J187" s="118">
        <v>2</v>
      </c>
      <c r="K187" s="119">
        <v>2</v>
      </c>
      <c r="L187" s="120">
        <f>J187+K187</f>
        <v>4</v>
      </c>
      <c r="M187" s="14" t="s">
        <v>280</v>
      </c>
    </row>
    <row r="188" spans="1:13" x14ac:dyDescent="0.25">
      <c r="A188" s="9">
        <v>186</v>
      </c>
      <c r="B188" s="9">
        <v>5093</v>
      </c>
      <c r="C188" s="9" t="str">
        <f>LEFT(B188,9)</f>
        <v>5093</v>
      </c>
      <c r="D188" s="28" t="s">
        <v>217</v>
      </c>
      <c r="E188" s="10" t="s">
        <v>501</v>
      </c>
      <c r="F188" s="10" t="str">
        <f>IF(IFERROR(FIND("F",B188),0)=0,"市區公車","幸福巴士")</f>
        <v>市區公車</v>
      </c>
      <c r="G188" s="9" t="s">
        <v>283</v>
      </c>
      <c r="H188" s="10" t="str">
        <f>IF(IFERROR(FIND("/",G188),0)=0,G188,"聯營")</f>
        <v>桃園客運</v>
      </c>
      <c r="I188" s="62" t="str" cm="1">
        <f t="array" ref="I188">_xlfn.IFS(IFERROR(FIND("A",D188),0)&lt;&gt;0,"副線",IFERROR(FIND("B",D188),0)&lt;&gt;0,"副線",IFERROR(FIND("C",D188),0)&lt;&gt;0,"副線",IFERROR(FIND("D",D188),0)&lt;&gt;0,"副線",IFERROR(FIND("E",D188),0)&lt;&gt;0,"副線",TRUE,"正線")</f>
        <v>正線</v>
      </c>
      <c r="J188" s="118">
        <v>4</v>
      </c>
      <c r="K188" s="119">
        <v>4</v>
      </c>
      <c r="L188" s="120">
        <f>J188+K188</f>
        <v>8</v>
      </c>
      <c r="M188" s="14" t="s">
        <v>280</v>
      </c>
    </row>
    <row r="189" spans="1:13" x14ac:dyDescent="0.25">
      <c r="A189" s="9">
        <v>187</v>
      </c>
      <c r="B189" s="9">
        <v>5094</v>
      </c>
      <c r="C189" s="9" t="str">
        <f>LEFT(B189,9)</f>
        <v>5094</v>
      </c>
      <c r="D189" s="28" t="s">
        <v>218</v>
      </c>
      <c r="E189" s="10" t="s">
        <v>502</v>
      </c>
      <c r="F189" s="10" t="str">
        <f>IF(IFERROR(FIND("F",B189),0)=0,"市區公車","幸福巴士")</f>
        <v>市區公車</v>
      </c>
      <c r="G189" s="9" t="s">
        <v>283</v>
      </c>
      <c r="H189" s="10" t="str">
        <f>IF(IFERROR(FIND("/",G189),0)=0,G189,"聯營")</f>
        <v>桃園客運</v>
      </c>
      <c r="I189" s="62" t="str" cm="1">
        <f t="array" ref="I189">_xlfn.IFS(IFERROR(FIND("A",D189),0)&lt;&gt;0,"副線",IFERROR(FIND("B",D189),0)&lt;&gt;0,"副線",IFERROR(FIND("C",D189),0)&lt;&gt;0,"副線",IFERROR(FIND("D",D189),0)&lt;&gt;0,"副線",IFERROR(FIND("E",D189),0)&lt;&gt;0,"副線",TRUE,"正線")</f>
        <v>正線</v>
      </c>
      <c r="J189" s="118">
        <v>2</v>
      </c>
      <c r="K189" s="119">
        <v>2</v>
      </c>
      <c r="L189" s="120">
        <f>J189+K189</f>
        <v>4</v>
      </c>
      <c r="M189" s="14" t="s">
        <v>280</v>
      </c>
    </row>
    <row r="190" spans="1:13" x14ac:dyDescent="0.25">
      <c r="A190" s="9">
        <v>188</v>
      </c>
      <c r="B190" s="9">
        <v>5096</v>
      </c>
      <c r="C190" s="9" t="str">
        <f>LEFT(B190,9)</f>
        <v>5096</v>
      </c>
      <c r="D190" s="28" t="s">
        <v>219</v>
      </c>
      <c r="E190" s="10" t="s">
        <v>503</v>
      </c>
      <c r="F190" s="10" t="str">
        <f>IF(IFERROR(FIND("F",B190),0)=0,"市區公車","幸福巴士")</f>
        <v>市區公車</v>
      </c>
      <c r="G190" s="9" t="s">
        <v>283</v>
      </c>
      <c r="H190" s="10" t="str">
        <f>IF(IFERROR(FIND("/",G190),0)=0,G190,"聯營")</f>
        <v>桃園客運</v>
      </c>
      <c r="I190" s="62" t="str" cm="1">
        <f t="array" ref="I190">_xlfn.IFS(IFERROR(FIND("A",D190),0)&lt;&gt;0,"副線",IFERROR(FIND("B",D190),0)&lt;&gt;0,"副線",IFERROR(FIND("C",D190),0)&lt;&gt;0,"副線",IFERROR(FIND("D",D190),0)&lt;&gt;0,"副線",IFERROR(FIND("E",D190),0)&lt;&gt;0,"副線",TRUE,"正線")</f>
        <v>正線</v>
      </c>
      <c r="J190" s="118">
        <v>64</v>
      </c>
      <c r="K190" s="119">
        <v>56</v>
      </c>
      <c r="L190" s="120">
        <f>J190+K190</f>
        <v>120</v>
      </c>
      <c r="M190" s="14" t="s">
        <v>284</v>
      </c>
    </row>
    <row r="191" spans="1:13" x14ac:dyDescent="0.25">
      <c r="A191" s="9">
        <v>189</v>
      </c>
      <c r="B191" s="9" t="s">
        <v>504</v>
      </c>
      <c r="C191" s="9" t="str">
        <f>LEFT(B191,9)</f>
        <v>5096A</v>
      </c>
      <c r="D191" s="28" t="s">
        <v>220</v>
      </c>
      <c r="E191" s="10" t="s">
        <v>505</v>
      </c>
      <c r="F191" s="10" t="str">
        <f>IF(IFERROR(FIND("F",B191),0)=0,"市區公車","幸福巴士")</f>
        <v>市區公車</v>
      </c>
      <c r="G191" s="9" t="s">
        <v>283</v>
      </c>
      <c r="H191" s="10" t="str">
        <f>IF(IFERROR(FIND("/",G191),0)=0,G191,"聯營")</f>
        <v>桃園客運</v>
      </c>
      <c r="I191" s="62" t="str" cm="1">
        <f t="array" ref="I191">_xlfn.IFS(IFERROR(FIND("A",D191),0)&lt;&gt;0,"副線",IFERROR(FIND("B",D191),0)&lt;&gt;0,"副線",IFERROR(FIND("C",D191),0)&lt;&gt;0,"副線",IFERROR(FIND("D",D191),0)&lt;&gt;0,"副線",IFERROR(FIND("E",D191),0)&lt;&gt;0,"副線",TRUE,"正線")</f>
        <v>副線</v>
      </c>
      <c r="J191" s="118">
        <v>16</v>
      </c>
      <c r="K191" s="119">
        <v>16</v>
      </c>
      <c r="L191" s="120">
        <f>J191+K191</f>
        <v>32</v>
      </c>
      <c r="M191" s="14" t="s">
        <v>284</v>
      </c>
    </row>
    <row r="192" spans="1:13" x14ac:dyDescent="0.25">
      <c r="A192" s="9">
        <v>190</v>
      </c>
      <c r="B192" s="9">
        <v>5097</v>
      </c>
      <c r="C192" s="9" t="str">
        <f>LEFT(B192,9)</f>
        <v>5097</v>
      </c>
      <c r="D192" s="28" t="s">
        <v>221</v>
      </c>
      <c r="E192" s="10" t="s">
        <v>506</v>
      </c>
      <c r="F192" s="10" t="str">
        <f>IF(IFERROR(FIND("F",B192),0)=0,"市區公車","幸福巴士")</f>
        <v>市區公車</v>
      </c>
      <c r="G192" s="9" t="s">
        <v>283</v>
      </c>
      <c r="H192" s="10" t="str">
        <f>IF(IFERROR(FIND("/",G192),0)=0,G192,"聯營")</f>
        <v>桃園客運</v>
      </c>
      <c r="I192" s="62" t="str" cm="1">
        <f t="array" ref="I192">_xlfn.IFS(IFERROR(FIND("A",D192),0)&lt;&gt;0,"副線",IFERROR(FIND("B",D192),0)&lt;&gt;0,"副線",IFERROR(FIND("C",D192),0)&lt;&gt;0,"副線",IFERROR(FIND("D",D192),0)&lt;&gt;0,"副線",IFERROR(FIND("E",D192),0)&lt;&gt;0,"副線",TRUE,"正線")</f>
        <v>正線</v>
      </c>
      <c r="J192" s="118">
        <v>12</v>
      </c>
      <c r="K192" s="119">
        <v>12</v>
      </c>
      <c r="L192" s="120">
        <f>J192+K192</f>
        <v>24</v>
      </c>
      <c r="M192" s="14" t="s">
        <v>280</v>
      </c>
    </row>
    <row r="193" spans="1:13" x14ac:dyDescent="0.25">
      <c r="A193" s="9">
        <v>191</v>
      </c>
      <c r="B193" s="9">
        <v>5098</v>
      </c>
      <c r="C193" s="9" t="str">
        <f>LEFT(B193,9)</f>
        <v>5098</v>
      </c>
      <c r="D193" s="28" t="s">
        <v>222</v>
      </c>
      <c r="E193" s="10" t="s">
        <v>507</v>
      </c>
      <c r="F193" s="10" t="str">
        <f>IF(IFERROR(FIND("F",B193),0)=0,"市區公車","幸福巴士")</f>
        <v>市區公車</v>
      </c>
      <c r="G193" s="9" t="s">
        <v>283</v>
      </c>
      <c r="H193" s="10" t="str">
        <f>IF(IFERROR(FIND("/",G193),0)=0,G193,"聯營")</f>
        <v>桃園客運</v>
      </c>
      <c r="I193" s="62" t="str" cm="1">
        <f t="array" ref="I193">_xlfn.IFS(IFERROR(FIND("A",D193),0)&lt;&gt;0,"副線",IFERROR(FIND("B",D193),0)&lt;&gt;0,"副線",IFERROR(FIND("C",D193),0)&lt;&gt;0,"副線",IFERROR(FIND("D",D193),0)&lt;&gt;0,"副線",IFERROR(FIND("E",D193),0)&lt;&gt;0,"副線",TRUE,"正線")</f>
        <v>正線</v>
      </c>
      <c r="J193" s="118">
        <v>74</v>
      </c>
      <c r="K193" s="119">
        <v>66</v>
      </c>
      <c r="L193" s="120">
        <f>J193+K193</f>
        <v>140</v>
      </c>
      <c r="M193" s="14" t="s">
        <v>280</v>
      </c>
    </row>
    <row r="194" spans="1:13" x14ac:dyDescent="0.25">
      <c r="A194" s="9">
        <v>192</v>
      </c>
      <c r="B194" s="9">
        <v>5099</v>
      </c>
      <c r="C194" s="9" t="str">
        <f>LEFT(B194,9)</f>
        <v>5099</v>
      </c>
      <c r="D194" s="28" t="s">
        <v>223</v>
      </c>
      <c r="E194" s="10" t="s">
        <v>508</v>
      </c>
      <c r="F194" s="10" t="str">
        <f>IF(IFERROR(FIND("F",B194),0)=0,"市區公車","幸福巴士")</f>
        <v>市區公車</v>
      </c>
      <c r="G194" s="9" t="s">
        <v>283</v>
      </c>
      <c r="H194" s="10" t="str">
        <f>IF(IFERROR(FIND("/",G194),0)=0,G194,"聯營")</f>
        <v>桃園客運</v>
      </c>
      <c r="I194" s="62" t="str" cm="1">
        <f t="array" ref="I194">_xlfn.IFS(IFERROR(FIND("A",D194),0)&lt;&gt;0,"副線",IFERROR(FIND("B",D194),0)&lt;&gt;0,"副線",IFERROR(FIND("C",D194),0)&lt;&gt;0,"副線",IFERROR(FIND("D",D194),0)&lt;&gt;0,"副線",IFERROR(FIND("E",D194),0)&lt;&gt;0,"副線",TRUE,"正線")</f>
        <v>正線</v>
      </c>
      <c r="J194" s="118">
        <v>3</v>
      </c>
      <c r="K194" s="119">
        <v>3</v>
      </c>
      <c r="L194" s="120">
        <f>J194+K194</f>
        <v>6</v>
      </c>
      <c r="M194" s="14" t="s">
        <v>280</v>
      </c>
    </row>
    <row r="195" spans="1:13" x14ac:dyDescent="0.25">
      <c r="A195" s="9">
        <v>193</v>
      </c>
      <c r="B195" s="9" t="s">
        <v>509</v>
      </c>
      <c r="C195" s="9" t="str">
        <f>LEFT(B195,9)</f>
        <v>5099A</v>
      </c>
      <c r="D195" s="28" t="s">
        <v>61</v>
      </c>
      <c r="E195" s="10" t="s">
        <v>510</v>
      </c>
      <c r="F195" s="10" t="str">
        <f>IF(IFERROR(FIND("F",B195),0)=0,"市區公車","幸福巴士")</f>
        <v>市區公車</v>
      </c>
      <c r="G195" s="9" t="s">
        <v>283</v>
      </c>
      <c r="H195" s="10" t="str">
        <f>IF(IFERROR(FIND("/",G195),0)=0,G195,"聯營")</f>
        <v>桃園客運</v>
      </c>
      <c r="I195" s="62" t="str" cm="1">
        <f t="array" ref="I195">_xlfn.IFS(IFERROR(FIND("A",D195),0)&lt;&gt;0,"副線",IFERROR(FIND("B",D195),0)&lt;&gt;0,"副線",IFERROR(FIND("C",D195),0)&lt;&gt;0,"副線",IFERROR(FIND("D",D195),0)&lt;&gt;0,"副線",IFERROR(FIND("E",D195),0)&lt;&gt;0,"副線",TRUE,"正線")</f>
        <v>副線</v>
      </c>
      <c r="J195" s="118">
        <v>1</v>
      </c>
      <c r="K195" s="119">
        <v>1</v>
      </c>
      <c r="L195" s="120">
        <f>J195+K195</f>
        <v>2</v>
      </c>
      <c r="M195" s="14" t="s">
        <v>284</v>
      </c>
    </row>
    <row r="196" spans="1:13" x14ac:dyDescent="0.25">
      <c r="A196" s="9">
        <v>194</v>
      </c>
      <c r="B196" s="9">
        <v>5101</v>
      </c>
      <c r="C196" s="9" t="str">
        <f>LEFT(B196,9)</f>
        <v>5101</v>
      </c>
      <c r="D196" s="28" t="s">
        <v>224</v>
      </c>
      <c r="E196" s="10" t="s">
        <v>511</v>
      </c>
      <c r="F196" s="10" t="str">
        <f>IF(IFERROR(FIND("F",B196),0)=0,"市區公車","幸福巴士")</f>
        <v>市區公車</v>
      </c>
      <c r="G196" s="9" t="s">
        <v>283</v>
      </c>
      <c r="H196" s="10" t="str">
        <f>IF(IFERROR(FIND("/",G196),0)=0,G196,"聯營")</f>
        <v>桃園客運</v>
      </c>
      <c r="I196" s="62" t="str" cm="1">
        <f t="array" ref="I196">_xlfn.IFS(IFERROR(FIND("A",D196),0)&lt;&gt;0,"副線",IFERROR(FIND("B",D196),0)&lt;&gt;0,"副線",IFERROR(FIND("C",D196),0)&lt;&gt;0,"副線",IFERROR(FIND("D",D196),0)&lt;&gt;0,"副線",IFERROR(FIND("E",D196),0)&lt;&gt;0,"副線",TRUE,"正線")</f>
        <v>正線</v>
      </c>
      <c r="J196" s="118">
        <v>22</v>
      </c>
      <c r="K196" s="119">
        <v>22</v>
      </c>
      <c r="L196" s="120">
        <f>J196+K196</f>
        <v>44</v>
      </c>
      <c r="M196" s="14" t="s">
        <v>280</v>
      </c>
    </row>
    <row r="197" spans="1:13" x14ac:dyDescent="0.25">
      <c r="A197" s="9">
        <v>195</v>
      </c>
      <c r="B197" s="9">
        <v>5104</v>
      </c>
      <c r="C197" s="9" t="str">
        <f>LEFT(B197,9)</f>
        <v>5104</v>
      </c>
      <c r="D197" s="28" t="s">
        <v>225</v>
      </c>
      <c r="E197" s="10" t="s">
        <v>512</v>
      </c>
      <c r="F197" s="10" t="str">
        <f>IF(IFERROR(FIND("F",B197),0)=0,"市區公車","幸福巴士")</f>
        <v>市區公車</v>
      </c>
      <c r="G197" s="9" t="s">
        <v>283</v>
      </c>
      <c r="H197" s="10" t="str">
        <f>IF(IFERROR(FIND("/",G197),0)=0,G197,"聯營")</f>
        <v>桃園客運</v>
      </c>
      <c r="I197" s="62" t="str" cm="1">
        <f t="array" ref="I197">_xlfn.IFS(IFERROR(FIND("A",D197),0)&lt;&gt;0,"副線",IFERROR(FIND("B",D197),0)&lt;&gt;0,"副線",IFERROR(FIND("C",D197),0)&lt;&gt;0,"副線",IFERROR(FIND("D",D197),0)&lt;&gt;0,"副線",IFERROR(FIND("E",D197),0)&lt;&gt;0,"副線",TRUE,"正線")</f>
        <v>正線</v>
      </c>
      <c r="J197" s="118">
        <v>12</v>
      </c>
      <c r="K197" s="119">
        <v>12</v>
      </c>
      <c r="L197" s="120">
        <f>J197+K197</f>
        <v>24</v>
      </c>
      <c r="M197" s="14" t="s">
        <v>280</v>
      </c>
    </row>
    <row r="198" spans="1:13" x14ac:dyDescent="0.25">
      <c r="A198" s="9">
        <v>196</v>
      </c>
      <c r="B198" s="9" t="s">
        <v>513</v>
      </c>
      <c r="C198" s="9" t="str">
        <f>LEFT(B198,9)</f>
        <v>5104A</v>
      </c>
      <c r="D198" s="28" t="s">
        <v>62</v>
      </c>
      <c r="E198" s="10" t="s">
        <v>514</v>
      </c>
      <c r="F198" s="10" t="str">
        <f>IF(IFERROR(FIND("F",B198),0)=0,"市區公車","幸福巴士")</f>
        <v>市區公車</v>
      </c>
      <c r="G198" s="9" t="s">
        <v>283</v>
      </c>
      <c r="H198" s="10" t="str">
        <f>IF(IFERROR(FIND("/",G198),0)=0,G198,"聯營")</f>
        <v>桃園客運</v>
      </c>
      <c r="I198" s="62" t="str" cm="1">
        <f t="array" ref="I198">_xlfn.IFS(IFERROR(FIND("A",D198),0)&lt;&gt;0,"副線",IFERROR(FIND("B",D198),0)&lt;&gt;0,"副線",IFERROR(FIND("C",D198),0)&lt;&gt;0,"副線",IFERROR(FIND("D",D198),0)&lt;&gt;0,"副線",IFERROR(FIND("E",D198),0)&lt;&gt;0,"副線",TRUE,"正線")</f>
        <v>副線</v>
      </c>
      <c r="J198" s="118">
        <v>2</v>
      </c>
      <c r="K198" s="119">
        <v>2</v>
      </c>
      <c r="L198" s="120">
        <f>J198+K198</f>
        <v>4</v>
      </c>
      <c r="M198" s="14" t="s">
        <v>280</v>
      </c>
    </row>
    <row r="199" spans="1:13" x14ac:dyDescent="0.25">
      <c r="A199" s="9">
        <v>197</v>
      </c>
      <c r="B199" s="9" t="s">
        <v>515</v>
      </c>
      <c r="C199" s="9" t="str">
        <f>LEFT(B199,9)</f>
        <v>5104B</v>
      </c>
      <c r="D199" s="28" t="s">
        <v>63</v>
      </c>
      <c r="E199" s="10" t="s">
        <v>516</v>
      </c>
      <c r="F199" s="10" t="str">
        <f>IF(IFERROR(FIND("F",B199),0)=0,"市區公車","幸福巴士")</f>
        <v>市區公車</v>
      </c>
      <c r="G199" s="9" t="s">
        <v>283</v>
      </c>
      <c r="H199" s="10" t="str">
        <f>IF(IFERROR(FIND("/",G199),0)=0,G199,"聯營")</f>
        <v>桃園客運</v>
      </c>
      <c r="I199" s="62" t="str" cm="1">
        <f t="array" ref="I199">_xlfn.IFS(IFERROR(FIND("A",D199),0)&lt;&gt;0,"副線",IFERROR(FIND("B",D199),0)&lt;&gt;0,"副線",IFERROR(FIND("C",D199),0)&lt;&gt;0,"副線",IFERROR(FIND("D",D199),0)&lt;&gt;0,"副線",IFERROR(FIND("E",D199),0)&lt;&gt;0,"副線",TRUE,"正線")</f>
        <v>副線</v>
      </c>
      <c r="J199" s="118">
        <v>1</v>
      </c>
      <c r="K199" s="119">
        <v>1</v>
      </c>
      <c r="L199" s="120">
        <f>J199+K199</f>
        <v>2</v>
      </c>
      <c r="M199" s="14" t="s">
        <v>284</v>
      </c>
    </row>
    <row r="200" spans="1:13" x14ac:dyDescent="0.25">
      <c r="A200" s="9">
        <v>198</v>
      </c>
      <c r="B200" s="9">
        <v>5105</v>
      </c>
      <c r="C200" s="9" t="str">
        <f>LEFT(B200,9)</f>
        <v>5105</v>
      </c>
      <c r="D200" s="28" t="s">
        <v>226</v>
      </c>
      <c r="E200" s="10" t="s">
        <v>517</v>
      </c>
      <c r="F200" s="10" t="str">
        <f>IF(IFERROR(FIND("F",B200),0)=0,"市區公車","幸福巴士")</f>
        <v>市區公車</v>
      </c>
      <c r="G200" s="9" t="s">
        <v>283</v>
      </c>
      <c r="H200" s="10" t="str">
        <f>IF(IFERROR(FIND("/",G200),0)=0,G200,"聯營")</f>
        <v>桃園客運</v>
      </c>
      <c r="I200" s="62" t="str" cm="1">
        <f t="array" ref="I200">_xlfn.IFS(IFERROR(FIND("A",D200),0)&lt;&gt;0,"副線",IFERROR(FIND("B",D200),0)&lt;&gt;0,"副線",IFERROR(FIND("C",D200),0)&lt;&gt;0,"副線",IFERROR(FIND("D",D200),0)&lt;&gt;0,"副線",IFERROR(FIND("E",D200),0)&lt;&gt;0,"副線",TRUE,"正線")</f>
        <v>正線</v>
      </c>
      <c r="J200" s="118">
        <v>4</v>
      </c>
      <c r="K200" s="119">
        <v>4</v>
      </c>
      <c r="L200" s="120">
        <f>J200+K200</f>
        <v>8</v>
      </c>
      <c r="M200" s="14" t="s">
        <v>280</v>
      </c>
    </row>
    <row r="201" spans="1:13" x14ac:dyDescent="0.25">
      <c r="A201" s="9">
        <v>199</v>
      </c>
      <c r="B201" s="9">
        <v>5106</v>
      </c>
      <c r="C201" s="9" t="str">
        <f>LEFT(B201,9)</f>
        <v>5106</v>
      </c>
      <c r="D201" s="28" t="s">
        <v>227</v>
      </c>
      <c r="E201" s="10" t="s">
        <v>518</v>
      </c>
      <c r="F201" s="10" t="str">
        <f>IF(IFERROR(FIND("F",B201),0)=0,"市區公車","幸福巴士")</f>
        <v>市區公車</v>
      </c>
      <c r="G201" s="9" t="s">
        <v>283</v>
      </c>
      <c r="H201" s="10" t="str">
        <f>IF(IFERROR(FIND("/",G201),0)=0,G201,"聯營")</f>
        <v>桃園客運</v>
      </c>
      <c r="I201" s="62" t="str" cm="1">
        <f t="array" ref="I201">_xlfn.IFS(IFERROR(FIND("A",D201),0)&lt;&gt;0,"副線",IFERROR(FIND("B",D201),0)&lt;&gt;0,"副線",IFERROR(FIND("C",D201),0)&lt;&gt;0,"副線",IFERROR(FIND("D",D201),0)&lt;&gt;0,"副線",IFERROR(FIND("E",D201),0)&lt;&gt;0,"副線",TRUE,"正線")</f>
        <v>正線</v>
      </c>
      <c r="J201" s="118">
        <v>4</v>
      </c>
      <c r="K201" s="119">
        <v>5</v>
      </c>
      <c r="L201" s="120">
        <f>J201+K201</f>
        <v>9</v>
      </c>
      <c r="M201" s="14" t="s">
        <v>280</v>
      </c>
    </row>
    <row r="202" spans="1:13" x14ac:dyDescent="0.25">
      <c r="A202" s="9">
        <v>200</v>
      </c>
      <c r="B202" s="9" t="s">
        <v>519</v>
      </c>
      <c r="C202" s="9" t="str">
        <f>LEFT(B202,9)</f>
        <v>5106A</v>
      </c>
      <c r="D202" s="28" t="s">
        <v>64</v>
      </c>
      <c r="E202" s="10" t="s">
        <v>520</v>
      </c>
      <c r="F202" s="10" t="str">
        <f>IF(IFERROR(FIND("F",B202),0)=0,"市區公車","幸福巴士")</f>
        <v>市區公車</v>
      </c>
      <c r="G202" s="9" t="s">
        <v>283</v>
      </c>
      <c r="H202" s="10" t="str">
        <f>IF(IFERROR(FIND("/",G202),0)=0,G202,"聯營")</f>
        <v>桃園客運</v>
      </c>
      <c r="I202" s="62" t="str" cm="1">
        <f t="array" ref="I202">_xlfn.IFS(IFERROR(FIND("A",D202),0)&lt;&gt;0,"副線",IFERROR(FIND("B",D202),0)&lt;&gt;0,"副線",IFERROR(FIND("C",D202),0)&lt;&gt;0,"副線",IFERROR(FIND("D",D202),0)&lt;&gt;0,"副線",IFERROR(FIND("E",D202),0)&lt;&gt;0,"副線",TRUE,"正線")</f>
        <v>副線</v>
      </c>
      <c r="J202" s="118">
        <v>1</v>
      </c>
      <c r="K202" s="119">
        <v>1</v>
      </c>
      <c r="L202" s="120">
        <f>J202+K202</f>
        <v>2</v>
      </c>
      <c r="M202" s="14" t="s">
        <v>284</v>
      </c>
    </row>
    <row r="203" spans="1:13" x14ac:dyDescent="0.25">
      <c r="A203" s="9">
        <v>201</v>
      </c>
      <c r="B203" s="9" t="s">
        <v>521</v>
      </c>
      <c r="C203" s="9" t="str">
        <f>LEFT(B203,9)</f>
        <v>5106B</v>
      </c>
      <c r="D203" s="28" t="s">
        <v>65</v>
      </c>
      <c r="E203" s="10" t="s">
        <v>522</v>
      </c>
      <c r="F203" s="10" t="str">
        <f>IF(IFERROR(FIND("F",B203),0)=0,"市區公車","幸福巴士")</f>
        <v>市區公車</v>
      </c>
      <c r="G203" s="9" t="s">
        <v>283</v>
      </c>
      <c r="H203" s="10" t="str">
        <f>IF(IFERROR(FIND("/",G203),0)=0,G203,"聯營")</f>
        <v>桃園客運</v>
      </c>
      <c r="I203" s="62" t="str" cm="1">
        <f t="array" ref="I203">_xlfn.IFS(IFERROR(FIND("A",D203),0)&lt;&gt;0,"副線",IFERROR(FIND("B",D203),0)&lt;&gt;0,"副線",IFERROR(FIND("C",D203),0)&lt;&gt;0,"副線",IFERROR(FIND("D",D203),0)&lt;&gt;0,"副線",IFERROR(FIND("E",D203),0)&lt;&gt;0,"副線",TRUE,"正線")</f>
        <v>副線</v>
      </c>
      <c r="J203" s="118">
        <v>1</v>
      </c>
      <c r="K203" s="119">
        <v>0</v>
      </c>
      <c r="L203" s="120">
        <f>J203+K203</f>
        <v>1</v>
      </c>
      <c r="M203" s="14" t="s">
        <v>284</v>
      </c>
    </row>
    <row r="204" spans="1:13" x14ac:dyDescent="0.25">
      <c r="A204" s="9">
        <v>202</v>
      </c>
      <c r="B204" s="9">
        <v>5107</v>
      </c>
      <c r="C204" s="9" t="str">
        <f>LEFT(B204,9)</f>
        <v>5107</v>
      </c>
      <c r="D204" s="28" t="s">
        <v>228</v>
      </c>
      <c r="E204" s="10" t="s">
        <v>523</v>
      </c>
      <c r="F204" s="10" t="str">
        <f>IF(IFERROR(FIND("F",B204),0)=0,"市區公車","幸福巴士")</f>
        <v>市區公車</v>
      </c>
      <c r="G204" s="9" t="s">
        <v>283</v>
      </c>
      <c r="H204" s="10" t="str">
        <f>IF(IFERROR(FIND("/",G204),0)=0,G204,"聯營")</f>
        <v>桃園客運</v>
      </c>
      <c r="I204" s="62" t="str" cm="1">
        <f t="array" ref="I204">_xlfn.IFS(IFERROR(FIND("A",D204),0)&lt;&gt;0,"副線",IFERROR(FIND("B",D204),0)&lt;&gt;0,"副線",IFERROR(FIND("C",D204),0)&lt;&gt;0,"副線",IFERROR(FIND("D",D204),0)&lt;&gt;0,"副線",IFERROR(FIND("E",D204),0)&lt;&gt;0,"副線",TRUE,"正線")</f>
        <v>正線</v>
      </c>
      <c r="J204" s="118">
        <v>4</v>
      </c>
      <c r="K204" s="119">
        <v>4</v>
      </c>
      <c r="L204" s="120">
        <f>J204+K204</f>
        <v>8</v>
      </c>
      <c r="M204" s="14" t="s">
        <v>280</v>
      </c>
    </row>
    <row r="205" spans="1:13" ht="31.5" x14ac:dyDescent="0.25">
      <c r="A205" s="9">
        <v>203</v>
      </c>
      <c r="B205" s="9" t="s">
        <v>524</v>
      </c>
      <c r="C205" s="9" t="str">
        <f>LEFT(B205,9)</f>
        <v>5107A</v>
      </c>
      <c r="D205" s="28" t="s">
        <v>66</v>
      </c>
      <c r="E205" s="10" t="s">
        <v>525</v>
      </c>
      <c r="F205" s="10" t="str">
        <f>IF(IFERROR(FIND("F",B205),0)=0,"市區公車","幸福巴士")</f>
        <v>市區公車</v>
      </c>
      <c r="G205" s="9" t="s">
        <v>283</v>
      </c>
      <c r="H205" s="10" t="str">
        <f>IF(IFERROR(FIND("/",G205),0)=0,G205,"聯營")</f>
        <v>桃園客運</v>
      </c>
      <c r="I205" s="62" t="str" cm="1">
        <f t="array" ref="I205">_xlfn.IFS(IFERROR(FIND("A",D205),0)&lt;&gt;0,"副線",IFERROR(FIND("B",D205),0)&lt;&gt;0,"副線",IFERROR(FIND("C",D205),0)&lt;&gt;0,"副線",IFERROR(FIND("D",D205),0)&lt;&gt;0,"副線",IFERROR(FIND("E",D205),0)&lt;&gt;0,"副線",TRUE,"正線")</f>
        <v>副線</v>
      </c>
      <c r="J205" s="118">
        <v>1</v>
      </c>
      <c r="K205" s="119">
        <v>1</v>
      </c>
      <c r="L205" s="120">
        <f>J205+K205</f>
        <v>2</v>
      </c>
      <c r="M205" s="14" t="s">
        <v>284</v>
      </c>
    </row>
    <row r="206" spans="1:13" ht="31.5" x14ac:dyDescent="0.25">
      <c r="A206" s="9">
        <v>204</v>
      </c>
      <c r="B206" s="9" t="s">
        <v>526</v>
      </c>
      <c r="C206" s="9" t="str">
        <f>LEFT(B206,9)</f>
        <v>5107B</v>
      </c>
      <c r="D206" s="28" t="s">
        <v>67</v>
      </c>
      <c r="E206" s="10" t="s">
        <v>527</v>
      </c>
      <c r="F206" s="10" t="str">
        <f>IF(IFERROR(FIND("F",B206),0)=0,"市區公車","幸福巴士")</f>
        <v>市區公車</v>
      </c>
      <c r="G206" s="9" t="s">
        <v>283</v>
      </c>
      <c r="H206" s="10" t="str">
        <f>IF(IFERROR(FIND("/",G206),0)=0,G206,"聯營")</f>
        <v>桃園客運</v>
      </c>
      <c r="I206" s="62" t="str" cm="1">
        <f t="array" ref="I206">_xlfn.IFS(IFERROR(FIND("A",D206),0)&lt;&gt;0,"副線",IFERROR(FIND("B",D206),0)&lt;&gt;0,"副線",IFERROR(FIND("C",D206),0)&lt;&gt;0,"副線",IFERROR(FIND("D",D206),0)&lt;&gt;0,"副線",IFERROR(FIND("E",D206),0)&lt;&gt;0,"副線",TRUE,"正線")</f>
        <v>副線</v>
      </c>
      <c r="J206" s="118">
        <v>1</v>
      </c>
      <c r="K206" s="119">
        <v>1</v>
      </c>
      <c r="L206" s="120">
        <f>J206+K206</f>
        <v>2</v>
      </c>
      <c r="M206" s="14" t="s">
        <v>284</v>
      </c>
    </row>
    <row r="207" spans="1:13" s="19" customFormat="1" ht="16.5" thickBot="1" x14ac:dyDescent="0.3">
      <c r="A207" s="9">
        <v>205</v>
      </c>
      <c r="B207" s="9" t="s">
        <v>528</v>
      </c>
      <c r="C207" s="9" t="str">
        <f>LEFT(B207,9)</f>
        <v>5107C</v>
      </c>
      <c r="D207" s="28" t="s">
        <v>68</v>
      </c>
      <c r="E207" s="10" t="s">
        <v>529</v>
      </c>
      <c r="F207" s="10" t="str">
        <f>IF(IFERROR(FIND("F",B207),0)=0,"市區公車","幸福巴士")</f>
        <v>市區公車</v>
      </c>
      <c r="G207" s="9" t="s">
        <v>283</v>
      </c>
      <c r="H207" s="10" t="str">
        <f>IF(IFERROR(FIND("/",G207),0)=0,G207,"聯營")</f>
        <v>桃園客運</v>
      </c>
      <c r="I207" s="62" t="str" cm="1">
        <f t="array" ref="I207">_xlfn.IFS(IFERROR(FIND("A",D207),0)&lt;&gt;0,"副線",IFERROR(FIND("B",D207),0)&lt;&gt;0,"副線",IFERROR(FIND("C",D207),0)&lt;&gt;0,"副線",IFERROR(FIND("D",D207),0)&lt;&gt;0,"副線",IFERROR(FIND("E",D207),0)&lt;&gt;0,"副線",TRUE,"正線")</f>
        <v>副線</v>
      </c>
      <c r="J207" s="118">
        <v>1</v>
      </c>
      <c r="K207" s="119">
        <v>1</v>
      </c>
      <c r="L207" s="120">
        <f>J207+K207</f>
        <v>2</v>
      </c>
      <c r="M207" s="14" t="s">
        <v>284</v>
      </c>
    </row>
    <row r="208" spans="1:13" ht="16.5" thickTop="1" x14ac:dyDescent="0.25">
      <c r="A208" s="9">
        <v>206</v>
      </c>
      <c r="B208" s="9">
        <v>5109</v>
      </c>
      <c r="C208" s="9" t="str">
        <f>LEFT(B208,9)</f>
        <v>5109</v>
      </c>
      <c r="D208" s="28" t="s">
        <v>229</v>
      </c>
      <c r="E208" s="10" t="s">
        <v>530</v>
      </c>
      <c r="F208" s="10" t="str">
        <f>IF(IFERROR(FIND("F",B208),0)=0,"市區公車","幸福巴士")</f>
        <v>市區公車</v>
      </c>
      <c r="G208" s="9" t="s">
        <v>283</v>
      </c>
      <c r="H208" s="10" t="str">
        <f>IF(IFERROR(FIND("/",G208),0)=0,G208,"聯營")</f>
        <v>桃園客運</v>
      </c>
      <c r="I208" s="62" t="str" cm="1">
        <f t="array" ref="I208">_xlfn.IFS(IFERROR(FIND("A",D208),0)&lt;&gt;0,"副線",IFERROR(FIND("B",D208),0)&lt;&gt;0,"副線",IFERROR(FIND("C",D208),0)&lt;&gt;0,"副線",IFERROR(FIND("D",D208),0)&lt;&gt;0,"副線",IFERROR(FIND("E",D208),0)&lt;&gt;0,"副線",TRUE,"正線")</f>
        <v>正線</v>
      </c>
      <c r="J208" s="118">
        <v>3</v>
      </c>
      <c r="K208" s="119">
        <v>3</v>
      </c>
      <c r="L208" s="120">
        <f>J208+K208</f>
        <v>6</v>
      </c>
      <c r="M208" s="14" t="s">
        <v>280</v>
      </c>
    </row>
    <row r="209" spans="1:13" ht="16.5" thickBot="1" x14ac:dyDescent="0.3">
      <c r="A209" s="9">
        <v>207</v>
      </c>
      <c r="B209" s="16" t="s">
        <v>531</v>
      </c>
      <c r="C209" s="9" t="str">
        <f>LEFT(B209,9)</f>
        <v>5109A</v>
      </c>
      <c r="D209" s="28" t="s">
        <v>69</v>
      </c>
      <c r="E209" s="17" t="s">
        <v>532</v>
      </c>
      <c r="F209" s="10" t="str">
        <f>IF(IFERROR(FIND("F",B209),0)=0,"市區公車","幸福巴士")</f>
        <v>市區公車</v>
      </c>
      <c r="G209" s="16" t="s">
        <v>283</v>
      </c>
      <c r="H209" s="10" t="str">
        <f>IF(IFERROR(FIND("/",G209),0)=0,G209,"聯營")</f>
        <v>桃園客運</v>
      </c>
      <c r="I209" s="62" t="str" cm="1">
        <f t="array" ref="I209">_xlfn.IFS(IFERROR(FIND("A",D209),0)&lt;&gt;0,"副線",IFERROR(FIND("B",D209),0)&lt;&gt;0,"副線",IFERROR(FIND("C",D209),0)&lt;&gt;0,"副線",IFERROR(FIND("D",D209),0)&lt;&gt;0,"副線",IFERROR(FIND("E",D209),0)&lt;&gt;0,"副線",TRUE,"正線")</f>
        <v>副線</v>
      </c>
      <c r="J209" s="123">
        <v>1</v>
      </c>
      <c r="K209" s="124">
        <v>1</v>
      </c>
      <c r="L209" s="120">
        <f>J209+K209</f>
        <v>2</v>
      </c>
      <c r="M209" s="18" t="s">
        <v>284</v>
      </c>
    </row>
    <row r="210" spans="1:13" ht="16.5" thickTop="1" x14ac:dyDescent="0.25">
      <c r="A210" s="9">
        <v>208</v>
      </c>
      <c r="B210" s="20">
        <v>5110</v>
      </c>
      <c r="C210" s="9" t="str">
        <f>LEFT(B210,9)</f>
        <v>5110</v>
      </c>
      <c r="D210" s="28" t="s">
        <v>230</v>
      </c>
      <c r="E210" s="21" t="s">
        <v>533</v>
      </c>
      <c r="F210" s="10" t="str">
        <f>IF(IFERROR(FIND("F",B210),0)=0,"市區公車","幸福巴士")</f>
        <v>市區公車</v>
      </c>
      <c r="G210" s="20" t="s">
        <v>283</v>
      </c>
      <c r="H210" s="10" t="str">
        <f>IF(IFERROR(FIND("/",G210),0)=0,G210,"聯營")</f>
        <v>桃園客運</v>
      </c>
      <c r="I210" s="62" t="str" cm="1">
        <f t="array" ref="I210">_xlfn.IFS(IFERROR(FIND("A",D210),0)&lt;&gt;0,"副線",IFERROR(FIND("B",D210),0)&lt;&gt;0,"副線",IFERROR(FIND("C",D210),0)&lt;&gt;0,"副線",IFERROR(FIND("D",D210),0)&lt;&gt;0,"副線",IFERROR(FIND("E",D210),0)&lt;&gt;0,"副線",TRUE,"正線")</f>
        <v>正線</v>
      </c>
      <c r="J210" s="125">
        <v>21</v>
      </c>
      <c r="K210" s="126">
        <v>22</v>
      </c>
      <c r="L210" s="120">
        <f>J210+K210</f>
        <v>43</v>
      </c>
      <c r="M210" s="22" t="s">
        <v>280</v>
      </c>
    </row>
    <row r="211" spans="1:13" x14ac:dyDescent="0.25">
      <c r="A211" s="9">
        <v>209</v>
      </c>
      <c r="B211" s="9" t="s">
        <v>534</v>
      </c>
      <c r="C211" s="9" t="str">
        <f>LEFT(B211,9)</f>
        <v>5110A</v>
      </c>
      <c r="D211" s="28" t="s">
        <v>70</v>
      </c>
      <c r="E211" s="10" t="s">
        <v>535</v>
      </c>
      <c r="F211" s="10" t="str">
        <f>IF(IFERROR(FIND("F",B211),0)=0,"市區公車","幸福巴士")</f>
        <v>市區公車</v>
      </c>
      <c r="G211" s="9" t="s">
        <v>283</v>
      </c>
      <c r="H211" s="10" t="str">
        <f>IF(IFERROR(FIND("/",G211),0)=0,G211,"聯營")</f>
        <v>桃園客運</v>
      </c>
      <c r="I211" s="62" t="str" cm="1">
        <f t="array" ref="I211">_xlfn.IFS(IFERROR(FIND("A",D211),0)&lt;&gt;0,"副線",IFERROR(FIND("B",D211),0)&lt;&gt;0,"副線",IFERROR(FIND("C",D211),0)&lt;&gt;0,"副線",IFERROR(FIND("D",D211),0)&lt;&gt;0,"副線",IFERROR(FIND("E",D211),0)&lt;&gt;0,"副線",TRUE,"正線")</f>
        <v>副線</v>
      </c>
      <c r="J211" s="121">
        <v>1</v>
      </c>
      <c r="K211" s="120">
        <v>0</v>
      </c>
      <c r="L211" s="120">
        <f>J211+K211</f>
        <v>1</v>
      </c>
      <c r="M211" s="14" t="s">
        <v>280</v>
      </c>
    </row>
    <row r="212" spans="1:13" s="19" customFormat="1" ht="16.5" thickBot="1" x14ac:dyDescent="0.3">
      <c r="A212" s="9">
        <v>210</v>
      </c>
      <c r="B212" s="9">
        <v>5112</v>
      </c>
      <c r="C212" s="9" t="str">
        <f>LEFT(B212,9)</f>
        <v>5112</v>
      </c>
      <c r="D212" s="28" t="s">
        <v>231</v>
      </c>
      <c r="E212" s="10" t="s">
        <v>536</v>
      </c>
      <c r="F212" s="10" t="str">
        <f>IF(IFERROR(FIND("F",B212),0)=0,"市區公車","幸福巴士")</f>
        <v>市區公車</v>
      </c>
      <c r="G212" s="9" t="s">
        <v>283</v>
      </c>
      <c r="H212" s="10" t="str">
        <f>IF(IFERROR(FIND("/",G212),0)=0,G212,"聯營")</f>
        <v>桃園客運</v>
      </c>
      <c r="I212" s="62" t="str" cm="1">
        <f t="array" ref="I212">_xlfn.IFS(IFERROR(FIND("A",D212),0)&lt;&gt;0,"副線",IFERROR(FIND("B",D212),0)&lt;&gt;0,"副線",IFERROR(FIND("C",D212),0)&lt;&gt;0,"副線",IFERROR(FIND("D",D212),0)&lt;&gt;0,"副線",IFERROR(FIND("E",D212),0)&lt;&gt;0,"副線",TRUE,"正線")</f>
        <v>正線</v>
      </c>
      <c r="J212" s="121">
        <v>4</v>
      </c>
      <c r="K212" s="120">
        <v>4</v>
      </c>
      <c r="L212" s="120">
        <f>J212+K212</f>
        <v>8</v>
      </c>
      <c r="M212" s="14" t="s">
        <v>280</v>
      </c>
    </row>
    <row r="213" spans="1:13" ht="16.5" thickTop="1" x14ac:dyDescent="0.25">
      <c r="A213" s="9">
        <v>211</v>
      </c>
      <c r="B213" s="9">
        <v>5118</v>
      </c>
      <c r="C213" s="9" t="str">
        <f>LEFT(B213,9)</f>
        <v>5118</v>
      </c>
      <c r="D213" s="28" t="s">
        <v>232</v>
      </c>
      <c r="E213" s="10" t="s">
        <v>537</v>
      </c>
      <c r="F213" s="10" t="str">
        <f>IF(IFERROR(FIND("F",B213),0)=0,"市區公車","幸福巴士")</f>
        <v>市區公車</v>
      </c>
      <c r="G213" s="9" t="s">
        <v>283</v>
      </c>
      <c r="H213" s="10" t="str">
        <f>IF(IFERROR(FIND("/",G213),0)=0,G213,"聯營")</f>
        <v>桃園客運</v>
      </c>
      <c r="I213" s="62" t="str" cm="1">
        <f t="array" ref="I213">_xlfn.IFS(IFERROR(FIND("A",D213),0)&lt;&gt;0,"副線",IFERROR(FIND("B",D213),0)&lt;&gt;0,"副線",IFERROR(FIND("C",D213),0)&lt;&gt;0,"副線",IFERROR(FIND("D",D213),0)&lt;&gt;0,"副線",IFERROR(FIND("E",D213),0)&lt;&gt;0,"副線",TRUE,"正線")</f>
        <v>正線</v>
      </c>
      <c r="J213" s="121">
        <v>4</v>
      </c>
      <c r="K213" s="120">
        <v>4</v>
      </c>
      <c r="L213" s="120">
        <f>J213+K213</f>
        <v>8</v>
      </c>
      <c r="M213" s="14" t="s">
        <v>280</v>
      </c>
    </row>
    <row r="214" spans="1:13" ht="16.5" thickBot="1" x14ac:dyDescent="0.3">
      <c r="A214" s="9">
        <v>212</v>
      </c>
      <c r="B214" s="29" t="s">
        <v>233</v>
      </c>
      <c r="C214" s="9" t="str">
        <f>LEFT(B214,9)</f>
        <v>5301</v>
      </c>
      <c r="D214" s="28" t="s">
        <v>233</v>
      </c>
      <c r="E214" s="17" t="s">
        <v>565</v>
      </c>
      <c r="F214" s="10" t="str">
        <f>IF(IFERROR(FIND("F",B214),0)=0,"市區公車","幸福巴士")</f>
        <v>市區公車</v>
      </c>
      <c r="G214" s="16" t="s">
        <v>554</v>
      </c>
      <c r="H214" s="10" t="str">
        <f>IF(IFERROR(FIND("/",G214),0)=0,G214,"聯營")</f>
        <v>中壢客運</v>
      </c>
      <c r="I214" s="62" t="str" cm="1">
        <f t="array" ref="I214">_xlfn.IFS(IFERROR(FIND("A",D214),0)&lt;&gt;0,"副線",IFERROR(FIND("B",D214),0)&lt;&gt;0,"副線",IFERROR(FIND("C",D214),0)&lt;&gt;0,"副線",IFERROR(FIND("D",D214),0)&lt;&gt;0,"副線",IFERROR(FIND("E",D214),0)&lt;&gt;0,"副線",TRUE,"正線")</f>
        <v>正線</v>
      </c>
      <c r="J214" s="115">
        <v>4</v>
      </c>
      <c r="K214" s="116">
        <v>4</v>
      </c>
      <c r="L214" s="120">
        <f>J214+K214</f>
        <v>8</v>
      </c>
      <c r="M214" s="18" t="s">
        <v>558</v>
      </c>
    </row>
    <row r="215" spans="1:13" ht="16.5" thickTop="1" x14ac:dyDescent="0.25">
      <c r="A215" s="9">
        <v>213</v>
      </c>
      <c r="B215" s="23">
        <v>5607</v>
      </c>
      <c r="C215" s="9" t="str">
        <f>LEFT(B215,9)</f>
        <v>5607</v>
      </c>
      <c r="D215" s="28" t="s">
        <v>234</v>
      </c>
      <c r="E215" s="21" t="s">
        <v>566</v>
      </c>
      <c r="F215" s="10" t="str">
        <f>IF(IFERROR(FIND("F",B215),0)=0,"市區公車","幸福巴士")</f>
        <v>市區公車</v>
      </c>
      <c r="G215" s="20" t="s">
        <v>567</v>
      </c>
      <c r="H215" s="10" t="str">
        <f>IF(IFERROR(FIND("/",G215),0)=0,G215,"聯營")</f>
        <v>亞通客運</v>
      </c>
      <c r="I215" s="62" t="str" cm="1">
        <f t="array" ref="I215">_xlfn.IFS(IFERROR(FIND("A",D215),0)&lt;&gt;0,"副線",IFERROR(FIND("B",D215),0)&lt;&gt;0,"副線",IFERROR(FIND("C",D215),0)&lt;&gt;0,"副線",IFERROR(FIND("D",D215),0)&lt;&gt;0,"副線",IFERROR(FIND("E",D215),0)&lt;&gt;0,"副線",TRUE,"正線")</f>
        <v>正線</v>
      </c>
      <c r="J215" s="24">
        <v>12</v>
      </c>
      <c r="K215" s="25">
        <v>12</v>
      </c>
      <c r="L215" s="120">
        <f>J215+K215</f>
        <v>24</v>
      </c>
      <c r="M215" s="32" t="s">
        <v>558</v>
      </c>
    </row>
    <row r="216" spans="1:13" x14ac:dyDescent="0.25">
      <c r="A216" s="9">
        <v>214</v>
      </c>
      <c r="B216" s="28">
        <v>5616</v>
      </c>
      <c r="C216" s="9" t="str">
        <f>LEFT(B216,9)</f>
        <v>5616</v>
      </c>
      <c r="D216" s="28" t="s">
        <v>235</v>
      </c>
      <c r="E216" s="10" t="s">
        <v>568</v>
      </c>
      <c r="F216" s="10" t="str">
        <f>IF(IFERROR(FIND("F",B216),0)=0,"市區公車","幸福巴士")</f>
        <v>市區公車</v>
      </c>
      <c r="G216" s="9" t="s">
        <v>567</v>
      </c>
      <c r="H216" s="10" t="str">
        <f>IF(IFERROR(FIND("/",G216),0)=0,G216,"聯營")</f>
        <v>亞通客運</v>
      </c>
      <c r="I216" s="62" t="str" cm="1">
        <f t="array" ref="I216">_xlfn.IFS(IFERROR(FIND("A",D216),0)&lt;&gt;0,"副線",IFERROR(FIND("B",D216),0)&lt;&gt;0,"副線",IFERROR(FIND("C",D216),0)&lt;&gt;0,"副線",IFERROR(FIND("D",D216),0)&lt;&gt;0,"副線",IFERROR(FIND("E",D216),0)&lt;&gt;0,"副線",TRUE,"正線")</f>
        <v>正線</v>
      </c>
      <c r="J216" s="107">
        <v>46</v>
      </c>
      <c r="K216" s="106">
        <v>46</v>
      </c>
      <c r="L216" s="110">
        <f>J216+K216</f>
        <v>92</v>
      </c>
      <c r="M216" s="33" t="s">
        <v>558</v>
      </c>
    </row>
    <row r="217" spans="1:13" x14ac:dyDescent="0.25">
      <c r="A217" s="9">
        <v>215</v>
      </c>
      <c r="B217" s="102" t="s">
        <v>948</v>
      </c>
      <c r="C217" s="101" t="str">
        <f>LEFT(B217,9)</f>
        <v>5616A</v>
      </c>
      <c r="D217" s="102" t="s">
        <v>947</v>
      </c>
      <c r="E217" s="103" t="s">
        <v>949</v>
      </c>
      <c r="F217" s="104" t="str">
        <f>IF(IFERROR(FIND("F",B217),0)=0,"市區公車","幸福巴士")</f>
        <v>市區公車</v>
      </c>
      <c r="G217" s="101" t="s">
        <v>636</v>
      </c>
      <c r="H217" s="104" t="str">
        <f>IF(IFERROR(FIND("/",G217),0)=0,G217,"聯營")</f>
        <v>亞通客運</v>
      </c>
      <c r="I217" s="105" t="str" cm="1">
        <f t="array" ref="I217">_xlfn.IFS(IFERROR(FIND("A",D217),0)&lt;&gt;0,"副線",IFERROR(FIND("B",D217),0)&lt;&gt;0,"副線",IFERROR(FIND("C",D217),0)&lt;&gt;0,"副線",IFERROR(FIND("D",D217),0)&lt;&gt;0,"副線",IFERROR(FIND("E",D217),0)&lt;&gt;0,"副線",TRUE,"正線")</f>
        <v>副線</v>
      </c>
      <c r="J217" s="108">
        <v>8</v>
      </c>
      <c r="K217" s="109">
        <v>0</v>
      </c>
      <c r="L217" s="110">
        <f>J217+K217</f>
        <v>8</v>
      </c>
      <c r="M217" s="106"/>
    </row>
    <row r="218" spans="1:13" ht="31.5" x14ac:dyDescent="0.25">
      <c r="A218" s="9">
        <v>216</v>
      </c>
      <c r="B218" s="102" t="s">
        <v>951</v>
      </c>
      <c r="C218" s="101" t="str">
        <f>LEFT(B218,9)</f>
        <v>5616B</v>
      </c>
      <c r="D218" s="102" t="s">
        <v>950</v>
      </c>
      <c r="E218" s="103" t="s">
        <v>952</v>
      </c>
      <c r="F218" s="104" t="str">
        <f>IF(IFERROR(FIND("F",B218),0)=0,"市區公車","幸福巴士")</f>
        <v>市區公車</v>
      </c>
      <c r="G218" s="101" t="s">
        <v>636</v>
      </c>
      <c r="H218" s="104" t="str">
        <f>IF(IFERROR(FIND("/",G218),0)=0,G218,"聯營")</f>
        <v>亞通客運</v>
      </c>
      <c r="I218" s="105" t="str" cm="1">
        <f t="array" ref="I218">_xlfn.IFS(IFERROR(FIND("A",D218),0)&lt;&gt;0,"副線",IFERROR(FIND("B",D218),0)&lt;&gt;0,"副線",IFERROR(FIND("C",D218),0)&lt;&gt;0,"副線",IFERROR(FIND("D",D218),0)&lt;&gt;0,"副線",IFERROR(FIND("E",D218),0)&lt;&gt;0,"副線",TRUE,"正線")</f>
        <v>副線</v>
      </c>
      <c r="J218" s="108">
        <v>1</v>
      </c>
      <c r="K218" s="109">
        <v>0</v>
      </c>
      <c r="L218" s="110">
        <f>J218+K218</f>
        <v>1</v>
      </c>
      <c r="M218" s="106"/>
    </row>
    <row r="219" spans="1:13" x14ac:dyDescent="0.25">
      <c r="A219" s="9">
        <v>217</v>
      </c>
      <c r="B219" s="28">
        <v>5617</v>
      </c>
      <c r="C219" s="9" t="str">
        <f>LEFT(B219,9)</f>
        <v>5617</v>
      </c>
      <c r="D219" s="28" t="s">
        <v>236</v>
      </c>
      <c r="E219" s="10" t="s">
        <v>569</v>
      </c>
      <c r="F219" s="10" t="str">
        <f>IF(IFERROR(FIND("F",B219),0)=0,"市區公車","幸福巴士")</f>
        <v>市區公車</v>
      </c>
      <c r="G219" s="9" t="s">
        <v>567</v>
      </c>
      <c r="H219" s="10" t="str">
        <f>IF(IFERROR(FIND("/",G219),0)=0,G219,"聯營")</f>
        <v>亞通客運</v>
      </c>
      <c r="I219" s="62" t="str" cm="1">
        <f t="array" ref="I219">_xlfn.IFS(IFERROR(FIND("A",D219),0)&lt;&gt;0,"副線",IFERROR(FIND("B",D219),0)&lt;&gt;0,"副線",IFERROR(FIND("C",D219),0)&lt;&gt;0,"副線",IFERROR(FIND("D",D219),0)&lt;&gt;0,"副線",IFERROR(FIND("E",D219),0)&lt;&gt;0,"副線",TRUE,"正線")</f>
        <v>正線</v>
      </c>
      <c r="J219" s="26">
        <v>36</v>
      </c>
      <c r="K219" s="27">
        <v>32</v>
      </c>
      <c r="L219" s="120">
        <f>J219+K219</f>
        <v>68</v>
      </c>
      <c r="M219" s="33" t="s">
        <v>558</v>
      </c>
    </row>
    <row r="220" spans="1:13" x14ac:dyDescent="0.25">
      <c r="A220" s="9">
        <v>218</v>
      </c>
      <c r="B220" s="28" t="s">
        <v>71</v>
      </c>
      <c r="C220" s="9" t="str">
        <f>LEFT(B220,9)</f>
        <v>5617A</v>
      </c>
      <c r="D220" s="28" t="s">
        <v>71</v>
      </c>
      <c r="E220" s="10" t="s">
        <v>570</v>
      </c>
      <c r="F220" s="10" t="str">
        <f>IF(IFERROR(FIND("F",B220),0)=0,"市區公車","幸福巴士")</f>
        <v>市區公車</v>
      </c>
      <c r="G220" s="9" t="s">
        <v>567</v>
      </c>
      <c r="H220" s="10" t="str">
        <f>IF(IFERROR(FIND("/",G220),0)=0,G220,"聯營")</f>
        <v>亞通客運</v>
      </c>
      <c r="I220" s="62" t="str" cm="1">
        <f t="array" ref="I220">_xlfn.IFS(IFERROR(FIND("A",D220),0)&lt;&gt;0,"副線",IFERROR(FIND("B",D220),0)&lt;&gt;0,"副線",IFERROR(FIND("C",D220),0)&lt;&gt;0,"副線",IFERROR(FIND("D",D220),0)&lt;&gt;0,"副線",IFERROR(FIND("E",D220),0)&lt;&gt;0,"副線",TRUE,"正線")</f>
        <v>副線</v>
      </c>
      <c r="J220" s="26">
        <v>4</v>
      </c>
      <c r="K220" s="27">
        <v>0</v>
      </c>
      <c r="L220" s="120">
        <f>J220+K220</f>
        <v>4</v>
      </c>
      <c r="M220" s="33" t="s">
        <v>558</v>
      </c>
    </row>
    <row r="221" spans="1:13" x14ac:dyDescent="0.25">
      <c r="A221" s="9">
        <v>219</v>
      </c>
      <c r="B221" s="28">
        <v>5623</v>
      </c>
      <c r="C221" s="9" t="str">
        <f>LEFT(B221,9)</f>
        <v>5623</v>
      </c>
      <c r="D221" s="28" t="s">
        <v>237</v>
      </c>
      <c r="E221" s="10" t="s">
        <v>571</v>
      </c>
      <c r="F221" s="10" t="str">
        <f>IF(IFERROR(FIND("F",B221),0)=0,"市區公車","幸福巴士")</f>
        <v>市區公車</v>
      </c>
      <c r="G221" s="9" t="s">
        <v>567</v>
      </c>
      <c r="H221" s="10" t="str">
        <f>IF(IFERROR(FIND("/",G221),0)=0,G221,"聯營")</f>
        <v>亞通客運</v>
      </c>
      <c r="I221" s="62" t="str" cm="1">
        <f t="array" ref="I221">_xlfn.IFS(IFERROR(FIND("A",D221),0)&lt;&gt;0,"副線",IFERROR(FIND("B",D221),0)&lt;&gt;0,"副線",IFERROR(FIND("C",D221),0)&lt;&gt;0,"副線",IFERROR(FIND("D",D221),0)&lt;&gt;0,"副線",IFERROR(FIND("E",D221),0)&lt;&gt;0,"副線",TRUE,"正線")</f>
        <v>正線</v>
      </c>
      <c r="J221" s="26">
        <v>12</v>
      </c>
      <c r="K221" s="27">
        <v>0</v>
      </c>
      <c r="L221" s="120">
        <f>J221+K221</f>
        <v>12</v>
      </c>
      <c r="M221" s="33" t="s">
        <v>558</v>
      </c>
    </row>
    <row r="222" spans="1:13" s="19" customFormat="1" ht="16.5" thickBot="1" x14ac:dyDescent="0.3">
      <c r="A222" s="9">
        <v>220</v>
      </c>
      <c r="B222" s="28" t="s">
        <v>72</v>
      </c>
      <c r="C222" s="9" t="str">
        <f>LEFT(B222,9)</f>
        <v>5623A</v>
      </c>
      <c r="D222" s="28" t="s">
        <v>72</v>
      </c>
      <c r="E222" s="10" t="s">
        <v>572</v>
      </c>
      <c r="F222" s="10" t="str">
        <f>IF(IFERROR(FIND("F",B222),0)=0,"市區公車","幸福巴士")</f>
        <v>市區公車</v>
      </c>
      <c r="G222" s="9" t="s">
        <v>567</v>
      </c>
      <c r="H222" s="10" t="str">
        <f>IF(IFERROR(FIND("/",G222),0)=0,G222,"聯營")</f>
        <v>亞通客運</v>
      </c>
      <c r="I222" s="62" t="str" cm="1">
        <f t="array" ref="I222">_xlfn.IFS(IFERROR(FIND("A",D222),0)&lt;&gt;0,"副線",IFERROR(FIND("B",D222),0)&lt;&gt;0,"副線",IFERROR(FIND("C",D222),0)&lt;&gt;0,"副線",IFERROR(FIND("D",D222),0)&lt;&gt;0,"副線",IFERROR(FIND("E",D222),0)&lt;&gt;0,"副線",TRUE,"正線")</f>
        <v>副線</v>
      </c>
      <c r="J222" s="26">
        <v>28</v>
      </c>
      <c r="K222" s="27">
        <v>28</v>
      </c>
      <c r="L222" s="120">
        <f>J222+K222</f>
        <v>56</v>
      </c>
      <c r="M222" s="33" t="s">
        <v>558</v>
      </c>
    </row>
    <row r="223" spans="1:13" ht="16.5" thickTop="1" x14ac:dyDescent="0.25">
      <c r="A223" s="9">
        <v>221</v>
      </c>
      <c r="B223" s="28" t="s">
        <v>73</v>
      </c>
      <c r="C223" s="9" t="str">
        <f>LEFT(B223,9)</f>
        <v>5623B</v>
      </c>
      <c r="D223" s="28" t="s">
        <v>73</v>
      </c>
      <c r="E223" s="10" t="s">
        <v>573</v>
      </c>
      <c r="F223" s="10" t="str">
        <f>IF(IFERROR(FIND("F",B223),0)=0,"市區公車","幸福巴士")</f>
        <v>市區公車</v>
      </c>
      <c r="G223" s="9" t="s">
        <v>567</v>
      </c>
      <c r="H223" s="10" t="str">
        <f>IF(IFERROR(FIND("/",G223),0)=0,G223,"聯營")</f>
        <v>亞通客運</v>
      </c>
      <c r="I223" s="62" t="str" cm="1">
        <f t="array" ref="I223">_xlfn.IFS(IFERROR(FIND("A",D223),0)&lt;&gt;0,"副線",IFERROR(FIND("B",D223),0)&lt;&gt;0,"副線",IFERROR(FIND("C",D223),0)&lt;&gt;0,"副線",IFERROR(FIND("D",D223),0)&lt;&gt;0,"副線",IFERROR(FIND("E",D223),0)&lt;&gt;0,"副線",TRUE,"正線")</f>
        <v>副線</v>
      </c>
      <c r="J223" s="26">
        <v>2</v>
      </c>
      <c r="K223" s="27">
        <v>0</v>
      </c>
      <c r="L223" s="120">
        <f>J223+K223</f>
        <v>2</v>
      </c>
      <c r="M223" s="33" t="s">
        <v>558</v>
      </c>
    </row>
    <row r="224" spans="1:13" ht="16.5" thickBot="1" x14ac:dyDescent="0.3">
      <c r="A224" s="9">
        <v>222</v>
      </c>
      <c r="B224" s="29">
        <v>5624</v>
      </c>
      <c r="C224" s="9" t="str">
        <f>LEFT(B224,9)</f>
        <v>5624</v>
      </c>
      <c r="D224" s="28" t="s">
        <v>238</v>
      </c>
      <c r="E224" s="17" t="s">
        <v>574</v>
      </c>
      <c r="F224" s="10" t="str">
        <f>IF(IFERROR(FIND("F",B224),0)=0,"市區公車","幸福巴士")</f>
        <v>市區公車</v>
      </c>
      <c r="G224" s="16" t="s">
        <v>567</v>
      </c>
      <c r="H224" s="10" t="str">
        <f>IF(IFERROR(FIND("/",G224),0)=0,G224,"聯營")</f>
        <v>亞通客運</v>
      </c>
      <c r="I224" s="62" t="str" cm="1">
        <f t="array" ref="I224">_xlfn.IFS(IFERROR(FIND("A",D224),0)&lt;&gt;0,"副線",IFERROR(FIND("B",D224),0)&lt;&gt;0,"副線",IFERROR(FIND("C",D224),0)&lt;&gt;0,"副線",IFERROR(FIND("D",D224),0)&lt;&gt;0,"副線",IFERROR(FIND("E",D224),0)&lt;&gt;0,"副線",TRUE,"正線")</f>
        <v>正線</v>
      </c>
      <c r="J224" s="30">
        <v>10</v>
      </c>
      <c r="K224" s="31">
        <v>10</v>
      </c>
      <c r="L224" s="120">
        <f>J224+K224</f>
        <v>20</v>
      </c>
      <c r="M224" s="34" t="s">
        <v>558</v>
      </c>
    </row>
    <row r="225" spans="1:13" ht="16.5" thickTop="1" x14ac:dyDescent="0.25">
      <c r="A225" s="9">
        <v>223</v>
      </c>
      <c r="B225" s="23">
        <v>5644</v>
      </c>
      <c r="C225" s="9" t="str">
        <f>LEFT(B225,9)</f>
        <v>5644</v>
      </c>
      <c r="D225" s="28" t="s">
        <v>239</v>
      </c>
      <c r="E225" s="21" t="s">
        <v>575</v>
      </c>
      <c r="F225" s="10" t="str">
        <f>IF(IFERROR(FIND("F",B225),0)=0,"市區公車","幸福巴士")</f>
        <v>市區公車</v>
      </c>
      <c r="G225" s="20" t="s">
        <v>567</v>
      </c>
      <c r="H225" s="10" t="str">
        <f>IF(IFERROR(FIND("/",G225),0)=0,G225,"聯營")</f>
        <v>亞通客運</v>
      </c>
      <c r="I225" s="62" t="str" cm="1">
        <f t="array" ref="I225">_xlfn.IFS(IFERROR(FIND("A",D225),0)&lt;&gt;0,"副線",IFERROR(FIND("B",D225),0)&lt;&gt;0,"副線",IFERROR(FIND("C",D225),0)&lt;&gt;0,"副線",IFERROR(FIND("D",D225),0)&lt;&gt;0,"副線",IFERROR(FIND("E",D225),0)&lt;&gt;0,"副線",TRUE,"正線")</f>
        <v>正線</v>
      </c>
      <c r="J225" s="24">
        <v>8</v>
      </c>
      <c r="K225" s="25">
        <v>8</v>
      </c>
      <c r="L225" s="120">
        <f>J225+K225</f>
        <v>16</v>
      </c>
      <c r="M225" s="32" t="s">
        <v>558</v>
      </c>
    </row>
    <row r="226" spans="1:13" x14ac:dyDescent="0.25">
      <c r="A226" s="9">
        <v>224</v>
      </c>
      <c r="B226" s="28">
        <v>5645</v>
      </c>
      <c r="C226" s="9" t="str">
        <f>LEFT(B226,9)</f>
        <v>5645</v>
      </c>
      <c r="D226" s="28" t="s">
        <v>240</v>
      </c>
      <c r="E226" s="10" t="s">
        <v>576</v>
      </c>
      <c r="F226" s="10" t="str">
        <f>IF(IFERROR(FIND("F",B226),0)=0,"市區公車","幸福巴士")</f>
        <v>市區公車</v>
      </c>
      <c r="G226" s="9" t="s">
        <v>567</v>
      </c>
      <c r="H226" s="10" t="str">
        <f>IF(IFERROR(FIND("/",G226),0)=0,G226,"聯營")</f>
        <v>亞通客運</v>
      </c>
      <c r="I226" s="62" t="str" cm="1">
        <f t="array" ref="I226">_xlfn.IFS(IFERROR(FIND("A",D226),0)&lt;&gt;0,"副線",IFERROR(FIND("B",D226),0)&lt;&gt;0,"副線",IFERROR(FIND("C",D226),0)&lt;&gt;0,"副線",IFERROR(FIND("D",D226),0)&lt;&gt;0,"副線",IFERROR(FIND("E",D226),0)&lt;&gt;0,"副線",TRUE,"正線")</f>
        <v>正線</v>
      </c>
      <c r="J226" s="26">
        <v>10</v>
      </c>
      <c r="K226" s="27">
        <v>10</v>
      </c>
      <c r="L226" s="120">
        <f>J226+K226</f>
        <v>20</v>
      </c>
      <c r="M226" s="33" t="s">
        <v>558</v>
      </c>
    </row>
    <row r="227" spans="1:13" x14ac:dyDescent="0.25">
      <c r="A227" s="9">
        <v>225</v>
      </c>
      <c r="B227" s="28">
        <v>5646</v>
      </c>
      <c r="C227" s="9" t="str">
        <f>LEFT(B227,9)</f>
        <v>5646</v>
      </c>
      <c r="D227" s="28" t="s">
        <v>241</v>
      </c>
      <c r="E227" s="10" t="s">
        <v>577</v>
      </c>
      <c r="F227" s="10" t="str">
        <f>IF(IFERROR(FIND("F",B227),0)=0,"市區公車","幸福巴士")</f>
        <v>市區公車</v>
      </c>
      <c r="G227" s="9" t="s">
        <v>567</v>
      </c>
      <c r="H227" s="10" t="str">
        <f>IF(IFERROR(FIND("/",G227),0)=0,G227,"聯營")</f>
        <v>亞通客運</v>
      </c>
      <c r="I227" s="62" t="str" cm="1">
        <f t="array" ref="I227">_xlfn.IFS(IFERROR(FIND("A",D227),0)&lt;&gt;0,"副線",IFERROR(FIND("B",D227),0)&lt;&gt;0,"副線",IFERROR(FIND("C",D227),0)&lt;&gt;0,"副線",IFERROR(FIND("D",D227),0)&lt;&gt;0,"副線",IFERROR(FIND("E",D227),0)&lt;&gt;0,"副線",TRUE,"正線")</f>
        <v>正線</v>
      </c>
      <c r="J227" s="26">
        <v>18</v>
      </c>
      <c r="K227" s="27">
        <v>18</v>
      </c>
      <c r="L227" s="120">
        <f>J227+K227</f>
        <v>36</v>
      </c>
      <c r="M227" s="33" t="s">
        <v>558</v>
      </c>
    </row>
    <row r="228" spans="1:13" x14ac:dyDescent="0.25">
      <c r="A228" s="9">
        <v>226</v>
      </c>
      <c r="B228" s="28">
        <v>5647</v>
      </c>
      <c r="C228" s="9" t="str">
        <f>LEFT(B228,9)</f>
        <v>5647</v>
      </c>
      <c r="D228" s="28" t="s">
        <v>242</v>
      </c>
      <c r="E228" s="10" t="s">
        <v>578</v>
      </c>
      <c r="F228" s="10" t="str">
        <f>IF(IFERROR(FIND("F",B228),0)=0,"市區公車","幸福巴士")</f>
        <v>市區公車</v>
      </c>
      <c r="G228" s="9" t="s">
        <v>567</v>
      </c>
      <c r="H228" s="10" t="str">
        <f>IF(IFERROR(FIND("/",G228),0)=0,G228,"聯營")</f>
        <v>亞通客運</v>
      </c>
      <c r="I228" s="62" t="str" cm="1">
        <f t="array" ref="I228">_xlfn.IFS(IFERROR(FIND("A",D228),0)&lt;&gt;0,"副線",IFERROR(FIND("B",D228),0)&lt;&gt;0,"副線",IFERROR(FIND("C",D228),0)&lt;&gt;0,"副線",IFERROR(FIND("D",D228),0)&lt;&gt;0,"副線",IFERROR(FIND("E",D228),0)&lt;&gt;0,"副線",TRUE,"正線")</f>
        <v>正線</v>
      </c>
      <c r="J228" s="26">
        <v>4</v>
      </c>
      <c r="K228" s="27">
        <v>4</v>
      </c>
      <c r="L228" s="120">
        <f>J228+K228</f>
        <v>8</v>
      </c>
      <c r="M228" s="33" t="s">
        <v>555</v>
      </c>
    </row>
    <row r="229" spans="1:13" x14ac:dyDescent="0.25">
      <c r="A229" s="9">
        <v>227</v>
      </c>
      <c r="B229" s="28">
        <v>5648</v>
      </c>
      <c r="C229" s="9" t="str">
        <f>LEFT(B229,9)</f>
        <v>5648</v>
      </c>
      <c r="D229" s="28" t="s">
        <v>243</v>
      </c>
      <c r="E229" s="10" t="s">
        <v>579</v>
      </c>
      <c r="F229" s="10" t="str">
        <f>IF(IFERROR(FIND("F",B229),0)=0,"市區公車","幸福巴士")</f>
        <v>市區公車</v>
      </c>
      <c r="G229" s="9" t="s">
        <v>567</v>
      </c>
      <c r="H229" s="10" t="str">
        <f>IF(IFERROR(FIND("/",G229),0)=0,G229,"聯營")</f>
        <v>亞通客運</v>
      </c>
      <c r="I229" s="62" t="str" cm="1">
        <f t="array" ref="I229">_xlfn.IFS(IFERROR(FIND("A",D229),0)&lt;&gt;0,"副線",IFERROR(FIND("B",D229),0)&lt;&gt;0,"副線",IFERROR(FIND("C",D229),0)&lt;&gt;0,"副線",IFERROR(FIND("D",D229),0)&lt;&gt;0,"副線",IFERROR(FIND("E",D229),0)&lt;&gt;0,"副線",TRUE,"正線")</f>
        <v>正線</v>
      </c>
      <c r="J229" s="26">
        <v>16</v>
      </c>
      <c r="K229" s="27">
        <v>16</v>
      </c>
      <c r="L229" s="120">
        <f>J229+K229</f>
        <v>32</v>
      </c>
      <c r="M229" s="33" t="s">
        <v>558</v>
      </c>
    </row>
    <row r="230" spans="1:13" x14ac:dyDescent="0.25">
      <c r="A230" s="9">
        <v>228</v>
      </c>
      <c r="B230" s="28">
        <v>5649</v>
      </c>
      <c r="C230" s="9" t="str">
        <f>LEFT(B230,9)</f>
        <v>5649</v>
      </c>
      <c r="D230" s="28" t="s">
        <v>244</v>
      </c>
      <c r="E230" s="10" t="s">
        <v>580</v>
      </c>
      <c r="F230" s="10" t="str">
        <f>IF(IFERROR(FIND("F",B230),0)=0,"市區公車","幸福巴士")</f>
        <v>市區公車</v>
      </c>
      <c r="G230" s="9" t="s">
        <v>567</v>
      </c>
      <c r="H230" s="10" t="str">
        <f>IF(IFERROR(FIND("/",G230),0)=0,G230,"聯營")</f>
        <v>亞通客運</v>
      </c>
      <c r="I230" s="62" t="str" cm="1">
        <f t="array" ref="I230">_xlfn.IFS(IFERROR(FIND("A",D230),0)&lt;&gt;0,"副線",IFERROR(FIND("B",D230),0)&lt;&gt;0,"副線",IFERROR(FIND("C",D230),0)&lt;&gt;0,"副線",IFERROR(FIND("D",D230),0)&lt;&gt;0,"副線",IFERROR(FIND("E",D230),0)&lt;&gt;0,"副線",TRUE,"正線")</f>
        <v>正線</v>
      </c>
      <c r="J230" s="26">
        <v>20</v>
      </c>
      <c r="K230" s="27">
        <v>20</v>
      </c>
      <c r="L230" s="120">
        <f>J230+K230</f>
        <v>40</v>
      </c>
      <c r="M230" s="33" t="s">
        <v>558</v>
      </c>
    </row>
    <row r="231" spans="1:13" x14ac:dyDescent="0.25">
      <c r="A231" s="9">
        <v>229</v>
      </c>
      <c r="B231" s="28">
        <v>5650</v>
      </c>
      <c r="C231" s="9" t="str">
        <f>LEFT(B231,9)</f>
        <v>5650</v>
      </c>
      <c r="D231" s="28" t="s">
        <v>245</v>
      </c>
      <c r="E231" s="10" t="s">
        <v>581</v>
      </c>
      <c r="F231" s="10" t="str">
        <f>IF(IFERROR(FIND("F",B231),0)=0,"市區公車","幸福巴士")</f>
        <v>市區公車</v>
      </c>
      <c r="G231" s="9" t="s">
        <v>567</v>
      </c>
      <c r="H231" s="10" t="str">
        <f>IF(IFERROR(FIND("/",G231),0)=0,G231,"聯營")</f>
        <v>亞通客運</v>
      </c>
      <c r="I231" s="62" t="str" cm="1">
        <f t="array" ref="I231">_xlfn.IFS(IFERROR(FIND("A",D231),0)&lt;&gt;0,"副線",IFERROR(FIND("B",D231),0)&lt;&gt;0,"副線",IFERROR(FIND("C",D231),0)&lt;&gt;0,"副線",IFERROR(FIND("D",D231),0)&lt;&gt;0,"副線",IFERROR(FIND("E",D231),0)&lt;&gt;0,"副線",TRUE,"正線")</f>
        <v>正線</v>
      </c>
      <c r="J231" s="26">
        <v>17</v>
      </c>
      <c r="K231" s="27">
        <v>20</v>
      </c>
      <c r="L231" s="120">
        <f>J231+K231</f>
        <v>37</v>
      </c>
      <c r="M231" s="33" t="s">
        <v>558</v>
      </c>
    </row>
    <row r="232" spans="1:13" x14ac:dyDescent="0.25">
      <c r="A232" s="9">
        <v>230</v>
      </c>
      <c r="B232" s="28" t="s">
        <v>74</v>
      </c>
      <c r="C232" s="9" t="str">
        <f>LEFT(B232,9)</f>
        <v>5650A</v>
      </c>
      <c r="D232" s="28" t="s">
        <v>74</v>
      </c>
      <c r="E232" s="10" t="s">
        <v>582</v>
      </c>
      <c r="F232" s="10" t="str">
        <f>IF(IFERROR(FIND("F",B232),0)=0,"市區公車","幸福巴士")</f>
        <v>市區公車</v>
      </c>
      <c r="G232" s="9" t="s">
        <v>567</v>
      </c>
      <c r="H232" s="10" t="str">
        <f>IF(IFERROR(FIND("/",G232),0)=0,G232,"聯營")</f>
        <v>亞通客運</v>
      </c>
      <c r="I232" s="62" t="str" cm="1">
        <f t="array" ref="I232">_xlfn.IFS(IFERROR(FIND("A",D232),0)&lt;&gt;0,"副線",IFERROR(FIND("B",D232),0)&lt;&gt;0,"副線",IFERROR(FIND("C",D232),0)&lt;&gt;0,"副線",IFERROR(FIND("D",D232),0)&lt;&gt;0,"副線",IFERROR(FIND("E",D232),0)&lt;&gt;0,"副線",TRUE,"正線")</f>
        <v>副線</v>
      </c>
      <c r="J232" s="26">
        <v>3</v>
      </c>
      <c r="K232" s="27">
        <v>0</v>
      </c>
      <c r="L232" s="120">
        <f>J232+K232</f>
        <v>3</v>
      </c>
      <c r="M232" s="33" t="s">
        <v>558</v>
      </c>
    </row>
    <row r="233" spans="1:13" x14ac:dyDescent="0.25">
      <c r="A233" s="9">
        <v>231</v>
      </c>
      <c r="B233" s="28">
        <v>5651</v>
      </c>
      <c r="C233" s="9" t="str">
        <f>LEFT(B233,9)</f>
        <v>5651</v>
      </c>
      <c r="D233" s="28" t="s">
        <v>246</v>
      </c>
      <c r="E233" s="10" t="s">
        <v>583</v>
      </c>
      <c r="F233" s="10" t="str">
        <f>IF(IFERROR(FIND("F",B233),0)=0,"市區公車","幸福巴士")</f>
        <v>市區公車</v>
      </c>
      <c r="G233" s="9" t="s">
        <v>567</v>
      </c>
      <c r="H233" s="10" t="str">
        <f>IF(IFERROR(FIND("/",G233),0)=0,G233,"聯營")</f>
        <v>亞通客運</v>
      </c>
      <c r="I233" s="62" t="str" cm="1">
        <f t="array" ref="I233">_xlfn.IFS(IFERROR(FIND("A",D233),0)&lt;&gt;0,"副線",IFERROR(FIND("B",D233),0)&lt;&gt;0,"副線",IFERROR(FIND("C",D233),0)&lt;&gt;0,"副線",IFERROR(FIND("D",D233),0)&lt;&gt;0,"副線",IFERROR(FIND("E",D233),0)&lt;&gt;0,"副線",TRUE,"正線")</f>
        <v>正線</v>
      </c>
      <c r="J233" s="26">
        <v>8</v>
      </c>
      <c r="K233" s="27">
        <v>8</v>
      </c>
      <c r="L233" s="120">
        <f>J233+K233</f>
        <v>16</v>
      </c>
      <c r="M233" s="33" t="s">
        <v>558</v>
      </c>
    </row>
    <row r="234" spans="1:13" x14ac:dyDescent="0.25">
      <c r="A234" s="9">
        <v>232</v>
      </c>
      <c r="B234" s="28" t="s">
        <v>75</v>
      </c>
      <c r="C234" s="9" t="str">
        <f>LEFT(B234,9)</f>
        <v>5651A</v>
      </c>
      <c r="D234" s="28" t="s">
        <v>75</v>
      </c>
      <c r="E234" s="10" t="s">
        <v>584</v>
      </c>
      <c r="F234" s="10" t="str">
        <f>IF(IFERROR(FIND("F",B234),0)=0,"市區公車","幸福巴士")</f>
        <v>市區公車</v>
      </c>
      <c r="G234" s="9" t="s">
        <v>567</v>
      </c>
      <c r="H234" s="10" t="str">
        <f>IF(IFERROR(FIND("/",G234),0)=0,G234,"聯營")</f>
        <v>亞通客運</v>
      </c>
      <c r="I234" s="62" t="str" cm="1">
        <f t="array" ref="I234">_xlfn.IFS(IFERROR(FIND("A",D234),0)&lt;&gt;0,"副線",IFERROR(FIND("B",D234),0)&lt;&gt;0,"副線",IFERROR(FIND("C",D234),0)&lt;&gt;0,"副線",IFERROR(FIND("D",D234),0)&lt;&gt;0,"副線",IFERROR(FIND("E",D234),0)&lt;&gt;0,"副線",TRUE,"正線")</f>
        <v>副線</v>
      </c>
      <c r="J234" s="26">
        <v>6</v>
      </c>
      <c r="K234" s="27">
        <v>6</v>
      </c>
      <c r="L234" s="120">
        <f>J234+K234</f>
        <v>12</v>
      </c>
      <c r="M234" s="33" t="s">
        <v>558</v>
      </c>
    </row>
    <row r="235" spans="1:13" x14ac:dyDescent="0.25">
      <c r="A235" s="9">
        <v>233</v>
      </c>
      <c r="B235" s="28">
        <v>5652</v>
      </c>
      <c r="C235" s="9" t="str">
        <f>LEFT(B235,9)</f>
        <v>5652</v>
      </c>
      <c r="D235" s="28" t="s">
        <v>247</v>
      </c>
      <c r="E235" s="10" t="s">
        <v>585</v>
      </c>
      <c r="F235" s="10" t="str">
        <f>IF(IFERROR(FIND("F",B235),0)=0,"市區公車","幸福巴士")</f>
        <v>市區公車</v>
      </c>
      <c r="G235" s="9" t="s">
        <v>567</v>
      </c>
      <c r="H235" s="10" t="str">
        <f>IF(IFERROR(FIND("/",G235),0)=0,G235,"聯營")</f>
        <v>亞通客運</v>
      </c>
      <c r="I235" s="62" t="str" cm="1">
        <f t="array" ref="I235">_xlfn.IFS(IFERROR(FIND("A",D235),0)&lt;&gt;0,"副線",IFERROR(FIND("B",D235),0)&lt;&gt;0,"副線",IFERROR(FIND("C",D235),0)&lt;&gt;0,"副線",IFERROR(FIND("D",D235),0)&lt;&gt;0,"副線",IFERROR(FIND("E",D235),0)&lt;&gt;0,"副線",TRUE,"正線")</f>
        <v>正線</v>
      </c>
      <c r="J235" s="26">
        <v>12</v>
      </c>
      <c r="K235" s="27">
        <v>12</v>
      </c>
      <c r="L235" s="120">
        <f>J235+K235</f>
        <v>24</v>
      </c>
      <c r="M235" s="33" t="s">
        <v>558</v>
      </c>
    </row>
    <row r="236" spans="1:13" x14ac:dyDescent="0.25">
      <c r="A236" s="9">
        <v>234</v>
      </c>
      <c r="B236" s="28">
        <v>5653</v>
      </c>
      <c r="C236" s="9" t="str">
        <f>LEFT(B236,9)</f>
        <v>5653</v>
      </c>
      <c r="D236" s="28" t="s">
        <v>248</v>
      </c>
      <c r="E236" s="10" t="s">
        <v>586</v>
      </c>
      <c r="F236" s="10" t="str">
        <f>IF(IFERROR(FIND("F",B236),0)=0,"市區公車","幸福巴士")</f>
        <v>市區公車</v>
      </c>
      <c r="G236" s="9" t="s">
        <v>567</v>
      </c>
      <c r="H236" s="10" t="str">
        <f>IF(IFERROR(FIND("/",G236),0)=0,G236,"聯營")</f>
        <v>亞通客運</v>
      </c>
      <c r="I236" s="62" t="str" cm="1">
        <f t="array" ref="I236">_xlfn.IFS(IFERROR(FIND("A",D236),0)&lt;&gt;0,"副線",IFERROR(FIND("B",D236),0)&lt;&gt;0,"副線",IFERROR(FIND("C",D236),0)&lt;&gt;0,"副線",IFERROR(FIND("D",D236),0)&lt;&gt;0,"副線",IFERROR(FIND("E",D236),0)&lt;&gt;0,"副線",TRUE,"正線")</f>
        <v>正線</v>
      </c>
      <c r="J236" s="26">
        <v>24</v>
      </c>
      <c r="K236" s="27">
        <v>32</v>
      </c>
      <c r="L236" s="120">
        <f>J236+K236</f>
        <v>56</v>
      </c>
      <c r="M236" s="33" t="s">
        <v>558</v>
      </c>
    </row>
    <row r="237" spans="1:13" x14ac:dyDescent="0.25">
      <c r="A237" s="9">
        <v>235</v>
      </c>
      <c r="B237" s="28">
        <v>5654</v>
      </c>
      <c r="C237" s="9" t="str">
        <f>LEFT(B237,9)</f>
        <v>5654</v>
      </c>
      <c r="D237" s="28" t="s">
        <v>249</v>
      </c>
      <c r="E237" s="10" t="s">
        <v>587</v>
      </c>
      <c r="F237" s="10" t="str">
        <f>IF(IFERROR(FIND("F",B237),0)=0,"市區公車","幸福巴士")</f>
        <v>市區公車</v>
      </c>
      <c r="G237" s="9" t="s">
        <v>567</v>
      </c>
      <c r="H237" s="10" t="str">
        <f>IF(IFERROR(FIND("/",G237),0)=0,G237,"聯營")</f>
        <v>亞通客運</v>
      </c>
      <c r="I237" s="62" t="str" cm="1">
        <f t="array" ref="I237">_xlfn.IFS(IFERROR(FIND("A",D237),0)&lt;&gt;0,"副線",IFERROR(FIND("B",D237),0)&lt;&gt;0,"副線",IFERROR(FIND("C",D237),0)&lt;&gt;0,"副線",IFERROR(FIND("D",D237),0)&lt;&gt;0,"副線",IFERROR(FIND("E",D237),0)&lt;&gt;0,"副線",TRUE,"正線")</f>
        <v>正線</v>
      </c>
      <c r="J237" s="26">
        <v>10</v>
      </c>
      <c r="K237" s="27">
        <v>10</v>
      </c>
      <c r="L237" s="120">
        <f>J237+K237</f>
        <v>20</v>
      </c>
      <c r="M237" s="33" t="s">
        <v>558</v>
      </c>
    </row>
    <row r="238" spans="1:13" x14ac:dyDescent="0.25">
      <c r="A238" s="9">
        <v>236</v>
      </c>
      <c r="B238" s="28">
        <v>5671</v>
      </c>
      <c r="C238" s="9" t="str">
        <f>LEFT(B238,9)</f>
        <v>5671</v>
      </c>
      <c r="D238" s="28" t="s">
        <v>250</v>
      </c>
      <c r="E238" s="10" t="s">
        <v>588</v>
      </c>
      <c r="F238" s="10" t="str">
        <f>IF(IFERROR(FIND("F",B238),0)=0,"市區公車","幸福巴士")</f>
        <v>市區公車</v>
      </c>
      <c r="G238" s="9" t="s">
        <v>567</v>
      </c>
      <c r="H238" s="10" t="str">
        <f>IF(IFERROR(FIND("/",G238),0)=0,G238,"聯營")</f>
        <v>亞通客運</v>
      </c>
      <c r="I238" s="62" t="str" cm="1">
        <f t="array" ref="I238">_xlfn.IFS(IFERROR(FIND("A",D238),0)&lt;&gt;0,"副線",IFERROR(FIND("B",D238),0)&lt;&gt;0,"副線",IFERROR(FIND("C",D238),0)&lt;&gt;0,"副線",IFERROR(FIND("D",D238),0)&lt;&gt;0,"副線",IFERROR(FIND("E",D238),0)&lt;&gt;0,"副線",TRUE,"正線")</f>
        <v>正線</v>
      </c>
      <c r="J238" s="26">
        <v>36</v>
      </c>
      <c r="K238" s="27">
        <v>24</v>
      </c>
      <c r="L238" s="120">
        <f>J238+K238</f>
        <v>60</v>
      </c>
      <c r="M238" s="33" t="s">
        <v>558</v>
      </c>
    </row>
    <row r="239" spans="1:13" x14ac:dyDescent="0.25">
      <c r="A239" s="9">
        <v>237</v>
      </c>
      <c r="B239" s="28">
        <v>5672</v>
      </c>
      <c r="C239" s="9" t="str">
        <f>LEFT(B239,9)</f>
        <v>5672</v>
      </c>
      <c r="D239" s="28" t="s">
        <v>251</v>
      </c>
      <c r="E239" s="10" t="s">
        <v>589</v>
      </c>
      <c r="F239" s="10" t="str">
        <f>IF(IFERROR(FIND("F",B239),0)=0,"市區公車","幸福巴士")</f>
        <v>市區公車</v>
      </c>
      <c r="G239" s="9" t="s">
        <v>567</v>
      </c>
      <c r="H239" s="10" t="str">
        <f>IF(IFERROR(FIND("/",G239),0)=0,G239,"聯營")</f>
        <v>亞通客運</v>
      </c>
      <c r="I239" s="62" t="str" cm="1">
        <f t="array" ref="I239">_xlfn.IFS(IFERROR(FIND("A",D239),0)&lt;&gt;0,"副線",IFERROR(FIND("B",D239),0)&lt;&gt;0,"副線",IFERROR(FIND("C",D239),0)&lt;&gt;0,"副線",IFERROR(FIND("D",D239),0)&lt;&gt;0,"副線",IFERROR(FIND("E",D239),0)&lt;&gt;0,"副線",TRUE,"正線")</f>
        <v>正線</v>
      </c>
      <c r="J239" s="26">
        <v>14</v>
      </c>
      <c r="K239" s="27">
        <v>14</v>
      </c>
      <c r="L239" s="120">
        <f>J239+K239</f>
        <v>28</v>
      </c>
      <c r="M239" s="33" t="s">
        <v>558</v>
      </c>
    </row>
    <row r="240" spans="1:13" x14ac:dyDescent="0.25">
      <c r="A240" s="9">
        <v>238</v>
      </c>
      <c r="B240" s="28">
        <v>5674</v>
      </c>
      <c r="C240" s="9" t="str">
        <f>LEFT(B240,9)</f>
        <v>5674</v>
      </c>
      <c r="D240" s="28" t="s">
        <v>252</v>
      </c>
      <c r="E240" s="10" t="s">
        <v>590</v>
      </c>
      <c r="F240" s="10" t="str">
        <f>IF(IFERROR(FIND("F",B240),0)=0,"市區公車","幸福巴士")</f>
        <v>市區公車</v>
      </c>
      <c r="G240" s="9" t="s">
        <v>567</v>
      </c>
      <c r="H240" s="10" t="str">
        <f>IF(IFERROR(FIND("/",G240),0)=0,G240,"聯營")</f>
        <v>亞通客運</v>
      </c>
      <c r="I240" s="62" t="str" cm="1">
        <f t="array" ref="I240">_xlfn.IFS(IFERROR(FIND("A",D240),0)&lt;&gt;0,"副線",IFERROR(FIND("B",D240),0)&lt;&gt;0,"副線",IFERROR(FIND("C",D240),0)&lt;&gt;0,"副線",IFERROR(FIND("D",D240),0)&lt;&gt;0,"副線",IFERROR(FIND("E",D240),0)&lt;&gt;0,"副線",TRUE,"正線")</f>
        <v>正線</v>
      </c>
      <c r="J240" s="26">
        <v>8</v>
      </c>
      <c r="K240" s="27">
        <v>8</v>
      </c>
      <c r="L240" s="120">
        <f>J240+K240</f>
        <v>16</v>
      </c>
      <c r="M240" s="33" t="s">
        <v>558</v>
      </c>
    </row>
    <row r="241" spans="1:13" x14ac:dyDescent="0.25">
      <c r="A241" s="9">
        <v>239</v>
      </c>
      <c r="B241" s="9">
        <v>601</v>
      </c>
      <c r="C241" s="9" t="str">
        <f>LEFT(B241,9)</f>
        <v>601</v>
      </c>
      <c r="D241" s="28" t="s">
        <v>253</v>
      </c>
      <c r="E241" s="10" t="s">
        <v>390</v>
      </c>
      <c r="F241" s="10" t="str">
        <f>IF(IFERROR(FIND("F",B241),0)=0,"市區公車","幸福巴士")</f>
        <v>市區公車</v>
      </c>
      <c r="G241" s="113" t="s">
        <v>283</v>
      </c>
      <c r="H241" s="10" t="str">
        <f>IF(IFERROR(FIND("/",G241),0)=0,G241,"聯營")</f>
        <v>桃園客運</v>
      </c>
      <c r="I241" s="62" t="str" cm="1">
        <f t="array" ref="I241">_xlfn.IFS(IFERROR(FIND("A",D241),0)&lt;&gt;0,"副線",IFERROR(FIND("B",D241),0)&lt;&gt;0,"副線",IFERROR(FIND("C",D241),0)&lt;&gt;0,"副線",IFERROR(FIND("D",D241),0)&lt;&gt;0,"副線",IFERROR(FIND("E",D241),0)&lt;&gt;0,"副線",TRUE,"正線")</f>
        <v>正線</v>
      </c>
      <c r="J241" s="118">
        <v>46</v>
      </c>
      <c r="K241" s="119">
        <v>30</v>
      </c>
      <c r="L241" s="120">
        <f>J241+K241</f>
        <v>76</v>
      </c>
      <c r="M241" s="14" t="s">
        <v>280</v>
      </c>
    </row>
    <row r="242" spans="1:13" x14ac:dyDescent="0.25">
      <c r="A242" s="9">
        <v>240</v>
      </c>
      <c r="B242" s="28" t="s">
        <v>592</v>
      </c>
      <c r="C242" s="9" t="str">
        <f>LEFT(B242,9)</f>
        <v>603</v>
      </c>
      <c r="D242" s="28" t="s">
        <v>254</v>
      </c>
      <c r="E242" s="36" t="s">
        <v>593</v>
      </c>
      <c r="F242" s="10" t="str">
        <f>IF(IFERROR(FIND("F",B242),0)=0,"市區公車","幸福巴士")</f>
        <v>市區公車</v>
      </c>
      <c r="G242" s="28" t="s">
        <v>591</v>
      </c>
      <c r="H242" s="10" t="str">
        <f>IF(IFERROR(FIND("/",G242),0)=0,G242,"聯營")</f>
        <v>三重客運</v>
      </c>
      <c r="I242" s="62" t="str" cm="1">
        <f t="array" ref="I242">_xlfn.IFS(IFERROR(FIND("A",D242),0)&lt;&gt;0,"副線",IFERROR(FIND("B",D242),0)&lt;&gt;0,"副線",IFERROR(FIND("C",D242),0)&lt;&gt;0,"副線",IFERROR(FIND("D",D242),0)&lt;&gt;0,"副線",IFERROR(FIND("E",D242),0)&lt;&gt;0,"副線",TRUE,"正線")</f>
        <v>正線</v>
      </c>
      <c r="J242" s="26">
        <v>24</v>
      </c>
      <c r="K242" s="27">
        <v>16</v>
      </c>
      <c r="L242" s="120">
        <f>J242+K242</f>
        <v>40</v>
      </c>
      <c r="M242" s="14" t="s">
        <v>555</v>
      </c>
    </row>
    <row r="243" spans="1:13" x14ac:dyDescent="0.25">
      <c r="A243" s="9">
        <v>241</v>
      </c>
      <c r="B243" s="102" t="s">
        <v>954</v>
      </c>
      <c r="C243" s="101" t="str">
        <f>LEFT(B243,9)</f>
        <v>606</v>
      </c>
      <c r="D243" s="102" t="s">
        <v>953</v>
      </c>
      <c r="E243" s="103" t="s">
        <v>955</v>
      </c>
      <c r="F243" s="104" t="str">
        <f>IF(IFERROR(FIND("F",B243),0)=0,"市區公車","幸福巴士")</f>
        <v>市區公車</v>
      </c>
      <c r="G243" s="101" t="s">
        <v>956</v>
      </c>
      <c r="H243" s="104" t="str">
        <f>IF(IFERROR(FIND("/",G243),0)=0,G243,"聯營")</f>
        <v>三重客運</v>
      </c>
      <c r="I243" s="105" t="str" cm="1">
        <f t="array" ref="I243">_xlfn.IFS(IFERROR(FIND("A",D243),0)&lt;&gt;0,"副線",IFERROR(FIND("B",D243),0)&lt;&gt;0,"副線",IFERROR(FIND("C",D243),0)&lt;&gt;0,"副線",IFERROR(FIND("D",D243),0)&lt;&gt;0,"副線",IFERROR(FIND("E",D243),0)&lt;&gt;0,"副線",TRUE,"正線")</f>
        <v>正線</v>
      </c>
      <c r="J243" s="108">
        <v>32</v>
      </c>
      <c r="K243" s="109">
        <v>32</v>
      </c>
      <c r="L243" s="110">
        <f>J243+K243</f>
        <v>64</v>
      </c>
      <c r="M243" s="106"/>
    </row>
    <row r="244" spans="1:13" x14ac:dyDescent="0.25">
      <c r="A244" s="9">
        <v>242</v>
      </c>
      <c r="B244" s="28" t="s">
        <v>594</v>
      </c>
      <c r="C244" s="9" t="str">
        <f>LEFT(B244,9)</f>
        <v>607</v>
      </c>
      <c r="D244" s="28" t="s">
        <v>255</v>
      </c>
      <c r="E244" s="36" t="s">
        <v>595</v>
      </c>
      <c r="F244" s="10" t="str">
        <f>IF(IFERROR(FIND("F",B244),0)=0,"市區公車","幸福巴士")</f>
        <v>市區公車</v>
      </c>
      <c r="G244" s="28" t="s">
        <v>591</v>
      </c>
      <c r="H244" s="10" t="str">
        <f>IF(IFERROR(FIND("/",G244),0)=0,G244,"聯營")</f>
        <v>三重客運</v>
      </c>
      <c r="I244" s="62" t="str" cm="1">
        <f t="array" ref="I244">_xlfn.IFS(IFERROR(FIND("A",D244),0)&lt;&gt;0,"副線",IFERROR(FIND("B",D244),0)&lt;&gt;0,"副線",IFERROR(FIND("C",D244),0)&lt;&gt;0,"副線",IFERROR(FIND("D",D244),0)&lt;&gt;0,"副線",IFERROR(FIND("E",D244),0)&lt;&gt;0,"副線",TRUE,"正線")</f>
        <v>正線</v>
      </c>
      <c r="J244" s="26">
        <v>12</v>
      </c>
      <c r="K244" s="27">
        <v>12</v>
      </c>
      <c r="L244" s="120">
        <f>J244+K244</f>
        <v>24</v>
      </c>
      <c r="M244" s="14" t="s">
        <v>555</v>
      </c>
    </row>
    <row r="245" spans="1:13" x14ac:dyDescent="0.25">
      <c r="A245" s="9">
        <v>243</v>
      </c>
      <c r="B245" s="28" t="s">
        <v>941</v>
      </c>
      <c r="C245" s="9" t="str">
        <f>LEFT(B245,9)</f>
        <v>608</v>
      </c>
      <c r="D245" s="28" t="s">
        <v>942</v>
      </c>
      <c r="E245" s="36" t="s">
        <v>667</v>
      </c>
      <c r="F245" s="10" t="str">
        <f>IF(IFERROR(FIND("F",B245),0)=0,"市區公車","幸福巴士")</f>
        <v>市區公車</v>
      </c>
      <c r="G245" s="28" t="s">
        <v>591</v>
      </c>
      <c r="H245" s="10" t="str">
        <f>IF(IFERROR(FIND("/",G245),0)=0,G245,"聯營")</f>
        <v>三重客運</v>
      </c>
      <c r="I245" s="62" t="str" cm="1">
        <f t="array" ref="I245">_xlfn.IFS(IFERROR(FIND("A",D245),0)&lt;&gt;0,"副線",IFERROR(FIND("B",D245),0)&lt;&gt;0,"副線",IFERROR(FIND("C",D245),0)&lt;&gt;0,"副線",IFERROR(FIND("D",D245),0)&lt;&gt;0,"副線",IFERROR(FIND("E",D245),0)&lt;&gt;0,"副線",TRUE,"正線")</f>
        <v>正線</v>
      </c>
      <c r="J245" s="26">
        <v>24</v>
      </c>
      <c r="K245" s="27">
        <v>14</v>
      </c>
      <c r="L245" s="120">
        <f>J245+K245</f>
        <v>38</v>
      </c>
      <c r="M245" s="14" t="s">
        <v>555</v>
      </c>
    </row>
    <row r="246" spans="1:13" x14ac:dyDescent="0.25">
      <c r="A246" s="9">
        <v>244</v>
      </c>
      <c r="B246" s="9">
        <v>701</v>
      </c>
      <c r="C246" s="9" t="str">
        <f>LEFT(B246,9)</f>
        <v>701</v>
      </c>
      <c r="D246" s="28" t="s">
        <v>256</v>
      </c>
      <c r="E246" s="10" t="s">
        <v>391</v>
      </c>
      <c r="F246" s="10" t="str">
        <f>IF(IFERROR(FIND("F",B246),0)=0,"市區公車","幸福巴士")</f>
        <v>市區公車</v>
      </c>
      <c r="G246" s="113" t="s">
        <v>279</v>
      </c>
      <c r="H246" s="10" t="str">
        <f>IF(IFERROR(FIND("/",G246),0)=0,G246,"聯營")</f>
        <v>聯營</v>
      </c>
      <c r="I246" s="62" t="str" cm="1">
        <f t="array" ref="I246">_xlfn.IFS(IFERROR(FIND("A",D246),0)&lt;&gt;0,"副線",IFERROR(FIND("B",D246),0)&lt;&gt;0,"副線",IFERROR(FIND("C",D246),0)&lt;&gt;0,"副線",IFERROR(FIND("D",D246),0)&lt;&gt;0,"副線",IFERROR(FIND("E",D246),0)&lt;&gt;0,"副線",TRUE,"正線")</f>
        <v>正線</v>
      </c>
      <c r="J246" s="118">
        <v>66</v>
      </c>
      <c r="K246" s="119">
        <v>30</v>
      </c>
      <c r="L246" s="120">
        <f>J246+K246</f>
        <v>96</v>
      </c>
      <c r="M246" s="14" t="s">
        <v>280</v>
      </c>
    </row>
    <row r="247" spans="1:13" s="19" customFormat="1" ht="16.5" thickBot="1" x14ac:dyDescent="0.3">
      <c r="A247" s="9">
        <v>245</v>
      </c>
      <c r="B247" s="9" t="s">
        <v>392</v>
      </c>
      <c r="C247" s="9" t="str">
        <f>LEFT(B247,9)</f>
        <v>701A</v>
      </c>
      <c r="D247" s="28" t="s">
        <v>40</v>
      </c>
      <c r="E247" s="10" t="s">
        <v>393</v>
      </c>
      <c r="F247" s="10" t="str">
        <f>IF(IFERROR(FIND("F",B247),0)=0,"市區公車","幸福巴士")</f>
        <v>市區公車</v>
      </c>
      <c r="G247" s="113" t="s">
        <v>283</v>
      </c>
      <c r="H247" s="10" t="str">
        <f>IF(IFERROR(FIND("/",G247),0)=0,G247,"聯營")</f>
        <v>桃園客運</v>
      </c>
      <c r="I247" s="62" t="str" cm="1">
        <f t="array" ref="I247">_xlfn.IFS(IFERROR(FIND("A",D247),0)&lt;&gt;0,"副線",IFERROR(FIND("B",D247),0)&lt;&gt;0,"副線",IFERROR(FIND("C",D247),0)&lt;&gt;0,"副線",IFERROR(FIND("D",D247),0)&lt;&gt;0,"副線",IFERROR(FIND("E",D247),0)&lt;&gt;0,"副線",TRUE,"正線")</f>
        <v>副線</v>
      </c>
      <c r="J247" s="118">
        <v>2</v>
      </c>
      <c r="K247" s="119">
        <v>0</v>
      </c>
      <c r="L247" s="120">
        <f>J247+K247</f>
        <v>2</v>
      </c>
      <c r="M247" s="14" t="s">
        <v>280</v>
      </c>
    </row>
    <row r="248" spans="1:13" ht="16.5" thickTop="1" x14ac:dyDescent="0.25">
      <c r="A248" s="9">
        <v>246</v>
      </c>
      <c r="B248" s="9">
        <v>702</v>
      </c>
      <c r="C248" s="9" t="str">
        <f>LEFT(B248,9)</f>
        <v>702</v>
      </c>
      <c r="D248" s="28" t="s">
        <v>257</v>
      </c>
      <c r="E248" s="10" t="s">
        <v>394</v>
      </c>
      <c r="F248" s="10" t="str">
        <f>IF(IFERROR(FIND("F",B248),0)=0,"市區公車","幸福巴士")</f>
        <v>市區公車</v>
      </c>
      <c r="G248" s="113" t="s">
        <v>279</v>
      </c>
      <c r="H248" s="10" t="str">
        <f>IF(IFERROR(FIND("/",G248),0)=0,G248,"聯營")</f>
        <v>聯營</v>
      </c>
      <c r="I248" s="62" t="str" cm="1">
        <f t="array" ref="I248">_xlfn.IFS(IFERROR(FIND("A",D248),0)&lt;&gt;0,"副線",IFERROR(FIND("B",D248),0)&lt;&gt;0,"副線",IFERROR(FIND("C",D248),0)&lt;&gt;0,"副線",IFERROR(FIND("D",D248),0)&lt;&gt;0,"副線",IFERROR(FIND("E",D248),0)&lt;&gt;0,"副線",TRUE,"正線")</f>
        <v>正線</v>
      </c>
      <c r="J248" s="118">
        <v>28</v>
      </c>
      <c r="K248" s="119">
        <v>12</v>
      </c>
      <c r="L248" s="120">
        <f>J248+K248</f>
        <v>40</v>
      </c>
      <c r="M248" s="14" t="s">
        <v>280</v>
      </c>
    </row>
    <row r="249" spans="1:13" ht="16.5" thickBot="1" x14ac:dyDescent="0.3">
      <c r="A249" s="9">
        <v>247</v>
      </c>
      <c r="B249" s="16">
        <v>703</v>
      </c>
      <c r="C249" s="9" t="str">
        <f>LEFT(B249,9)</f>
        <v>703</v>
      </c>
      <c r="D249" s="28" t="s">
        <v>258</v>
      </c>
      <c r="E249" s="17" t="s">
        <v>635</v>
      </c>
      <c r="F249" s="10" t="str">
        <f>IF(IFERROR(FIND("F",B249),0)=0,"市區公車","幸福巴士")</f>
        <v>市區公車</v>
      </c>
      <c r="G249" s="16" t="s">
        <v>636</v>
      </c>
      <c r="H249" s="10" t="str">
        <f>IF(IFERROR(FIND("/",G249),0)=0,G249,"聯營")</f>
        <v>亞通客運</v>
      </c>
      <c r="I249" s="62" t="str" cm="1">
        <f t="array" ref="I249">_xlfn.IFS(IFERROR(FIND("A",D249),0)&lt;&gt;0,"副線",IFERROR(FIND("B",D249),0)&lt;&gt;0,"副線",IFERROR(FIND("C",D249),0)&lt;&gt;0,"副線",IFERROR(FIND("D",D249),0)&lt;&gt;0,"副線",IFERROR(FIND("E",D249),0)&lt;&gt;0,"副線",TRUE,"正線")</f>
        <v>正線</v>
      </c>
      <c r="J249" s="30">
        <v>56</v>
      </c>
      <c r="K249" s="31">
        <v>48</v>
      </c>
      <c r="L249" s="120">
        <f>J249+K249</f>
        <v>104</v>
      </c>
      <c r="M249" s="18" t="s">
        <v>280</v>
      </c>
    </row>
    <row r="250" spans="1:13" ht="16.5" thickTop="1" x14ac:dyDescent="0.25">
      <c r="A250" s="9">
        <v>248</v>
      </c>
      <c r="B250" s="38" t="s">
        <v>611</v>
      </c>
      <c r="C250" s="9" t="str">
        <f>LEFT(B250,9)</f>
        <v>706</v>
      </c>
      <c r="D250" s="28" t="s">
        <v>259</v>
      </c>
      <c r="E250" s="39" t="s">
        <v>612</v>
      </c>
      <c r="F250" s="10" t="str">
        <f>IF(IFERROR(FIND("F",B250),0)=0,"市區公車","幸福巴士")</f>
        <v>市區公車</v>
      </c>
      <c r="G250" s="38" t="s">
        <v>602</v>
      </c>
      <c r="H250" s="10" t="str">
        <f>IF(IFERROR(FIND("/",G250),0)=0,G250,"聯營")</f>
        <v>統聯客運</v>
      </c>
      <c r="I250" s="62" t="str" cm="1">
        <f t="array" ref="I250">_xlfn.IFS(IFERROR(FIND("A",D250),0)&lt;&gt;0,"副線",IFERROR(FIND("B",D250),0)&lt;&gt;0,"副線",IFERROR(FIND("C",D250),0)&lt;&gt;0,"副線",IFERROR(FIND("D",D250),0)&lt;&gt;0,"副線",IFERROR(FIND("E",D250),0)&lt;&gt;0,"副線",TRUE,"正線")</f>
        <v>正線</v>
      </c>
      <c r="J250" s="24">
        <v>35</v>
      </c>
      <c r="K250" s="25">
        <v>20</v>
      </c>
      <c r="L250" s="120">
        <f>J250+K250</f>
        <v>55</v>
      </c>
      <c r="M250" s="22" t="s">
        <v>280</v>
      </c>
    </row>
    <row r="251" spans="1:13" x14ac:dyDescent="0.25">
      <c r="A251" s="9">
        <v>249</v>
      </c>
      <c r="B251" s="40" t="s">
        <v>613</v>
      </c>
      <c r="C251" s="9" t="str">
        <f>LEFT(B251,9)</f>
        <v>706A</v>
      </c>
      <c r="D251" s="28" t="s">
        <v>41</v>
      </c>
      <c r="E251" s="41" t="s">
        <v>614</v>
      </c>
      <c r="F251" s="10" t="str">
        <f>IF(IFERROR(FIND("F",B251),0)=0,"市區公車","幸福巴士")</f>
        <v>市區公車</v>
      </c>
      <c r="G251" s="40" t="s">
        <v>602</v>
      </c>
      <c r="H251" s="10" t="str">
        <f>IF(IFERROR(FIND("/",G251),0)=0,G251,"聯營")</f>
        <v>統聯客運</v>
      </c>
      <c r="I251" s="62" t="str" cm="1">
        <f t="array" ref="I251">_xlfn.IFS(IFERROR(FIND("A",D251),0)&lt;&gt;0,"副線",IFERROR(FIND("B",D251),0)&lt;&gt;0,"副線",IFERROR(FIND("C",D251),0)&lt;&gt;0,"副線",IFERROR(FIND("D",D251),0)&lt;&gt;0,"副線",IFERROR(FIND("E",D251),0)&lt;&gt;0,"副線",TRUE,"正線")</f>
        <v>副線</v>
      </c>
      <c r="J251" s="26">
        <v>12</v>
      </c>
      <c r="K251" s="27">
        <v>8</v>
      </c>
      <c r="L251" s="120">
        <f>J251+K251</f>
        <v>20</v>
      </c>
      <c r="M251" s="14" t="s">
        <v>280</v>
      </c>
    </row>
    <row r="252" spans="1:13" s="19" customFormat="1" ht="16.5" thickBot="1" x14ac:dyDescent="0.3">
      <c r="A252" s="9">
        <v>250</v>
      </c>
      <c r="B252" s="40" t="s">
        <v>615</v>
      </c>
      <c r="C252" s="9" t="str">
        <f>LEFT(B252,9)</f>
        <v>706B</v>
      </c>
      <c r="D252" s="28" t="s">
        <v>42</v>
      </c>
      <c r="E252" s="41" t="s">
        <v>616</v>
      </c>
      <c r="F252" s="10" t="str">
        <f>IF(IFERROR(FIND("F",B252),0)=0,"市區公車","幸福巴士")</f>
        <v>市區公車</v>
      </c>
      <c r="G252" s="40" t="s">
        <v>602</v>
      </c>
      <c r="H252" s="10" t="str">
        <f>IF(IFERROR(FIND("/",G252),0)=0,G252,"聯營")</f>
        <v>統聯客運</v>
      </c>
      <c r="I252" s="62" t="str" cm="1">
        <f t="array" ref="I252">_xlfn.IFS(IFERROR(FIND("A",D252),0)&lt;&gt;0,"副線",IFERROR(FIND("B",D252),0)&lt;&gt;0,"副線",IFERROR(FIND("C",D252),0)&lt;&gt;0,"副線",IFERROR(FIND("D",D252),0)&lt;&gt;0,"副線",IFERROR(FIND("E",D252),0)&lt;&gt;0,"副線",TRUE,"正線")</f>
        <v>副線</v>
      </c>
      <c r="J252" s="26">
        <v>3</v>
      </c>
      <c r="K252" s="27">
        <v>4</v>
      </c>
      <c r="L252" s="120">
        <f>J252+K252</f>
        <v>7</v>
      </c>
      <c r="M252" s="14" t="s">
        <v>280</v>
      </c>
    </row>
    <row r="253" spans="1:13" ht="16.5" thickTop="1" x14ac:dyDescent="0.25">
      <c r="A253" s="9">
        <v>251</v>
      </c>
      <c r="B253" s="9">
        <v>707</v>
      </c>
      <c r="C253" s="9" t="str">
        <f>LEFT(B253,9)</f>
        <v>707</v>
      </c>
      <c r="D253" s="28" t="s">
        <v>260</v>
      </c>
      <c r="E253" s="10" t="s">
        <v>395</v>
      </c>
      <c r="F253" s="10" t="str">
        <f>IF(IFERROR(FIND("F",B253),0)=0,"市區公車","幸福巴士")</f>
        <v>市區公車</v>
      </c>
      <c r="G253" s="113" t="s">
        <v>283</v>
      </c>
      <c r="H253" s="10" t="str">
        <f>IF(IFERROR(FIND("/",G253),0)=0,G253,"聯營")</f>
        <v>桃園客運</v>
      </c>
      <c r="I253" s="62" t="str" cm="1">
        <f t="array" ref="I253">_xlfn.IFS(IFERROR(FIND("A",D253),0)&lt;&gt;0,"副線",IFERROR(FIND("B",D253),0)&lt;&gt;0,"副線",IFERROR(FIND("C",D253),0)&lt;&gt;0,"副線",IFERROR(FIND("D",D253),0)&lt;&gt;0,"副線",IFERROR(FIND("E",D253),0)&lt;&gt;0,"副線",TRUE,"正線")</f>
        <v>正線</v>
      </c>
      <c r="J253" s="118">
        <v>16</v>
      </c>
      <c r="K253" s="119">
        <v>16</v>
      </c>
      <c r="L253" s="120">
        <f>J253+K253</f>
        <v>32</v>
      </c>
      <c r="M253" s="14" t="s">
        <v>280</v>
      </c>
    </row>
    <row r="254" spans="1:13" ht="16.5" thickBot="1" x14ac:dyDescent="0.3">
      <c r="A254" s="9">
        <v>252</v>
      </c>
      <c r="B254" s="29" t="s">
        <v>596</v>
      </c>
      <c r="C254" s="9" t="str">
        <f>LEFT(B254,9)</f>
        <v>708</v>
      </c>
      <c r="D254" s="28" t="s">
        <v>261</v>
      </c>
      <c r="E254" s="37" t="s">
        <v>597</v>
      </c>
      <c r="F254" s="10" t="str">
        <f>IF(IFERROR(FIND("F",B254),0)=0,"市區公車","幸福巴士")</f>
        <v>市區公車</v>
      </c>
      <c r="G254" s="29" t="s">
        <v>591</v>
      </c>
      <c r="H254" s="10" t="str">
        <f>IF(IFERROR(FIND("/",G254),0)=0,G254,"聯營")</f>
        <v>三重客運</v>
      </c>
      <c r="I254" s="62" t="str" cm="1">
        <f t="array" ref="I254">_xlfn.IFS(IFERROR(FIND("A",D254),0)&lt;&gt;0,"副線",IFERROR(FIND("B",D254),0)&lt;&gt;0,"副線",IFERROR(FIND("C",D254),0)&lt;&gt;0,"副線",IFERROR(FIND("D",D254),0)&lt;&gt;0,"副線",IFERROR(FIND("E",D254),0)&lt;&gt;0,"副線",TRUE,"正線")</f>
        <v>正線</v>
      </c>
      <c r="J254" s="30">
        <v>29</v>
      </c>
      <c r="K254" s="31">
        <v>15</v>
      </c>
      <c r="L254" s="120">
        <f>J254+K254</f>
        <v>44</v>
      </c>
      <c r="M254" s="18" t="s">
        <v>555</v>
      </c>
    </row>
    <row r="255" spans="1:13" ht="16.5" thickTop="1" x14ac:dyDescent="0.25">
      <c r="A255" s="9">
        <v>253</v>
      </c>
      <c r="B255" s="23" t="s">
        <v>598</v>
      </c>
      <c r="C255" s="9" t="str">
        <f>LEFT(B255,9)</f>
        <v>708A</v>
      </c>
      <c r="D255" s="28" t="s">
        <v>43</v>
      </c>
      <c r="E255" s="35" t="s">
        <v>599</v>
      </c>
      <c r="F255" s="10" t="str">
        <f>IF(IFERROR(FIND("F",B255),0)=0,"市區公車","幸福巴士")</f>
        <v>市區公車</v>
      </c>
      <c r="G255" s="23" t="s">
        <v>591</v>
      </c>
      <c r="H255" s="10" t="str">
        <f>IF(IFERROR(FIND("/",G255),0)=0,G255,"聯營")</f>
        <v>三重客運</v>
      </c>
      <c r="I255" s="62" t="str" cm="1">
        <f t="array" ref="I255">_xlfn.IFS(IFERROR(FIND("A",D255),0)&lt;&gt;0,"副線",IFERROR(FIND("B",D255),0)&lt;&gt;0,"副線",IFERROR(FIND("C",D255),0)&lt;&gt;0,"副線",IFERROR(FIND("D",D255),0)&lt;&gt;0,"副線",IFERROR(FIND("E",D255),0)&lt;&gt;0,"副線",TRUE,"正線")</f>
        <v>副線</v>
      </c>
      <c r="J255" s="24">
        <v>7</v>
      </c>
      <c r="K255" s="25">
        <v>7</v>
      </c>
      <c r="L255" s="120">
        <f>J255+K255</f>
        <v>14</v>
      </c>
      <c r="M255" s="22" t="s">
        <v>555</v>
      </c>
    </row>
    <row r="256" spans="1:13" x14ac:dyDescent="0.25">
      <c r="A256" s="9">
        <v>254</v>
      </c>
      <c r="B256" s="28" t="s">
        <v>626</v>
      </c>
      <c r="C256" s="9" t="str">
        <f>LEFT(B256,9)</f>
        <v>709</v>
      </c>
      <c r="D256" s="28" t="s">
        <v>262</v>
      </c>
      <c r="E256" s="36" t="s">
        <v>627</v>
      </c>
      <c r="F256" s="10" t="str">
        <f>IF(IFERROR(FIND("F",B256),0)=0,"市區公車","幸福巴士")</f>
        <v>市區公車</v>
      </c>
      <c r="G256" s="36" t="s">
        <v>628</v>
      </c>
      <c r="H256" s="10" t="str">
        <f>IF(IFERROR(FIND("/",G256),0)=0,G256,"聯營")</f>
        <v>聯營</v>
      </c>
      <c r="I256" s="62" t="str" cm="1">
        <f t="array" ref="I256">_xlfn.IFS(IFERROR(FIND("A",D256),0)&lt;&gt;0,"副線",IFERROR(FIND("B",D256),0)&lt;&gt;0,"副線",IFERROR(FIND("C",D256),0)&lt;&gt;0,"副線",IFERROR(FIND("D",D256),0)&lt;&gt;0,"副線",IFERROR(FIND("E",D256),0)&lt;&gt;0,"副線",TRUE,"正線")</f>
        <v>正線</v>
      </c>
      <c r="J256" s="26">
        <v>66</v>
      </c>
      <c r="K256" s="27">
        <v>33</v>
      </c>
      <c r="L256" s="120">
        <f>J256+K256</f>
        <v>99</v>
      </c>
      <c r="M256" s="14" t="s">
        <v>619</v>
      </c>
    </row>
    <row r="257" spans="1:13" x14ac:dyDescent="0.25">
      <c r="A257" s="9">
        <v>255</v>
      </c>
      <c r="B257" s="28" t="s">
        <v>629</v>
      </c>
      <c r="C257" s="9" t="str">
        <f>LEFT(B257,9)</f>
        <v>709A</v>
      </c>
      <c r="D257" s="28" t="s">
        <v>44</v>
      </c>
      <c r="E257" s="36" t="s">
        <v>630</v>
      </c>
      <c r="F257" s="10" t="str">
        <f>IF(IFERROR(FIND("F",B257),0)=0,"市區公車","幸福巴士")</f>
        <v>市區公車</v>
      </c>
      <c r="G257" s="36" t="s">
        <v>628</v>
      </c>
      <c r="H257" s="10" t="str">
        <f>IF(IFERROR(FIND("/",G257),0)=0,G257,"聯營")</f>
        <v>聯營</v>
      </c>
      <c r="I257" s="62" t="str" cm="1">
        <f t="array" ref="I257">_xlfn.IFS(IFERROR(FIND("A",D257),0)&lt;&gt;0,"副線",IFERROR(FIND("B",D257),0)&lt;&gt;0,"副線",IFERROR(FIND("C",D257),0)&lt;&gt;0,"副線",IFERROR(FIND("D",D257),0)&lt;&gt;0,"副線",IFERROR(FIND("E",D257),0)&lt;&gt;0,"副線",TRUE,"正線")</f>
        <v>副線</v>
      </c>
      <c r="J257" s="26">
        <v>3</v>
      </c>
      <c r="K257" s="27">
        <v>0</v>
      </c>
      <c r="L257" s="120">
        <f>J257+K257</f>
        <v>3</v>
      </c>
      <c r="M257" s="14" t="s">
        <v>619</v>
      </c>
    </row>
    <row r="258" spans="1:13" x14ac:dyDescent="0.25">
      <c r="A258" s="9">
        <v>256</v>
      </c>
      <c r="B258" s="28" t="s">
        <v>631</v>
      </c>
      <c r="C258" s="9" t="str">
        <f>LEFT(B258,9)</f>
        <v>709B</v>
      </c>
      <c r="D258" s="28" t="s">
        <v>45</v>
      </c>
      <c r="E258" s="36" t="s">
        <v>632</v>
      </c>
      <c r="F258" s="10" t="str">
        <f>IF(IFERROR(FIND("F",B258),0)=0,"市區公車","幸福巴士")</f>
        <v>市區公車</v>
      </c>
      <c r="G258" s="36" t="s">
        <v>628</v>
      </c>
      <c r="H258" s="10" t="str">
        <f>IF(IFERROR(FIND("/",G258),0)=0,G258,"聯營")</f>
        <v>聯營</v>
      </c>
      <c r="I258" s="62" t="str" cm="1">
        <f t="array" ref="I258">_xlfn.IFS(IFERROR(FIND("A",D258),0)&lt;&gt;0,"副線",IFERROR(FIND("B",D258),0)&lt;&gt;0,"副線",IFERROR(FIND("C",D258),0)&lt;&gt;0,"副線",IFERROR(FIND("D",D258),0)&lt;&gt;0,"副線",IFERROR(FIND("E",D258),0)&lt;&gt;0,"副線",TRUE,"正線")</f>
        <v>副線</v>
      </c>
      <c r="J258" s="26">
        <v>19</v>
      </c>
      <c r="K258" s="27">
        <v>10</v>
      </c>
      <c r="L258" s="120">
        <f>J258+K258</f>
        <v>29</v>
      </c>
      <c r="M258" s="14" t="s">
        <v>319</v>
      </c>
    </row>
    <row r="259" spans="1:13" x14ac:dyDescent="0.25">
      <c r="A259" s="9">
        <v>257</v>
      </c>
      <c r="B259" s="9" t="s">
        <v>263</v>
      </c>
      <c r="C259" s="9" t="str">
        <f>LEFT(B259,9)</f>
        <v>710</v>
      </c>
      <c r="D259" s="28" t="s">
        <v>263</v>
      </c>
      <c r="E259" s="10" t="s">
        <v>637</v>
      </c>
      <c r="F259" s="10" t="str">
        <f>IF(IFERROR(FIND("F",B259),0)=0,"市區公車","幸福巴士")</f>
        <v>市區公車</v>
      </c>
      <c r="G259" s="9" t="s">
        <v>567</v>
      </c>
      <c r="H259" s="10" t="str">
        <f>IF(IFERROR(FIND("/",G259),0)=0,G259,"聯營")</f>
        <v>亞通客運</v>
      </c>
      <c r="I259" s="62" t="str" cm="1">
        <f t="array" ref="I259">_xlfn.IFS(IFERROR(FIND("A",D259),0)&lt;&gt;0,"副線",IFERROR(FIND("B",D259),0)&lt;&gt;0,"副線",IFERROR(FIND("C",D259),0)&lt;&gt;0,"副線",IFERROR(FIND("D",D259),0)&lt;&gt;0,"副線",IFERROR(FIND("E",D259),0)&lt;&gt;0,"副線",TRUE,"正線")</f>
        <v>正線</v>
      </c>
      <c r="J259" s="26">
        <v>74</v>
      </c>
      <c r="K259" s="27">
        <v>63</v>
      </c>
      <c r="L259" s="120">
        <f>J259+K259</f>
        <v>137</v>
      </c>
      <c r="M259" s="14" t="s">
        <v>280</v>
      </c>
    </row>
    <row r="260" spans="1:13" x14ac:dyDescent="0.25">
      <c r="A260" s="9">
        <v>258</v>
      </c>
      <c r="B260" s="101" t="s">
        <v>944</v>
      </c>
      <c r="C260" s="101" t="str">
        <f>LEFT(B260,9)</f>
        <v>710A</v>
      </c>
      <c r="D260" s="102" t="s">
        <v>944</v>
      </c>
      <c r="E260" s="104" t="s">
        <v>962</v>
      </c>
      <c r="F260" s="104" t="str">
        <f>IF(IFERROR(FIND("F",B260),0)=0,"市區公車","幸福巴士")</f>
        <v>市區公車</v>
      </c>
      <c r="G260" s="101" t="s">
        <v>636</v>
      </c>
      <c r="H260" s="101" t="str">
        <f>IF(IFERROR(FIND("/",G260),0)=0,G260,"聯營")</f>
        <v>亞通客運</v>
      </c>
      <c r="I260" s="105" t="str" cm="1">
        <f t="array" ref="I260">_xlfn.IFS(IFERROR(FIND("A",D260),0)&lt;&gt;0,"副線",IFERROR(FIND("B",D260),0)&lt;&gt;0,"副線",IFERROR(FIND("C",D260),0)&lt;&gt;0,"副線",IFERROR(FIND("D",D260),0)&lt;&gt;0,"副線",IFERROR(FIND("E",D260),0)&lt;&gt;0,"副線",TRUE,"正線")</f>
        <v>副線</v>
      </c>
      <c r="J260" s="107">
        <v>13</v>
      </c>
      <c r="K260" s="106">
        <v>16</v>
      </c>
      <c r="L260" s="110">
        <f>J260+K260</f>
        <v>29</v>
      </c>
      <c r="M260" s="106"/>
    </row>
    <row r="261" spans="1:13" x14ac:dyDescent="0.25">
      <c r="A261" s="9">
        <v>259</v>
      </c>
      <c r="B261" s="9">
        <v>711</v>
      </c>
      <c r="C261" s="9" t="str">
        <f>LEFT(B261,9)</f>
        <v>711</v>
      </c>
      <c r="D261" s="28" t="s">
        <v>264</v>
      </c>
      <c r="E261" s="10" t="s">
        <v>396</v>
      </c>
      <c r="F261" s="10" t="str">
        <f>IF(IFERROR(FIND("F",B261),0)=0,"市區公車","幸福巴士")</f>
        <v>市區公車</v>
      </c>
      <c r="G261" s="113" t="s">
        <v>283</v>
      </c>
      <c r="H261" s="10" t="str">
        <f>IF(IFERROR(FIND("/",G261),0)=0,G261,"聯營")</f>
        <v>桃園客運</v>
      </c>
      <c r="I261" s="62" t="str" cm="1">
        <f t="array" ref="I261">_xlfn.IFS(IFERROR(FIND("A",D261),0)&lt;&gt;0,"副線",IFERROR(FIND("B",D261),0)&lt;&gt;0,"副線",IFERROR(FIND("C",D261),0)&lt;&gt;0,"副線",IFERROR(FIND("D",D261),0)&lt;&gt;0,"副線",IFERROR(FIND("E",D261),0)&lt;&gt;0,"副線",TRUE,"正線")</f>
        <v>正線</v>
      </c>
      <c r="J261" s="118">
        <v>12</v>
      </c>
      <c r="K261" s="119">
        <v>5</v>
      </c>
      <c r="L261" s="120">
        <f>J261+K261</f>
        <v>17</v>
      </c>
      <c r="M261" s="14" t="s">
        <v>284</v>
      </c>
    </row>
    <row r="262" spans="1:13" x14ac:dyDescent="0.25">
      <c r="A262" s="9">
        <v>260</v>
      </c>
      <c r="B262" s="9">
        <v>712</v>
      </c>
      <c r="C262" s="9" t="str">
        <f>LEFT(B262,9)</f>
        <v>712</v>
      </c>
      <c r="D262" s="28" t="s">
        <v>265</v>
      </c>
      <c r="E262" s="10" t="s">
        <v>397</v>
      </c>
      <c r="F262" s="10" t="str">
        <f>IF(IFERROR(FIND("F",B262),0)=0,"市區公車","幸福巴士")</f>
        <v>市區公車</v>
      </c>
      <c r="G262" s="113" t="s">
        <v>283</v>
      </c>
      <c r="H262" s="10" t="str">
        <f>IF(IFERROR(FIND("/",G262),0)=0,G262,"聯營")</f>
        <v>桃園客運</v>
      </c>
      <c r="I262" s="62" t="str" cm="1">
        <f t="array" ref="I262">_xlfn.IFS(IFERROR(FIND("A",D262),0)&lt;&gt;0,"副線",IFERROR(FIND("B",D262),0)&lt;&gt;0,"副線",IFERROR(FIND("C",D262),0)&lt;&gt;0,"副線",IFERROR(FIND("D",D262),0)&lt;&gt;0,"副線",IFERROR(FIND("E",D262),0)&lt;&gt;0,"副線",TRUE,"正線")</f>
        <v>正線</v>
      </c>
      <c r="J262" s="118">
        <v>32</v>
      </c>
      <c r="K262" s="119">
        <v>26</v>
      </c>
      <c r="L262" s="120">
        <f>J262+K262</f>
        <v>58</v>
      </c>
      <c r="M262" s="14" t="s">
        <v>280</v>
      </c>
    </row>
    <row r="263" spans="1:13" x14ac:dyDescent="0.25">
      <c r="A263" s="9">
        <v>261</v>
      </c>
      <c r="B263" s="40" t="s">
        <v>617</v>
      </c>
      <c r="C263" s="9" t="str">
        <f>LEFT(B263,9)</f>
        <v>713</v>
      </c>
      <c r="D263" s="28" t="s">
        <v>266</v>
      </c>
      <c r="E263" s="41" t="s">
        <v>618</v>
      </c>
      <c r="F263" s="10" t="str">
        <f>IF(IFERROR(FIND("F",B263),0)=0,"市區公車","幸福巴士")</f>
        <v>市區公車</v>
      </c>
      <c r="G263" s="40" t="s">
        <v>602</v>
      </c>
      <c r="H263" s="10" t="str">
        <f>IF(IFERROR(FIND("/",G263),0)=0,G263,"聯營")</f>
        <v>統聯客運</v>
      </c>
      <c r="I263" s="62" t="str" cm="1">
        <f t="array" ref="I263">_xlfn.IFS(IFERROR(FIND("A",D263),0)&lt;&gt;0,"副線",IFERROR(FIND("B",D263),0)&lt;&gt;0,"副線",IFERROR(FIND("C",D263),0)&lt;&gt;0,"副線",IFERROR(FIND("D",D263),0)&lt;&gt;0,"副線",IFERROR(FIND("E",D263),0)&lt;&gt;0,"副線",TRUE,"正線")</f>
        <v>正線</v>
      </c>
      <c r="J263" s="26">
        <v>36</v>
      </c>
      <c r="K263" s="27">
        <v>24</v>
      </c>
      <c r="L263" s="120">
        <f>J263+K263</f>
        <v>60</v>
      </c>
      <c r="M263" s="14" t="s">
        <v>619</v>
      </c>
    </row>
    <row r="264" spans="1:13" x14ac:dyDescent="0.25">
      <c r="A264" s="9">
        <v>262</v>
      </c>
      <c r="B264" s="40" t="s">
        <v>620</v>
      </c>
      <c r="C264" s="9" t="str">
        <f>LEFT(B264,9)</f>
        <v>715</v>
      </c>
      <c r="D264" s="28" t="s">
        <v>267</v>
      </c>
      <c r="E264" s="41" t="s">
        <v>621</v>
      </c>
      <c r="F264" s="10" t="str">
        <f>IF(IFERROR(FIND("F",B264),0)=0,"市區公車","幸福巴士")</f>
        <v>市區公車</v>
      </c>
      <c r="G264" s="40" t="s">
        <v>602</v>
      </c>
      <c r="H264" s="10" t="str">
        <f>IF(IFERROR(FIND("/",G264),0)=0,G264,"聯營")</f>
        <v>統聯客運</v>
      </c>
      <c r="I264" s="62" t="str" cm="1">
        <f t="array" ref="I264">_xlfn.IFS(IFERROR(FIND("A",D264),0)&lt;&gt;0,"副線",IFERROR(FIND("B",D264),0)&lt;&gt;0,"副線",IFERROR(FIND("C",D264),0)&lt;&gt;0,"副線",IFERROR(FIND("D",D264),0)&lt;&gt;0,"副線",IFERROR(FIND("E",D264),0)&lt;&gt;0,"副線",TRUE,"正線")</f>
        <v>正線</v>
      </c>
      <c r="J264" s="26">
        <v>43</v>
      </c>
      <c r="K264" s="27">
        <v>31</v>
      </c>
      <c r="L264" s="120">
        <f>J264+K264</f>
        <v>74</v>
      </c>
      <c r="M264" s="14" t="s">
        <v>619</v>
      </c>
    </row>
    <row r="265" spans="1:13" x14ac:dyDescent="0.25">
      <c r="A265" s="9">
        <v>263</v>
      </c>
      <c r="B265" s="40" t="s">
        <v>622</v>
      </c>
      <c r="C265" s="9" t="str">
        <f>LEFT(B265,9)</f>
        <v>716</v>
      </c>
      <c r="D265" s="28" t="s">
        <v>268</v>
      </c>
      <c r="E265" s="41" t="s">
        <v>623</v>
      </c>
      <c r="F265" s="10" t="str">
        <f>IF(IFERROR(FIND("F",B265),0)=0,"市區公車","幸福巴士")</f>
        <v>市區公車</v>
      </c>
      <c r="G265" s="40" t="s">
        <v>602</v>
      </c>
      <c r="H265" s="10" t="str">
        <f>IF(IFERROR(FIND("/",G265),0)=0,G265,"聯營")</f>
        <v>統聯客運</v>
      </c>
      <c r="I265" s="62" t="str" cm="1">
        <f t="array" ref="I265">_xlfn.IFS(IFERROR(FIND("A",D265),0)&lt;&gt;0,"副線",IFERROR(FIND("B",D265),0)&lt;&gt;0,"副線",IFERROR(FIND("C",D265),0)&lt;&gt;0,"副線",IFERROR(FIND("D",D265),0)&lt;&gt;0,"副線",IFERROR(FIND("E",D265),0)&lt;&gt;0,"副線",TRUE,"正線")</f>
        <v>正線</v>
      </c>
      <c r="J265" s="26">
        <v>17</v>
      </c>
      <c r="K265" s="27">
        <v>2</v>
      </c>
      <c r="L265" s="120">
        <f>J265+K265</f>
        <v>19</v>
      </c>
      <c r="M265" s="14" t="s">
        <v>619</v>
      </c>
    </row>
    <row r="266" spans="1:13" x14ac:dyDescent="0.25">
      <c r="A266" s="9">
        <v>264</v>
      </c>
      <c r="B266" s="40" t="s">
        <v>624</v>
      </c>
      <c r="C266" s="9" t="str">
        <f>LEFT(B266,9)</f>
        <v>717</v>
      </c>
      <c r="D266" s="28" t="s">
        <v>269</v>
      </c>
      <c r="E266" s="41" t="s">
        <v>625</v>
      </c>
      <c r="F266" s="10" t="str">
        <f>IF(IFERROR(FIND("F",B266),0)=0,"市區公車","幸福巴士")</f>
        <v>市區公車</v>
      </c>
      <c r="G266" s="40" t="s">
        <v>602</v>
      </c>
      <c r="H266" s="10" t="str">
        <f>IF(IFERROR(FIND("/",G266),0)=0,G266,"聯營")</f>
        <v>統聯客運</v>
      </c>
      <c r="I266" s="62" t="str" cm="1">
        <f t="array" ref="I266">_xlfn.IFS(IFERROR(FIND("A",D266),0)&lt;&gt;0,"副線",IFERROR(FIND("B",D266),0)&lt;&gt;0,"副線",IFERROR(FIND("C",D266),0)&lt;&gt;0,"副線",IFERROR(FIND("D",D266),0)&lt;&gt;0,"副線",IFERROR(FIND("E",D266),0)&lt;&gt;0,"副線",TRUE,"正線")</f>
        <v>正線</v>
      </c>
      <c r="J266" s="26">
        <v>25</v>
      </c>
      <c r="K266" s="27">
        <v>12</v>
      </c>
      <c r="L266" s="120">
        <f>J266+K266</f>
        <v>37</v>
      </c>
      <c r="M266" s="14" t="s">
        <v>319</v>
      </c>
    </row>
    <row r="267" spans="1:13" x14ac:dyDescent="0.25">
      <c r="A267" s="9">
        <v>265</v>
      </c>
      <c r="B267" s="102" t="s">
        <v>958</v>
      </c>
      <c r="C267" s="101" t="str">
        <f>LEFT(B267,9)</f>
        <v>722</v>
      </c>
      <c r="D267" s="102" t="s">
        <v>957</v>
      </c>
      <c r="E267" s="103" t="s">
        <v>961</v>
      </c>
      <c r="F267" s="104" t="str">
        <f>IF(IFERROR(FIND("F",B267),0)=0,"市區公車","幸福巴士")</f>
        <v>市區公車</v>
      </c>
      <c r="G267" s="102" t="s">
        <v>636</v>
      </c>
      <c r="H267" s="104" t="str">
        <f>IF(IFERROR(FIND("/",G267),0)=0,G267,"聯營")</f>
        <v>亞通客運</v>
      </c>
      <c r="I267" s="105" t="str" cm="1">
        <f t="array" ref="I267">_xlfn.IFS(IFERROR(FIND("A",D267),0)&lt;&gt;0,"副線",IFERROR(FIND("B",D267),0)&lt;&gt;0,"副線",IFERROR(FIND("C",D267),0)&lt;&gt;0,"副線",IFERROR(FIND("D",D267),0)&lt;&gt;0,"副線",IFERROR(FIND("E",D267),0)&lt;&gt;0,"副線",TRUE,"正線")</f>
        <v>正線</v>
      </c>
      <c r="J267" s="107">
        <v>8</v>
      </c>
      <c r="K267" s="106">
        <v>8</v>
      </c>
      <c r="L267" s="110">
        <f>J267+K267</f>
        <v>16</v>
      </c>
      <c r="M267" s="106"/>
    </row>
    <row r="268" spans="1:13" x14ac:dyDescent="0.25">
      <c r="A268" s="9">
        <v>266</v>
      </c>
      <c r="B268" s="101" t="s">
        <v>960</v>
      </c>
      <c r="C268" s="101" t="str">
        <f>LEFT(B268,9)</f>
        <v>722A</v>
      </c>
      <c r="D268" s="102" t="s">
        <v>959</v>
      </c>
      <c r="E268" s="104" t="s">
        <v>961</v>
      </c>
      <c r="F268" s="104" t="str">
        <f>IF(IFERROR(FIND("F",B268),0)=0,"市區公車","幸福巴士")</f>
        <v>市區公車</v>
      </c>
      <c r="G268" s="101" t="s">
        <v>636</v>
      </c>
      <c r="H268" s="101" t="str">
        <f>IF(IFERROR(FIND("/",G268),0)=0,G268,"聯營")</f>
        <v>亞通客運</v>
      </c>
      <c r="I268" s="105" t="str" cm="1">
        <f t="array" ref="I268">_xlfn.IFS(IFERROR(FIND("A",D268),0)&lt;&gt;0,"副線",IFERROR(FIND("B",D268),0)&lt;&gt;0,"副線",IFERROR(FIND("C",D268),0)&lt;&gt;0,"副線",IFERROR(FIND("D",D268),0)&lt;&gt;0,"副線",IFERROR(FIND("E",D268),0)&lt;&gt;0,"副線",TRUE,"正線")</f>
        <v>副線</v>
      </c>
      <c r="J268" s="107">
        <v>10</v>
      </c>
      <c r="K268" s="106">
        <v>8</v>
      </c>
      <c r="L268" s="110">
        <f>J268+K268</f>
        <v>18</v>
      </c>
      <c r="M268" s="106"/>
    </row>
    <row r="269" spans="1:13" x14ac:dyDescent="0.25">
      <c r="A269" s="9">
        <v>267</v>
      </c>
      <c r="B269" s="99" t="s">
        <v>398</v>
      </c>
      <c r="C269" s="9" t="str">
        <f>LEFT(B269,9)</f>
        <v>BR</v>
      </c>
      <c r="D269" s="28" t="s">
        <v>9</v>
      </c>
      <c r="E269" s="100" t="s">
        <v>399</v>
      </c>
      <c r="F269" s="10" t="str">
        <f>IF(IFERROR(FIND("F",B269),0)=0,"市區公車","幸福巴士")</f>
        <v>市區公車</v>
      </c>
      <c r="G269" s="114" t="s">
        <v>279</v>
      </c>
      <c r="H269" s="10" t="str">
        <f>IF(IFERROR(FIND("/",G269),0)=0,G269,"聯營")</f>
        <v>聯營</v>
      </c>
      <c r="I269" s="62" t="s">
        <v>652</v>
      </c>
      <c r="J269" s="127">
        <v>60</v>
      </c>
      <c r="K269" s="128">
        <v>54</v>
      </c>
      <c r="L269" s="120">
        <f>J269+K269</f>
        <v>114</v>
      </c>
      <c r="M269" s="42" t="s">
        <v>280</v>
      </c>
    </row>
    <row r="270" spans="1:13" x14ac:dyDescent="0.25">
      <c r="A270" s="9">
        <v>268</v>
      </c>
      <c r="B270" s="9" t="s">
        <v>400</v>
      </c>
      <c r="C270" s="9" t="str">
        <f>LEFT(B270,9)</f>
        <v>GR</v>
      </c>
      <c r="D270" s="28" t="s">
        <v>10</v>
      </c>
      <c r="E270" s="10" t="s">
        <v>401</v>
      </c>
      <c r="F270" s="10" t="str">
        <f>IF(IFERROR(FIND("F",B270),0)=0,"市區公車","幸福巴士")</f>
        <v>市區公車</v>
      </c>
      <c r="G270" s="113" t="s">
        <v>283</v>
      </c>
      <c r="H270" s="10" t="str">
        <f>IF(IFERROR(FIND("/",G270),0)=0,G270,"聯營")</f>
        <v>桃園客運</v>
      </c>
      <c r="I270" s="62" t="str" cm="1">
        <f t="array" ref="I270">_xlfn.IFS(IFERROR(FIND("A",D270),0)&lt;&gt;0,"副線",IFERROR(FIND("B",D270),0)&lt;&gt;0,"副線",IFERROR(FIND("C",D270),0)&lt;&gt;0,"副線",IFERROR(FIND("D",D270),0)&lt;&gt;0,"副線",IFERROR(FIND("E",D270),0)&lt;&gt;0,"副線",TRUE,"正線")</f>
        <v>正線</v>
      </c>
      <c r="J270" s="118">
        <v>60</v>
      </c>
      <c r="K270" s="119">
        <v>46</v>
      </c>
      <c r="L270" s="120">
        <f>J270+K270</f>
        <v>106</v>
      </c>
      <c r="M270" s="14" t="s">
        <v>280</v>
      </c>
    </row>
    <row r="271" spans="1:13" x14ac:dyDescent="0.25">
      <c r="A271" s="9">
        <v>269</v>
      </c>
      <c r="B271" s="9" t="s">
        <v>963</v>
      </c>
      <c r="C271" s="9" t="str">
        <f>LEFT(B271,9)</f>
        <v>GR2</v>
      </c>
      <c r="D271" s="28" t="s">
        <v>11</v>
      </c>
      <c r="E271" s="10" t="s">
        <v>964</v>
      </c>
      <c r="F271" s="10" t="str">
        <f>IF(IFERROR(FIND("F",B271),0)=0,"市區公車","幸福巴士")</f>
        <v>市區公車</v>
      </c>
      <c r="G271" s="9" t="s">
        <v>480</v>
      </c>
      <c r="H271" s="10" t="str">
        <f>IF(IFERROR(FIND("/",G271),0)=0,G271,"聯營")</f>
        <v>桃園客運</v>
      </c>
      <c r="I271" s="62" t="str" cm="1">
        <f t="array" ref="I271">_xlfn.IFS(IFERROR(FIND("A",D271),0)&lt;&gt;0,"副線",IFERROR(FIND("B",D271),0)&lt;&gt;0,"副線",IFERROR(FIND("C",D271),0)&lt;&gt;0,"副線",IFERROR(FIND("D",D271),0)&lt;&gt;0,"副線",IFERROR(FIND("E",D271),0)&lt;&gt;0,"副線",TRUE,"正線")</f>
        <v>正線</v>
      </c>
      <c r="J271" s="127">
        <v>24</v>
      </c>
      <c r="K271" s="128">
        <v>22</v>
      </c>
      <c r="L271" s="120">
        <f>J271+K271</f>
        <v>46</v>
      </c>
      <c r="M271" s="42" t="s">
        <v>284</v>
      </c>
    </row>
    <row r="272" spans="1:13" s="19" customFormat="1" ht="16.5" thickBot="1" x14ac:dyDescent="0.3">
      <c r="A272" s="9">
        <v>270</v>
      </c>
      <c r="B272" s="9" t="s">
        <v>973</v>
      </c>
      <c r="C272" s="9" t="str">
        <f>LEFT(B272,9)</f>
        <v>F901</v>
      </c>
      <c r="D272" s="28" t="s">
        <v>538</v>
      </c>
      <c r="E272" s="100" t="s">
        <v>539</v>
      </c>
      <c r="F272" s="10" t="str">
        <f>IF(IFERROR(FIND("F",B272),0)=0,"市區公車","幸福巴士")</f>
        <v>幸福巴士</v>
      </c>
      <c r="G272" s="99" t="s">
        <v>968</v>
      </c>
      <c r="H272" s="10" t="str">
        <f>IF(IFERROR(FIND("/",G272),0)=0,G272,"聯營")</f>
        <v>聯營</v>
      </c>
      <c r="I272" s="62" t="str" cm="1">
        <f t="array" ref="I272">_xlfn.IFS(IFERROR(FIND("A",D272),0)&lt;&gt;0,"副線",IFERROR(FIND("B",D272),0)&lt;&gt;0,"副線",IFERROR(FIND("C",D272),0)&lt;&gt;0,"副線",IFERROR(FIND("D",D272),0)&lt;&gt;0,"副線",IFERROR(FIND("E",D272),0)&lt;&gt;0,"副線",TRUE,"正線")</f>
        <v>正線</v>
      </c>
      <c r="J272" s="136">
        <v>6</v>
      </c>
      <c r="K272" s="137">
        <v>4</v>
      </c>
      <c r="L272" s="110">
        <f>J272+K272</f>
        <v>10</v>
      </c>
      <c r="M272" s="42" t="s">
        <v>280</v>
      </c>
    </row>
    <row r="273" spans="1:13" s="48" customFormat="1" ht="17.25" thickTop="1" thickBot="1" x14ac:dyDescent="0.3">
      <c r="A273" s="9">
        <v>271</v>
      </c>
      <c r="B273" s="98" t="s">
        <v>540</v>
      </c>
      <c r="C273" s="9" t="str">
        <f>LEFT(B273,9)</f>
        <v>F902</v>
      </c>
      <c r="D273" s="28" t="s">
        <v>540</v>
      </c>
      <c r="E273" s="103" t="s">
        <v>972</v>
      </c>
      <c r="F273" s="10" t="str">
        <f>IF(IFERROR(FIND("F",B273),0)=0,"市區公車","幸福巴士")</f>
        <v>幸福巴士</v>
      </c>
      <c r="G273" s="99" t="s">
        <v>968</v>
      </c>
      <c r="H273" s="10" t="str">
        <f>IF(IFERROR(FIND("/",G273),0)=0,G273,"聯營")</f>
        <v>聯營</v>
      </c>
      <c r="I273" s="62" t="str" cm="1">
        <f t="array" ref="I273">_xlfn.IFS(IFERROR(FIND("A",D273),0)&lt;&gt;0,"副線",IFERROR(FIND("B",D273),0)&lt;&gt;0,"副線",IFERROR(FIND("C",D273),0)&lt;&gt;0,"副線",IFERROR(FIND("D",D273),0)&lt;&gt;0,"副線",IFERROR(FIND("E",D273),0)&lt;&gt;0,"副線",TRUE,"正線")</f>
        <v>正線</v>
      </c>
      <c r="J273" s="139">
        <v>4</v>
      </c>
      <c r="K273" s="140">
        <v>4</v>
      </c>
      <c r="L273" s="110">
        <f>J273+K273</f>
        <v>8</v>
      </c>
      <c r="M273" s="44" t="s">
        <v>280</v>
      </c>
    </row>
    <row r="274" spans="1:13" ht="17.25" thickTop="1" thickBot="1" x14ac:dyDescent="0.3">
      <c r="A274" s="9">
        <v>272</v>
      </c>
      <c r="B274" s="45" t="s">
        <v>543</v>
      </c>
      <c r="C274" s="9" t="str">
        <f>LEFT(B274,9)</f>
        <v>F903</v>
      </c>
      <c r="D274" s="28" t="s">
        <v>645</v>
      </c>
      <c r="E274" s="46" t="s">
        <v>544</v>
      </c>
      <c r="F274" s="10" t="str">
        <f>IF(IFERROR(FIND("F",B274),0)=0,"市區公車","幸福巴士")</f>
        <v>幸福巴士</v>
      </c>
      <c r="G274" s="45" t="s">
        <v>545</v>
      </c>
      <c r="H274" s="10" t="str">
        <f>IF(IFERROR(FIND("/",G274),0)=0,G274,"聯營")</f>
        <v>台灣真好</v>
      </c>
      <c r="I274" s="62" t="str" cm="1">
        <f t="array" ref="I274">_xlfn.IFS(IFERROR(FIND("A",D274),0)&lt;&gt;0,"副線",IFERROR(FIND("B",D274),0)&lt;&gt;0,"副線",IFERROR(FIND("C",D274),0)&lt;&gt;0,"副線",IFERROR(FIND("D",D274),0)&lt;&gt;0,"副線",IFERROR(FIND("E",D274),0)&lt;&gt;0,"副線",TRUE,"正線")</f>
        <v>正線</v>
      </c>
      <c r="J274" s="133">
        <v>6</v>
      </c>
      <c r="K274" s="134">
        <v>3</v>
      </c>
      <c r="L274" s="110">
        <f>J274+K274</f>
        <v>9</v>
      </c>
      <c r="M274" s="47" t="s">
        <v>280</v>
      </c>
    </row>
    <row r="275" spans="1:13" ht="17.25" thickTop="1" thickBot="1" x14ac:dyDescent="0.3">
      <c r="A275" s="9">
        <v>273</v>
      </c>
      <c r="B275" s="131" t="s">
        <v>971</v>
      </c>
      <c r="C275" s="101" t="str">
        <f>LEFT(B275,9)</f>
        <v>F905</v>
      </c>
      <c r="D275" s="102" t="s">
        <v>969</v>
      </c>
      <c r="E275" s="132" t="s">
        <v>970</v>
      </c>
      <c r="F275" s="104" t="str">
        <f>IF(IFERROR(FIND("F",B275),0)=0,"市區公車","幸福巴士")</f>
        <v>幸福巴士</v>
      </c>
      <c r="G275" s="131" t="s">
        <v>545</v>
      </c>
      <c r="H275" s="104" t="str">
        <f>IF(IFERROR(FIND("/",G275),0)=0,G275,"聯營")</f>
        <v>台灣真好</v>
      </c>
      <c r="I275" s="105" t="str" cm="1">
        <f t="array" ref="I275">_xlfn.IFS(IFERROR(FIND("A",D275),0)&lt;&gt;0,"副線",IFERROR(FIND("B",D275),0)&lt;&gt;0,"副線",IFERROR(FIND("C",D275),0)&lt;&gt;0,"副線",IFERROR(FIND("D",D275),0)&lt;&gt;0,"副線",IFERROR(FIND("E",D275),0)&lt;&gt;0,"副線",TRUE,"正線")</f>
        <v>正線</v>
      </c>
      <c r="J275" s="133">
        <v>5</v>
      </c>
      <c r="K275" s="134">
        <v>0</v>
      </c>
      <c r="L275" s="110">
        <f>J275+K275</f>
        <v>5</v>
      </c>
      <c r="M275" s="135"/>
    </row>
    <row r="276" spans="1:13" ht="16.5" thickTop="1" x14ac:dyDescent="0.25">
      <c r="A276" s="9">
        <v>274</v>
      </c>
      <c r="B276" s="20" t="s">
        <v>541</v>
      </c>
      <c r="C276" s="9" t="str">
        <f>LEFT(B276,9)</f>
        <v>F906</v>
      </c>
      <c r="D276" s="28" t="s">
        <v>541</v>
      </c>
      <c r="E276" s="21" t="s">
        <v>542</v>
      </c>
      <c r="F276" s="10" t="str">
        <f>IF(IFERROR(FIND("F",B276),0)=0,"市區公車","幸福巴士")</f>
        <v>幸福巴士</v>
      </c>
      <c r="G276" s="20" t="s">
        <v>283</v>
      </c>
      <c r="H276" s="10" t="str">
        <f>IF(IFERROR(FIND("/",G276),0)=0,G276,"聯營")</f>
        <v>桃園客運</v>
      </c>
      <c r="I276" s="62" t="str" cm="1">
        <f t="array" ref="I276">_xlfn.IFS(IFERROR(FIND("A",D276),0)&lt;&gt;0,"副線",IFERROR(FIND("B",D276),0)&lt;&gt;0,"副線",IFERROR(FIND("C",D276),0)&lt;&gt;0,"副線",IFERROR(FIND("D",D276),0)&lt;&gt;0,"副線",IFERROR(FIND("E",D276),0)&lt;&gt;0,"副線",TRUE,"正線")</f>
        <v>正線</v>
      </c>
      <c r="J276" s="129">
        <v>6</v>
      </c>
      <c r="K276" s="130">
        <v>6</v>
      </c>
      <c r="L276" s="120">
        <f>J276+K276</f>
        <v>12</v>
      </c>
      <c r="M276" s="22" t="s">
        <v>280</v>
      </c>
    </row>
    <row r="277" spans="1:13" x14ac:dyDescent="0.25">
      <c r="A277" s="9">
        <v>275</v>
      </c>
      <c r="B277" s="9" t="s">
        <v>546</v>
      </c>
      <c r="C277" s="9" t="str">
        <f>LEFT(B277,9)</f>
        <v>F907</v>
      </c>
      <c r="D277" s="28" t="s">
        <v>546</v>
      </c>
      <c r="E277" s="10" t="s">
        <v>547</v>
      </c>
      <c r="F277" s="10" t="str">
        <f>IF(IFERROR(FIND("F",B277),0)=0,"市區公車","幸福巴士")</f>
        <v>幸福巴士</v>
      </c>
      <c r="G277" s="9" t="s">
        <v>545</v>
      </c>
      <c r="H277" s="10" t="str">
        <f>IF(IFERROR(FIND("/",G277),0)=0,G277,"聯營")</f>
        <v>台灣真好</v>
      </c>
      <c r="I277" s="62" t="str" cm="1">
        <f t="array" ref="I277">_xlfn.IFS(IFERROR(FIND("A",D277),0)&lt;&gt;0,"副線",IFERROR(FIND("B",D277),0)&lt;&gt;0,"副線",IFERROR(FIND("C",D277),0)&lt;&gt;0,"副線",IFERROR(FIND("D",D277),0)&lt;&gt;0,"副線",IFERROR(FIND("E",D277),0)&lt;&gt;0,"副線",TRUE,"正線")</f>
        <v>正線</v>
      </c>
      <c r="J277" s="108">
        <v>2</v>
      </c>
      <c r="K277" s="109">
        <v>4</v>
      </c>
      <c r="L277" s="110">
        <f>J277+K277</f>
        <v>6</v>
      </c>
      <c r="M277" s="14" t="s">
        <v>280</v>
      </c>
    </row>
    <row r="278" spans="1:13" x14ac:dyDescent="0.25">
      <c r="A278" s="9">
        <v>276</v>
      </c>
      <c r="B278" s="9" t="s">
        <v>548</v>
      </c>
      <c r="C278" s="9" t="str">
        <f>LEFT(B278,9)</f>
        <v>F910</v>
      </c>
      <c r="D278" s="28" t="s">
        <v>646</v>
      </c>
      <c r="E278" s="10" t="s">
        <v>549</v>
      </c>
      <c r="F278" s="10" t="str">
        <f>IF(IFERROR(FIND("F",B278),0)=0,"市區公車","幸福巴士")</f>
        <v>幸福巴士</v>
      </c>
      <c r="G278" s="9" t="s">
        <v>545</v>
      </c>
      <c r="H278" s="10" t="str">
        <f>IF(IFERROR(FIND("/",G278),0)=0,G278,"聯營")</f>
        <v>台灣真好</v>
      </c>
      <c r="I278" s="62" t="str" cm="1">
        <f t="array" ref="I278">_xlfn.IFS(IFERROR(FIND("A",D278),0)&lt;&gt;0,"副線",IFERROR(FIND("B",D278),0)&lt;&gt;0,"副線",IFERROR(FIND("C",D278),0)&lt;&gt;0,"副線",IFERROR(FIND("D",D278),0)&lt;&gt;0,"副線",IFERROR(FIND("E",D278),0)&lt;&gt;0,"副線",TRUE,"正線")</f>
        <v>正線</v>
      </c>
      <c r="J278" s="136">
        <v>0</v>
      </c>
      <c r="K278" s="137">
        <v>4</v>
      </c>
      <c r="L278" s="110">
        <f>J278+K278</f>
        <v>4</v>
      </c>
      <c r="M278" s="42" t="s">
        <v>284</v>
      </c>
    </row>
    <row r="279" spans="1:13" ht="16.5" thickBot="1" x14ac:dyDescent="0.3">
      <c r="A279" s="9">
        <v>277</v>
      </c>
      <c r="B279" s="9" t="s">
        <v>550</v>
      </c>
      <c r="C279" s="9" t="str">
        <f>LEFT(B279,9)</f>
        <v>F911</v>
      </c>
      <c r="D279" s="28" t="s">
        <v>647</v>
      </c>
      <c r="E279" s="10" t="s">
        <v>551</v>
      </c>
      <c r="F279" s="10" t="str">
        <f>IF(IFERROR(FIND("F",B279),0)=0,"市區公車","幸福巴士")</f>
        <v>幸福巴士</v>
      </c>
      <c r="G279" s="9" t="s">
        <v>545</v>
      </c>
      <c r="H279" s="10" t="str">
        <f>IF(IFERROR(FIND("/",G279),0)=0,G279,"聯營")</f>
        <v>台灣真好</v>
      </c>
      <c r="I279" s="62" t="str" cm="1">
        <f t="array" ref="I279">_xlfn.IFS(IFERROR(FIND("A",D279),0)&lt;&gt;0,"副線",IFERROR(FIND("B",D279),0)&lt;&gt;0,"副線",IFERROR(FIND("C",D279),0)&lt;&gt;0,"副線",IFERROR(FIND("D",D279),0)&lt;&gt;0,"副線",IFERROR(FIND("E",D279),0)&lt;&gt;0,"副線",TRUE,"正線")</f>
        <v>正線</v>
      </c>
      <c r="J279" s="136">
        <v>0</v>
      </c>
      <c r="K279" s="138">
        <v>4</v>
      </c>
      <c r="L279" s="110">
        <f>J279+K279</f>
        <v>4</v>
      </c>
      <c r="M279" s="49" t="s">
        <v>284</v>
      </c>
    </row>
    <row r="280" spans="1:13" x14ac:dyDescent="0.25">
      <c r="A280" s="50"/>
      <c r="B280" s="50" t="s">
        <v>719</v>
      </c>
      <c r="C280" s="9" t="str">
        <f>LEFT(B280,9)</f>
        <v>L110</v>
      </c>
      <c r="D280" s="28" t="s">
        <v>879</v>
      </c>
      <c r="E280" s="52" t="s">
        <v>720</v>
      </c>
      <c r="F280" s="52" t="s">
        <v>669</v>
      </c>
      <c r="G280" s="50" t="s">
        <v>718</v>
      </c>
      <c r="H280" s="50" t="str">
        <f>IF(IFERROR(FIND("/",G280),0)=0,G280,"聯營")</f>
        <v>桃園</v>
      </c>
      <c r="I280" s="50"/>
      <c r="J280" s="50">
        <v>14</v>
      </c>
      <c r="K280" s="50">
        <v>14</v>
      </c>
      <c r="L280" s="50">
        <f>J280+K280</f>
        <v>28</v>
      </c>
    </row>
    <row r="281" spans="1:13" x14ac:dyDescent="0.25">
      <c r="A281" s="50"/>
      <c r="B281" s="50" t="s">
        <v>722</v>
      </c>
      <c r="C281" s="9" t="str">
        <f>LEFT(B281,9)</f>
        <v>L111</v>
      </c>
      <c r="D281" s="28" t="s">
        <v>880</v>
      </c>
      <c r="E281" s="52" t="s">
        <v>721</v>
      </c>
      <c r="F281" s="52" t="s">
        <v>669</v>
      </c>
      <c r="G281" s="50" t="s">
        <v>718</v>
      </c>
      <c r="H281" s="50" t="str">
        <f>IF(IFERROR(FIND("/",G281),0)=0,G281,"聯營")</f>
        <v>桃園</v>
      </c>
      <c r="I281" s="50"/>
      <c r="J281" s="50">
        <v>14</v>
      </c>
      <c r="K281" s="50">
        <v>14</v>
      </c>
      <c r="L281" s="50">
        <f>J281+K281</f>
        <v>28</v>
      </c>
    </row>
    <row r="282" spans="1:13" x14ac:dyDescent="0.25">
      <c r="A282" s="50"/>
      <c r="B282" s="50" t="s">
        <v>723</v>
      </c>
      <c r="C282" s="9" t="str">
        <f>LEFT(B282,9)</f>
        <v>L112</v>
      </c>
      <c r="D282" s="28" t="s">
        <v>881</v>
      </c>
      <c r="E282" s="52" t="s">
        <v>820</v>
      </c>
      <c r="F282" s="52" t="s">
        <v>669</v>
      </c>
      <c r="G282" s="50" t="s">
        <v>718</v>
      </c>
      <c r="H282" s="50" t="str">
        <f>IF(IFERROR(FIND("/",G282),0)=0,G282,"聯營")</f>
        <v>桃園</v>
      </c>
      <c r="I282" s="50"/>
      <c r="J282" s="50">
        <v>55</v>
      </c>
      <c r="K282" s="50">
        <v>0</v>
      </c>
      <c r="L282" s="50">
        <f>J282+K282</f>
        <v>55</v>
      </c>
    </row>
    <row r="283" spans="1:13" x14ac:dyDescent="0.25">
      <c r="A283" s="51"/>
      <c r="B283" s="50" t="s">
        <v>668</v>
      </c>
      <c r="C283" s="9" t="str">
        <f>LEFT(B283,9)</f>
        <v>L113</v>
      </c>
      <c r="D283" s="28" t="s">
        <v>858</v>
      </c>
      <c r="E283" s="52" t="s">
        <v>671</v>
      </c>
      <c r="F283" s="52" t="s">
        <v>669</v>
      </c>
      <c r="G283" s="50" t="s">
        <v>670</v>
      </c>
      <c r="H283" s="50" t="str">
        <f>IF(IFERROR(FIND("/",G283),0)=0,G283,"聯營")</f>
        <v>八德</v>
      </c>
      <c r="I283" s="51"/>
      <c r="J283" s="74">
        <v>3</v>
      </c>
      <c r="K283" s="74">
        <v>2</v>
      </c>
      <c r="L283" s="74">
        <f>J283+K283</f>
        <v>5</v>
      </c>
    </row>
    <row r="284" spans="1:13" x14ac:dyDescent="0.25">
      <c r="A284" s="50"/>
      <c r="B284" s="50" t="s">
        <v>672</v>
      </c>
      <c r="C284" s="9" t="str">
        <f>LEFT(B284,9)</f>
        <v>L115</v>
      </c>
      <c r="D284" s="28" t="s">
        <v>859</v>
      </c>
      <c r="E284" s="52" t="s">
        <v>673</v>
      </c>
      <c r="F284" s="52" t="s">
        <v>669</v>
      </c>
      <c r="G284" s="50" t="s">
        <v>670</v>
      </c>
      <c r="H284" s="50" t="str">
        <f>IF(IFERROR(FIND("/",G284),0)=0,G284,"聯營")</f>
        <v>八德</v>
      </c>
      <c r="I284" s="50"/>
      <c r="J284" s="74">
        <v>2</v>
      </c>
      <c r="K284" s="74">
        <v>2</v>
      </c>
      <c r="L284" s="74">
        <f>J284+K284</f>
        <v>4</v>
      </c>
    </row>
    <row r="285" spans="1:13" x14ac:dyDescent="0.25">
      <c r="B285" s="50" t="s">
        <v>674</v>
      </c>
      <c r="C285" s="9" t="str">
        <f>LEFT(B285,9)</f>
        <v>L116</v>
      </c>
      <c r="D285" s="28" t="s">
        <v>860</v>
      </c>
      <c r="E285" s="52" t="s">
        <v>675</v>
      </c>
      <c r="F285" s="52" t="s">
        <v>669</v>
      </c>
      <c r="G285" s="50" t="s">
        <v>670</v>
      </c>
      <c r="H285" s="50" t="str">
        <f>IF(IFERROR(FIND("/",G285),0)=0,G285,"聯營")</f>
        <v>八德</v>
      </c>
      <c r="J285" s="50">
        <v>4</v>
      </c>
      <c r="K285" s="50">
        <v>2</v>
      </c>
      <c r="L285" s="50">
        <f>J285+K285</f>
        <v>6</v>
      </c>
    </row>
    <row r="286" spans="1:13" x14ac:dyDescent="0.25">
      <c r="B286" s="50" t="s">
        <v>677</v>
      </c>
      <c r="C286" s="9" t="str">
        <f>LEFT(B286,9)</f>
        <v>L117</v>
      </c>
      <c r="D286" s="28" t="s">
        <v>861</v>
      </c>
      <c r="E286" s="52" t="s">
        <v>676</v>
      </c>
      <c r="F286" s="52" t="s">
        <v>669</v>
      </c>
      <c r="G286" s="50" t="s">
        <v>670</v>
      </c>
      <c r="H286" s="50" t="str">
        <f>IF(IFERROR(FIND("/",G286),0)=0,G286,"聯營")</f>
        <v>八德</v>
      </c>
      <c r="J286" s="50">
        <v>2</v>
      </c>
      <c r="K286" s="50">
        <v>2</v>
      </c>
      <c r="L286" s="50">
        <f>J286+K286</f>
        <v>4</v>
      </c>
    </row>
    <row r="287" spans="1:13" x14ac:dyDescent="0.25">
      <c r="B287" s="50" t="s">
        <v>678</v>
      </c>
      <c r="C287" s="9" t="str">
        <f>LEFT(B287,9)</f>
        <v>L118</v>
      </c>
      <c r="D287" s="28" t="s">
        <v>862</v>
      </c>
      <c r="E287" s="52" t="s">
        <v>679</v>
      </c>
      <c r="F287" s="52" t="s">
        <v>669</v>
      </c>
      <c r="G287" s="50" t="s">
        <v>670</v>
      </c>
      <c r="H287" s="50" t="str">
        <f>IF(IFERROR(FIND("/",G287),0)=0,G287,"聯營")</f>
        <v>八德</v>
      </c>
      <c r="J287" s="50">
        <v>3</v>
      </c>
      <c r="K287" s="50">
        <v>3</v>
      </c>
      <c r="L287" s="50">
        <f>J287+K287</f>
        <v>6</v>
      </c>
    </row>
    <row r="288" spans="1:13" x14ac:dyDescent="0.25">
      <c r="B288" s="50" t="s">
        <v>681</v>
      </c>
      <c r="C288" s="9" t="str">
        <f>LEFT(B288,9)</f>
        <v>L119</v>
      </c>
      <c r="D288" s="28" t="s">
        <v>863</v>
      </c>
      <c r="E288" s="52" t="s">
        <v>680</v>
      </c>
      <c r="F288" s="52" t="s">
        <v>669</v>
      </c>
      <c r="G288" s="50" t="s">
        <v>670</v>
      </c>
      <c r="H288" s="50" t="str">
        <f>IF(IFERROR(FIND("/",G288),0)=0,G288,"聯營")</f>
        <v>八德</v>
      </c>
      <c r="J288" s="50">
        <v>2</v>
      </c>
      <c r="K288" s="50">
        <v>2</v>
      </c>
      <c r="L288" s="50">
        <f>J288+K288</f>
        <v>4</v>
      </c>
    </row>
    <row r="289" spans="1:12" x14ac:dyDescent="0.25">
      <c r="B289" s="50" t="s">
        <v>682</v>
      </c>
      <c r="C289" s="9" t="str">
        <f>LEFT(B289,9)</f>
        <v>L120</v>
      </c>
      <c r="D289" s="28" t="s">
        <v>864</v>
      </c>
      <c r="E289" s="52" t="s">
        <v>683</v>
      </c>
      <c r="F289" s="52" t="s">
        <v>669</v>
      </c>
      <c r="G289" s="50" t="s">
        <v>670</v>
      </c>
      <c r="H289" s="50" t="str">
        <f>IF(IFERROR(FIND("/",G289),0)=0,G289,"聯營")</f>
        <v>八德</v>
      </c>
      <c r="J289" s="50">
        <v>5</v>
      </c>
      <c r="K289" s="50">
        <v>2</v>
      </c>
      <c r="L289" s="50">
        <f>J289+K289</f>
        <v>7</v>
      </c>
    </row>
    <row r="290" spans="1:12" x14ac:dyDescent="0.25">
      <c r="B290" s="50" t="s">
        <v>685</v>
      </c>
      <c r="C290" s="9" t="str">
        <f>LEFT(B290,9)</f>
        <v>L121</v>
      </c>
      <c r="D290" s="28" t="s">
        <v>865</v>
      </c>
      <c r="E290" s="52" t="s">
        <v>684</v>
      </c>
      <c r="F290" s="52" t="s">
        <v>669</v>
      </c>
      <c r="G290" s="50" t="s">
        <v>670</v>
      </c>
      <c r="H290" s="50" t="str">
        <f>IF(IFERROR(FIND("/",G290),0)=0,G290,"聯營")</f>
        <v>八德</v>
      </c>
      <c r="J290" s="50">
        <v>2</v>
      </c>
      <c r="K290" s="50">
        <v>2</v>
      </c>
      <c r="L290" s="50">
        <f>J290+K290</f>
        <v>4</v>
      </c>
    </row>
    <row r="291" spans="1:12" x14ac:dyDescent="0.25">
      <c r="A291" s="50"/>
      <c r="B291" s="50" t="s">
        <v>707</v>
      </c>
      <c r="C291" s="9" t="str">
        <f>LEFT(B291,9)</f>
        <v>L206</v>
      </c>
      <c r="D291" s="28" t="s">
        <v>874</v>
      </c>
      <c r="E291" s="52" t="s">
        <v>708</v>
      </c>
      <c r="F291" s="52" t="s">
        <v>669</v>
      </c>
      <c r="G291" s="50" t="s">
        <v>712</v>
      </c>
      <c r="H291" s="50" t="str">
        <f>IF(IFERROR(FIND("/",G291),0)=0,G291,"聯營")</f>
        <v>中壢</v>
      </c>
      <c r="I291" s="50"/>
      <c r="J291" s="50">
        <v>4</v>
      </c>
      <c r="K291" s="50">
        <v>5</v>
      </c>
      <c r="L291" s="50">
        <f>J291+K291</f>
        <v>9</v>
      </c>
    </row>
    <row r="292" spans="1:12" x14ac:dyDescent="0.25">
      <c r="A292" s="50"/>
      <c r="B292" s="50" t="s">
        <v>709</v>
      </c>
      <c r="C292" s="9" t="str">
        <f>LEFT(B292,9)</f>
        <v>L206A</v>
      </c>
      <c r="D292" s="28" t="s">
        <v>875</v>
      </c>
      <c r="E292" s="52" t="s">
        <v>708</v>
      </c>
      <c r="F292" s="52" t="s">
        <v>669</v>
      </c>
      <c r="G292" s="50" t="s">
        <v>712</v>
      </c>
      <c r="H292" s="50" t="str">
        <f>IF(IFERROR(FIND("/",G292),0)=0,G292,"聯營")</f>
        <v>中壢</v>
      </c>
      <c r="I292" s="50"/>
      <c r="J292" s="50">
        <v>2</v>
      </c>
      <c r="K292" s="50">
        <v>0</v>
      </c>
      <c r="L292" s="50">
        <f>J292+K292</f>
        <v>2</v>
      </c>
    </row>
    <row r="293" spans="1:12" x14ac:dyDescent="0.25">
      <c r="A293" s="50"/>
      <c r="B293" s="50" t="s">
        <v>710</v>
      </c>
      <c r="C293" s="9" t="str">
        <f>LEFT(B293,9)</f>
        <v>L207</v>
      </c>
      <c r="D293" s="28" t="s">
        <v>876</v>
      </c>
      <c r="E293" s="52" t="s">
        <v>711</v>
      </c>
      <c r="F293" s="52" t="s">
        <v>669</v>
      </c>
      <c r="G293" s="50" t="s">
        <v>712</v>
      </c>
      <c r="H293" s="50" t="str">
        <f>IF(IFERROR(FIND("/",G293),0)=0,G293,"聯營")</f>
        <v>中壢</v>
      </c>
      <c r="I293" s="50"/>
      <c r="J293" s="50">
        <v>4</v>
      </c>
      <c r="K293" s="50">
        <v>5</v>
      </c>
      <c r="L293" s="50">
        <f>J293+K293</f>
        <v>9</v>
      </c>
    </row>
    <row r="294" spans="1:12" x14ac:dyDescent="0.25">
      <c r="A294" s="50"/>
      <c r="B294" s="50" t="s">
        <v>714</v>
      </c>
      <c r="C294" s="9" t="str">
        <f>LEFT(B294,9)</f>
        <v>L207A</v>
      </c>
      <c r="D294" s="28" t="s">
        <v>877</v>
      </c>
      <c r="E294" s="52" t="s">
        <v>711</v>
      </c>
      <c r="F294" s="52" t="s">
        <v>669</v>
      </c>
      <c r="G294" s="50" t="s">
        <v>712</v>
      </c>
      <c r="H294" s="50" t="str">
        <f>IF(IFERROR(FIND("/",G294),0)=0,G294,"聯營")</f>
        <v>中壢</v>
      </c>
      <c r="I294" s="50"/>
      <c r="J294" s="50">
        <v>2</v>
      </c>
      <c r="K294" s="50">
        <v>0</v>
      </c>
      <c r="L294" s="50">
        <f>J294+K294</f>
        <v>2</v>
      </c>
    </row>
    <row r="295" spans="1:12" x14ac:dyDescent="0.25">
      <c r="A295" s="50"/>
      <c r="B295" s="50" t="s">
        <v>715</v>
      </c>
      <c r="C295" s="9" t="str">
        <f>LEFT(B295,9)</f>
        <v>L208</v>
      </c>
      <c r="D295" s="28" t="s">
        <v>878</v>
      </c>
      <c r="E295" s="52" t="s">
        <v>716</v>
      </c>
      <c r="F295" s="52" t="s">
        <v>669</v>
      </c>
      <c r="G295" s="50" t="s">
        <v>712</v>
      </c>
      <c r="H295" s="50" t="str">
        <f>IF(IFERROR(FIND("/",G295),0)=0,G295,"聯營")</f>
        <v>中壢</v>
      </c>
      <c r="I295" s="50"/>
      <c r="J295" s="50">
        <v>22</v>
      </c>
      <c r="K295" s="50">
        <v>13</v>
      </c>
      <c r="L295" s="50">
        <f>J295+K295</f>
        <v>35</v>
      </c>
    </row>
    <row r="296" spans="1:12" x14ac:dyDescent="0.25">
      <c r="A296" s="50"/>
      <c r="B296" s="50" t="s">
        <v>713</v>
      </c>
      <c r="C296" s="9" t="str">
        <f>LEFT(B296,9)</f>
        <v>L209</v>
      </c>
      <c r="D296" s="28" t="s">
        <v>713</v>
      </c>
      <c r="E296" s="52" t="s">
        <v>717</v>
      </c>
      <c r="F296" s="52" t="s">
        <v>669</v>
      </c>
      <c r="G296" s="50" t="s">
        <v>712</v>
      </c>
      <c r="H296" s="50" t="str">
        <f>IF(IFERROR(FIND("/",G296),0)=0,G296,"聯營")</f>
        <v>中壢</v>
      </c>
      <c r="I296" s="50"/>
      <c r="J296" s="50">
        <v>6</v>
      </c>
      <c r="K296" s="50">
        <v>2</v>
      </c>
      <c r="L296" s="50">
        <f>J296+K296</f>
        <v>8</v>
      </c>
    </row>
    <row r="297" spans="1:12" x14ac:dyDescent="0.25">
      <c r="A297" s="50"/>
      <c r="B297" s="50" t="s">
        <v>811</v>
      </c>
      <c r="C297" s="9" t="str">
        <f>LEFT(B297,9)</f>
        <v>L210</v>
      </c>
      <c r="D297" s="28" t="s">
        <v>937</v>
      </c>
      <c r="E297" s="52" t="s">
        <v>842</v>
      </c>
      <c r="F297" s="52" t="s">
        <v>669</v>
      </c>
      <c r="G297" s="50" t="s">
        <v>810</v>
      </c>
      <c r="H297" s="50" t="str">
        <f>IF(IFERROR(FIND("/",G297),0)=0,G297,"聯營")</f>
        <v>平鎮</v>
      </c>
      <c r="I297" s="50"/>
      <c r="J297" s="50">
        <v>5</v>
      </c>
      <c r="K297" s="50">
        <v>4</v>
      </c>
      <c r="L297" s="50">
        <f>J297+K297</f>
        <v>9</v>
      </c>
    </row>
    <row r="298" spans="1:12" x14ac:dyDescent="0.25">
      <c r="A298" s="50"/>
      <c r="B298" s="50" t="s">
        <v>812</v>
      </c>
      <c r="C298" s="9" t="str">
        <f>LEFT(B298,9)</f>
        <v>L211</v>
      </c>
      <c r="D298" s="28" t="s">
        <v>938</v>
      </c>
      <c r="E298" s="52" t="s">
        <v>817</v>
      </c>
      <c r="F298" s="52" t="s">
        <v>669</v>
      </c>
      <c r="G298" s="50" t="s">
        <v>810</v>
      </c>
      <c r="H298" s="50" t="str">
        <f>IF(IFERROR(FIND("/",G298),0)=0,G298,"聯營")</f>
        <v>平鎮</v>
      </c>
      <c r="I298" s="50"/>
      <c r="J298" s="50">
        <v>5</v>
      </c>
      <c r="K298" s="50">
        <v>4</v>
      </c>
      <c r="L298" s="50">
        <f>J298+K298</f>
        <v>9</v>
      </c>
    </row>
    <row r="299" spans="1:12" x14ac:dyDescent="0.25">
      <c r="A299" s="50"/>
      <c r="B299" s="50" t="s">
        <v>813</v>
      </c>
      <c r="C299" s="9" t="str">
        <f>LEFT(B299,9)</f>
        <v>L215</v>
      </c>
      <c r="D299" s="28" t="s">
        <v>939</v>
      </c>
      <c r="E299" s="52" t="s">
        <v>843</v>
      </c>
      <c r="F299" s="52" t="s">
        <v>669</v>
      </c>
      <c r="G299" s="50" t="s">
        <v>810</v>
      </c>
      <c r="H299" s="50" t="str">
        <f>IF(IFERROR(FIND("/",G299),0)=0,G299,"聯營")</f>
        <v>平鎮</v>
      </c>
      <c r="I299" s="50"/>
      <c r="J299" s="50">
        <v>5</v>
      </c>
      <c r="K299" s="50">
        <v>4</v>
      </c>
      <c r="L299" s="50">
        <f>J299+K299</f>
        <v>9</v>
      </c>
    </row>
    <row r="300" spans="1:12" x14ac:dyDescent="0.25">
      <c r="A300" s="50"/>
      <c r="B300" s="50" t="s">
        <v>814</v>
      </c>
      <c r="C300" s="9" t="str">
        <f>LEFT(B300,9)</f>
        <v>L216</v>
      </c>
      <c r="D300" s="28" t="s">
        <v>814</v>
      </c>
      <c r="E300" s="52" t="s">
        <v>818</v>
      </c>
      <c r="F300" s="52" t="s">
        <v>669</v>
      </c>
      <c r="G300" s="50" t="s">
        <v>810</v>
      </c>
      <c r="H300" s="50" t="str">
        <f>IF(IFERROR(FIND("/",G300),0)=0,G300,"聯營")</f>
        <v>平鎮</v>
      </c>
      <c r="I300" s="50"/>
      <c r="J300" s="50">
        <v>5</v>
      </c>
      <c r="K300" s="50">
        <v>4</v>
      </c>
      <c r="L300" s="50">
        <f>J300+K300</f>
        <v>9</v>
      </c>
    </row>
    <row r="301" spans="1:12" x14ac:dyDescent="0.25">
      <c r="A301" s="50"/>
      <c r="B301" s="50" t="s">
        <v>815</v>
      </c>
      <c r="C301" s="9" t="str">
        <f>LEFT(B301,9)</f>
        <v>L217</v>
      </c>
      <c r="D301" s="28" t="s">
        <v>940</v>
      </c>
      <c r="E301" s="52" t="s">
        <v>844</v>
      </c>
      <c r="F301" s="52" t="s">
        <v>669</v>
      </c>
      <c r="G301" s="50" t="s">
        <v>810</v>
      </c>
      <c r="H301" s="50" t="str">
        <f>IF(IFERROR(FIND("/",G301),0)=0,G301,"聯營")</f>
        <v>平鎮</v>
      </c>
      <c r="I301" s="50"/>
      <c r="J301" s="50">
        <v>4</v>
      </c>
      <c r="K301" s="50">
        <v>3</v>
      </c>
      <c r="L301" s="50">
        <f>J301+K301</f>
        <v>7</v>
      </c>
    </row>
    <row r="302" spans="1:12" x14ac:dyDescent="0.25">
      <c r="A302" s="50"/>
      <c r="B302" s="50" t="s">
        <v>816</v>
      </c>
      <c r="C302" s="9" t="str">
        <f>LEFT(B302,9)</f>
        <v>L218</v>
      </c>
      <c r="D302" s="28" t="s">
        <v>816</v>
      </c>
      <c r="E302" s="52" t="s">
        <v>819</v>
      </c>
      <c r="F302" s="52" t="s">
        <v>669</v>
      </c>
      <c r="G302" s="50" t="s">
        <v>810</v>
      </c>
      <c r="H302" s="50" t="str">
        <f>IF(IFERROR(FIND("/",G302),0)=0,G302,"聯營")</f>
        <v>平鎮</v>
      </c>
      <c r="I302" s="50"/>
      <c r="J302" s="50">
        <v>4</v>
      </c>
      <c r="K302" s="50">
        <v>3</v>
      </c>
      <c r="L302" s="50">
        <f>J302+K302</f>
        <v>7</v>
      </c>
    </row>
    <row r="303" spans="1:12" x14ac:dyDescent="0.25">
      <c r="A303" s="50"/>
      <c r="B303" s="50" t="s">
        <v>785</v>
      </c>
      <c r="C303" s="9" t="str">
        <f>LEFT(B303,9)</f>
        <v>L302</v>
      </c>
      <c r="D303" s="28" t="s">
        <v>917</v>
      </c>
      <c r="E303" s="52" t="s">
        <v>786</v>
      </c>
      <c r="F303" s="52" t="s">
        <v>669</v>
      </c>
      <c r="G303" s="50" t="s">
        <v>787</v>
      </c>
      <c r="H303" s="50" t="str">
        <f>IF(IFERROR(FIND("/",G303),0)=0,G303,"聯營")</f>
        <v>蘆竹</v>
      </c>
      <c r="I303" s="50"/>
      <c r="J303" s="50">
        <v>23</v>
      </c>
      <c r="K303" s="50">
        <v>10</v>
      </c>
      <c r="L303" s="50">
        <f>J303+K303</f>
        <v>33</v>
      </c>
    </row>
    <row r="304" spans="1:12" x14ac:dyDescent="0.25">
      <c r="A304" s="50"/>
      <c r="B304" s="50" t="s">
        <v>788</v>
      </c>
      <c r="C304" s="9" t="str">
        <f>LEFT(B304,9)</f>
        <v>L302A</v>
      </c>
      <c r="D304" s="28" t="s">
        <v>918</v>
      </c>
      <c r="E304" s="52" t="s">
        <v>830</v>
      </c>
      <c r="F304" s="52" t="s">
        <v>669</v>
      </c>
      <c r="G304" s="50" t="s">
        <v>787</v>
      </c>
      <c r="H304" s="50" t="str">
        <f>IF(IFERROR(FIND("/",G304),0)=0,G304,"聯營")</f>
        <v>蘆竹</v>
      </c>
      <c r="I304" s="50"/>
      <c r="J304" s="50">
        <v>7</v>
      </c>
      <c r="K304" s="50">
        <v>0</v>
      </c>
      <c r="L304" s="50">
        <f>J304+K304</f>
        <v>7</v>
      </c>
    </row>
    <row r="305" spans="1:12" x14ac:dyDescent="0.25">
      <c r="A305" s="50"/>
      <c r="B305" s="50" t="s">
        <v>789</v>
      </c>
      <c r="C305" s="9" t="str">
        <f>LEFT(B305,9)</f>
        <v>L302B</v>
      </c>
      <c r="D305" s="28" t="s">
        <v>919</v>
      </c>
      <c r="E305" s="52" t="s">
        <v>831</v>
      </c>
      <c r="F305" s="52" t="s">
        <v>669</v>
      </c>
      <c r="G305" s="50" t="s">
        <v>787</v>
      </c>
      <c r="H305" s="50" t="str">
        <f>IF(IFERROR(FIND("/",G305),0)=0,G305,"聯營")</f>
        <v>蘆竹</v>
      </c>
      <c r="I305" s="50"/>
      <c r="J305" s="50">
        <v>4</v>
      </c>
      <c r="K305" s="50">
        <v>4</v>
      </c>
      <c r="L305" s="50">
        <f>J305+K305</f>
        <v>8</v>
      </c>
    </row>
    <row r="306" spans="1:12" x14ac:dyDescent="0.25">
      <c r="A306" s="50"/>
      <c r="B306" s="50" t="s">
        <v>790</v>
      </c>
      <c r="C306" s="9" t="str">
        <f>LEFT(B306,9)</f>
        <v>L303</v>
      </c>
      <c r="D306" s="28" t="s">
        <v>920</v>
      </c>
      <c r="E306" s="52" t="s">
        <v>791</v>
      </c>
      <c r="F306" s="52" t="s">
        <v>669</v>
      </c>
      <c r="G306" s="50" t="s">
        <v>787</v>
      </c>
      <c r="H306" s="50" t="str">
        <f>IF(IFERROR(FIND("/",G306),0)=0,G306,"聯營")</f>
        <v>蘆竹</v>
      </c>
      <c r="I306" s="50"/>
      <c r="J306" s="50">
        <v>20</v>
      </c>
      <c r="K306" s="50">
        <v>10</v>
      </c>
      <c r="L306" s="50">
        <f>J306+K306</f>
        <v>30</v>
      </c>
    </row>
    <row r="307" spans="1:12" x14ac:dyDescent="0.25">
      <c r="A307" s="50"/>
      <c r="B307" s="50" t="s">
        <v>792</v>
      </c>
      <c r="C307" s="9" t="str">
        <f>LEFT(B307,9)</f>
        <v>L303A</v>
      </c>
      <c r="D307" s="28" t="s">
        <v>921</v>
      </c>
      <c r="E307" s="52" t="s">
        <v>832</v>
      </c>
      <c r="F307" s="52" t="s">
        <v>669</v>
      </c>
      <c r="G307" s="50" t="s">
        <v>787</v>
      </c>
      <c r="H307" s="50" t="str">
        <f>IF(IFERROR(FIND("/",G307),0)=0,G307,"聯營")</f>
        <v>蘆竹</v>
      </c>
      <c r="I307" s="50"/>
      <c r="J307" s="50">
        <v>4</v>
      </c>
      <c r="K307" s="50">
        <v>0</v>
      </c>
      <c r="L307" s="50">
        <f>J307+K307</f>
        <v>4</v>
      </c>
    </row>
    <row r="308" spans="1:12" x14ac:dyDescent="0.25">
      <c r="A308" s="50"/>
      <c r="B308" s="50" t="s">
        <v>793</v>
      </c>
      <c r="C308" s="9" t="str">
        <f>LEFT(B308,9)</f>
        <v>L306A</v>
      </c>
      <c r="D308" s="28" t="s">
        <v>922</v>
      </c>
      <c r="E308" s="52" t="s">
        <v>671</v>
      </c>
      <c r="F308" s="52" t="s">
        <v>669</v>
      </c>
      <c r="G308" s="50" t="s">
        <v>787</v>
      </c>
      <c r="H308" s="50" t="str">
        <f>IF(IFERROR(FIND("/",G308),0)=0,G308,"聯營")</f>
        <v>蘆竹</v>
      </c>
      <c r="I308" s="50"/>
      <c r="J308" s="50">
        <v>5</v>
      </c>
      <c r="K308" s="50">
        <v>5</v>
      </c>
      <c r="L308" s="50">
        <f>J308+K308</f>
        <v>10</v>
      </c>
    </row>
    <row r="309" spans="1:12" x14ac:dyDescent="0.25">
      <c r="A309" s="50"/>
      <c r="B309" s="50" t="s">
        <v>794</v>
      </c>
      <c r="C309" s="9" t="str">
        <f>LEFT(B309,9)</f>
        <v>L306B</v>
      </c>
      <c r="D309" s="28" t="s">
        <v>923</v>
      </c>
      <c r="E309" s="52" t="s">
        <v>671</v>
      </c>
      <c r="F309" s="52" t="s">
        <v>669</v>
      </c>
      <c r="G309" s="50" t="s">
        <v>787</v>
      </c>
      <c r="H309" s="50" t="str">
        <f>IF(IFERROR(FIND("/",G309),0)=0,G309,"聯營")</f>
        <v>蘆竹</v>
      </c>
      <c r="I309" s="50"/>
      <c r="J309" s="50">
        <v>6</v>
      </c>
      <c r="K309" s="50">
        <v>5</v>
      </c>
      <c r="L309" s="50">
        <f>J309+K309</f>
        <v>11</v>
      </c>
    </row>
    <row r="310" spans="1:12" x14ac:dyDescent="0.25">
      <c r="A310" s="50"/>
      <c r="B310" s="50" t="s">
        <v>796</v>
      </c>
      <c r="C310" s="9" t="str">
        <f>LEFT(B310,9)</f>
        <v>L309</v>
      </c>
      <c r="D310" s="28" t="s">
        <v>924</v>
      </c>
      <c r="E310" s="52" t="s">
        <v>795</v>
      </c>
      <c r="F310" s="52" t="s">
        <v>669</v>
      </c>
      <c r="G310" s="50" t="s">
        <v>787</v>
      </c>
      <c r="H310" s="50" t="str">
        <f>IF(IFERROR(FIND("/",G310),0)=0,G310,"聯營")</f>
        <v>蘆竹</v>
      </c>
      <c r="I310" s="50"/>
      <c r="J310" s="50">
        <v>3</v>
      </c>
      <c r="K310" s="50">
        <v>3</v>
      </c>
      <c r="L310" s="50">
        <f>J310+K310</f>
        <v>6</v>
      </c>
    </row>
    <row r="311" spans="1:12" x14ac:dyDescent="0.25">
      <c r="A311" s="50"/>
      <c r="B311" s="50" t="s">
        <v>797</v>
      </c>
      <c r="C311" s="9" t="str">
        <f>LEFT(B311,9)</f>
        <v>L309A</v>
      </c>
      <c r="D311" s="28" t="s">
        <v>925</v>
      </c>
      <c r="E311" s="52" t="s">
        <v>833</v>
      </c>
      <c r="F311" s="52" t="s">
        <v>669</v>
      </c>
      <c r="G311" s="50" t="s">
        <v>787</v>
      </c>
      <c r="H311" s="50" t="str">
        <f>IF(IFERROR(FIND("/",G311),0)=0,G311,"聯營")</f>
        <v>蘆竹</v>
      </c>
      <c r="I311" s="50"/>
      <c r="J311" s="50">
        <v>1</v>
      </c>
      <c r="K311" s="50">
        <v>0</v>
      </c>
      <c r="L311" s="50">
        <f>J311+K311</f>
        <v>1</v>
      </c>
    </row>
    <row r="312" spans="1:12" x14ac:dyDescent="0.25">
      <c r="A312" s="50"/>
      <c r="B312" s="50" t="s">
        <v>798</v>
      </c>
      <c r="C312" s="9" t="str">
        <f>LEFT(B312,9)</f>
        <v>L309B</v>
      </c>
      <c r="D312" s="28" t="s">
        <v>926</v>
      </c>
      <c r="E312" s="52" t="s">
        <v>834</v>
      </c>
      <c r="F312" s="52" t="s">
        <v>669</v>
      </c>
      <c r="G312" s="50" t="s">
        <v>787</v>
      </c>
      <c r="H312" s="50" t="str">
        <f>IF(IFERROR(FIND("/",G312),0)=0,G312,"聯營")</f>
        <v>蘆竹</v>
      </c>
      <c r="I312" s="50"/>
      <c r="J312" s="50">
        <v>4</v>
      </c>
      <c r="K312" s="50">
        <v>4</v>
      </c>
      <c r="L312" s="50">
        <f>J312+K312</f>
        <v>8</v>
      </c>
    </row>
    <row r="313" spans="1:12" x14ac:dyDescent="0.25">
      <c r="A313" s="50"/>
      <c r="B313" s="50" t="s">
        <v>768</v>
      </c>
      <c r="C313" s="9" t="str">
        <f>LEFT(B313,9)</f>
        <v>L310</v>
      </c>
      <c r="D313" s="28" t="s">
        <v>906</v>
      </c>
      <c r="E313" s="52" t="s">
        <v>827</v>
      </c>
      <c r="F313" s="52" t="s">
        <v>669</v>
      </c>
      <c r="G313" s="50" t="s">
        <v>769</v>
      </c>
      <c r="H313" s="50" t="str">
        <f>IF(IFERROR(FIND("/",G313),0)=0,G313,"聯營")</f>
        <v>龜山</v>
      </c>
      <c r="I313" s="50"/>
      <c r="J313" s="50">
        <v>6</v>
      </c>
      <c r="K313" s="50">
        <v>3</v>
      </c>
      <c r="L313" s="50">
        <f>J313+K313</f>
        <v>9</v>
      </c>
    </row>
    <row r="314" spans="1:12" x14ac:dyDescent="0.25">
      <c r="A314" s="50"/>
      <c r="B314" s="50" t="s">
        <v>770</v>
      </c>
      <c r="C314" s="9" t="str">
        <f>LEFT(B314,9)</f>
        <v>L311</v>
      </c>
      <c r="D314" s="28" t="s">
        <v>907</v>
      </c>
      <c r="E314" s="52" t="s">
        <v>828</v>
      </c>
      <c r="F314" s="52" t="s">
        <v>669</v>
      </c>
      <c r="G314" s="50" t="s">
        <v>769</v>
      </c>
      <c r="H314" s="50" t="str">
        <f>IF(IFERROR(FIND("/",G314),0)=0,G314,"聯營")</f>
        <v>龜山</v>
      </c>
      <c r="I314" s="50"/>
      <c r="J314" s="50">
        <v>6</v>
      </c>
      <c r="K314" s="50">
        <v>3</v>
      </c>
      <c r="L314" s="50">
        <f>J314+K314</f>
        <v>9</v>
      </c>
    </row>
    <row r="315" spans="1:12" x14ac:dyDescent="0.25">
      <c r="A315" s="50"/>
      <c r="B315" s="50" t="s">
        <v>771</v>
      </c>
      <c r="C315" s="9" t="str">
        <f>LEFT(B315,9)</f>
        <v>L317</v>
      </c>
      <c r="D315" s="28" t="s">
        <v>908</v>
      </c>
      <c r="E315" s="52" t="s">
        <v>774</v>
      </c>
      <c r="F315" s="52" t="s">
        <v>669</v>
      </c>
      <c r="G315" s="50" t="s">
        <v>769</v>
      </c>
      <c r="H315" s="50" t="str">
        <f>IF(IFERROR(FIND("/",G315),0)=0,G315,"聯營")</f>
        <v>龜山</v>
      </c>
      <c r="I315" s="50"/>
      <c r="J315" s="50">
        <v>3</v>
      </c>
      <c r="K315" s="50">
        <v>0</v>
      </c>
      <c r="L315" s="50">
        <f>J315+K315</f>
        <v>3</v>
      </c>
    </row>
    <row r="316" spans="1:12" x14ac:dyDescent="0.25">
      <c r="A316" s="50"/>
      <c r="B316" s="50" t="s">
        <v>772</v>
      </c>
      <c r="C316" s="9" t="str">
        <f>LEFT(B316,9)</f>
        <v>L317A</v>
      </c>
      <c r="D316" s="28" t="s">
        <v>909</v>
      </c>
      <c r="E316" s="52" t="s">
        <v>774</v>
      </c>
      <c r="F316" s="52" t="s">
        <v>669</v>
      </c>
      <c r="G316" s="50" t="s">
        <v>769</v>
      </c>
      <c r="H316" s="50" t="str">
        <f>IF(IFERROR(FIND("/",G316),0)=0,G316,"聯營")</f>
        <v>龜山</v>
      </c>
      <c r="I316" s="50"/>
      <c r="J316" s="50">
        <v>2</v>
      </c>
      <c r="K316" s="50">
        <v>3</v>
      </c>
      <c r="L316" s="50">
        <f>J316+K316</f>
        <v>5</v>
      </c>
    </row>
    <row r="317" spans="1:12" x14ac:dyDescent="0.25">
      <c r="A317" s="50"/>
      <c r="B317" s="50" t="s">
        <v>773</v>
      </c>
      <c r="C317" s="9" t="str">
        <f>LEFT(B317,9)</f>
        <v>L318</v>
      </c>
      <c r="D317" s="28" t="s">
        <v>910</v>
      </c>
      <c r="E317" s="52" t="s">
        <v>775</v>
      </c>
      <c r="F317" s="52" t="s">
        <v>669</v>
      </c>
      <c r="G317" s="50" t="s">
        <v>769</v>
      </c>
      <c r="H317" s="50" t="str">
        <f>IF(IFERROR(FIND("/",G317),0)=0,G317,"聯營")</f>
        <v>龜山</v>
      </c>
      <c r="I317" s="50"/>
      <c r="J317" s="50">
        <v>1</v>
      </c>
      <c r="K317" s="50">
        <v>0</v>
      </c>
      <c r="L317" s="50">
        <f>J317+K317</f>
        <v>1</v>
      </c>
    </row>
    <row r="318" spans="1:12" x14ac:dyDescent="0.25">
      <c r="A318" s="50"/>
      <c r="B318" s="50" t="s">
        <v>776</v>
      </c>
      <c r="C318" s="9" t="str">
        <f>LEFT(B318,9)</f>
        <v>L319</v>
      </c>
      <c r="D318" s="28" t="s">
        <v>911</v>
      </c>
      <c r="E318" s="52" t="s">
        <v>777</v>
      </c>
      <c r="F318" s="52" t="s">
        <v>669</v>
      </c>
      <c r="G318" s="50" t="s">
        <v>769</v>
      </c>
      <c r="H318" s="50" t="str">
        <f>IF(IFERROR(FIND("/",G318),0)=0,G318,"聯營")</f>
        <v>龜山</v>
      </c>
      <c r="I318" s="50"/>
      <c r="J318" s="50">
        <v>4</v>
      </c>
      <c r="K318" s="50">
        <v>0</v>
      </c>
      <c r="L318" s="50">
        <f>J318+K318</f>
        <v>4</v>
      </c>
    </row>
    <row r="319" spans="1:12" x14ac:dyDescent="0.25">
      <c r="A319" s="50"/>
      <c r="B319" s="50" t="s">
        <v>778</v>
      </c>
      <c r="C319" s="9" t="str">
        <f>LEFT(B319,9)</f>
        <v>L319A</v>
      </c>
      <c r="D319" s="28" t="s">
        <v>912</v>
      </c>
      <c r="E319" s="52" t="s">
        <v>777</v>
      </c>
      <c r="F319" s="52" t="s">
        <v>669</v>
      </c>
      <c r="G319" s="50" t="s">
        <v>769</v>
      </c>
      <c r="H319" s="50" t="str">
        <f>IF(IFERROR(FIND("/",G319),0)=0,G319,"聯營")</f>
        <v>龜山</v>
      </c>
      <c r="I319" s="50"/>
      <c r="J319" s="50">
        <v>2</v>
      </c>
      <c r="K319" s="50">
        <v>3</v>
      </c>
      <c r="L319" s="50">
        <f>J319+K319</f>
        <v>5</v>
      </c>
    </row>
    <row r="320" spans="1:12" x14ac:dyDescent="0.25">
      <c r="A320" s="50"/>
      <c r="B320" s="50" t="s">
        <v>779</v>
      </c>
      <c r="C320" s="9" t="str">
        <f>LEFT(B320,9)</f>
        <v>L325</v>
      </c>
      <c r="D320" s="28" t="s">
        <v>913</v>
      </c>
      <c r="E320" s="52" t="s">
        <v>780</v>
      </c>
      <c r="F320" s="52" t="s">
        <v>669</v>
      </c>
      <c r="G320" s="50" t="s">
        <v>769</v>
      </c>
      <c r="H320" s="50" t="str">
        <f>IF(IFERROR(FIND("/",G320),0)=0,G320,"聯營")</f>
        <v>龜山</v>
      </c>
      <c r="I320" s="50"/>
      <c r="J320" s="50">
        <v>6</v>
      </c>
      <c r="K320" s="50">
        <v>3</v>
      </c>
      <c r="L320" s="50">
        <f>J320+K320</f>
        <v>9</v>
      </c>
    </row>
    <row r="321" spans="1:12" x14ac:dyDescent="0.25">
      <c r="A321" s="50"/>
      <c r="B321" s="50" t="s">
        <v>781</v>
      </c>
      <c r="C321" s="9" t="str">
        <f>LEFT(B321,9)</f>
        <v>L326</v>
      </c>
      <c r="D321" s="28" t="s">
        <v>914</v>
      </c>
      <c r="E321" s="52" t="s">
        <v>782</v>
      </c>
      <c r="F321" s="52" t="s">
        <v>669</v>
      </c>
      <c r="G321" s="50" t="s">
        <v>769</v>
      </c>
      <c r="H321" s="50" t="str">
        <f>IF(IFERROR(FIND("/",G321),0)=0,G321,"聯營")</f>
        <v>龜山</v>
      </c>
      <c r="I321" s="50"/>
      <c r="J321" s="50">
        <v>1</v>
      </c>
      <c r="K321" s="50">
        <v>0</v>
      </c>
      <c r="L321" s="50">
        <f>J321+K321</f>
        <v>1</v>
      </c>
    </row>
    <row r="322" spans="1:12" x14ac:dyDescent="0.25">
      <c r="A322" s="50"/>
      <c r="B322" s="50" t="s">
        <v>783</v>
      </c>
      <c r="C322" s="9" t="str">
        <f>LEFT(B322,9)</f>
        <v>L327</v>
      </c>
      <c r="D322" s="28" t="s">
        <v>915</v>
      </c>
      <c r="E322" s="52" t="s">
        <v>782</v>
      </c>
      <c r="F322" s="52" t="s">
        <v>669</v>
      </c>
      <c r="G322" s="50" t="s">
        <v>769</v>
      </c>
      <c r="H322" s="50" t="str">
        <f>IF(IFERROR(FIND("/",G322),0)=0,G322,"聯營")</f>
        <v>龜山</v>
      </c>
      <c r="I322" s="50"/>
      <c r="J322" s="50">
        <v>1</v>
      </c>
      <c r="K322" s="50">
        <v>0</v>
      </c>
      <c r="L322" s="50">
        <f>J322+K322</f>
        <v>1</v>
      </c>
    </row>
    <row r="323" spans="1:12" x14ac:dyDescent="0.25">
      <c r="A323" s="50"/>
      <c r="B323" s="50" t="s">
        <v>784</v>
      </c>
      <c r="C323" s="9" t="str">
        <f>LEFT(B323,9)</f>
        <v>L329</v>
      </c>
      <c r="D323" s="28" t="s">
        <v>916</v>
      </c>
      <c r="E323" s="52" t="s">
        <v>829</v>
      </c>
      <c r="F323" s="52" t="s">
        <v>669</v>
      </c>
      <c r="G323" s="50" t="s">
        <v>769</v>
      </c>
      <c r="H323" s="50" t="str">
        <f>IF(IFERROR(FIND("/",G323),0)=0,G323,"聯營")</f>
        <v>龜山</v>
      </c>
      <c r="I323" s="50"/>
      <c r="J323" s="50">
        <v>10</v>
      </c>
      <c r="K323" s="50">
        <v>6</v>
      </c>
      <c r="L323" s="50">
        <f>J323+K323</f>
        <v>16</v>
      </c>
    </row>
    <row r="324" spans="1:12" x14ac:dyDescent="0.25">
      <c r="A324" s="50"/>
      <c r="B324" s="50" t="s">
        <v>799</v>
      </c>
      <c r="C324" s="9" t="str">
        <f>LEFT(B324,9)</f>
        <v>L331A</v>
      </c>
      <c r="D324" s="28" t="s">
        <v>927</v>
      </c>
      <c r="E324" s="52" t="s">
        <v>835</v>
      </c>
      <c r="F324" s="52" t="s">
        <v>669</v>
      </c>
      <c r="G324" s="50" t="s">
        <v>787</v>
      </c>
      <c r="H324" s="50" t="str">
        <f>IF(IFERROR(FIND("/",G324),0)=0,G324,"聯營")</f>
        <v>蘆竹</v>
      </c>
      <c r="I324" s="50"/>
      <c r="J324" s="50">
        <v>1</v>
      </c>
      <c r="K324" s="50">
        <v>0</v>
      </c>
      <c r="L324" s="50">
        <f>J324+K324</f>
        <v>1</v>
      </c>
    </row>
    <row r="325" spans="1:12" x14ac:dyDescent="0.25">
      <c r="A325" s="50"/>
      <c r="B325" s="50" t="s">
        <v>800</v>
      </c>
      <c r="C325" s="9" t="str">
        <f>LEFT(B325,9)</f>
        <v>L331C</v>
      </c>
      <c r="D325" s="28" t="s">
        <v>928</v>
      </c>
      <c r="E325" s="52" t="s">
        <v>835</v>
      </c>
      <c r="F325" s="52" t="s">
        <v>669</v>
      </c>
      <c r="G325" s="50" t="s">
        <v>787</v>
      </c>
      <c r="H325" s="50" t="str">
        <f>IF(IFERROR(FIND("/",G325),0)=0,G325,"聯營")</f>
        <v>蘆竹</v>
      </c>
      <c r="I325" s="50"/>
      <c r="J325" s="50">
        <v>1</v>
      </c>
      <c r="K325" s="50">
        <v>0</v>
      </c>
      <c r="L325" s="50">
        <f>J325+K325</f>
        <v>1</v>
      </c>
    </row>
    <row r="326" spans="1:12" x14ac:dyDescent="0.25">
      <c r="A326" s="50"/>
      <c r="B326" s="50" t="s">
        <v>801</v>
      </c>
      <c r="C326" s="9" t="str">
        <f>LEFT(B326,9)</f>
        <v>L331D</v>
      </c>
      <c r="D326" s="28" t="s">
        <v>929</v>
      </c>
      <c r="E326" s="52" t="s">
        <v>835</v>
      </c>
      <c r="F326" s="52" t="s">
        <v>669</v>
      </c>
      <c r="G326" s="50" t="s">
        <v>787</v>
      </c>
      <c r="H326" s="50" t="str">
        <f>IF(IFERROR(FIND("/",G326),0)=0,G326,"聯營")</f>
        <v>蘆竹</v>
      </c>
      <c r="I326" s="50"/>
      <c r="J326" s="50">
        <v>1</v>
      </c>
      <c r="K326" s="50">
        <v>0</v>
      </c>
      <c r="L326" s="50">
        <f>J326+K326</f>
        <v>1</v>
      </c>
    </row>
    <row r="327" spans="1:12" x14ac:dyDescent="0.25">
      <c r="B327" s="50" t="s">
        <v>687</v>
      </c>
      <c r="C327" s="9" t="str">
        <f>LEFT(B327,9)</f>
        <v>L502</v>
      </c>
      <c r="D327" s="28" t="s">
        <v>687</v>
      </c>
      <c r="E327" s="52" t="s">
        <v>675</v>
      </c>
      <c r="F327" s="52" t="s">
        <v>669</v>
      </c>
      <c r="G327" s="50" t="s">
        <v>686</v>
      </c>
      <c r="H327" s="50" t="str">
        <f>IF(IFERROR(FIND("/",G327),0)=0,G327,"聯營")</f>
        <v>大園</v>
      </c>
      <c r="I327" s="50"/>
      <c r="J327" s="50">
        <v>4</v>
      </c>
      <c r="K327" s="50">
        <v>0</v>
      </c>
      <c r="L327" s="50">
        <f>J327+K327</f>
        <v>4</v>
      </c>
    </row>
    <row r="328" spans="1:12" x14ac:dyDescent="0.25">
      <c r="B328" s="50" t="s">
        <v>688</v>
      </c>
      <c r="C328" s="9" t="str">
        <f>LEFT(B328,9)</f>
        <v>L506</v>
      </c>
      <c r="D328" s="28" t="s">
        <v>866</v>
      </c>
      <c r="E328" s="52" t="s">
        <v>689</v>
      </c>
      <c r="F328" s="52" t="s">
        <v>669</v>
      </c>
      <c r="G328" s="50" t="s">
        <v>686</v>
      </c>
      <c r="H328" s="50" t="str">
        <f>IF(IFERROR(FIND("/",G328),0)=0,G328,"聯營")</f>
        <v>大園</v>
      </c>
      <c r="I328" s="50"/>
      <c r="J328" s="50">
        <v>2</v>
      </c>
      <c r="K328" s="50">
        <v>0</v>
      </c>
      <c r="L328" s="50">
        <f>J328+K328</f>
        <v>2</v>
      </c>
    </row>
    <row r="329" spans="1:12" x14ac:dyDescent="0.25">
      <c r="B329" s="50" t="s">
        <v>691</v>
      </c>
      <c r="C329" s="9" t="str">
        <f>LEFT(B329,9)</f>
        <v>L507</v>
      </c>
      <c r="D329" s="28" t="s">
        <v>867</v>
      </c>
      <c r="E329" s="52" t="s">
        <v>690</v>
      </c>
      <c r="F329" s="52" t="s">
        <v>669</v>
      </c>
      <c r="G329" s="50" t="s">
        <v>686</v>
      </c>
      <c r="H329" s="50" t="str">
        <f>IF(IFERROR(FIND("/",G329),0)=0,G329,"聯營")</f>
        <v>大園</v>
      </c>
      <c r="I329" s="50"/>
      <c r="J329" s="50">
        <v>7</v>
      </c>
      <c r="K329" s="50">
        <v>6</v>
      </c>
      <c r="L329" s="50">
        <f>J329+K329</f>
        <v>13</v>
      </c>
    </row>
    <row r="330" spans="1:12" x14ac:dyDescent="0.25">
      <c r="B330" s="50" t="s">
        <v>692</v>
      </c>
      <c r="C330" s="9" t="str">
        <f>LEFT(B330,9)</f>
        <v>L508</v>
      </c>
      <c r="D330" s="28" t="s">
        <v>868</v>
      </c>
      <c r="E330" s="52" t="s">
        <v>693</v>
      </c>
      <c r="F330" s="52" t="s">
        <v>669</v>
      </c>
      <c r="G330" s="50" t="s">
        <v>686</v>
      </c>
      <c r="H330" s="50" t="str">
        <f>IF(IFERROR(FIND("/",G330),0)=0,G330,"聯營")</f>
        <v>大園</v>
      </c>
      <c r="I330" s="50"/>
      <c r="J330" s="50">
        <v>7</v>
      </c>
      <c r="K330" s="50">
        <v>6</v>
      </c>
      <c r="L330" s="50">
        <f>J330+K330</f>
        <v>13</v>
      </c>
    </row>
    <row r="331" spans="1:12" x14ac:dyDescent="0.25">
      <c r="A331" s="50"/>
      <c r="B331" s="50" t="s">
        <v>802</v>
      </c>
      <c r="C331" s="9" t="str">
        <f>LEFT(B331,9)</f>
        <v>L512</v>
      </c>
      <c r="D331" s="28" t="s">
        <v>930</v>
      </c>
      <c r="E331" s="52" t="s">
        <v>836</v>
      </c>
      <c r="F331" s="52" t="s">
        <v>669</v>
      </c>
      <c r="G331" s="50" t="s">
        <v>803</v>
      </c>
      <c r="H331" s="50" t="str">
        <f>IF(IFERROR(FIND("/",G331),0)=0,G331,"聯營")</f>
        <v>觀音</v>
      </c>
      <c r="I331" s="50"/>
      <c r="J331" s="50">
        <v>1</v>
      </c>
      <c r="K331" s="50">
        <v>0</v>
      </c>
      <c r="L331" s="50">
        <f>J331+K331</f>
        <v>1</v>
      </c>
    </row>
    <row r="332" spans="1:12" x14ac:dyDescent="0.25">
      <c r="A332" s="50"/>
      <c r="B332" s="50" t="s">
        <v>804</v>
      </c>
      <c r="C332" s="9" t="str">
        <f>LEFT(B332,9)</f>
        <v>L513</v>
      </c>
      <c r="D332" s="28" t="s">
        <v>931</v>
      </c>
      <c r="E332" s="52" t="s">
        <v>837</v>
      </c>
      <c r="F332" s="52" t="s">
        <v>669</v>
      </c>
      <c r="G332" s="50" t="s">
        <v>803</v>
      </c>
      <c r="H332" s="50" t="str">
        <f>IF(IFERROR(FIND("/",G332),0)=0,G332,"聯營")</f>
        <v>觀音</v>
      </c>
      <c r="I332" s="50"/>
      <c r="J332" s="50">
        <v>1</v>
      </c>
      <c r="K332" s="50">
        <v>0</v>
      </c>
      <c r="L332" s="50">
        <f>J332+K332</f>
        <v>1</v>
      </c>
    </row>
    <row r="333" spans="1:12" x14ac:dyDescent="0.25">
      <c r="A333" s="50"/>
      <c r="B333" s="50" t="s">
        <v>805</v>
      </c>
      <c r="C333" s="9" t="str">
        <f>LEFT(B333,9)</f>
        <v>L515</v>
      </c>
      <c r="D333" s="28" t="s">
        <v>932</v>
      </c>
      <c r="E333" s="52" t="s">
        <v>838</v>
      </c>
      <c r="F333" s="52" t="s">
        <v>669</v>
      </c>
      <c r="G333" s="50" t="s">
        <v>803</v>
      </c>
      <c r="H333" s="50" t="str">
        <f>IF(IFERROR(FIND("/",G333),0)=0,G333,"聯營")</f>
        <v>觀音</v>
      </c>
      <c r="I333" s="50"/>
      <c r="J333" s="50">
        <v>1</v>
      </c>
      <c r="K333" s="50">
        <v>0</v>
      </c>
      <c r="L333" s="50">
        <f>J333+K333</f>
        <v>1</v>
      </c>
    </row>
    <row r="334" spans="1:12" x14ac:dyDescent="0.25">
      <c r="A334" s="50"/>
      <c r="B334" s="50" t="s">
        <v>806</v>
      </c>
      <c r="C334" s="9" t="str">
        <f>LEFT(B334,9)</f>
        <v>L516</v>
      </c>
      <c r="D334" s="28" t="s">
        <v>933</v>
      </c>
      <c r="E334" s="52" t="s">
        <v>839</v>
      </c>
      <c r="F334" s="52" t="s">
        <v>669</v>
      </c>
      <c r="G334" s="50" t="s">
        <v>803</v>
      </c>
      <c r="H334" s="50" t="str">
        <f>IF(IFERROR(FIND("/",G334),0)=0,G334,"聯營")</f>
        <v>觀音</v>
      </c>
      <c r="I334" s="50"/>
      <c r="J334" s="50">
        <v>4</v>
      </c>
      <c r="K334" s="50">
        <v>2</v>
      </c>
      <c r="L334" s="50">
        <f>J334+K334</f>
        <v>6</v>
      </c>
    </row>
    <row r="335" spans="1:12" x14ac:dyDescent="0.25">
      <c r="A335" s="50"/>
      <c r="B335" s="50" t="s">
        <v>840</v>
      </c>
      <c r="C335" s="9" t="str">
        <f>LEFT(B335,9)</f>
        <v>L516A</v>
      </c>
      <c r="D335" s="28" t="s">
        <v>840</v>
      </c>
      <c r="E335" s="52" t="s">
        <v>839</v>
      </c>
      <c r="F335" s="52" t="s">
        <v>669</v>
      </c>
      <c r="G335" s="50" t="s">
        <v>803</v>
      </c>
      <c r="H335" s="50" t="str">
        <f>IF(IFERROR(FIND("/",G335),0)=0,G335,"聯營")</f>
        <v>觀音</v>
      </c>
      <c r="I335" s="50"/>
      <c r="J335" s="50">
        <v>1</v>
      </c>
      <c r="K335" s="50">
        <v>0</v>
      </c>
      <c r="L335" s="50">
        <f>J335+K335</f>
        <v>1</v>
      </c>
    </row>
    <row r="336" spans="1:12" x14ac:dyDescent="0.25">
      <c r="A336" s="50"/>
      <c r="B336" s="50" t="s">
        <v>807</v>
      </c>
      <c r="C336" s="9" t="str">
        <f>LEFT(B336,9)</f>
        <v>L516B</v>
      </c>
      <c r="D336" s="28" t="s">
        <v>934</v>
      </c>
      <c r="E336" s="52" t="s">
        <v>839</v>
      </c>
      <c r="F336" s="52" t="s">
        <v>669</v>
      </c>
      <c r="G336" s="50" t="s">
        <v>803</v>
      </c>
      <c r="H336" s="50" t="str">
        <f>IF(IFERROR(FIND("/",G336),0)=0,G336,"聯營")</f>
        <v>觀音</v>
      </c>
      <c r="I336" s="50"/>
      <c r="J336" s="50">
        <v>1</v>
      </c>
      <c r="K336" s="50">
        <v>0</v>
      </c>
      <c r="L336" s="50">
        <f>J336+K336</f>
        <v>1</v>
      </c>
    </row>
    <row r="337" spans="1:12" x14ac:dyDescent="0.25">
      <c r="A337" s="50"/>
      <c r="B337" s="50" t="s">
        <v>808</v>
      </c>
      <c r="C337" s="9" t="str">
        <f>LEFT(B337,9)</f>
        <v>L517</v>
      </c>
      <c r="D337" s="28" t="s">
        <v>935</v>
      </c>
      <c r="E337" s="52" t="s">
        <v>841</v>
      </c>
      <c r="F337" s="52" t="s">
        <v>669</v>
      </c>
      <c r="G337" s="50" t="s">
        <v>803</v>
      </c>
      <c r="H337" s="50" t="str">
        <f>IF(IFERROR(FIND("/",G337),0)=0,G337,"聯營")</f>
        <v>觀音</v>
      </c>
      <c r="I337" s="50"/>
      <c r="J337" s="50">
        <v>3</v>
      </c>
      <c r="K337" s="50">
        <v>2</v>
      </c>
      <c r="L337" s="50">
        <f>J337+K337</f>
        <v>5</v>
      </c>
    </row>
    <row r="338" spans="1:12" x14ac:dyDescent="0.25">
      <c r="A338" s="50"/>
      <c r="B338" s="50" t="s">
        <v>809</v>
      </c>
      <c r="C338" s="9" t="str">
        <f>LEFT(B338,9)</f>
        <v>L517A</v>
      </c>
      <c r="D338" s="28" t="s">
        <v>936</v>
      </c>
      <c r="E338" s="52" t="s">
        <v>841</v>
      </c>
      <c r="F338" s="52" t="s">
        <v>669</v>
      </c>
      <c r="G338" s="50" t="s">
        <v>803</v>
      </c>
      <c r="H338" s="50" t="str">
        <f>IF(IFERROR(FIND("/",G338),0)=0,G338,"聯營")</f>
        <v>觀音</v>
      </c>
      <c r="I338" s="50"/>
      <c r="J338" s="50">
        <v>3</v>
      </c>
      <c r="K338" s="50">
        <v>3</v>
      </c>
      <c r="L338" s="50">
        <f>J338+K338</f>
        <v>6</v>
      </c>
    </row>
    <row r="339" spans="1:12" x14ac:dyDescent="0.25">
      <c r="B339" s="50" t="s">
        <v>694</v>
      </c>
      <c r="C339" s="9" t="str">
        <f>LEFT(B339,9)</f>
        <v>L518</v>
      </c>
      <c r="D339" s="28" t="s">
        <v>869</v>
      </c>
      <c r="E339" s="52" t="s">
        <v>695</v>
      </c>
      <c r="F339" s="52" t="s">
        <v>669</v>
      </c>
      <c r="G339" s="50" t="s">
        <v>686</v>
      </c>
      <c r="H339" s="50" t="str">
        <f>IF(IFERROR(FIND("/",G339),0)=0,G339,"聯營")</f>
        <v>大園</v>
      </c>
      <c r="I339" s="50"/>
      <c r="J339" s="50">
        <v>8</v>
      </c>
      <c r="K339" s="50">
        <v>6</v>
      </c>
      <c r="L339" s="50">
        <f>J339+K339</f>
        <v>14</v>
      </c>
    </row>
    <row r="340" spans="1:12" x14ac:dyDescent="0.25">
      <c r="A340" s="50"/>
      <c r="B340" s="50" t="s">
        <v>725</v>
      </c>
      <c r="C340" s="9" t="str">
        <f>LEFT(B340,9)</f>
        <v>L601</v>
      </c>
      <c r="D340" s="28" t="s">
        <v>882</v>
      </c>
      <c r="E340" s="52" t="s">
        <v>726</v>
      </c>
      <c r="F340" s="52" t="s">
        <v>669</v>
      </c>
      <c r="G340" s="50" t="s">
        <v>724</v>
      </c>
      <c r="H340" s="50" t="str">
        <f>IF(IFERROR(FIND("/",G340),0)=0,G340,"聯營")</f>
        <v>新屋</v>
      </c>
      <c r="I340" s="50"/>
      <c r="J340" s="50">
        <v>16</v>
      </c>
      <c r="K340" s="50">
        <v>8</v>
      </c>
      <c r="L340" s="50">
        <f>J340+K340</f>
        <v>24</v>
      </c>
    </row>
    <row r="341" spans="1:12" x14ac:dyDescent="0.25">
      <c r="A341" s="50"/>
      <c r="B341" s="50" t="s">
        <v>727</v>
      </c>
      <c r="C341" s="9" t="str">
        <f>LEFT(B341,9)</f>
        <v>L602</v>
      </c>
      <c r="D341" s="28" t="s">
        <v>883</v>
      </c>
      <c r="E341" s="52" t="s">
        <v>821</v>
      </c>
      <c r="F341" s="52" t="s">
        <v>669</v>
      </c>
      <c r="G341" s="50" t="s">
        <v>724</v>
      </c>
      <c r="H341" s="50" t="str">
        <f>IF(IFERROR(FIND("/",G341),0)=0,G341,"聯營")</f>
        <v>新屋</v>
      </c>
      <c r="I341" s="50"/>
      <c r="J341" s="50">
        <v>6</v>
      </c>
      <c r="K341" s="50">
        <v>2</v>
      </c>
      <c r="L341" s="50">
        <f>J341+K341</f>
        <v>8</v>
      </c>
    </row>
    <row r="342" spans="1:12" x14ac:dyDescent="0.25">
      <c r="A342" s="50"/>
      <c r="B342" s="50" t="s">
        <v>728</v>
      </c>
      <c r="C342" s="9" t="str">
        <f>LEFT(B342,9)</f>
        <v>L602A</v>
      </c>
      <c r="D342" s="28" t="s">
        <v>884</v>
      </c>
      <c r="E342" s="52" t="s">
        <v>822</v>
      </c>
      <c r="F342" s="52" t="s">
        <v>669</v>
      </c>
      <c r="G342" s="50" t="s">
        <v>724</v>
      </c>
      <c r="H342" s="50" t="str">
        <f>IF(IFERROR(FIND("/",G342),0)=0,G342,"聯營")</f>
        <v>新屋</v>
      </c>
      <c r="I342" s="50"/>
      <c r="J342" s="50">
        <v>5</v>
      </c>
      <c r="K342" s="50">
        <v>3</v>
      </c>
      <c r="L342" s="50">
        <f>J342+K342</f>
        <v>8</v>
      </c>
    </row>
    <row r="343" spans="1:12" x14ac:dyDescent="0.25">
      <c r="A343" s="50"/>
      <c r="B343" s="50" t="s">
        <v>729</v>
      </c>
      <c r="C343" s="9" t="str">
        <f>LEFT(B343,9)</f>
        <v>L603</v>
      </c>
      <c r="D343" s="28" t="s">
        <v>885</v>
      </c>
      <c r="E343" s="52" t="s">
        <v>823</v>
      </c>
      <c r="F343" s="52" t="s">
        <v>669</v>
      </c>
      <c r="G343" s="50" t="s">
        <v>724</v>
      </c>
      <c r="H343" s="50" t="str">
        <f>IF(IFERROR(FIND("/",G343),0)=0,G343,"聯營")</f>
        <v>新屋</v>
      </c>
      <c r="I343" s="50"/>
      <c r="J343" s="50">
        <v>5</v>
      </c>
      <c r="K343" s="50">
        <v>2</v>
      </c>
      <c r="L343" s="50">
        <f>J343+K343</f>
        <v>7</v>
      </c>
    </row>
    <row r="344" spans="1:12" x14ac:dyDescent="0.25">
      <c r="A344" s="50"/>
      <c r="B344" s="50" t="s">
        <v>730</v>
      </c>
      <c r="C344" s="9" t="str">
        <f>LEFT(B344,9)</f>
        <v>L603A</v>
      </c>
      <c r="D344" s="28" t="s">
        <v>886</v>
      </c>
      <c r="E344" s="52" t="s">
        <v>824</v>
      </c>
      <c r="F344" s="52" t="s">
        <v>669</v>
      </c>
      <c r="G344" s="50" t="s">
        <v>724</v>
      </c>
      <c r="H344" s="50" t="str">
        <f>IF(IFERROR(FIND("/",G344),0)=0,G344,"聯營")</f>
        <v>新屋</v>
      </c>
      <c r="I344" s="50"/>
      <c r="J344" s="50">
        <v>6</v>
      </c>
      <c r="K344" s="50">
        <v>3</v>
      </c>
      <c r="L344" s="50">
        <f>J344+K344</f>
        <v>9</v>
      </c>
    </row>
    <row r="345" spans="1:12" x14ac:dyDescent="0.25">
      <c r="A345" s="50"/>
      <c r="B345" s="50" t="s">
        <v>731</v>
      </c>
      <c r="C345" s="9" t="str">
        <f>LEFT(B345,9)</f>
        <v>L605</v>
      </c>
      <c r="D345" s="28" t="s">
        <v>887</v>
      </c>
      <c r="E345" s="52" t="s">
        <v>732</v>
      </c>
      <c r="F345" s="52" t="s">
        <v>669</v>
      </c>
      <c r="G345" s="50" t="s">
        <v>724</v>
      </c>
      <c r="H345" s="50" t="str">
        <f>IF(IFERROR(FIND("/",G345),0)=0,G345,"聯營")</f>
        <v>新屋</v>
      </c>
      <c r="I345" s="50"/>
      <c r="J345" s="50">
        <v>2</v>
      </c>
      <c r="K345" s="50">
        <v>5</v>
      </c>
      <c r="L345" s="50">
        <f>J345+K345</f>
        <v>7</v>
      </c>
    </row>
    <row r="346" spans="1:12" ht="31.5" x14ac:dyDescent="0.25">
      <c r="A346" s="50"/>
      <c r="B346" s="50" t="s">
        <v>733</v>
      </c>
      <c r="C346" s="9" t="str">
        <f>LEFT(B346,9)</f>
        <v>L605A</v>
      </c>
      <c r="D346" s="28" t="s">
        <v>888</v>
      </c>
      <c r="E346" s="52" t="s">
        <v>825</v>
      </c>
      <c r="F346" s="52" t="s">
        <v>669</v>
      </c>
      <c r="G346" s="50" t="s">
        <v>724</v>
      </c>
      <c r="H346" s="50" t="str">
        <f>IF(IFERROR(FIND("/",G346),0)=0,G346,"聯營")</f>
        <v>新屋</v>
      </c>
      <c r="I346" s="50"/>
      <c r="J346" s="50">
        <v>4</v>
      </c>
      <c r="K346" s="50">
        <v>0</v>
      </c>
      <c r="L346" s="50">
        <f>J346+K346</f>
        <v>4</v>
      </c>
    </row>
    <row r="347" spans="1:12" x14ac:dyDescent="0.25">
      <c r="A347" s="50"/>
      <c r="B347" s="50" t="s">
        <v>737</v>
      </c>
      <c r="C347" s="9" t="str">
        <f>LEFT(B347,9)</f>
        <v>L608</v>
      </c>
      <c r="D347" s="28" t="s">
        <v>890</v>
      </c>
      <c r="E347" s="52" t="s">
        <v>738</v>
      </c>
      <c r="F347" s="52" t="s">
        <v>669</v>
      </c>
      <c r="G347" s="50" t="s">
        <v>736</v>
      </c>
      <c r="H347" s="50" t="str">
        <f>IF(IFERROR(FIND("/",G347),0)=0,G347,"聯營")</f>
        <v>楊梅</v>
      </c>
      <c r="I347" s="50"/>
      <c r="J347" s="50">
        <v>24</v>
      </c>
      <c r="K347" s="50">
        <v>16</v>
      </c>
      <c r="L347" s="50">
        <f>J347+K347</f>
        <v>40</v>
      </c>
    </row>
    <row r="348" spans="1:12" x14ac:dyDescent="0.25">
      <c r="A348" s="50"/>
      <c r="B348" s="50" t="s">
        <v>739</v>
      </c>
      <c r="C348" s="9" t="str">
        <f>LEFT(B348,9)</f>
        <v>L609</v>
      </c>
      <c r="D348" s="28" t="s">
        <v>891</v>
      </c>
      <c r="E348" s="52" t="s">
        <v>740</v>
      </c>
      <c r="F348" s="52" t="s">
        <v>669</v>
      </c>
      <c r="G348" s="50" t="s">
        <v>736</v>
      </c>
      <c r="H348" s="50" t="str">
        <f>IF(IFERROR(FIND("/",G348),0)=0,G348,"聯營")</f>
        <v>楊梅</v>
      </c>
      <c r="I348" s="50"/>
      <c r="J348" s="50">
        <v>13</v>
      </c>
      <c r="K348" s="50">
        <v>9</v>
      </c>
      <c r="L348" s="50">
        <f>J348+K348</f>
        <v>22</v>
      </c>
    </row>
    <row r="349" spans="1:12" x14ac:dyDescent="0.25">
      <c r="A349" s="50"/>
      <c r="B349" s="50" t="s">
        <v>741</v>
      </c>
      <c r="C349" s="9" t="str">
        <f>LEFT(B349,9)</f>
        <v>L611</v>
      </c>
      <c r="D349" s="28" t="s">
        <v>892</v>
      </c>
      <c r="E349" s="52" t="s">
        <v>742</v>
      </c>
      <c r="F349" s="52" t="s">
        <v>669</v>
      </c>
      <c r="G349" s="50" t="s">
        <v>736</v>
      </c>
      <c r="H349" s="50" t="str">
        <f>IF(IFERROR(FIND("/",G349),0)=0,G349,"聯營")</f>
        <v>楊梅</v>
      </c>
      <c r="I349" s="50"/>
      <c r="J349" s="50">
        <v>12</v>
      </c>
      <c r="K349" s="50">
        <v>9</v>
      </c>
      <c r="L349" s="50">
        <f>J349+K349</f>
        <v>21</v>
      </c>
    </row>
    <row r="350" spans="1:12" x14ac:dyDescent="0.25">
      <c r="A350" s="50"/>
      <c r="B350" s="50" t="s">
        <v>743</v>
      </c>
      <c r="C350" s="9" t="str">
        <f>LEFT(B350,9)</f>
        <v>L612</v>
      </c>
      <c r="D350" s="28" t="s">
        <v>893</v>
      </c>
      <c r="E350" s="52" t="s">
        <v>744</v>
      </c>
      <c r="F350" s="52" t="s">
        <v>669</v>
      </c>
      <c r="G350" s="50" t="s">
        <v>736</v>
      </c>
      <c r="H350" s="50" t="str">
        <f>IF(IFERROR(FIND("/",G350),0)=0,G350,"聯營")</f>
        <v>楊梅</v>
      </c>
      <c r="I350" s="50"/>
      <c r="J350" s="50">
        <v>12</v>
      </c>
      <c r="K350" s="50">
        <v>9</v>
      </c>
      <c r="L350" s="50">
        <f>J350+K350</f>
        <v>21</v>
      </c>
    </row>
    <row r="351" spans="1:12" x14ac:dyDescent="0.25">
      <c r="A351" s="50"/>
      <c r="B351" s="50" t="s">
        <v>745</v>
      </c>
      <c r="C351" s="9" t="str">
        <f>LEFT(B351,9)</f>
        <v>L613</v>
      </c>
      <c r="D351" s="28" t="s">
        <v>894</v>
      </c>
      <c r="E351" s="52" t="s">
        <v>746</v>
      </c>
      <c r="F351" s="52" t="s">
        <v>669</v>
      </c>
      <c r="G351" s="50" t="s">
        <v>736</v>
      </c>
      <c r="H351" s="50" t="str">
        <f>IF(IFERROR(FIND("/",G351),0)=0,G351,"聯營")</f>
        <v>楊梅</v>
      </c>
      <c r="I351" s="50"/>
      <c r="J351" s="50">
        <v>7</v>
      </c>
      <c r="K351" s="50">
        <v>8</v>
      </c>
      <c r="L351" s="50">
        <f>J351+K351</f>
        <v>15</v>
      </c>
    </row>
    <row r="352" spans="1:12" x14ac:dyDescent="0.25">
      <c r="A352" s="50"/>
      <c r="B352" s="50" t="s">
        <v>747</v>
      </c>
      <c r="C352" s="9" t="str">
        <f>LEFT(B352,9)</f>
        <v>L615</v>
      </c>
      <c r="D352" s="28" t="s">
        <v>895</v>
      </c>
      <c r="E352" s="52" t="s">
        <v>826</v>
      </c>
      <c r="F352" s="52" t="s">
        <v>669</v>
      </c>
      <c r="G352" s="50" t="s">
        <v>736</v>
      </c>
      <c r="H352" s="50" t="str">
        <f>IF(IFERROR(FIND("/",G352),0)=0,G352,"聯營")</f>
        <v>楊梅</v>
      </c>
      <c r="I352" s="50"/>
      <c r="J352" s="50">
        <v>16</v>
      </c>
      <c r="K352" s="50">
        <v>12</v>
      </c>
      <c r="L352" s="50">
        <f>J352+K352</f>
        <v>28</v>
      </c>
    </row>
    <row r="353" spans="1:12" x14ac:dyDescent="0.25">
      <c r="A353" s="50"/>
      <c r="B353" s="50" t="s">
        <v>734</v>
      </c>
      <c r="C353" s="9" t="str">
        <f>LEFT(B353,9)</f>
        <v>L617</v>
      </c>
      <c r="D353" s="28" t="s">
        <v>889</v>
      </c>
      <c r="E353" s="52" t="s">
        <v>735</v>
      </c>
      <c r="F353" s="52" t="s">
        <v>669</v>
      </c>
      <c r="G353" s="50" t="s">
        <v>724</v>
      </c>
      <c r="H353" s="50" t="str">
        <f>IF(IFERROR(FIND("/",G353),0)=0,G353,"聯營")</f>
        <v>新屋</v>
      </c>
      <c r="I353" s="50"/>
      <c r="J353" s="50">
        <v>4</v>
      </c>
      <c r="K353" s="50">
        <v>0</v>
      </c>
      <c r="L353" s="50">
        <f>J353+K353</f>
        <v>4</v>
      </c>
    </row>
    <row r="354" spans="1:12" x14ac:dyDescent="0.25">
      <c r="B354" s="50" t="s">
        <v>697</v>
      </c>
      <c r="C354" s="9" t="str">
        <f>LEFT(B354,9)</f>
        <v>L701</v>
      </c>
      <c r="D354" s="28" t="s">
        <v>697</v>
      </c>
      <c r="E354" s="52" t="s">
        <v>698</v>
      </c>
      <c r="F354" s="52" t="s">
        <v>669</v>
      </c>
      <c r="G354" s="50" t="s">
        <v>696</v>
      </c>
      <c r="H354" s="50" t="str">
        <f>IF(IFERROR(FIND("/",G354),0)=0,G354,"聯營")</f>
        <v>大溪</v>
      </c>
      <c r="I354" s="50"/>
      <c r="J354" s="50">
        <v>4</v>
      </c>
      <c r="K354" s="50">
        <v>0</v>
      </c>
      <c r="L354" s="50">
        <f>J354+K354</f>
        <v>4</v>
      </c>
    </row>
    <row r="355" spans="1:12" x14ac:dyDescent="0.25">
      <c r="B355" s="50" t="s">
        <v>699</v>
      </c>
      <c r="C355" s="9" t="str">
        <f>LEFT(B355,9)</f>
        <v>L701A</v>
      </c>
      <c r="D355" s="28" t="s">
        <v>870</v>
      </c>
      <c r="E355" s="52" t="s">
        <v>700</v>
      </c>
      <c r="F355" s="52" t="s">
        <v>669</v>
      </c>
      <c r="G355" s="50" t="s">
        <v>696</v>
      </c>
      <c r="H355" s="50" t="str">
        <f>IF(IFERROR(FIND("/",G355),0)=0,G355,"聯營")</f>
        <v>大溪</v>
      </c>
      <c r="I355" s="50"/>
      <c r="J355" s="50">
        <v>4</v>
      </c>
      <c r="K355" s="50">
        <v>0</v>
      </c>
      <c r="L355" s="50">
        <f>J355+K355</f>
        <v>4</v>
      </c>
    </row>
    <row r="356" spans="1:12" x14ac:dyDescent="0.25">
      <c r="B356" s="50" t="s">
        <v>701</v>
      </c>
      <c r="C356" s="9" t="str">
        <f>LEFT(B356,9)</f>
        <v>L705</v>
      </c>
      <c r="D356" s="28" t="s">
        <v>871</v>
      </c>
      <c r="E356" s="52" t="s">
        <v>702</v>
      </c>
      <c r="F356" s="52" t="s">
        <v>669</v>
      </c>
      <c r="G356" s="50" t="s">
        <v>696</v>
      </c>
      <c r="H356" s="50" t="str">
        <f>IF(IFERROR(FIND("/",G356),0)=0,G356,"聯營")</f>
        <v>大溪</v>
      </c>
      <c r="I356" s="50"/>
      <c r="J356" s="50">
        <v>6</v>
      </c>
      <c r="K356" s="50">
        <v>6</v>
      </c>
      <c r="L356" s="50">
        <f>J356+K356</f>
        <v>12</v>
      </c>
    </row>
    <row r="357" spans="1:12" x14ac:dyDescent="0.25">
      <c r="B357" s="50" t="s">
        <v>703</v>
      </c>
      <c r="C357" s="9" t="str">
        <f>LEFT(B357,9)</f>
        <v>L706</v>
      </c>
      <c r="D357" s="28" t="s">
        <v>872</v>
      </c>
      <c r="E357" s="52" t="s">
        <v>704</v>
      </c>
      <c r="F357" s="52" t="s">
        <v>669</v>
      </c>
      <c r="G357" s="50" t="s">
        <v>696</v>
      </c>
      <c r="H357" s="50" t="str">
        <f>IF(IFERROR(FIND("/",G357),0)=0,G357,"聯營")</f>
        <v>大溪</v>
      </c>
      <c r="I357" s="50"/>
      <c r="J357" s="50">
        <v>6</v>
      </c>
      <c r="K357" s="50">
        <v>6</v>
      </c>
      <c r="L357" s="50">
        <f>J357+K357</f>
        <v>12</v>
      </c>
    </row>
    <row r="358" spans="1:12" x14ac:dyDescent="0.25">
      <c r="B358" s="50" t="s">
        <v>705</v>
      </c>
      <c r="C358" s="9" t="str">
        <f>LEFT(B358,9)</f>
        <v>L712</v>
      </c>
      <c r="D358" s="28" t="s">
        <v>873</v>
      </c>
      <c r="E358" s="52" t="s">
        <v>706</v>
      </c>
      <c r="F358" s="52" t="s">
        <v>669</v>
      </c>
      <c r="G358" s="50" t="s">
        <v>696</v>
      </c>
      <c r="H358" s="50" t="str">
        <f>IF(IFERROR(FIND("/",G358),0)=0,G358,"聯營")</f>
        <v>大溪</v>
      </c>
      <c r="I358" s="50"/>
      <c r="J358" s="50">
        <v>0</v>
      </c>
      <c r="K358" s="50">
        <v>6</v>
      </c>
      <c r="L358" s="50">
        <f>J358+K358</f>
        <v>6</v>
      </c>
    </row>
    <row r="359" spans="1:12" x14ac:dyDescent="0.25">
      <c r="A359" s="50"/>
      <c r="B359" s="50" t="s">
        <v>748</v>
      </c>
      <c r="C359" s="9" t="str">
        <f>LEFT(B359,9)</f>
        <v>L716</v>
      </c>
      <c r="D359" s="28" t="s">
        <v>896</v>
      </c>
      <c r="E359" s="52" t="s">
        <v>750</v>
      </c>
      <c r="F359" s="52" t="s">
        <v>669</v>
      </c>
      <c r="G359" s="50" t="s">
        <v>749</v>
      </c>
      <c r="H359" s="50" t="str">
        <f>IF(IFERROR(FIND("/",G359),0)=0,G359,"聯營")</f>
        <v>龍潭</v>
      </c>
      <c r="I359" s="50"/>
      <c r="J359" s="50">
        <v>8</v>
      </c>
      <c r="K359" s="50">
        <v>8</v>
      </c>
      <c r="L359" s="50">
        <f>J359+K359</f>
        <v>16</v>
      </c>
    </row>
    <row r="360" spans="1:12" x14ac:dyDescent="0.25">
      <c r="A360" s="50"/>
      <c r="B360" s="50" t="s">
        <v>751</v>
      </c>
      <c r="C360" s="9" t="str">
        <f>LEFT(B360,9)</f>
        <v>L716A</v>
      </c>
      <c r="D360" s="28" t="s">
        <v>897</v>
      </c>
      <c r="E360" s="52" t="s">
        <v>752</v>
      </c>
      <c r="F360" s="52" t="s">
        <v>669</v>
      </c>
      <c r="G360" s="50" t="s">
        <v>749</v>
      </c>
      <c r="H360" s="50" t="str">
        <f>IF(IFERROR(FIND("/",G360),0)=0,G360,"聯營")</f>
        <v>龍潭</v>
      </c>
      <c r="I360" s="50"/>
      <c r="J360" s="50">
        <v>6</v>
      </c>
      <c r="K360" s="50">
        <v>0</v>
      </c>
      <c r="L360" s="50">
        <f>J360+K360</f>
        <v>6</v>
      </c>
    </row>
    <row r="361" spans="1:12" x14ac:dyDescent="0.25">
      <c r="A361" s="50"/>
      <c r="B361" s="50" t="s">
        <v>754</v>
      </c>
      <c r="C361" s="9" t="str">
        <f>LEFT(B361,9)</f>
        <v>L717</v>
      </c>
      <c r="D361" s="28" t="s">
        <v>898</v>
      </c>
      <c r="E361" s="52" t="s">
        <v>753</v>
      </c>
      <c r="F361" s="52" t="s">
        <v>669</v>
      </c>
      <c r="G361" s="50" t="s">
        <v>749</v>
      </c>
      <c r="H361" s="50" t="str">
        <f>IF(IFERROR(FIND("/",G361),0)=0,G361,"聯營")</f>
        <v>龍潭</v>
      </c>
      <c r="I361" s="50"/>
      <c r="J361" s="50">
        <v>9</v>
      </c>
      <c r="K361" s="50">
        <v>7</v>
      </c>
      <c r="L361" s="50">
        <f>J361+K361</f>
        <v>16</v>
      </c>
    </row>
    <row r="362" spans="1:12" x14ac:dyDescent="0.25">
      <c r="A362" s="50"/>
      <c r="B362" s="50" t="s">
        <v>755</v>
      </c>
      <c r="C362" s="9" t="str">
        <f>LEFT(B362,9)</f>
        <v>L718</v>
      </c>
      <c r="D362" s="28" t="s">
        <v>899</v>
      </c>
      <c r="E362" s="52" t="s">
        <v>756</v>
      </c>
      <c r="F362" s="52" t="s">
        <v>669</v>
      </c>
      <c r="G362" s="50" t="s">
        <v>749</v>
      </c>
      <c r="H362" s="50" t="str">
        <f>IF(IFERROR(FIND("/",G362),0)=0,G362,"聯營")</f>
        <v>龍潭</v>
      </c>
      <c r="I362" s="50"/>
      <c r="J362" s="50">
        <v>9</v>
      </c>
      <c r="K362" s="50">
        <v>8</v>
      </c>
      <c r="L362" s="50">
        <f>J362+K362</f>
        <v>17</v>
      </c>
    </row>
    <row r="363" spans="1:12" x14ac:dyDescent="0.25">
      <c r="A363" s="50"/>
      <c r="B363" s="50" t="s">
        <v>757</v>
      </c>
      <c r="C363" s="9" t="str">
        <f>LEFT(B363,9)</f>
        <v>L721</v>
      </c>
      <c r="D363" s="28" t="s">
        <v>900</v>
      </c>
      <c r="E363" s="52" t="s">
        <v>758</v>
      </c>
      <c r="F363" s="52" t="s">
        <v>669</v>
      </c>
      <c r="G363" s="50" t="s">
        <v>749</v>
      </c>
      <c r="H363" s="50" t="str">
        <f>IF(IFERROR(FIND("/",G363),0)=0,G363,"聯營")</f>
        <v>龍潭</v>
      </c>
      <c r="I363" s="50"/>
      <c r="J363" s="50">
        <v>5</v>
      </c>
      <c r="K363" s="50">
        <v>5</v>
      </c>
      <c r="L363" s="50">
        <f>J363+K363</f>
        <v>10</v>
      </c>
    </row>
    <row r="364" spans="1:12" x14ac:dyDescent="0.25">
      <c r="A364" s="50"/>
      <c r="B364" s="50" t="s">
        <v>759</v>
      </c>
      <c r="C364" s="9" t="str">
        <f>LEFT(B364,9)</f>
        <v>L722</v>
      </c>
      <c r="D364" s="28" t="s">
        <v>901</v>
      </c>
      <c r="E364" s="52" t="s">
        <v>758</v>
      </c>
      <c r="F364" s="52" t="s">
        <v>669</v>
      </c>
      <c r="G364" s="50" t="s">
        <v>749</v>
      </c>
      <c r="H364" s="50" t="str">
        <f>IF(IFERROR(FIND("/",G364),0)=0,G364,"聯營")</f>
        <v>龍潭</v>
      </c>
      <c r="I364" s="50"/>
      <c r="J364" s="50">
        <v>5</v>
      </c>
      <c r="K364" s="50">
        <v>5</v>
      </c>
      <c r="L364" s="50">
        <f>J364+K364</f>
        <v>10</v>
      </c>
    </row>
    <row r="365" spans="1:12" x14ac:dyDescent="0.25">
      <c r="A365" s="50"/>
      <c r="B365" s="50" t="s">
        <v>760</v>
      </c>
      <c r="C365" s="9" t="str">
        <f>LEFT(B365,9)</f>
        <v>L723</v>
      </c>
      <c r="D365" s="28" t="s">
        <v>902</v>
      </c>
      <c r="E365" s="52" t="s">
        <v>761</v>
      </c>
      <c r="F365" s="52" t="s">
        <v>669</v>
      </c>
      <c r="G365" s="50" t="s">
        <v>749</v>
      </c>
      <c r="H365" s="50" t="str">
        <f>IF(IFERROR(FIND("/",G365),0)=0,G365,"聯營")</f>
        <v>龍潭</v>
      </c>
      <c r="I365" s="50"/>
      <c r="J365" s="50">
        <v>4</v>
      </c>
      <c r="K365" s="50">
        <v>4</v>
      </c>
      <c r="L365" s="50">
        <f>J365+K365</f>
        <v>8</v>
      </c>
    </row>
    <row r="366" spans="1:12" x14ac:dyDescent="0.25">
      <c r="A366" s="50"/>
      <c r="B366" s="50" t="s">
        <v>762</v>
      </c>
      <c r="C366" s="9" t="str">
        <f>LEFT(B366,9)</f>
        <v>L725</v>
      </c>
      <c r="D366" s="28" t="s">
        <v>903</v>
      </c>
      <c r="E366" s="52" t="s">
        <v>763</v>
      </c>
      <c r="F366" s="52" t="s">
        <v>669</v>
      </c>
      <c r="G366" s="50" t="s">
        <v>749</v>
      </c>
      <c r="H366" s="50" t="str">
        <f>IF(IFERROR(FIND("/",G366),0)=0,G366,"聯營")</f>
        <v>龍潭</v>
      </c>
      <c r="I366" s="50"/>
      <c r="J366" s="50">
        <v>4</v>
      </c>
      <c r="K366" s="50">
        <v>4</v>
      </c>
      <c r="L366" s="50">
        <f>J366+K366</f>
        <v>8</v>
      </c>
    </row>
    <row r="367" spans="1:12" x14ac:dyDescent="0.25">
      <c r="A367" s="50"/>
      <c r="B367" s="50" t="s">
        <v>764</v>
      </c>
      <c r="C367" s="9" t="str">
        <f>LEFT(B367,9)</f>
        <v>L727</v>
      </c>
      <c r="D367" s="28" t="s">
        <v>904</v>
      </c>
      <c r="E367" s="52" t="s">
        <v>765</v>
      </c>
      <c r="F367" s="52" t="s">
        <v>669</v>
      </c>
      <c r="G367" s="50" t="s">
        <v>749</v>
      </c>
      <c r="H367" s="50" t="str">
        <f>IF(IFERROR(FIND("/",G367),0)=0,G367,"聯營")</f>
        <v>龍潭</v>
      </c>
      <c r="I367" s="50"/>
      <c r="J367" s="50">
        <v>4</v>
      </c>
      <c r="K367" s="50">
        <v>4</v>
      </c>
      <c r="L367" s="50">
        <f>J367+K367</f>
        <v>8</v>
      </c>
    </row>
    <row r="368" spans="1:12" x14ac:dyDescent="0.25">
      <c r="A368" s="50"/>
      <c r="B368" s="50" t="s">
        <v>766</v>
      </c>
      <c r="C368" s="9" t="str">
        <f>LEFT(B368,9)</f>
        <v>L728</v>
      </c>
      <c r="D368" s="28" t="s">
        <v>905</v>
      </c>
      <c r="E368" s="52" t="s">
        <v>767</v>
      </c>
      <c r="F368" s="52" t="s">
        <v>669</v>
      </c>
      <c r="G368" s="50" t="s">
        <v>749</v>
      </c>
      <c r="H368" s="50" t="str">
        <f>IF(IFERROR(FIND("/",G368),0)=0,G368,"聯營")</f>
        <v>龍潭</v>
      </c>
      <c r="I368" s="50"/>
      <c r="J368" s="50">
        <v>4</v>
      </c>
      <c r="K368" s="50">
        <v>4</v>
      </c>
      <c r="L368" s="50">
        <f>J368+K368</f>
        <v>8</v>
      </c>
    </row>
    <row r="369" spans="1:12" x14ac:dyDescent="0.25">
      <c r="A369" s="50"/>
      <c r="B369" s="111"/>
      <c r="C369" s="101"/>
      <c r="D369" s="102"/>
      <c r="E369" s="112"/>
      <c r="F369" s="112"/>
      <c r="G369" s="111"/>
      <c r="H369" s="111"/>
      <c r="I369" s="111"/>
      <c r="J369" s="111"/>
      <c r="K369" s="111"/>
      <c r="L369" s="111"/>
    </row>
    <row r="370" spans="1:12" x14ac:dyDescent="0.25">
      <c r="A370" s="50"/>
      <c r="B370" s="111"/>
      <c r="C370" s="101"/>
      <c r="D370" s="102"/>
      <c r="E370" s="112"/>
      <c r="F370" s="112"/>
      <c r="G370" s="111"/>
      <c r="H370" s="111"/>
      <c r="I370" s="111"/>
      <c r="J370" s="111"/>
      <c r="K370" s="111"/>
      <c r="L370" s="111"/>
    </row>
    <row r="371" spans="1:12" x14ac:dyDescent="0.25">
      <c r="A371" s="50"/>
      <c r="B371" s="111"/>
      <c r="C371" s="101"/>
      <c r="D371" s="102"/>
      <c r="E371" s="112"/>
      <c r="F371" s="112"/>
      <c r="G371" s="111"/>
      <c r="H371" s="111"/>
      <c r="I371" s="111"/>
      <c r="J371" s="111"/>
      <c r="K371" s="111"/>
      <c r="L371" s="111"/>
    </row>
  </sheetData>
  <autoFilter ref="A2:M371" xr:uid="{00000000-0001-0000-0000-000000000000}">
    <sortState xmlns:xlrd2="http://schemas.microsoft.com/office/spreadsheetml/2017/richdata2" ref="A4:M371">
      <sortCondition ref="D2:D371"/>
    </sortState>
  </autoFilter>
  <mergeCells count="7">
    <mergeCell ref="O42:P42"/>
    <mergeCell ref="A1:A2"/>
    <mergeCell ref="B1:B2"/>
    <mergeCell ref="E1:E2"/>
    <mergeCell ref="G1:G2"/>
    <mergeCell ref="J1:K1"/>
    <mergeCell ref="M1:M2"/>
  </mergeCells>
  <phoneticPr fontId="5" type="noConversion"/>
  <pageMargins left="0.25" right="0.25" top="0.75" bottom="0.75" header="0.3" footer="0.3"/>
  <pageSetup paperSize="9" fitToHeight="0" orientation="landscape" r:id="rId1"/>
  <headerFooter>
    <oddFooter>第 &amp;P 頁，共 &amp;N 頁</oddFooter>
  </headerFooter>
  <rowBreaks count="5" manualBreakCount="5">
    <brk id="51" max="44" man="1"/>
    <brk id="101" max="44" man="1"/>
    <brk id="150" max="44" man="1"/>
    <brk id="199" max="44" man="1"/>
    <brk id="247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工作表1</vt:lpstr>
      <vt:lpstr>工作表1 (2)</vt:lpstr>
      <vt:lpstr>'工作表1 (2)'!Print_Area</vt:lpstr>
      <vt:lpstr>'工作表1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貓</dc:creator>
  <cp:lastModifiedBy>貓</cp:lastModifiedBy>
  <dcterms:created xsi:type="dcterms:W3CDTF">2024-01-19T02:02:31Z</dcterms:created>
  <dcterms:modified xsi:type="dcterms:W3CDTF">2024-11-11T06:50:00Z</dcterms:modified>
</cp:coreProperties>
</file>