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\"/>
    </mc:Choice>
  </mc:AlternateContent>
  <xr:revisionPtr revIDLastSave="0" documentId="13_ncr:1_{CAEFD670-B9EC-4BF7-B993-C16F5FE37316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acovr">Sheet1!$R$1:$S$14</definedName>
    <definedName name="c_age">Sheet3!$B$3:$B$33</definedName>
    <definedName name="c_lb">Sheet3!$F$3:$F$33</definedName>
    <definedName name="c_ov">Sheet3!$H$3:$H$33</definedName>
    <definedName name="c_prem">Sheet3!$D$3:$D$33</definedName>
    <definedName name="c_pv">Sheet3!$G$3:$G$33</definedName>
    <definedName name="c_term">Sheet3!$C$3:$C$33</definedName>
    <definedName name="DB">Sheet3!$E$3:$E$33</definedName>
    <definedName name="n_factor">Sheet1!$B$18</definedName>
    <definedName name="n_freq">Sheet1!$B$17</definedName>
    <definedName name="n_gender">Sheet1!$B$21</definedName>
    <definedName name="n_lb">Sheet1!$B$22</definedName>
    <definedName name="n_oi">Sheet1!$B$24</definedName>
    <definedName name="n_pi">Sheet1!$B$23</definedName>
    <definedName name="n_smoker">Sheet1!$B$20</definedName>
    <definedName name="p_age">Sheet1!$B$13</definedName>
    <definedName name="p_annualprem">Sheet1!$B$10</definedName>
    <definedName name="p_basiccoverage">Sheet1!$B$4</definedName>
    <definedName name="p_concatval">Sheet1!$B$15</definedName>
    <definedName name="p_dob">Sheet1!$B$1</definedName>
    <definedName name="p_extra">Sheet1!$B$12</definedName>
    <definedName name="p_freq">Sheet1!$B$9</definedName>
    <definedName name="p_from">Sheet2!#REF!</definedName>
    <definedName name="p_gender">Sheet1!$B$2</definedName>
    <definedName name="p_ppt">Sheet1!$B$6</definedName>
    <definedName name="p_premage">Sheet2!#REF!</definedName>
    <definedName name="p_premium">Sheet1!$B$11</definedName>
    <definedName name="p_product">Sheet1!$B$3</definedName>
    <definedName name="p_productkey">Sheet2!$A$2:$A$101</definedName>
    <definedName name="p_rate">Sheet2!$B$2:$B$101</definedName>
    <definedName name="p_sa">Sheet1!$B$7</definedName>
    <definedName name="p_smoker">Sheet1!$B$14</definedName>
    <definedName name="p_startdate">Sheet1!$B$8</definedName>
    <definedName name="p_term">Sheet1!$B$5</definedName>
    <definedName name="p_to">Sheet2!#REF!</definedName>
    <definedName name="products">Sheet1!$O$1:$O$12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5" i="1" l="1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4" i="3"/>
  <c r="B3" i="3"/>
  <c r="C32" i="3"/>
  <c r="E32" i="3"/>
  <c r="C33" i="3"/>
  <c r="E3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" i="3"/>
  <c r="C5" i="3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4" i="3"/>
  <c r="B20" i="1"/>
  <c r="B21" i="1"/>
  <c r="B18" i="1"/>
  <c r="B17" i="1"/>
  <c r="B13" i="1"/>
  <c r="B4" i="1"/>
  <c r="B15" i="1" l="1"/>
  <c r="B16" i="1" s="1"/>
  <c r="B10" i="1" s="1"/>
  <c r="B11" i="1" l="1"/>
  <c r="B12" i="1" s="1"/>
  <c r="D4" i="3"/>
  <c r="D12" i="3"/>
  <c r="D20" i="3"/>
  <c r="D28" i="3"/>
  <c r="D5" i="3"/>
  <c r="D13" i="3"/>
  <c r="D21" i="3"/>
  <c r="D29" i="3"/>
  <c r="D24" i="3"/>
  <c r="D6" i="3"/>
  <c r="D14" i="3"/>
  <c r="D22" i="3"/>
  <c r="D30" i="3"/>
  <c r="D8" i="3"/>
  <c r="D32" i="3"/>
  <c r="D7" i="3"/>
  <c r="D15" i="3"/>
  <c r="D23" i="3"/>
  <c r="D31" i="3"/>
  <c r="D16" i="3"/>
  <c r="D9" i="3"/>
  <c r="D17" i="3"/>
  <c r="D25" i="3"/>
  <c r="D33" i="3"/>
  <c r="D19" i="3"/>
  <c r="D27" i="3"/>
  <c r="D10" i="3"/>
  <c r="D18" i="3"/>
  <c r="D26" i="3"/>
  <c r="D3" i="3"/>
  <c r="D11" i="3"/>
  <c r="F3" i="3" l="1"/>
  <c r="H3" i="3"/>
  <c r="H4" i="3" s="1"/>
  <c r="H5" i="3" s="1"/>
  <c r="H6" i="3" s="1"/>
  <c r="H7" i="3" s="1"/>
  <c r="H8" i="3" s="1"/>
  <c r="H9" i="3" s="1"/>
  <c r="H10" i="3" s="1"/>
  <c r="H11" i="3" s="1"/>
  <c r="H12" i="3" s="1"/>
  <c r="H13" i="3" s="1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H26" i="3" s="1"/>
  <c r="H27" i="3" s="1"/>
  <c r="H28" i="3" s="1"/>
  <c r="H29" i="3" s="1"/>
  <c r="H30" i="3" s="1"/>
  <c r="H31" i="3" s="1"/>
  <c r="H32" i="3" s="1"/>
  <c r="H33" i="3" s="1"/>
  <c r="G3" i="3"/>
  <c r="G4" i="3" s="1"/>
  <c r="G5" i="3" s="1"/>
  <c r="G6" i="3" s="1"/>
  <c r="G7" i="3" s="1"/>
  <c r="G8" i="3" s="1"/>
  <c r="G9" i="3" s="1"/>
  <c r="G10" i="3" s="1"/>
  <c r="G11" i="3" s="1"/>
  <c r="G12" i="3" s="1"/>
  <c r="G13" i="3" s="1"/>
  <c r="G14" i="3" s="1"/>
  <c r="G15" i="3" s="1"/>
  <c r="G16" i="3" s="1"/>
  <c r="G17" i="3" s="1"/>
  <c r="G18" i="3" s="1"/>
  <c r="G19" i="3" s="1"/>
  <c r="G20" i="3" s="1"/>
  <c r="G21" i="3" s="1"/>
  <c r="G22" i="3" s="1"/>
  <c r="G23" i="3" s="1"/>
  <c r="G24" i="3" s="1"/>
  <c r="G25" i="3" s="1"/>
  <c r="G26" i="3" s="1"/>
  <c r="G27" i="3" s="1"/>
  <c r="G28" i="3" s="1"/>
  <c r="G29" i="3" s="1"/>
  <c r="G30" i="3" s="1"/>
  <c r="G31" i="3" s="1"/>
  <c r="G32" i="3" s="1"/>
  <c r="G33" i="3" s="1"/>
  <c r="F4" i="3" l="1"/>
  <c r="F5" i="3" s="1"/>
  <c r="K3" i="3"/>
  <c r="F6" i="3" l="1"/>
  <c r="K5" i="3"/>
  <c r="F7" i="3" l="1"/>
  <c r="K6" i="3"/>
  <c r="F8" i="3" l="1"/>
  <c r="K7" i="3"/>
  <c r="F9" i="3" l="1"/>
  <c r="K8" i="3"/>
  <c r="F10" i="3" l="1"/>
  <c r="K9" i="3"/>
  <c r="F11" i="3" l="1"/>
  <c r="K10" i="3"/>
  <c r="K11" i="3" l="1"/>
  <c r="F12" i="3"/>
  <c r="F13" i="3" l="1"/>
  <c r="K12" i="3"/>
  <c r="F14" i="3" l="1"/>
  <c r="K13" i="3"/>
  <c r="F15" i="3" l="1"/>
  <c r="K14" i="3"/>
  <c r="F16" i="3" l="1"/>
  <c r="K15" i="3"/>
  <c r="F17" i="3" l="1"/>
  <c r="K16" i="3"/>
  <c r="F18" i="3" l="1"/>
  <c r="K17" i="3"/>
  <c r="F19" i="3" l="1"/>
  <c r="K18" i="3"/>
  <c r="F20" i="3" l="1"/>
  <c r="K19" i="3"/>
  <c r="F21" i="3" l="1"/>
  <c r="K20" i="3"/>
  <c r="F22" i="3" l="1"/>
  <c r="K21" i="3"/>
  <c r="F23" i="3" l="1"/>
  <c r="K22" i="3"/>
  <c r="K4" i="3"/>
  <c r="F24" i="3" l="1"/>
  <c r="K23" i="3"/>
  <c r="F25" i="3" l="1"/>
  <c r="K24" i="3"/>
  <c r="F26" i="3" l="1"/>
  <c r="K25" i="3"/>
  <c r="F27" i="3" l="1"/>
  <c r="K26" i="3"/>
  <c r="K27" i="3" l="1"/>
  <c r="F28" i="3"/>
  <c r="F29" i="3" l="1"/>
  <c r="K28" i="3"/>
  <c r="F30" i="3" l="1"/>
  <c r="K29" i="3"/>
  <c r="F31" i="3" l="1"/>
  <c r="K30" i="3"/>
  <c r="K31" i="3" l="1"/>
  <c r="F32" i="3"/>
  <c r="F33" i="3" l="1"/>
  <c r="K33" i="3" s="1"/>
  <c r="K32" i="3"/>
</calcChain>
</file>

<file path=xl/sharedStrings.xml><?xml version="1.0" encoding="utf-8"?>
<sst xmlns="http://schemas.openxmlformats.org/spreadsheetml/2006/main" count="204" uniqueCount="174">
  <si>
    <t>Date of Birth in (DD/MM/YYYY)</t>
  </si>
  <si>
    <t>Gender</t>
  </si>
  <si>
    <t>Product Code</t>
  </si>
  <si>
    <t>END</t>
  </si>
  <si>
    <t>AEN</t>
  </si>
  <si>
    <t>WLP</t>
  </si>
  <si>
    <t>TRM</t>
  </si>
  <si>
    <t>ILP</t>
  </si>
  <si>
    <t>ILS</t>
  </si>
  <si>
    <t>HOS</t>
  </si>
  <si>
    <t>Basic Coverage</t>
  </si>
  <si>
    <t>Term (Requested)</t>
  </si>
  <si>
    <t>Premium Paying Term (Requested)</t>
  </si>
  <si>
    <t>Sum Assured (Requested)</t>
  </si>
  <si>
    <t>END1</t>
  </si>
  <si>
    <t>AEN1</t>
  </si>
  <si>
    <t>WLP1</t>
  </si>
  <si>
    <t>TRM1</t>
  </si>
  <si>
    <t>ILP1</t>
  </si>
  <si>
    <t>ILS1</t>
  </si>
  <si>
    <t>ILPR</t>
  </si>
  <si>
    <t>ILP2</t>
  </si>
  <si>
    <t>ILS2</t>
  </si>
  <si>
    <t>ILS3</t>
  </si>
  <si>
    <t>Start Date</t>
  </si>
  <si>
    <t>Male</t>
  </si>
  <si>
    <t>Female</t>
  </si>
  <si>
    <t>VEN</t>
  </si>
  <si>
    <t>KIS</t>
  </si>
  <si>
    <t>SHU</t>
  </si>
  <si>
    <t>YUK</t>
  </si>
  <si>
    <t>BHA</t>
  </si>
  <si>
    <t>BHA1</t>
  </si>
  <si>
    <t>Extra Premium</t>
  </si>
  <si>
    <t>Age</t>
  </si>
  <si>
    <t>Quarterly</t>
  </si>
  <si>
    <t>Monthly</t>
  </si>
  <si>
    <t>Single</t>
  </si>
  <si>
    <t>Frequency</t>
  </si>
  <si>
    <t>Model Premium</t>
  </si>
  <si>
    <t>Model Factor</t>
  </si>
  <si>
    <t>Productkey</t>
  </si>
  <si>
    <t>Premium Rate</t>
  </si>
  <si>
    <t>Smoker</t>
  </si>
  <si>
    <t>N</t>
  </si>
  <si>
    <t>F</t>
  </si>
  <si>
    <t>Concat Key</t>
  </si>
  <si>
    <t>END1MN18</t>
  </si>
  <si>
    <t>END1MN19</t>
  </si>
  <si>
    <t>END1MN20</t>
  </si>
  <si>
    <t>END1MN21</t>
  </si>
  <si>
    <t>END1MN22</t>
  </si>
  <si>
    <t>END1MN23</t>
  </si>
  <si>
    <t>END1MN24</t>
  </si>
  <si>
    <t>END1MN25</t>
  </si>
  <si>
    <t>END1MN26</t>
  </si>
  <si>
    <t>END1MN27</t>
  </si>
  <si>
    <t>END1MN28</t>
  </si>
  <si>
    <t>END1MN29</t>
  </si>
  <si>
    <t>END1MN30</t>
  </si>
  <si>
    <t>END1MN31</t>
  </si>
  <si>
    <t>END1MN32</t>
  </si>
  <si>
    <t>END1MN33</t>
  </si>
  <si>
    <t>END1MN34</t>
  </si>
  <si>
    <t>END1MN35</t>
  </si>
  <si>
    <t>END1MN36</t>
  </si>
  <si>
    <t>END1MN37</t>
  </si>
  <si>
    <t>END1MN38</t>
  </si>
  <si>
    <t>END1MN39</t>
  </si>
  <si>
    <t>END1MN40</t>
  </si>
  <si>
    <t>END1MN41</t>
  </si>
  <si>
    <t>END1MN42</t>
  </si>
  <si>
    <t>END1MN43</t>
  </si>
  <si>
    <t>END1MN44</t>
  </si>
  <si>
    <t>END1MN45</t>
  </si>
  <si>
    <t>END1MN46</t>
  </si>
  <si>
    <t>END1MN47</t>
  </si>
  <si>
    <t>END1MN48</t>
  </si>
  <si>
    <t>END1MN49</t>
  </si>
  <si>
    <t>END1MN50</t>
  </si>
  <si>
    <t>END1MN51</t>
  </si>
  <si>
    <t>END1MN52</t>
  </si>
  <si>
    <t>END1MN53</t>
  </si>
  <si>
    <t>END1MN54</t>
  </si>
  <si>
    <t>END1MN55</t>
  </si>
  <si>
    <t>END1MN56</t>
  </si>
  <si>
    <t>END1MN57</t>
  </si>
  <si>
    <t>END1MN58</t>
  </si>
  <si>
    <t>END1MN59</t>
  </si>
  <si>
    <t>END1MN60</t>
  </si>
  <si>
    <t>END1MN61</t>
  </si>
  <si>
    <t>END1MN62</t>
  </si>
  <si>
    <t>END1MN63</t>
  </si>
  <si>
    <t>END1MN64</t>
  </si>
  <si>
    <t>END1MN65</t>
  </si>
  <si>
    <t>END1MN66</t>
  </si>
  <si>
    <t>END1MN67</t>
  </si>
  <si>
    <t>END1FN18</t>
  </si>
  <si>
    <t>END1FN19</t>
  </si>
  <si>
    <t>END1FN20</t>
  </si>
  <si>
    <t>END1FN21</t>
  </si>
  <si>
    <t>END1FN22</t>
  </si>
  <si>
    <t>END1FN23</t>
  </si>
  <si>
    <t>END1FN24</t>
  </si>
  <si>
    <t>END1FN25</t>
  </si>
  <si>
    <t>END1FN26</t>
  </si>
  <si>
    <t>END1FN27</t>
  </si>
  <si>
    <t>END1FN28</t>
  </si>
  <si>
    <t>END1FN29</t>
  </si>
  <si>
    <t>END1FN30</t>
  </si>
  <si>
    <t>END1FN31</t>
  </si>
  <si>
    <t>END1FN32</t>
  </si>
  <si>
    <t>END1FN33</t>
  </si>
  <si>
    <t>END1FN34</t>
  </si>
  <si>
    <t>END1FN35</t>
  </si>
  <si>
    <t>END1FN36</t>
  </si>
  <si>
    <t>END1FN37</t>
  </si>
  <si>
    <t>END1FN38</t>
  </si>
  <si>
    <t>END1FN39</t>
  </si>
  <si>
    <t>END1FN40</t>
  </si>
  <si>
    <t>END1FN41</t>
  </si>
  <si>
    <t>END1FN42</t>
  </si>
  <si>
    <t>END1FN43</t>
  </si>
  <si>
    <t>END1FN44</t>
  </si>
  <si>
    <t>END1FN45</t>
  </si>
  <si>
    <t>END1FN46</t>
  </si>
  <si>
    <t>END1FN47</t>
  </si>
  <si>
    <t>END1FN48</t>
  </si>
  <si>
    <t>END1FN49</t>
  </si>
  <si>
    <t>END1FN50</t>
  </si>
  <si>
    <t>END1FN51</t>
  </si>
  <si>
    <t>END1FN52</t>
  </si>
  <si>
    <t>END1FN53</t>
  </si>
  <si>
    <t>END1FN54</t>
  </si>
  <si>
    <t>END1FN55</t>
  </si>
  <si>
    <t>END1FN56</t>
  </si>
  <si>
    <t>END1FN57</t>
  </si>
  <si>
    <t>END1FN58</t>
  </si>
  <si>
    <t>END1FN59</t>
  </si>
  <si>
    <t>END1FN60</t>
  </si>
  <si>
    <t>END1FN61</t>
  </si>
  <si>
    <t>END1FN62</t>
  </si>
  <si>
    <t>END1FN63</t>
  </si>
  <si>
    <t>END1FN64</t>
  </si>
  <si>
    <t>END1FN65</t>
  </si>
  <si>
    <t>END1FN66</t>
  </si>
  <si>
    <t>END1FN67</t>
  </si>
  <si>
    <t>Yearly</t>
  </si>
  <si>
    <t>Half Yearly</t>
  </si>
  <si>
    <t>Normalized Frequency</t>
  </si>
  <si>
    <t>Normalized Model Factor</t>
  </si>
  <si>
    <t xml:space="preserve"> </t>
  </si>
  <si>
    <t>True Annalized Premium</t>
  </si>
  <si>
    <t>Normalized Smoker</t>
  </si>
  <si>
    <t>Non Smoker</t>
  </si>
  <si>
    <t>S</t>
  </si>
  <si>
    <t>Normalized Gender</t>
  </si>
  <si>
    <t>M</t>
  </si>
  <si>
    <t>Term</t>
  </si>
  <si>
    <t>Cummulated Premium</t>
  </si>
  <si>
    <t>Death Benefit</t>
  </si>
  <si>
    <t>Loyalty Bonus</t>
  </si>
  <si>
    <t>Normalized_LB</t>
  </si>
  <si>
    <t>Normalized_PI</t>
  </si>
  <si>
    <t>Normalized_OI</t>
  </si>
  <si>
    <t>Optimistic Value</t>
  </si>
  <si>
    <t>GSV</t>
  </si>
  <si>
    <t>SV</t>
  </si>
  <si>
    <t>Death with Bonus</t>
  </si>
  <si>
    <t>Pesmisstic Value</t>
  </si>
  <si>
    <t>Allowed Coverages</t>
  </si>
  <si>
    <t>ADBR</t>
  </si>
  <si>
    <t>TMRR</t>
  </si>
  <si>
    <t>CIRR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</si>
</sst>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2" borderId="0" xfId="0" applyNumberFormat="1" applyFill="1"/>
    <xf numFmtId="0" fontId="0" fillId="2" borderId="0" xfId="0" applyFill="1"/>
    <xf numFmtId="0" fontId="0" fillId="3" borderId="0" xfId="0" applyFill="1"/>
    <xf numFmtId="0" fontId="1" fillId="3" borderId="0" xfId="0" applyFont="1" applyFill="1"/>
    <xf numFmtId="0" fontId="0" fillId="4" borderId="0" xfId="0" applyFill="1"/>
    <xf numFmtId="0" fontId="0" fillId="0" borderId="0" xfId="0" quotePrefix="1"/>
    <xf numFmtId="1" fontId="0" fillId="0" borderId="0" xfId="0" applyNumberFormat="1"/>
    <xf numFmtId="1" fontId="0" fillId="5" borderId="0" xfId="0" applyNumberFormat="1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0"/>
  <sheetViews>
    <sheetView tabSelected="1" workbookViewId="0">
      <selection activeCell="B26" sqref="B26"/>
    </sheetView>
  </sheetViews>
  <sheetFormatPr defaultRowHeight="14.4" x14ac:dyDescent="0.3"/>
  <cols>
    <col min="1" max="1" width="30" bestFit="1" customWidth="1"/>
    <col min="2" max="2" width="10.44140625" bestFit="1" customWidth="1"/>
    <col min="12" max="12" width="11" bestFit="1" customWidth="1"/>
  </cols>
  <sheetData>
    <row r="1" spans="1:19" x14ac:dyDescent="0.3">
      <c r="A1" t="s">
        <v>0</v>
      </c>
      <c r="B1" s="1">
        <v>36078</v>
      </c>
      <c r="L1" t="s">
        <v>43</v>
      </c>
      <c r="M1" s="6" t="s">
        <v>147</v>
      </c>
      <c r="N1" t="s">
        <v>25</v>
      </c>
      <c r="O1" t="s">
        <v>3</v>
      </c>
      <c r="P1">
        <v>1</v>
      </c>
      <c r="Q1">
        <v>5</v>
      </c>
      <c r="R1" t="s">
        <v>4</v>
      </c>
      <c r="S1" t="s">
        <v>15</v>
      </c>
    </row>
    <row r="2" spans="1:19" x14ac:dyDescent="0.3">
      <c r="A2" t="s">
        <v>1</v>
      </c>
      <c r="B2" s="2" t="s">
        <v>26</v>
      </c>
      <c r="L2" t="s">
        <v>154</v>
      </c>
      <c r="M2" s="6" t="s">
        <v>148</v>
      </c>
      <c r="N2" t="s">
        <v>26</v>
      </c>
      <c r="O2" t="s">
        <v>4</v>
      </c>
      <c r="P2">
        <v>2</v>
      </c>
      <c r="Q2">
        <v>10</v>
      </c>
      <c r="R2" t="s">
        <v>31</v>
      </c>
      <c r="S2" t="s">
        <v>32</v>
      </c>
    </row>
    <row r="3" spans="1:19" x14ac:dyDescent="0.3">
      <c r="A3" t="s">
        <v>2</v>
      </c>
      <c r="B3" s="2" t="s">
        <v>3</v>
      </c>
      <c r="M3" s="6" t="s">
        <v>35</v>
      </c>
      <c r="O3" t="s">
        <v>5</v>
      </c>
      <c r="P3">
        <v>3</v>
      </c>
      <c r="Q3">
        <v>15</v>
      </c>
      <c r="R3" t="s">
        <v>3</v>
      </c>
      <c r="S3" t="s">
        <v>171</v>
      </c>
    </row>
    <row r="4" spans="1:19" x14ac:dyDescent="0.3">
      <c r="A4" t="s">
        <v>10</v>
      </c>
      <c r="B4" s="2" t="str">
        <f>VLOOKUP(B3,R$1:S$140,2,FALSE)</f>
        <v>ADBR</v>
      </c>
      <c r="M4" s="6" t="s">
        <v>36</v>
      </c>
      <c r="O4" t="s">
        <v>6</v>
      </c>
      <c r="P4">
        <v>4</v>
      </c>
      <c r="Q4">
        <v>20</v>
      </c>
      <c r="R4" t="s">
        <v>3</v>
      </c>
      <c r="S4" t="s">
        <v>173</v>
      </c>
    </row>
    <row r="5" spans="1:19" x14ac:dyDescent="0.3">
      <c r="A5" t="s">
        <v>11</v>
      </c>
      <c r="B5" s="2">
        <v>20</v>
      </c>
      <c r="M5" s="6" t="s">
        <v>37</v>
      </c>
      <c r="O5" t="s">
        <v>7</v>
      </c>
      <c r="P5">
        <v>5</v>
      </c>
      <c r="Q5">
        <v>25</v>
      </c>
      <c r="R5" t="s">
        <v>3</v>
      </c>
      <c r="S5" t="s">
        <v>14</v>
      </c>
    </row>
    <row r="6" spans="1:19" x14ac:dyDescent="0.3">
      <c r="A6" t="s">
        <v>12</v>
      </c>
      <c r="B6" s="2">
        <v>10</v>
      </c>
      <c r="O6" t="s">
        <v>8</v>
      </c>
      <c r="P6">
        <v>6</v>
      </c>
      <c r="Q6">
        <v>30</v>
      </c>
      <c r="R6" t="s">
        <v>3</v>
      </c>
      <c r="S6" t="s">
        <v>172</v>
      </c>
    </row>
    <row r="7" spans="1:19" x14ac:dyDescent="0.3">
      <c r="A7" t="s">
        <v>13</v>
      </c>
      <c r="B7" s="2">
        <v>200000</v>
      </c>
      <c r="O7" t="s">
        <v>9</v>
      </c>
      <c r="P7">
        <v>7</v>
      </c>
      <c r="R7" t="s">
        <v>7</v>
      </c>
      <c r="S7" t="s">
        <v>18</v>
      </c>
    </row>
    <row r="8" spans="1:19" x14ac:dyDescent="0.3">
      <c r="A8" t="s">
        <v>24</v>
      </c>
      <c r="B8" s="1">
        <v>47574</v>
      </c>
      <c r="O8" t="s">
        <v>27</v>
      </c>
      <c r="P8">
        <v>8</v>
      </c>
      <c r="R8" t="s">
        <v>7</v>
      </c>
      <c r="S8" t="s">
        <v>21</v>
      </c>
    </row>
    <row r="9" spans="1:19" x14ac:dyDescent="0.3">
      <c r="A9" t="s">
        <v>38</v>
      </c>
      <c r="B9" s="2" t="s">
        <v>36</v>
      </c>
      <c r="O9" t="s">
        <v>28</v>
      </c>
      <c r="P9">
        <v>9</v>
      </c>
      <c r="R9" t="s">
        <v>7</v>
      </c>
      <c r="S9" t="s">
        <v>20</v>
      </c>
    </row>
    <row r="10" spans="1:19" x14ac:dyDescent="0.3">
      <c r="A10" t="s">
        <v>152</v>
      </c>
      <c r="B10" s="5" t="e">
        <f>B16*p_sa/10000</f>
        <v>#N/A</v>
      </c>
      <c r="O10" t="s">
        <v>29</v>
      </c>
      <c r="P10">
        <v>10</v>
      </c>
      <c r="R10" t="s">
        <v>8</v>
      </c>
      <c r="S10" t="s">
        <v>19</v>
      </c>
    </row>
    <row r="11" spans="1:19" x14ac:dyDescent="0.3">
      <c r="A11" t="s">
        <v>39</v>
      </c>
      <c r="B11" s="4" t="e">
        <f>ROUND(p_annualprem*n_factor,2)</f>
        <v>#N/A</v>
      </c>
      <c r="D11" t="s">
        <v>151</v>
      </c>
      <c r="O11" t="s">
        <v>30</v>
      </c>
      <c r="P11">
        <v>11</v>
      </c>
      <c r="R11" t="s">
        <v>8</v>
      </c>
      <c r="S11" t="s">
        <v>22</v>
      </c>
    </row>
    <row r="12" spans="1:19" x14ac:dyDescent="0.3">
      <c r="A12" t="s">
        <v>33</v>
      </c>
      <c r="B12" t="e">
        <f>p_premium*0.1</f>
        <v>#N/A</v>
      </c>
      <c r="O12" t="s">
        <v>31</v>
      </c>
      <c r="P12">
        <v>12</v>
      </c>
      <c r="R12" t="s">
        <v>8</v>
      </c>
      <c r="S12" t="s">
        <v>23</v>
      </c>
    </row>
    <row r="13" spans="1:19" x14ac:dyDescent="0.3">
      <c r="A13" t="s">
        <v>34</v>
      </c>
      <c r="B13" s="3">
        <f>ROUND((p_startdate-p_dob)/365,0)</f>
        <v>31</v>
      </c>
      <c r="P13">
        <v>13</v>
      </c>
      <c r="R13" t="s">
        <v>6</v>
      </c>
      <c r="S13" t="s">
        <v>17</v>
      </c>
    </row>
    <row r="14" spans="1:19" x14ac:dyDescent="0.3">
      <c r="A14" t="s">
        <v>43</v>
      </c>
      <c r="B14" s="2" t="s">
        <v>154</v>
      </c>
      <c r="P14">
        <v>14</v>
      </c>
      <c r="R14" t="s">
        <v>5</v>
      </c>
      <c r="S14" t="s">
        <v>16</v>
      </c>
    </row>
    <row r="15" spans="1:19" x14ac:dyDescent="0.3">
      <c r="A15" t="s">
        <v>46</v>
      </c>
      <c r="B15" t="str">
        <f>p_basiccoverage&amp;n_gender&amp;n_smoker&amp;p_age</f>
        <v>ADBRFN31</v>
      </c>
      <c r="P15">
        <v>15</v>
      </c>
    </row>
    <row r="16" spans="1:19" x14ac:dyDescent="0.3">
      <c r="A16" t="s">
        <v>42</v>
      </c>
      <c r="B16" t="e">
        <f>VLOOKUP(p_concatval,Sheet2!$A$1:$B$101,2)</f>
        <v>#N/A</v>
      </c>
      <c r="P16">
        <v>16</v>
      </c>
    </row>
    <row r="17" spans="1:16" x14ac:dyDescent="0.3">
      <c r="A17" t="s">
        <v>149</v>
      </c>
      <c r="B17">
        <f>VLOOKUP(p_freq,Sheet2!G1:I5,2)</f>
        <v>12</v>
      </c>
      <c r="P17">
        <v>17</v>
      </c>
    </row>
    <row r="18" spans="1:16" x14ac:dyDescent="0.3">
      <c r="A18" t="s">
        <v>150</v>
      </c>
      <c r="B18">
        <f>VLOOKUP(p_freq,Sheet2!$G$1:$I$7,3)</f>
        <v>8.3299999999999999E-2</v>
      </c>
      <c r="P18">
        <v>18</v>
      </c>
    </row>
    <row r="19" spans="1:16" x14ac:dyDescent="0.3">
      <c r="A19" t="s">
        <v>40</v>
      </c>
      <c r="B19" s="5"/>
      <c r="P19">
        <v>19</v>
      </c>
    </row>
    <row r="20" spans="1:16" x14ac:dyDescent="0.3">
      <c r="A20" t="s">
        <v>153</v>
      </c>
      <c r="B20" t="str">
        <f>VLOOKUP(p_smoker,Sheet2!$K$1:$L$2,2)</f>
        <v>N</v>
      </c>
      <c r="P20">
        <v>20</v>
      </c>
    </row>
    <row r="21" spans="1:16" x14ac:dyDescent="0.3">
      <c r="A21" t="s">
        <v>156</v>
      </c>
      <c r="B21" t="str">
        <f>VLOOKUP(p_gender,Sheet2!N1:O2,2)</f>
        <v>F</v>
      </c>
      <c r="P21">
        <v>21</v>
      </c>
    </row>
    <row r="22" spans="1:16" x14ac:dyDescent="0.3">
      <c r="A22" t="s">
        <v>162</v>
      </c>
      <c r="B22">
        <v>0.05</v>
      </c>
      <c r="P22">
        <v>22</v>
      </c>
    </row>
    <row r="23" spans="1:16" x14ac:dyDescent="0.3">
      <c r="A23" t="s">
        <v>163</v>
      </c>
      <c r="B23">
        <v>0.03</v>
      </c>
      <c r="P23">
        <v>23</v>
      </c>
    </row>
    <row r="24" spans="1:16" x14ac:dyDescent="0.3">
      <c r="A24" t="s">
        <v>164</v>
      </c>
      <c r="B24">
        <v>7.0000000000000007E-2</v>
      </c>
      <c r="P24">
        <v>24</v>
      </c>
    </row>
    <row r="25" spans="1:16" x14ac:dyDescent="0.3">
      <c r="A25" t="s">
        <v>170</v>
      </c>
      <c r="B25" t="str">
        <f>VLOOKUP(B3,acovr,2,FALSE)</f>
        <v>ADBR</v>
      </c>
      <c r="P25">
        <v>25</v>
      </c>
    </row>
    <row r="26" spans="1:16" x14ac:dyDescent="0.3">
      <c r="P26">
        <v>26</v>
      </c>
    </row>
    <row r="27" spans="1:16" x14ac:dyDescent="0.3">
      <c r="P27">
        <v>27</v>
      </c>
    </row>
    <row r="28" spans="1:16" x14ac:dyDescent="0.3">
      <c r="P28">
        <v>28</v>
      </c>
    </row>
    <row r="29" spans="1:16" x14ac:dyDescent="0.3">
      <c r="P29">
        <v>29</v>
      </c>
    </row>
    <row r="30" spans="1:16" x14ac:dyDescent="0.3">
      <c r="P30">
        <v>30</v>
      </c>
    </row>
  </sheetData>
  <sortState xmlns:xlrd2="http://schemas.microsoft.com/office/spreadsheetml/2017/richdata2" ref="R1:S14">
    <sortCondition ref="R1:R14"/>
    <sortCondition ref="S1:S14"/>
  </sortState>
  <dataValidations count="8">
    <dataValidation type="list" allowBlank="1" showInputMessage="1" showErrorMessage="1" sqref="B2" xr:uid="{00000000-0002-0000-0000-000000000000}">
      <formula1>$N$1:$N$2</formula1>
    </dataValidation>
    <dataValidation type="list" allowBlank="1" showInputMessage="1" showErrorMessage="1" sqref="B3" xr:uid="{00000000-0002-0000-0000-000001000000}">
      <formula1>$O$1:$O$18</formula1>
    </dataValidation>
    <dataValidation type="list" allowBlank="1" showInputMessage="1" showErrorMessage="1" sqref="B5" xr:uid="{00000000-0002-0000-0000-000002000000}">
      <formula1>$P$1:$P$51</formula1>
    </dataValidation>
    <dataValidation type="list" allowBlank="1" showInputMessage="1" showErrorMessage="1" sqref="B6" xr:uid="{00000000-0002-0000-0000-000003000000}">
      <formula1>$Q$1:$Q$51</formula1>
    </dataValidation>
    <dataValidation type="date" allowBlank="1" showInputMessage="1" showErrorMessage="1" sqref="B1" xr:uid="{00000000-0002-0000-0000-000004000000}">
      <formula1>1</formula1>
      <formula2>45291</formula2>
    </dataValidation>
    <dataValidation type="date" allowBlank="1" showInputMessage="1" sqref="B8" xr:uid="{00000000-0002-0000-0000-000005000000}">
      <formula1>43831</formula1>
      <formula2>45657</formula2>
    </dataValidation>
    <dataValidation type="list" allowBlank="1" showInputMessage="1" showErrorMessage="1" sqref="B9" xr:uid="{0B45BB1F-DDAB-4CAC-BF95-7565A57318D4}">
      <formula1>$M$1:$M$6</formula1>
    </dataValidation>
    <dataValidation type="list" allowBlank="1" showInputMessage="1" showErrorMessage="1" sqref="B14" xr:uid="{EDFA1CF9-435F-4F13-B895-C2A20FA31D53}">
      <formula1>$L$1:$L$2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FC913-2EDA-4FDF-AF96-5B78E7E24CA4}">
  <dimension ref="A1:O101"/>
  <sheetViews>
    <sheetView workbookViewId="0">
      <selection activeCell="B1" sqref="B1"/>
    </sheetView>
  </sheetViews>
  <sheetFormatPr defaultRowHeight="14.4" x14ac:dyDescent="0.3"/>
  <cols>
    <col min="1" max="1" width="10.109375" bestFit="1" customWidth="1"/>
    <col min="2" max="2" width="12.5546875" bestFit="1" customWidth="1"/>
    <col min="11" max="11" width="11" bestFit="1" customWidth="1"/>
  </cols>
  <sheetData>
    <row r="1" spans="1:15" x14ac:dyDescent="0.3">
      <c r="A1" t="s">
        <v>97</v>
      </c>
      <c r="B1">
        <v>0.75</v>
      </c>
      <c r="G1" s="6" t="s">
        <v>148</v>
      </c>
      <c r="H1" s="6">
        <v>2</v>
      </c>
      <c r="I1">
        <v>0.5</v>
      </c>
      <c r="K1" t="s">
        <v>154</v>
      </c>
      <c r="L1" t="s">
        <v>44</v>
      </c>
      <c r="N1" t="s">
        <v>26</v>
      </c>
      <c r="O1" t="s">
        <v>45</v>
      </c>
    </row>
    <row r="2" spans="1:15" x14ac:dyDescent="0.3">
      <c r="A2" t="s">
        <v>98</v>
      </c>
      <c r="B2">
        <v>0.95</v>
      </c>
      <c r="G2" s="6" t="s">
        <v>36</v>
      </c>
      <c r="H2" s="6">
        <v>12</v>
      </c>
      <c r="I2">
        <v>8.3299999999999999E-2</v>
      </c>
      <c r="K2" t="s">
        <v>43</v>
      </c>
      <c r="L2" t="s">
        <v>155</v>
      </c>
      <c r="N2" t="s">
        <v>25</v>
      </c>
      <c r="O2" t="s">
        <v>157</v>
      </c>
    </row>
    <row r="3" spans="1:15" x14ac:dyDescent="0.3">
      <c r="A3" t="s">
        <v>99</v>
      </c>
      <c r="B3">
        <v>1.1499999999999999</v>
      </c>
      <c r="G3" s="6" t="s">
        <v>35</v>
      </c>
      <c r="H3" s="6">
        <v>4</v>
      </c>
      <c r="I3">
        <v>0.25</v>
      </c>
    </row>
    <row r="4" spans="1:15" x14ac:dyDescent="0.3">
      <c r="A4" t="s">
        <v>100</v>
      </c>
      <c r="B4">
        <v>1.3499999999999999</v>
      </c>
      <c r="G4" s="6" t="s">
        <v>37</v>
      </c>
      <c r="H4" s="6">
        <v>1</v>
      </c>
      <c r="I4">
        <v>1</v>
      </c>
    </row>
    <row r="5" spans="1:15" x14ac:dyDescent="0.3">
      <c r="A5" t="s">
        <v>101</v>
      </c>
      <c r="B5">
        <v>1.5499999999999998</v>
      </c>
      <c r="G5" s="6" t="s">
        <v>147</v>
      </c>
      <c r="H5" s="6">
        <v>1</v>
      </c>
      <c r="I5">
        <v>1</v>
      </c>
    </row>
    <row r="6" spans="1:15" x14ac:dyDescent="0.3">
      <c r="A6" t="s">
        <v>102</v>
      </c>
      <c r="B6">
        <v>1.7499999999999998</v>
      </c>
    </row>
    <row r="7" spans="1:15" x14ac:dyDescent="0.3">
      <c r="A7" t="s">
        <v>103</v>
      </c>
      <c r="B7">
        <v>1.9499999999999997</v>
      </c>
    </row>
    <row r="8" spans="1:15" x14ac:dyDescent="0.3">
      <c r="A8" t="s">
        <v>104</v>
      </c>
      <c r="B8">
        <v>2.15</v>
      </c>
    </row>
    <row r="9" spans="1:15" x14ac:dyDescent="0.3">
      <c r="A9" t="s">
        <v>105</v>
      </c>
      <c r="B9">
        <v>2.35</v>
      </c>
    </row>
    <row r="10" spans="1:15" x14ac:dyDescent="0.3">
      <c r="A10" t="s">
        <v>106</v>
      </c>
      <c r="B10">
        <v>2.5500000000000003</v>
      </c>
    </row>
    <row r="11" spans="1:15" x14ac:dyDescent="0.3">
      <c r="A11" t="s">
        <v>107</v>
      </c>
      <c r="B11">
        <v>2.7500000000000004</v>
      </c>
    </row>
    <row r="12" spans="1:15" x14ac:dyDescent="0.3">
      <c r="A12" t="s">
        <v>108</v>
      </c>
      <c r="B12">
        <v>2.9500000000000006</v>
      </c>
    </row>
    <row r="13" spans="1:15" x14ac:dyDescent="0.3">
      <c r="A13" t="s">
        <v>109</v>
      </c>
      <c r="B13">
        <v>3.1500000000000008</v>
      </c>
    </row>
    <row r="14" spans="1:15" x14ac:dyDescent="0.3">
      <c r="A14" t="s">
        <v>110</v>
      </c>
      <c r="B14">
        <v>3.350000000000001</v>
      </c>
    </row>
    <row r="15" spans="1:15" x14ac:dyDescent="0.3">
      <c r="A15" t="s">
        <v>111</v>
      </c>
      <c r="B15">
        <v>3.5500000000000012</v>
      </c>
    </row>
    <row r="16" spans="1:15" x14ac:dyDescent="0.3">
      <c r="A16" t="s">
        <v>112</v>
      </c>
      <c r="B16">
        <v>3.7500000000000013</v>
      </c>
    </row>
    <row r="17" spans="1:2" x14ac:dyDescent="0.3">
      <c r="A17" t="s">
        <v>113</v>
      </c>
      <c r="B17">
        <v>3.9500000000000015</v>
      </c>
    </row>
    <row r="18" spans="1:2" x14ac:dyDescent="0.3">
      <c r="A18" t="s">
        <v>114</v>
      </c>
      <c r="B18">
        <v>4.1500000000000012</v>
      </c>
    </row>
    <row r="19" spans="1:2" x14ac:dyDescent="0.3">
      <c r="A19" t="s">
        <v>115</v>
      </c>
      <c r="B19">
        <v>4.3500000000000014</v>
      </c>
    </row>
    <row r="20" spans="1:2" x14ac:dyDescent="0.3">
      <c r="A20" t="s">
        <v>116</v>
      </c>
      <c r="B20">
        <v>4.5500000000000016</v>
      </c>
    </row>
    <row r="21" spans="1:2" x14ac:dyDescent="0.3">
      <c r="A21" t="s">
        <v>117</v>
      </c>
      <c r="B21">
        <v>4.7500000000000018</v>
      </c>
    </row>
    <row r="22" spans="1:2" x14ac:dyDescent="0.3">
      <c r="A22" t="s">
        <v>118</v>
      </c>
      <c r="B22">
        <v>4.950000000000002</v>
      </c>
    </row>
    <row r="23" spans="1:2" x14ac:dyDescent="0.3">
      <c r="A23" t="s">
        <v>119</v>
      </c>
      <c r="B23">
        <v>5.1500000000000021</v>
      </c>
    </row>
    <row r="24" spans="1:2" x14ac:dyDescent="0.3">
      <c r="A24" t="s">
        <v>120</v>
      </c>
      <c r="B24">
        <v>5.3500000000000023</v>
      </c>
    </row>
    <row r="25" spans="1:2" x14ac:dyDescent="0.3">
      <c r="A25" t="s">
        <v>121</v>
      </c>
      <c r="B25">
        <v>5.5500000000000025</v>
      </c>
    </row>
    <row r="26" spans="1:2" x14ac:dyDescent="0.3">
      <c r="A26" t="s">
        <v>122</v>
      </c>
      <c r="B26">
        <v>5.7500000000000027</v>
      </c>
    </row>
    <row r="27" spans="1:2" x14ac:dyDescent="0.3">
      <c r="A27" t="s">
        <v>123</v>
      </c>
      <c r="B27">
        <v>5.9500000000000028</v>
      </c>
    </row>
    <row r="28" spans="1:2" x14ac:dyDescent="0.3">
      <c r="A28" t="s">
        <v>124</v>
      </c>
      <c r="B28">
        <v>6.150000000000003</v>
      </c>
    </row>
    <row r="29" spans="1:2" x14ac:dyDescent="0.3">
      <c r="A29" t="s">
        <v>125</v>
      </c>
      <c r="B29">
        <v>6.3500000000000032</v>
      </c>
    </row>
    <row r="30" spans="1:2" x14ac:dyDescent="0.3">
      <c r="A30" t="s">
        <v>126</v>
      </c>
      <c r="B30">
        <v>6.5500000000000034</v>
      </c>
    </row>
    <row r="31" spans="1:2" x14ac:dyDescent="0.3">
      <c r="A31" t="s">
        <v>127</v>
      </c>
      <c r="B31">
        <v>6.7500000000000036</v>
      </c>
    </row>
    <row r="32" spans="1:2" x14ac:dyDescent="0.3">
      <c r="A32" t="s">
        <v>128</v>
      </c>
      <c r="B32">
        <v>6.9500000000000037</v>
      </c>
    </row>
    <row r="33" spans="1:2" x14ac:dyDescent="0.3">
      <c r="A33" t="s">
        <v>129</v>
      </c>
      <c r="B33">
        <v>7.1500000000000039</v>
      </c>
    </row>
    <row r="34" spans="1:2" x14ac:dyDescent="0.3">
      <c r="A34" t="s">
        <v>130</v>
      </c>
      <c r="B34">
        <v>7.3500000000000041</v>
      </c>
    </row>
    <row r="35" spans="1:2" x14ac:dyDescent="0.3">
      <c r="A35" t="s">
        <v>131</v>
      </c>
      <c r="B35">
        <v>7.5500000000000043</v>
      </c>
    </row>
    <row r="36" spans="1:2" x14ac:dyDescent="0.3">
      <c r="A36" t="s">
        <v>132</v>
      </c>
      <c r="B36">
        <v>7.7500000000000044</v>
      </c>
    </row>
    <row r="37" spans="1:2" x14ac:dyDescent="0.3">
      <c r="A37" t="s">
        <v>133</v>
      </c>
      <c r="B37">
        <v>7.9500000000000046</v>
      </c>
    </row>
    <row r="38" spans="1:2" x14ac:dyDescent="0.3">
      <c r="A38" t="s">
        <v>134</v>
      </c>
      <c r="B38">
        <v>8.1500000000000039</v>
      </c>
    </row>
    <row r="39" spans="1:2" x14ac:dyDescent="0.3">
      <c r="A39" t="s">
        <v>135</v>
      </c>
      <c r="B39">
        <v>8.3500000000000032</v>
      </c>
    </row>
    <row r="40" spans="1:2" x14ac:dyDescent="0.3">
      <c r="A40" t="s">
        <v>136</v>
      </c>
      <c r="B40">
        <v>8.5500000000000025</v>
      </c>
    </row>
    <row r="41" spans="1:2" x14ac:dyDescent="0.3">
      <c r="A41" t="s">
        <v>137</v>
      </c>
      <c r="B41">
        <v>8.7500000000000018</v>
      </c>
    </row>
    <row r="42" spans="1:2" x14ac:dyDescent="0.3">
      <c r="A42" t="s">
        <v>138</v>
      </c>
      <c r="B42">
        <v>8.9500000000000011</v>
      </c>
    </row>
    <row r="43" spans="1:2" x14ac:dyDescent="0.3">
      <c r="A43" t="s">
        <v>139</v>
      </c>
      <c r="B43">
        <v>9.15</v>
      </c>
    </row>
    <row r="44" spans="1:2" x14ac:dyDescent="0.3">
      <c r="A44" t="s">
        <v>140</v>
      </c>
      <c r="B44">
        <v>9.35</v>
      </c>
    </row>
    <row r="45" spans="1:2" x14ac:dyDescent="0.3">
      <c r="A45" t="s">
        <v>141</v>
      </c>
      <c r="B45">
        <v>9.5499999999999989</v>
      </c>
    </row>
    <row r="46" spans="1:2" x14ac:dyDescent="0.3">
      <c r="A46" t="s">
        <v>142</v>
      </c>
      <c r="B46">
        <v>9.7499999999999982</v>
      </c>
    </row>
    <row r="47" spans="1:2" x14ac:dyDescent="0.3">
      <c r="A47" t="s">
        <v>143</v>
      </c>
      <c r="B47">
        <v>9.9499999999999975</v>
      </c>
    </row>
    <row r="48" spans="1:2" x14ac:dyDescent="0.3">
      <c r="A48" t="s">
        <v>144</v>
      </c>
      <c r="B48">
        <v>10.149999999999997</v>
      </c>
    </row>
    <row r="49" spans="1:2" x14ac:dyDescent="0.3">
      <c r="A49" t="s">
        <v>145</v>
      </c>
      <c r="B49">
        <v>10.349999999999996</v>
      </c>
    </row>
    <row r="50" spans="1:2" x14ac:dyDescent="0.3">
      <c r="A50" t="s">
        <v>146</v>
      </c>
      <c r="B50">
        <v>10.549999999999995</v>
      </c>
    </row>
    <row r="51" spans="1:2" x14ac:dyDescent="0.3">
      <c r="A51" t="s">
        <v>47</v>
      </c>
      <c r="B51">
        <v>1</v>
      </c>
    </row>
    <row r="52" spans="1:2" x14ac:dyDescent="0.3">
      <c r="A52" t="s">
        <v>48</v>
      </c>
      <c r="B52">
        <v>1.1000000000000001</v>
      </c>
    </row>
    <row r="53" spans="1:2" x14ac:dyDescent="0.3">
      <c r="A53" t="s">
        <v>49</v>
      </c>
      <c r="B53">
        <v>1.2000000000000002</v>
      </c>
    </row>
    <row r="54" spans="1:2" x14ac:dyDescent="0.3">
      <c r="A54" t="s">
        <v>50</v>
      </c>
      <c r="B54">
        <v>1.3000000000000003</v>
      </c>
    </row>
    <row r="55" spans="1:2" x14ac:dyDescent="0.3">
      <c r="A55" t="s">
        <v>51</v>
      </c>
      <c r="B55">
        <v>1.4000000000000004</v>
      </c>
    </row>
    <row r="56" spans="1:2" x14ac:dyDescent="0.3">
      <c r="A56" t="s">
        <v>52</v>
      </c>
      <c r="B56">
        <v>1.5000000000000004</v>
      </c>
    </row>
    <row r="57" spans="1:2" x14ac:dyDescent="0.3">
      <c r="A57" t="s">
        <v>53</v>
      </c>
      <c r="B57">
        <v>1.6000000000000005</v>
      </c>
    </row>
    <row r="58" spans="1:2" x14ac:dyDescent="0.3">
      <c r="A58" t="s">
        <v>54</v>
      </c>
      <c r="B58">
        <v>1.7000000000000006</v>
      </c>
    </row>
    <row r="59" spans="1:2" x14ac:dyDescent="0.3">
      <c r="A59" t="s">
        <v>55</v>
      </c>
      <c r="B59">
        <v>1.8000000000000007</v>
      </c>
    </row>
    <row r="60" spans="1:2" x14ac:dyDescent="0.3">
      <c r="A60" t="s">
        <v>56</v>
      </c>
      <c r="B60">
        <v>1.9000000000000008</v>
      </c>
    </row>
    <row r="61" spans="1:2" x14ac:dyDescent="0.3">
      <c r="A61" t="s">
        <v>57</v>
      </c>
      <c r="B61">
        <v>2.0000000000000009</v>
      </c>
    </row>
    <row r="62" spans="1:2" x14ac:dyDescent="0.3">
      <c r="A62" t="s">
        <v>58</v>
      </c>
      <c r="B62">
        <v>2.100000000000001</v>
      </c>
    </row>
    <row r="63" spans="1:2" x14ac:dyDescent="0.3">
      <c r="A63" t="s">
        <v>59</v>
      </c>
      <c r="B63">
        <v>2.2000000000000011</v>
      </c>
    </row>
    <row r="64" spans="1:2" x14ac:dyDescent="0.3">
      <c r="A64" t="s">
        <v>60</v>
      </c>
      <c r="B64">
        <v>2.3000000000000012</v>
      </c>
    </row>
    <row r="65" spans="1:2" x14ac:dyDescent="0.3">
      <c r="A65" t="s">
        <v>61</v>
      </c>
      <c r="B65">
        <v>2.4000000000000012</v>
      </c>
    </row>
    <row r="66" spans="1:2" x14ac:dyDescent="0.3">
      <c r="A66" t="s">
        <v>62</v>
      </c>
      <c r="B66">
        <v>2.5000000000000013</v>
      </c>
    </row>
    <row r="67" spans="1:2" x14ac:dyDescent="0.3">
      <c r="A67" t="s">
        <v>63</v>
      </c>
      <c r="B67">
        <v>2.6000000000000014</v>
      </c>
    </row>
    <row r="68" spans="1:2" x14ac:dyDescent="0.3">
      <c r="A68" t="s">
        <v>64</v>
      </c>
      <c r="B68">
        <v>2.7000000000000015</v>
      </c>
    </row>
    <row r="69" spans="1:2" x14ac:dyDescent="0.3">
      <c r="A69" t="s">
        <v>65</v>
      </c>
      <c r="B69">
        <v>2.8000000000000016</v>
      </c>
    </row>
    <row r="70" spans="1:2" x14ac:dyDescent="0.3">
      <c r="A70" t="s">
        <v>66</v>
      </c>
      <c r="B70">
        <v>2.9000000000000017</v>
      </c>
    </row>
    <row r="71" spans="1:2" x14ac:dyDescent="0.3">
      <c r="A71" t="s">
        <v>67</v>
      </c>
      <c r="B71">
        <v>3.0000000000000018</v>
      </c>
    </row>
    <row r="72" spans="1:2" x14ac:dyDescent="0.3">
      <c r="A72" t="s">
        <v>68</v>
      </c>
      <c r="B72">
        <v>3.1000000000000019</v>
      </c>
    </row>
    <row r="73" spans="1:2" x14ac:dyDescent="0.3">
      <c r="A73" t="s">
        <v>69</v>
      </c>
      <c r="B73">
        <v>3.200000000000002</v>
      </c>
    </row>
    <row r="74" spans="1:2" x14ac:dyDescent="0.3">
      <c r="A74" t="s">
        <v>70</v>
      </c>
      <c r="B74">
        <v>3.300000000000002</v>
      </c>
    </row>
    <row r="75" spans="1:2" x14ac:dyDescent="0.3">
      <c r="A75" t="s">
        <v>71</v>
      </c>
      <c r="B75">
        <v>3.4000000000000021</v>
      </c>
    </row>
    <row r="76" spans="1:2" x14ac:dyDescent="0.3">
      <c r="A76" t="s">
        <v>72</v>
      </c>
      <c r="B76">
        <v>3.5000000000000022</v>
      </c>
    </row>
    <row r="77" spans="1:2" x14ac:dyDescent="0.3">
      <c r="A77" t="s">
        <v>73</v>
      </c>
      <c r="B77">
        <v>3.6000000000000023</v>
      </c>
    </row>
    <row r="78" spans="1:2" x14ac:dyDescent="0.3">
      <c r="A78" t="s">
        <v>74</v>
      </c>
      <c r="B78">
        <v>3.7000000000000024</v>
      </c>
    </row>
    <row r="79" spans="1:2" x14ac:dyDescent="0.3">
      <c r="A79" t="s">
        <v>75</v>
      </c>
      <c r="B79">
        <v>3.8000000000000025</v>
      </c>
    </row>
    <row r="80" spans="1:2" x14ac:dyDescent="0.3">
      <c r="A80" t="s">
        <v>76</v>
      </c>
      <c r="B80">
        <v>3.9000000000000026</v>
      </c>
    </row>
    <row r="81" spans="1:2" x14ac:dyDescent="0.3">
      <c r="A81" t="s">
        <v>77</v>
      </c>
      <c r="B81">
        <v>4.0000000000000027</v>
      </c>
    </row>
    <row r="82" spans="1:2" x14ac:dyDescent="0.3">
      <c r="A82" t="s">
        <v>78</v>
      </c>
      <c r="B82">
        <v>4.1000000000000023</v>
      </c>
    </row>
    <row r="83" spans="1:2" x14ac:dyDescent="0.3">
      <c r="A83" t="s">
        <v>79</v>
      </c>
      <c r="B83">
        <v>4.200000000000002</v>
      </c>
    </row>
    <row r="84" spans="1:2" x14ac:dyDescent="0.3">
      <c r="A84" t="s">
        <v>80</v>
      </c>
      <c r="B84">
        <v>4.3000000000000016</v>
      </c>
    </row>
    <row r="85" spans="1:2" x14ac:dyDescent="0.3">
      <c r="A85" t="s">
        <v>81</v>
      </c>
      <c r="B85">
        <v>4.4000000000000012</v>
      </c>
    </row>
    <row r="86" spans="1:2" x14ac:dyDescent="0.3">
      <c r="A86" t="s">
        <v>82</v>
      </c>
      <c r="B86">
        <v>4.5000000000000009</v>
      </c>
    </row>
    <row r="87" spans="1:2" x14ac:dyDescent="0.3">
      <c r="A87" t="s">
        <v>83</v>
      </c>
      <c r="B87">
        <v>4.6000000000000005</v>
      </c>
    </row>
    <row r="88" spans="1:2" x14ac:dyDescent="0.3">
      <c r="A88" t="s">
        <v>84</v>
      </c>
      <c r="B88">
        <v>4.7</v>
      </c>
    </row>
    <row r="89" spans="1:2" x14ac:dyDescent="0.3">
      <c r="A89" t="s">
        <v>85</v>
      </c>
      <c r="B89">
        <v>4.8</v>
      </c>
    </row>
    <row r="90" spans="1:2" x14ac:dyDescent="0.3">
      <c r="A90" t="s">
        <v>86</v>
      </c>
      <c r="B90">
        <v>4.8999999999999995</v>
      </c>
    </row>
    <row r="91" spans="1:2" x14ac:dyDescent="0.3">
      <c r="A91" t="s">
        <v>87</v>
      </c>
      <c r="B91">
        <v>4.9999999999999991</v>
      </c>
    </row>
    <row r="92" spans="1:2" x14ac:dyDescent="0.3">
      <c r="A92" t="s">
        <v>88</v>
      </c>
      <c r="B92">
        <v>5.0999999999999988</v>
      </c>
    </row>
    <row r="93" spans="1:2" x14ac:dyDescent="0.3">
      <c r="A93" t="s">
        <v>89</v>
      </c>
      <c r="B93">
        <v>5.1999999999999984</v>
      </c>
    </row>
    <row r="94" spans="1:2" x14ac:dyDescent="0.3">
      <c r="A94" t="s">
        <v>90</v>
      </c>
      <c r="B94">
        <v>5.299999999999998</v>
      </c>
    </row>
    <row r="95" spans="1:2" x14ac:dyDescent="0.3">
      <c r="A95" t="s">
        <v>91</v>
      </c>
      <c r="B95">
        <v>5.3999999999999977</v>
      </c>
    </row>
    <row r="96" spans="1:2" x14ac:dyDescent="0.3">
      <c r="A96" t="s">
        <v>92</v>
      </c>
      <c r="B96">
        <v>5.4999999999999973</v>
      </c>
    </row>
    <row r="97" spans="1:2" x14ac:dyDescent="0.3">
      <c r="A97" t="s">
        <v>93</v>
      </c>
      <c r="B97">
        <v>5.599999999999997</v>
      </c>
    </row>
    <row r="98" spans="1:2" x14ac:dyDescent="0.3">
      <c r="A98" t="s">
        <v>94</v>
      </c>
      <c r="B98">
        <v>5.6999999999999966</v>
      </c>
    </row>
    <row r="99" spans="1:2" x14ac:dyDescent="0.3">
      <c r="A99" t="s">
        <v>95</v>
      </c>
      <c r="B99">
        <v>5.7999999999999963</v>
      </c>
    </row>
    <row r="100" spans="1:2" x14ac:dyDescent="0.3">
      <c r="A100" t="s">
        <v>96</v>
      </c>
      <c r="B100">
        <v>5.8999999999999959</v>
      </c>
    </row>
    <row r="101" spans="1:2" x14ac:dyDescent="0.3">
      <c r="A101" t="s">
        <v>41</v>
      </c>
      <c r="B101" t="s">
        <v>42</v>
      </c>
    </row>
  </sheetData>
  <sortState xmlns:xlrd2="http://schemas.microsoft.com/office/spreadsheetml/2017/richdata2" ref="G1:G5">
    <sortCondition ref="G1:G5"/>
  </sortState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06529-3137-4FA4-99D6-8BA43FB11AA4}">
  <dimension ref="B2:K33"/>
  <sheetViews>
    <sheetView workbookViewId="0">
      <selection activeCell="H3" sqref="H3:H33"/>
    </sheetView>
  </sheetViews>
  <sheetFormatPr defaultRowHeight="14.4" x14ac:dyDescent="0.3"/>
  <cols>
    <col min="3" max="3" width="8.77734375" style="7"/>
    <col min="4" max="4" width="19.77734375" bestFit="1" customWidth="1"/>
    <col min="5" max="6" width="12.21875" bestFit="1" customWidth="1"/>
    <col min="7" max="7" width="13.77734375" bestFit="1" customWidth="1"/>
    <col min="8" max="8" width="14.33203125" bestFit="1" customWidth="1"/>
    <col min="11" max="11" width="15.6640625" bestFit="1" customWidth="1"/>
  </cols>
  <sheetData>
    <row r="2" spans="2:11" x14ac:dyDescent="0.3">
      <c r="B2" t="s">
        <v>34</v>
      </c>
      <c r="C2" s="7" t="s">
        <v>158</v>
      </c>
      <c r="D2" t="s">
        <v>159</v>
      </c>
      <c r="E2" t="s">
        <v>160</v>
      </c>
      <c r="F2" t="s">
        <v>161</v>
      </c>
      <c r="G2" t="s">
        <v>169</v>
      </c>
      <c r="H2" t="s">
        <v>165</v>
      </c>
      <c r="I2" t="s">
        <v>166</v>
      </c>
      <c r="J2" t="s">
        <v>167</v>
      </c>
      <c r="K2" t="s">
        <v>168</v>
      </c>
    </row>
    <row r="3" spans="2:11" x14ac:dyDescent="0.3">
      <c r="B3">
        <f>p_age</f>
        <v>31</v>
      </c>
      <c r="C3" s="8">
        <v>1</v>
      </c>
      <c r="D3" s="9" t="e">
        <f>ROUND(p_annualprem*Sheet3!C3,2)</f>
        <v>#N/A</v>
      </c>
      <c r="E3">
        <f t="shared" ref="E3:E33" si="0">p_sa</f>
        <v>200000</v>
      </c>
      <c r="F3" t="e">
        <f>D3*n_lb</f>
        <v>#N/A</v>
      </c>
      <c r="G3" t="e">
        <f>D3*n_pi</f>
        <v>#N/A</v>
      </c>
      <c r="H3" t="e">
        <f>D3*n_oi</f>
        <v>#N/A</v>
      </c>
      <c r="K3" t="e">
        <f>E3+MAX(F3:H3)</f>
        <v>#N/A</v>
      </c>
    </row>
    <row r="4" spans="2:11" x14ac:dyDescent="0.3">
      <c r="B4" s="7">
        <f t="shared" ref="B4:B33" si="1">p_age+C3</f>
        <v>32</v>
      </c>
      <c r="C4" s="8">
        <f t="shared" ref="C4:C33" si="2">IF(p_term&lt;(C3+1),p_ppt,C3+1)</f>
        <v>2</v>
      </c>
      <c r="D4" s="9" t="e">
        <f>ROUND(p_annualprem*Sheet3!C4,2)</f>
        <v>#N/A</v>
      </c>
      <c r="E4">
        <f t="shared" si="0"/>
        <v>200000</v>
      </c>
      <c r="F4" t="e">
        <f t="shared" ref="F4:F33" si="3">F3+(D4*n_lb)</f>
        <v>#N/A</v>
      </c>
      <c r="G4" t="e">
        <f t="shared" ref="G4:G33" si="4">G3+(D4*n_pi)</f>
        <v>#N/A</v>
      </c>
      <c r="H4" t="e">
        <f t="shared" ref="H4:H33" si="5">H3+(D4*n_oi)</f>
        <v>#N/A</v>
      </c>
      <c r="K4" t="e">
        <f t="shared" ref="K4:K31" si="6">E4+MAX(F4:H4)</f>
        <v>#N/A</v>
      </c>
    </row>
    <row r="5" spans="2:11" x14ac:dyDescent="0.3">
      <c r="B5" s="7">
        <f t="shared" si="1"/>
        <v>33</v>
      </c>
      <c r="C5" s="8">
        <f t="shared" si="2"/>
        <v>3</v>
      </c>
      <c r="D5" s="9" t="e">
        <f>ROUND(p_annualprem*Sheet3!C5,2)</f>
        <v>#N/A</v>
      </c>
      <c r="E5">
        <f t="shared" si="0"/>
        <v>200000</v>
      </c>
      <c r="F5" t="e">
        <f t="shared" si="3"/>
        <v>#N/A</v>
      </c>
      <c r="G5" t="e">
        <f t="shared" si="4"/>
        <v>#N/A</v>
      </c>
      <c r="H5" t="e">
        <f t="shared" si="5"/>
        <v>#N/A</v>
      </c>
      <c r="K5" t="e">
        <f t="shared" si="6"/>
        <v>#N/A</v>
      </c>
    </row>
    <row r="6" spans="2:11" x14ac:dyDescent="0.3">
      <c r="B6" s="7">
        <f t="shared" si="1"/>
        <v>34</v>
      </c>
      <c r="C6" s="8">
        <f t="shared" si="2"/>
        <v>4</v>
      </c>
      <c r="D6" s="9" t="e">
        <f>ROUND(p_annualprem*Sheet3!C6,2)</f>
        <v>#N/A</v>
      </c>
      <c r="E6">
        <f t="shared" si="0"/>
        <v>200000</v>
      </c>
      <c r="F6" t="e">
        <f t="shared" si="3"/>
        <v>#N/A</v>
      </c>
      <c r="G6" t="e">
        <f t="shared" si="4"/>
        <v>#N/A</v>
      </c>
      <c r="H6" t="e">
        <f t="shared" si="5"/>
        <v>#N/A</v>
      </c>
      <c r="K6" t="e">
        <f t="shared" si="6"/>
        <v>#N/A</v>
      </c>
    </row>
    <row r="7" spans="2:11" x14ac:dyDescent="0.3">
      <c r="B7" s="7">
        <f t="shared" si="1"/>
        <v>35</v>
      </c>
      <c r="C7" s="8">
        <f t="shared" si="2"/>
        <v>5</v>
      </c>
      <c r="D7" s="9" t="e">
        <f>ROUND(p_annualprem*Sheet3!C7,2)</f>
        <v>#N/A</v>
      </c>
      <c r="E7">
        <f t="shared" si="0"/>
        <v>200000</v>
      </c>
      <c r="F7" t="e">
        <f t="shared" si="3"/>
        <v>#N/A</v>
      </c>
      <c r="G7" t="e">
        <f t="shared" si="4"/>
        <v>#N/A</v>
      </c>
      <c r="H7" t="e">
        <f t="shared" si="5"/>
        <v>#N/A</v>
      </c>
      <c r="K7" t="e">
        <f t="shared" si="6"/>
        <v>#N/A</v>
      </c>
    </row>
    <row r="8" spans="2:11" x14ac:dyDescent="0.3">
      <c r="B8" s="7">
        <f t="shared" si="1"/>
        <v>36</v>
      </c>
      <c r="C8" s="8">
        <f t="shared" si="2"/>
        <v>6</v>
      </c>
      <c r="D8" s="9" t="e">
        <f>ROUND(p_annualprem*Sheet3!C8,2)</f>
        <v>#N/A</v>
      </c>
      <c r="E8">
        <f t="shared" si="0"/>
        <v>200000</v>
      </c>
      <c r="F8" t="e">
        <f t="shared" si="3"/>
        <v>#N/A</v>
      </c>
      <c r="G8" t="e">
        <f t="shared" si="4"/>
        <v>#N/A</v>
      </c>
      <c r="H8" t="e">
        <f t="shared" si="5"/>
        <v>#N/A</v>
      </c>
      <c r="K8" t="e">
        <f t="shared" si="6"/>
        <v>#N/A</v>
      </c>
    </row>
    <row r="9" spans="2:11" x14ac:dyDescent="0.3">
      <c r="B9" s="7">
        <f t="shared" si="1"/>
        <v>37</v>
      </c>
      <c r="C9" s="8">
        <f t="shared" si="2"/>
        <v>7</v>
      </c>
      <c r="D9" s="9" t="e">
        <f>ROUND(p_annualprem*Sheet3!C9,2)</f>
        <v>#N/A</v>
      </c>
      <c r="E9">
        <f t="shared" si="0"/>
        <v>200000</v>
      </c>
      <c r="F9" t="e">
        <f t="shared" si="3"/>
        <v>#N/A</v>
      </c>
      <c r="G9" t="e">
        <f t="shared" si="4"/>
        <v>#N/A</v>
      </c>
      <c r="H9" t="e">
        <f t="shared" si="5"/>
        <v>#N/A</v>
      </c>
      <c r="K9" t="e">
        <f t="shared" si="6"/>
        <v>#N/A</v>
      </c>
    </row>
    <row r="10" spans="2:11" x14ac:dyDescent="0.3">
      <c r="B10" s="7">
        <f t="shared" si="1"/>
        <v>38</v>
      </c>
      <c r="C10" s="8">
        <f t="shared" si="2"/>
        <v>8</v>
      </c>
      <c r="D10" s="9" t="e">
        <f>ROUND(p_annualprem*Sheet3!C10,2)</f>
        <v>#N/A</v>
      </c>
      <c r="E10">
        <f t="shared" si="0"/>
        <v>200000</v>
      </c>
      <c r="F10" t="e">
        <f t="shared" si="3"/>
        <v>#N/A</v>
      </c>
      <c r="G10" t="e">
        <f t="shared" si="4"/>
        <v>#N/A</v>
      </c>
      <c r="H10" t="e">
        <f t="shared" si="5"/>
        <v>#N/A</v>
      </c>
      <c r="K10" t="e">
        <f t="shared" si="6"/>
        <v>#N/A</v>
      </c>
    </row>
    <row r="11" spans="2:11" x14ac:dyDescent="0.3">
      <c r="B11" s="7">
        <f t="shared" si="1"/>
        <v>39</v>
      </c>
      <c r="C11" s="8">
        <f t="shared" si="2"/>
        <v>9</v>
      </c>
      <c r="D11" s="9" t="e">
        <f>ROUND(p_annualprem*Sheet3!C11,2)</f>
        <v>#N/A</v>
      </c>
      <c r="E11">
        <f t="shared" si="0"/>
        <v>200000</v>
      </c>
      <c r="F11" t="e">
        <f t="shared" si="3"/>
        <v>#N/A</v>
      </c>
      <c r="G11" t="e">
        <f t="shared" si="4"/>
        <v>#N/A</v>
      </c>
      <c r="H11" t="e">
        <f t="shared" si="5"/>
        <v>#N/A</v>
      </c>
      <c r="K11" t="e">
        <f t="shared" si="6"/>
        <v>#N/A</v>
      </c>
    </row>
    <row r="12" spans="2:11" x14ac:dyDescent="0.3">
      <c r="B12" s="7">
        <f t="shared" si="1"/>
        <v>40</v>
      </c>
      <c r="C12" s="8">
        <f t="shared" si="2"/>
        <v>10</v>
      </c>
      <c r="D12" s="9" t="e">
        <f>ROUND(p_annualprem*Sheet3!C12,2)</f>
        <v>#N/A</v>
      </c>
      <c r="E12">
        <f t="shared" si="0"/>
        <v>200000</v>
      </c>
      <c r="F12" t="e">
        <f t="shared" si="3"/>
        <v>#N/A</v>
      </c>
      <c r="G12" t="e">
        <f t="shared" si="4"/>
        <v>#N/A</v>
      </c>
      <c r="H12" t="e">
        <f t="shared" si="5"/>
        <v>#N/A</v>
      </c>
      <c r="K12" t="e">
        <f t="shared" si="6"/>
        <v>#N/A</v>
      </c>
    </row>
    <row r="13" spans="2:11" x14ac:dyDescent="0.3">
      <c r="B13" s="7">
        <f t="shared" si="1"/>
        <v>41</v>
      </c>
      <c r="C13" s="8">
        <f t="shared" si="2"/>
        <v>11</v>
      </c>
      <c r="D13" s="9" t="e">
        <f>ROUND(p_annualprem*Sheet3!C13,2)</f>
        <v>#N/A</v>
      </c>
      <c r="E13">
        <f t="shared" si="0"/>
        <v>200000</v>
      </c>
      <c r="F13" t="e">
        <f t="shared" si="3"/>
        <v>#N/A</v>
      </c>
      <c r="G13" t="e">
        <f t="shared" si="4"/>
        <v>#N/A</v>
      </c>
      <c r="H13" t="e">
        <f t="shared" si="5"/>
        <v>#N/A</v>
      </c>
      <c r="K13" t="e">
        <f t="shared" si="6"/>
        <v>#N/A</v>
      </c>
    </row>
    <row r="14" spans="2:11" x14ac:dyDescent="0.3">
      <c r="B14" s="7">
        <f t="shared" si="1"/>
        <v>42</v>
      </c>
      <c r="C14" s="8">
        <f t="shared" si="2"/>
        <v>12</v>
      </c>
      <c r="D14" s="9" t="e">
        <f>ROUND(p_annualprem*Sheet3!C14,2)</f>
        <v>#N/A</v>
      </c>
      <c r="E14">
        <f t="shared" si="0"/>
        <v>200000</v>
      </c>
      <c r="F14" t="e">
        <f t="shared" si="3"/>
        <v>#N/A</v>
      </c>
      <c r="G14" t="e">
        <f t="shared" si="4"/>
        <v>#N/A</v>
      </c>
      <c r="H14" t="e">
        <f t="shared" si="5"/>
        <v>#N/A</v>
      </c>
      <c r="K14" t="e">
        <f t="shared" si="6"/>
        <v>#N/A</v>
      </c>
    </row>
    <row r="15" spans="2:11" x14ac:dyDescent="0.3">
      <c r="B15" s="7">
        <f t="shared" si="1"/>
        <v>43</v>
      </c>
      <c r="C15" s="8">
        <f t="shared" si="2"/>
        <v>13</v>
      </c>
      <c r="D15" s="9" t="e">
        <f>ROUND(p_annualprem*Sheet3!C15,2)</f>
        <v>#N/A</v>
      </c>
      <c r="E15">
        <f t="shared" si="0"/>
        <v>200000</v>
      </c>
      <c r="F15" t="e">
        <f t="shared" si="3"/>
        <v>#N/A</v>
      </c>
      <c r="G15" t="e">
        <f t="shared" si="4"/>
        <v>#N/A</v>
      </c>
      <c r="H15" t="e">
        <f t="shared" si="5"/>
        <v>#N/A</v>
      </c>
      <c r="K15" t="e">
        <f t="shared" si="6"/>
        <v>#N/A</v>
      </c>
    </row>
    <row r="16" spans="2:11" x14ac:dyDescent="0.3">
      <c r="B16" s="7">
        <f t="shared" si="1"/>
        <v>44</v>
      </c>
      <c r="C16" s="8">
        <f t="shared" si="2"/>
        <v>14</v>
      </c>
      <c r="D16" s="9" t="e">
        <f>ROUND(p_annualprem*Sheet3!C16,2)</f>
        <v>#N/A</v>
      </c>
      <c r="E16">
        <f t="shared" si="0"/>
        <v>200000</v>
      </c>
      <c r="F16" t="e">
        <f t="shared" si="3"/>
        <v>#N/A</v>
      </c>
      <c r="G16" t="e">
        <f t="shared" si="4"/>
        <v>#N/A</v>
      </c>
      <c r="H16" t="e">
        <f t="shared" si="5"/>
        <v>#N/A</v>
      </c>
      <c r="K16" t="e">
        <f t="shared" si="6"/>
        <v>#N/A</v>
      </c>
    </row>
    <row r="17" spans="2:11" x14ac:dyDescent="0.3">
      <c r="B17" s="7">
        <f t="shared" si="1"/>
        <v>45</v>
      </c>
      <c r="C17" s="8">
        <f t="shared" si="2"/>
        <v>15</v>
      </c>
      <c r="D17" s="9" t="e">
        <f>ROUND(p_annualprem*Sheet3!C17,2)</f>
        <v>#N/A</v>
      </c>
      <c r="E17">
        <f t="shared" si="0"/>
        <v>200000</v>
      </c>
      <c r="F17" t="e">
        <f t="shared" si="3"/>
        <v>#N/A</v>
      </c>
      <c r="G17" t="e">
        <f t="shared" si="4"/>
        <v>#N/A</v>
      </c>
      <c r="H17" t="e">
        <f t="shared" si="5"/>
        <v>#N/A</v>
      </c>
      <c r="K17" t="e">
        <f t="shared" si="6"/>
        <v>#N/A</v>
      </c>
    </row>
    <row r="18" spans="2:11" x14ac:dyDescent="0.3">
      <c r="B18" s="7">
        <f t="shared" si="1"/>
        <v>46</v>
      </c>
      <c r="C18" s="8">
        <f t="shared" si="2"/>
        <v>16</v>
      </c>
      <c r="D18" s="9" t="e">
        <f>ROUND(p_annualprem*Sheet3!C18,2)</f>
        <v>#N/A</v>
      </c>
      <c r="E18">
        <f t="shared" si="0"/>
        <v>200000</v>
      </c>
      <c r="F18" t="e">
        <f t="shared" si="3"/>
        <v>#N/A</v>
      </c>
      <c r="G18" t="e">
        <f t="shared" si="4"/>
        <v>#N/A</v>
      </c>
      <c r="H18" t="e">
        <f t="shared" si="5"/>
        <v>#N/A</v>
      </c>
      <c r="K18" t="e">
        <f t="shared" si="6"/>
        <v>#N/A</v>
      </c>
    </row>
    <row r="19" spans="2:11" x14ac:dyDescent="0.3">
      <c r="B19" s="7">
        <f t="shared" si="1"/>
        <v>47</v>
      </c>
      <c r="C19" s="8">
        <f t="shared" si="2"/>
        <v>17</v>
      </c>
      <c r="D19" s="9" t="e">
        <f>ROUND(p_annualprem*Sheet3!C19,2)</f>
        <v>#N/A</v>
      </c>
      <c r="E19">
        <f t="shared" si="0"/>
        <v>200000</v>
      </c>
      <c r="F19" t="e">
        <f t="shared" si="3"/>
        <v>#N/A</v>
      </c>
      <c r="G19" t="e">
        <f t="shared" si="4"/>
        <v>#N/A</v>
      </c>
      <c r="H19" t="e">
        <f t="shared" si="5"/>
        <v>#N/A</v>
      </c>
      <c r="K19" t="e">
        <f t="shared" si="6"/>
        <v>#N/A</v>
      </c>
    </row>
    <row r="20" spans="2:11" x14ac:dyDescent="0.3">
      <c r="B20" s="7">
        <f t="shared" si="1"/>
        <v>48</v>
      </c>
      <c r="C20" s="8">
        <f t="shared" si="2"/>
        <v>18</v>
      </c>
      <c r="D20" s="9" t="e">
        <f>ROUND(p_annualprem*Sheet3!C20,2)</f>
        <v>#N/A</v>
      </c>
      <c r="E20">
        <f t="shared" si="0"/>
        <v>200000</v>
      </c>
      <c r="F20" t="e">
        <f t="shared" si="3"/>
        <v>#N/A</v>
      </c>
      <c r="G20" t="e">
        <f t="shared" si="4"/>
        <v>#N/A</v>
      </c>
      <c r="H20" t="e">
        <f t="shared" si="5"/>
        <v>#N/A</v>
      </c>
      <c r="K20" t="e">
        <f t="shared" si="6"/>
        <v>#N/A</v>
      </c>
    </row>
    <row r="21" spans="2:11" x14ac:dyDescent="0.3">
      <c r="B21" s="7">
        <f t="shared" si="1"/>
        <v>49</v>
      </c>
      <c r="C21" s="8">
        <f t="shared" si="2"/>
        <v>19</v>
      </c>
      <c r="D21" s="9" t="e">
        <f>ROUND(p_annualprem*Sheet3!C21,2)</f>
        <v>#N/A</v>
      </c>
      <c r="E21">
        <f t="shared" si="0"/>
        <v>200000</v>
      </c>
      <c r="F21" t="e">
        <f t="shared" si="3"/>
        <v>#N/A</v>
      </c>
      <c r="G21" t="e">
        <f t="shared" si="4"/>
        <v>#N/A</v>
      </c>
      <c r="H21" t="e">
        <f t="shared" si="5"/>
        <v>#N/A</v>
      </c>
      <c r="K21" t="e">
        <f t="shared" si="6"/>
        <v>#N/A</v>
      </c>
    </row>
    <row r="22" spans="2:11" x14ac:dyDescent="0.3">
      <c r="B22" s="7">
        <f t="shared" si="1"/>
        <v>50</v>
      </c>
      <c r="C22" s="8">
        <f t="shared" si="2"/>
        <v>20</v>
      </c>
      <c r="D22" s="9" t="e">
        <f>ROUND(p_annualprem*Sheet3!C22,2)</f>
        <v>#N/A</v>
      </c>
      <c r="E22">
        <f t="shared" si="0"/>
        <v>200000</v>
      </c>
      <c r="F22" t="e">
        <f t="shared" si="3"/>
        <v>#N/A</v>
      </c>
      <c r="G22" t="e">
        <f t="shared" si="4"/>
        <v>#N/A</v>
      </c>
      <c r="H22" t="e">
        <f t="shared" si="5"/>
        <v>#N/A</v>
      </c>
      <c r="K22" t="e">
        <f t="shared" si="6"/>
        <v>#N/A</v>
      </c>
    </row>
    <row r="23" spans="2:11" x14ac:dyDescent="0.3">
      <c r="B23" s="7">
        <f t="shared" si="1"/>
        <v>51</v>
      </c>
      <c r="C23" s="8">
        <f t="shared" si="2"/>
        <v>10</v>
      </c>
      <c r="D23" s="9" t="e">
        <f>ROUND(p_annualprem*Sheet3!C23,2)</f>
        <v>#N/A</v>
      </c>
      <c r="E23">
        <f t="shared" si="0"/>
        <v>200000</v>
      </c>
      <c r="F23" t="e">
        <f t="shared" si="3"/>
        <v>#N/A</v>
      </c>
      <c r="G23" t="e">
        <f t="shared" si="4"/>
        <v>#N/A</v>
      </c>
      <c r="H23" t="e">
        <f t="shared" si="5"/>
        <v>#N/A</v>
      </c>
      <c r="K23" t="e">
        <f t="shared" si="6"/>
        <v>#N/A</v>
      </c>
    </row>
    <row r="24" spans="2:11" x14ac:dyDescent="0.3">
      <c r="B24" s="7">
        <f t="shared" si="1"/>
        <v>41</v>
      </c>
      <c r="C24" s="8">
        <f t="shared" si="2"/>
        <v>11</v>
      </c>
      <c r="D24" s="9" t="e">
        <f>ROUND(p_annualprem*Sheet3!C24,2)</f>
        <v>#N/A</v>
      </c>
      <c r="E24">
        <f t="shared" si="0"/>
        <v>200000</v>
      </c>
      <c r="F24" t="e">
        <f t="shared" si="3"/>
        <v>#N/A</v>
      </c>
      <c r="G24" t="e">
        <f t="shared" si="4"/>
        <v>#N/A</v>
      </c>
      <c r="H24" t="e">
        <f t="shared" si="5"/>
        <v>#N/A</v>
      </c>
      <c r="K24" t="e">
        <f t="shared" si="6"/>
        <v>#N/A</v>
      </c>
    </row>
    <row r="25" spans="2:11" x14ac:dyDescent="0.3">
      <c r="B25" s="7">
        <f t="shared" si="1"/>
        <v>42</v>
      </c>
      <c r="C25" s="8">
        <f t="shared" si="2"/>
        <v>12</v>
      </c>
      <c r="D25" s="9" t="e">
        <f>ROUND(p_annualprem*Sheet3!C25,2)</f>
        <v>#N/A</v>
      </c>
      <c r="E25">
        <f t="shared" si="0"/>
        <v>200000</v>
      </c>
      <c r="F25" t="e">
        <f t="shared" si="3"/>
        <v>#N/A</v>
      </c>
      <c r="G25" t="e">
        <f t="shared" si="4"/>
        <v>#N/A</v>
      </c>
      <c r="H25" t="e">
        <f t="shared" si="5"/>
        <v>#N/A</v>
      </c>
      <c r="K25" t="e">
        <f t="shared" si="6"/>
        <v>#N/A</v>
      </c>
    </row>
    <row r="26" spans="2:11" x14ac:dyDescent="0.3">
      <c r="B26" s="7">
        <f t="shared" si="1"/>
        <v>43</v>
      </c>
      <c r="C26" s="8">
        <f t="shared" si="2"/>
        <v>13</v>
      </c>
      <c r="D26" s="9" t="e">
        <f>ROUND(p_annualprem*Sheet3!C26,2)</f>
        <v>#N/A</v>
      </c>
      <c r="E26">
        <f t="shared" si="0"/>
        <v>200000</v>
      </c>
      <c r="F26" t="e">
        <f t="shared" si="3"/>
        <v>#N/A</v>
      </c>
      <c r="G26" t="e">
        <f t="shared" si="4"/>
        <v>#N/A</v>
      </c>
      <c r="H26" t="e">
        <f t="shared" si="5"/>
        <v>#N/A</v>
      </c>
      <c r="K26" t="e">
        <f t="shared" si="6"/>
        <v>#N/A</v>
      </c>
    </row>
    <row r="27" spans="2:11" x14ac:dyDescent="0.3">
      <c r="B27" s="7">
        <f t="shared" si="1"/>
        <v>44</v>
      </c>
      <c r="C27" s="8">
        <f t="shared" si="2"/>
        <v>14</v>
      </c>
      <c r="D27" s="9" t="e">
        <f>ROUND(p_annualprem*Sheet3!C27,2)</f>
        <v>#N/A</v>
      </c>
      <c r="E27">
        <f t="shared" si="0"/>
        <v>200000</v>
      </c>
      <c r="F27" t="e">
        <f t="shared" si="3"/>
        <v>#N/A</v>
      </c>
      <c r="G27" t="e">
        <f t="shared" si="4"/>
        <v>#N/A</v>
      </c>
      <c r="H27" t="e">
        <f t="shared" si="5"/>
        <v>#N/A</v>
      </c>
      <c r="K27" t="e">
        <f t="shared" si="6"/>
        <v>#N/A</v>
      </c>
    </row>
    <row r="28" spans="2:11" x14ac:dyDescent="0.3">
      <c r="B28" s="7">
        <f t="shared" si="1"/>
        <v>45</v>
      </c>
      <c r="C28" s="8">
        <f t="shared" si="2"/>
        <v>15</v>
      </c>
      <c r="D28" s="9" t="e">
        <f>ROUND(p_annualprem*Sheet3!C28,2)</f>
        <v>#N/A</v>
      </c>
      <c r="E28">
        <f t="shared" si="0"/>
        <v>200000</v>
      </c>
      <c r="F28" t="e">
        <f t="shared" si="3"/>
        <v>#N/A</v>
      </c>
      <c r="G28" t="e">
        <f t="shared" si="4"/>
        <v>#N/A</v>
      </c>
      <c r="H28" t="e">
        <f t="shared" si="5"/>
        <v>#N/A</v>
      </c>
      <c r="K28" t="e">
        <f t="shared" si="6"/>
        <v>#N/A</v>
      </c>
    </row>
    <row r="29" spans="2:11" x14ac:dyDescent="0.3">
      <c r="B29" s="7">
        <f t="shared" si="1"/>
        <v>46</v>
      </c>
      <c r="C29" s="8">
        <f t="shared" si="2"/>
        <v>16</v>
      </c>
      <c r="D29" s="9" t="e">
        <f>ROUND(p_annualprem*Sheet3!C29,2)</f>
        <v>#N/A</v>
      </c>
      <c r="E29">
        <f t="shared" si="0"/>
        <v>200000</v>
      </c>
      <c r="F29" t="e">
        <f t="shared" si="3"/>
        <v>#N/A</v>
      </c>
      <c r="G29" t="e">
        <f t="shared" si="4"/>
        <v>#N/A</v>
      </c>
      <c r="H29" t="e">
        <f t="shared" si="5"/>
        <v>#N/A</v>
      </c>
      <c r="K29" t="e">
        <f t="shared" si="6"/>
        <v>#N/A</v>
      </c>
    </row>
    <row r="30" spans="2:11" x14ac:dyDescent="0.3">
      <c r="B30" s="7">
        <f t="shared" si="1"/>
        <v>47</v>
      </c>
      <c r="C30" s="8">
        <f t="shared" si="2"/>
        <v>17</v>
      </c>
      <c r="D30" s="9" t="e">
        <f>ROUND(p_annualprem*Sheet3!C30,2)</f>
        <v>#N/A</v>
      </c>
      <c r="E30">
        <f t="shared" si="0"/>
        <v>200000</v>
      </c>
      <c r="F30" t="e">
        <f t="shared" si="3"/>
        <v>#N/A</v>
      </c>
      <c r="G30" t="e">
        <f t="shared" si="4"/>
        <v>#N/A</v>
      </c>
      <c r="H30" t="e">
        <f t="shared" si="5"/>
        <v>#N/A</v>
      </c>
      <c r="K30" t="e">
        <f t="shared" si="6"/>
        <v>#N/A</v>
      </c>
    </row>
    <row r="31" spans="2:11" x14ac:dyDescent="0.3">
      <c r="B31" s="7">
        <f t="shared" si="1"/>
        <v>48</v>
      </c>
      <c r="C31" s="8">
        <f t="shared" si="2"/>
        <v>18</v>
      </c>
      <c r="D31" s="9" t="e">
        <f>ROUND(p_annualprem*Sheet3!C31,2)</f>
        <v>#N/A</v>
      </c>
      <c r="E31">
        <f t="shared" si="0"/>
        <v>200000</v>
      </c>
      <c r="F31" t="e">
        <f t="shared" si="3"/>
        <v>#N/A</v>
      </c>
      <c r="G31" t="e">
        <f t="shared" si="4"/>
        <v>#N/A</v>
      </c>
      <c r="H31" t="e">
        <f t="shared" si="5"/>
        <v>#N/A</v>
      </c>
      <c r="K31" t="e">
        <f t="shared" si="6"/>
        <v>#N/A</v>
      </c>
    </row>
    <row r="32" spans="2:11" x14ac:dyDescent="0.3">
      <c r="B32" s="7">
        <f t="shared" si="1"/>
        <v>49</v>
      </c>
      <c r="C32" s="8">
        <f t="shared" si="2"/>
        <v>19</v>
      </c>
      <c r="D32" s="9" t="e">
        <f>ROUND(p_annualprem*Sheet3!C32,2)</f>
        <v>#N/A</v>
      </c>
      <c r="E32">
        <f t="shared" si="0"/>
        <v>200000</v>
      </c>
      <c r="F32" t="e">
        <f t="shared" si="3"/>
        <v>#N/A</v>
      </c>
      <c r="G32" t="e">
        <f t="shared" si="4"/>
        <v>#N/A</v>
      </c>
      <c r="H32" t="e">
        <f t="shared" si="5"/>
        <v>#N/A</v>
      </c>
      <c r="K32" t="e">
        <f t="shared" ref="K32:K33" si="7">E32+MAX(F32:H32)</f>
        <v>#N/A</v>
      </c>
    </row>
    <row r="33" spans="2:11" x14ac:dyDescent="0.3">
      <c r="B33" s="7">
        <f t="shared" si="1"/>
        <v>50</v>
      </c>
      <c r="C33" s="8">
        <f t="shared" si="2"/>
        <v>20</v>
      </c>
      <c r="D33" s="9" t="e">
        <f>ROUND(p_annualprem*Sheet3!C33,2)</f>
        <v>#N/A</v>
      </c>
      <c r="E33">
        <f t="shared" si="0"/>
        <v>200000</v>
      </c>
      <c r="F33" t="e">
        <f t="shared" si="3"/>
        <v>#N/A</v>
      </c>
      <c r="G33" t="e">
        <f t="shared" si="4"/>
        <v>#N/A</v>
      </c>
      <c r="H33" t="e">
        <f t="shared" si="5"/>
        <v>#N/A</v>
      </c>
      <c r="K33" t="e">
        <f t="shared" si="7"/>
        <v>#N/A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33</vt:i4>
      </vt:variant>
    </vt:vector>
  </HeadingPairs>
  <TitlesOfParts>
    <vt:vector size="36" baseType="lpstr">
      <vt:lpstr>Sheet1</vt:lpstr>
      <vt:lpstr>Sheet2</vt:lpstr>
      <vt:lpstr>Sheet3</vt:lpstr>
      <vt:lpstr>acovr</vt:lpstr>
      <vt:lpstr>c_age</vt:lpstr>
      <vt:lpstr>c_lb</vt:lpstr>
      <vt:lpstr>c_ov</vt:lpstr>
      <vt:lpstr>c_prem</vt:lpstr>
      <vt:lpstr>c_pv</vt:lpstr>
      <vt:lpstr>c_term</vt:lpstr>
      <vt:lpstr>DB</vt:lpstr>
      <vt:lpstr>n_factor</vt:lpstr>
      <vt:lpstr>n_freq</vt:lpstr>
      <vt:lpstr>n_gender</vt:lpstr>
      <vt:lpstr>n_lb</vt:lpstr>
      <vt:lpstr>n_oi</vt:lpstr>
      <vt:lpstr>n_pi</vt:lpstr>
      <vt:lpstr>n_smoker</vt:lpstr>
      <vt:lpstr>p_age</vt:lpstr>
      <vt:lpstr>p_annualprem</vt:lpstr>
      <vt:lpstr>p_basiccoverage</vt:lpstr>
      <vt:lpstr>p_concatval</vt:lpstr>
      <vt:lpstr>p_dob</vt:lpstr>
      <vt:lpstr>p_extra</vt:lpstr>
      <vt:lpstr>p_freq</vt:lpstr>
      <vt:lpstr>p_gender</vt:lpstr>
      <vt:lpstr>p_ppt</vt:lpstr>
      <vt:lpstr>p_premium</vt:lpstr>
      <vt:lpstr>p_product</vt:lpstr>
      <vt:lpstr>p_productkey</vt:lpstr>
      <vt:lpstr>p_rate</vt:lpstr>
      <vt:lpstr>p_sa</vt:lpstr>
      <vt:lpstr>p_smoker</vt:lpstr>
      <vt:lpstr>p_startdate</vt:lpstr>
      <vt:lpstr>p_term</vt:lpstr>
      <vt:lpstr>products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Vengadesan Victory</cp:lastModifiedBy>
  <dcterms:created xsi:type="dcterms:W3CDTF">2024-11-04T03:45:19Z</dcterms:created>
  <dcterms:modified xsi:type="dcterms:W3CDTF">2024-11-13T04:56:10Z</dcterms:modified>
</cp:coreProperties>
</file>