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SBA_UW\BUS_AN_514\R_Code\analytics\"/>
    </mc:Choice>
  </mc:AlternateContent>
  <xr:revisionPtr revIDLastSave="0" documentId="8_{A0F7736F-574B-43DC-B6AF-A6CD97152F65}" xr6:coauthVersionLast="46" xr6:coauthVersionMax="46" xr10:uidLastSave="{00000000-0000-0000-0000-000000000000}"/>
  <bookViews>
    <workbookView xWindow="-12255" yWindow="2925" windowWidth="21600" windowHeight="11385" xr2:uid="{00000000-000D-0000-FFFF-FFFF00000000}"/>
  </bookViews>
  <sheets>
    <sheet name="ROMI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8" i="1" l="1"/>
  <c r="E28" i="1"/>
  <c r="F28" i="1"/>
  <c r="G28" i="1"/>
  <c r="H28" i="1"/>
  <c r="C28" i="1"/>
  <c r="C29" i="1"/>
  <c r="C23" i="1"/>
  <c r="C26" i="1"/>
  <c r="C25" i="1"/>
  <c r="C31" i="1"/>
  <c r="D29" i="1"/>
  <c r="E29" i="1"/>
  <c r="F29" i="1"/>
  <c r="G29" i="1"/>
  <c r="H29" i="1"/>
  <c r="C32" i="1"/>
  <c r="C33" i="1"/>
  <c r="C34" i="1"/>
  <c r="D32" i="1"/>
  <c r="D33" i="1"/>
  <c r="E32" i="1"/>
  <c r="E33" i="1"/>
  <c r="F32" i="1"/>
  <c r="F33" i="1"/>
  <c r="G32" i="1"/>
  <c r="G33" i="1"/>
  <c r="H32" i="1"/>
  <c r="H33" i="1"/>
  <c r="C22" i="1"/>
  <c r="D21" i="1"/>
  <c r="E21" i="1"/>
  <c r="F21" i="1"/>
  <c r="G21" i="1"/>
  <c r="H21" i="1"/>
  <c r="C21" i="1"/>
  <c r="C16" i="1"/>
  <c r="C18" i="1"/>
  <c r="E25" i="1"/>
  <c r="E31" i="1"/>
  <c r="D18" i="1"/>
  <c r="E18" i="1"/>
  <c r="F18" i="1"/>
  <c r="G18" i="1"/>
  <c r="H18" i="1"/>
  <c r="D13" i="1"/>
  <c r="E13" i="1"/>
  <c r="F13" i="1"/>
  <c r="G13" i="1"/>
  <c r="H13" i="1"/>
  <c r="C13" i="1"/>
  <c r="D16" i="1"/>
  <c r="E16" i="1"/>
  <c r="F16" i="1"/>
  <c r="G16" i="1"/>
  <c r="H16" i="1"/>
  <c r="D23" i="1"/>
  <c r="D22" i="1"/>
  <c r="E23" i="1"/>
  <c r="E22" i="1"/>
  <c r="F23" i="1"/>
  <c r="F22" i="1"/>
  <c r="G23" i="1"/>
  <c r="G22" i="1"/>
  <c r="H23" i="1"/>
  <c r="H22" i="1"/>
  <c r="D25" i="1"/>
  <c r="F25" i="1"/>
  <c r="G25" i="1"/>
  <c r="H25" i="1"/>
  <c r="D26" i="1"/>
  <c r="E26" i="1"/>
  <c r="F26" i="1"/>
  <c r="G26" i="1"/>
  <c r="H26" i="1"/>
  <c r="D31" i="1"/>
  <c r="F31" i="1"/>
  <c r="G31" i="1"/>
  <c r="H31" i="1"/>
  <c r="D34" i="1"/>
  <c r="E34" i="1"/>
  <c r="F34" i="1"/>
  <c r="G34" i="1"/>
  <c r="H34" i="1"/>
</calcChain>
</file>

<file path=xl/sharedStrings.xml><?xml version="1.0" encoding="utf-8"?>
<sst xmlns="http://schemas.openxmlformats.org/spreadsheetml/2006/main" count="46" uniqueCount="33">
  <si>
    <t>Fixed payment cost</t>
    <phoneticPr fontId="1" type="noConversion"/>
  </si>
  <si>
    <t>Forward buy cost</t>
    <phoneticPr fontId="1" type="noConversion"/>
  </si>
  <si>
    <t>Event cost</t>
    <phoneticPr fontId="1" type="noConversion"/>
  </si>
  <si>
    <t>Event gross contribution</t>
    <phoneticPr fontId="1" type="noConversion"/>
  </si>
  <si>
    <t>Hellman's margin ($)</t>
    <phoneticPr fontId="2" type="noConversion"/>
  </si>
  <si>
    <t>Dominick's</t>
  </si>
  <si>
    <t>Feature</t>
  </si>
  <si>
    <t>Display</t>
  </si>
  <si>
    <t>Units</t>
  </si>
  <si>
    <t>Jewel-Osco</t>
  </si>
  <si>
    <t>Event ROI</t>
  </si>
  <si>
    <t>log_price</t>
    <phoneticPr fontId="1" type="noConversion"/>
  </si>
  <si>
    <t>feature_pctacv</t>
    <phoneticPr fontId="1" type="noConversion"/>
  </si>
  <si>
    <t>display_pctacv</t>
    <phoneticPr fontId="1" type="noConversion"/>
  </si>
  <si>
    <t>constant</t>
    <phoneticPr fontId="1" type="noConversion"/>
  </si>
  <si>
    <t>Regression estimates</t>
    <phoneticPr fontId="1" type="noConversion"/>
  </si>
  <si>
    <t>Event structure</t>
    <phoneticPr fontId="1" type="noConversion"/>
  </si>
  <si>
    <t>Lift from event</t>
    <phoneticPr fontId="1" type="noConversion"/>
  </si>
  <si>
    <t>Promoted price</t>
    <phoneticPr fontId="1" type="noConversion"/>
  </si>
  <si>
    <t>Incremental consumed units</t>
    <phoneticPr fontId="1" type="noConversion"/>
  </si>
  <si>
    <t>Total consumed units</t>
    <phoneticPr fontId="1" type="noConversion"/>
  </si>
  <si>
    <t>% baseline units forward buy</t>
    <phoneticPr fontId="1" type="noConversion"/>
  </si>
  <si>
    <t>Baseline units</t>
    <phoneticPr fontId="1" type="noConversion"/>
  </si>
  <si>
    <t>Forward buy units</t>
    <phoneticPr fontId="1" type="noConversion"/>
  </si>
  <si>
    <t>Total purchased units</t>
    <phoneticPr fontId="1" type="noConversion"/>
  </si>
  <si>
    <t>Manufacturer promotion P&amp;L</t>
    <phoneticPr fontId="1" type="noConversion"/>
  </si>
  <si>
    <t>Incremental contribution</t>
    <phoneticPr fontId="1" type="noConversion"/>
  </si>
  <si>
    <t>Variable cost (consumed)</t>
    <phoneticPr fontId="1" type="noConversion"/>
  </si>
  <si>
    <t>Margin at promoted price</t>
  </si>
  <si>
    <t>Price (% change)</t>
  </si>
  <si>
    <t>&lt;&lt; FILL HERE</t>
  </si>
  <si>
    <t>Hint: Remember we only took reduction in margin of baseline units as a cost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</si>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</sst>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71" formatCode="0.00000"/>
    <numFmt numFmtId="172" formatCode="0.000000"/>
  </numFmts>
  <fonts count="8" x14ac:knownFonts="1">
    <font>
      <sz val="10"/>
      <name val="Arial"/>
    </font>
    <font>
      <sz val="8"/>
      <name val="Arial"/>
      <family val="2"/>
    </font>
    <font>
      <sz val="8"/>
      <name val="Verdan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Cambria"/>
      <family val="1"/>
      <scheme val="major"/>
    </font>
    <font>
      <sz val="10"/>
      <color indexed="18"/>
      <name val="Cambria"/>
      <family val="1"/>
      <scheme val="major"/>
    </font>
    <font>
      <b/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3" fontId="5" fillId="0" borderId="0" xfId="0" applyNumberFormat="1" applyFont="1" applyBorder="1"/>
    <xf numFmtId="0" fontId="5" fillId="0" borderId="0" xfId="0" applyFont="1" applyBorder="1"/>
    <xf numFmtId="0" fontId="5" fillId="0" borderId="0" xfId="0" applyFont="1"/>
    <xf numFmtId="0" fontId="5" fillId="0" borderId="7" xfId="0" applyFont="1" applyBorder="1"/>
    <xf numFmtId="0" fontId="6" fillId="0" borderId="7" xfId="0" applyFont="1" applyBorder="1"/>
    <xf numFmtId="0" fontId="5" fillId="0" borderId="5" xfId="0" applyFont="1" applyBorder="1"/>
    <xf numFmtId="0" fontId="6" fillId="0" borderId="5" xfId="0" applyFont="1" applyBorder="1"/>
    <xf numFmtId="0" fontId="5" fillId="0" borderId="6" xfId="0" applyFont="1" applyBorder="1"/>
    <xf numFmtId="0" fontId="5" fillId="0" borderId="1" xfId="0" applyFont="1" applyBorder="1"/>
    <xf numFmtId="0" fontId="6" fillId="0" borderId="1" xfId="0" applyFont="1" applyBorder="1"/>
    <xf numFmtId="165" fontId="5" fillId="0" borderId="1" xfId="0" applyNumberFormat="1" applyFont="1" applyBorder="1"/>
    <xf numFmtId="165" fontId="5" fillId="0" borderId="0" xfId="0" applyNumberFormat="1" applyFont="1"/>
    <xf numFmtId="0" fontId="5" fillId="0" borderId="3" xfId="0" applyFont="1" applyBorder="1"/>
    <xf numFmtId="0" fontId="5" fillId="0" borderId="2" xfId="0" applyFont="1" applyBorder="1"/>
    <xf numFmtId="0" fontId="5" fillId="0" borderId="4" xfId="0" applyFont="1" applyBorder="1"/>
    <xf numFmtId="3" fontId="5" fillId="0" borderId="1" xfId="0" applyNumberFormat="1" applyFont="1" applyBorder="1"/>
    <xf numFmtId="3" fontId="5" fillId="0" borderId="0" xfId="0" applyNumberFormat="1" applyFont="1"/>
    <xf numFmtId="3" fontId="5" fillId="0" borderId="3" xfId="0" applyNumberFormat="1" applyFont="1" applyBorder="1"/>
    <xf numFmtId="3" fontId="5" fillId="0" borderId="2" xfId="0" applyNumberFormat="1" applyFont="1" applyBorder="1"/>
    <xf numFmtId="0" fontId="6" fillId="0" borderId="3" xfId="0" applyFont="1" applyBorder="1"/>
    <xf numFmtId="164" fontId="7" fillId="0" borderId="3" xfId="0" applyNumberFormat="1" applyFont="1" applyBorder="1"/>
    <xf numFmtId="164" fontId="7" fillId="0" borderId="2" xfId="0" applyNumberFormat="1" applyFont="1" applyBorder="1"/>
    <xf numFmtId="0" fontId="5" fillId="0" borderId="8" xfId="0" applyFont="1" applyBorder="1"/>
    <xf numFmtId="2" fontId="5" fillId="0" borderId="9" xfId="0" applyNumberFormat="1" applyFont="1" applyBorder="1"/>
    <xf numFmtId="0" fontId="5" fillId="0" borderId="0" xfId="0" applyFont="1" applyAlignment="1">
      <alignment horizontal="left" vertical="center"/>
    </xf>
    <xf numFmtId="172" fontId="5" fillId="0" borderId="1" xfId="0" applyNumberFormat="1" applyFont="1" applyBorder="1"/>
    <xf numFmtId="171" fontId="5" fillId="0" borderId="0" xfId="0" applyNumberFormat="1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7"/>
  <sheetViews>
    <sheetView tabSelected="1" topLeftCell="A11" zoomScale="125" workbookViewId="0">
      <selection activeCell="I24" sqref="I24"/>
    </sheetView>
  </sheetViews>
  <sheetFormatPr defaultColWidth="8.85546875" defaultRowHeight="12.75" x14ac:dyDescent="0.2"/>
  <cols>
    <col min="1" max="1" width="2.28515625" style="3" customWidth="1"/>
    <col min="2" max="2" width="23.85546875" style="3" customWidth="1"/>
    <col min="3" max="8" width="8.85546875" style="3"/>
    <col min="9" max="9" width="16.28515625" style="3" customWidth="1"/>
    <col min="10" max="10" width="24.7109375" style="3" customWidth="1"/>
    <col min="11" max="16384" width="8.85546875" style="3"/>
  </cols>
  <sheetData>
    <row r="1" spans="2:9" x14ac:dyDescent="0.2">
      <c r="B1" s="1"/>
      <c r="C1" s="2"/>
      <c r="D1" s="2"/>
      <c r="E1" s="2"/>
      <c r="F1" s="2"/>
      <c r="G1" s="2"/>
      <c r="H1" s="2"/>
      <c r="I1" s="2"/>
    </row>
    <row r="2" spans="2:9" x14ac:dyDescent="0.2">
      <c r="B2" s="4"/>
      <c r="C2" s="5" t="s">
        <v>5</v>
      </c>
      <c r="D2" s="6"/>
      <c r="E2" s="6"/>
      <c r="F2" s="5" t="s">
        <v>9</v>
      </c>
      <c r="G2" s="7"/>
      <c r="H2" s="8"/>
      <c r="I2" s="9"/>
    </row>
    <row r="3" spans="2:9" x14ac:dyDescent="0.2">
      <c r="B3" s="10" t="s">
        <v>15</v>
      </c>
      <c r="C3" s="9"/>
      <c r="E3" s="2"/>
      <c r="F3" s="9"/>
      <c r="G3" s="2"/>
      <c r="H3" s="2"/>
      <c r="I3" s="9" t="s">
        <v>30</v>
      </c>
    </row>
    <row r="4" spans="2:9" x14ac:dyDescent="0.2">
      <c r="B4" s="9" t="s">
        <v>11</v>
      </c>
      <c r="C4" s="11">
        <v>-4.1665000000000001</v>
      </c>
      <c r="D4" s="12">
        <v>-1.843181</v>
      </c>
      <c r="E4" s="12">
        <v>-1.512599</v>
      </c>
      <c r="F4" s="25">
        <v>-4.5835900000000001</v>
      </c>
      <c r="G4" s="25">
        <v>-1.8973532</v>
      </c>
      <c r="H4" s="12">
        <v>-1.893</v>
      </c>
      <c r="I4" s="9" t="s">
        <v>30</v>
      </c>
    </row>
    <row r="5" spans="2:9" x14ac:dyDescent="0.2">
      <c r="B5" s="9" t="s">
        <v>12</v>
      </c>
      <c r="C5" s="3">
        <v>0</v>
      </c>
      <c r="D5" s="12">
        <v>2.8530999999999999E-3</v>
      </c>
      <c r="E5" s="12">
        <v>3.0699999999999998E-3</v>
      </c>
      <c r="F5" s="3">
        <v>0</v>
      </c>
      <c r="G5" s="11">
        <v>-9.1239999999999995E-4</v>
      </c>
      <c r="H5" s="27">
        <v>-9.0580000000000001E-4</v>
      </c>
      <c r="I5" s="9" t="s">
        <v>30</v>
      </c>
    </row>
    <row r="6" spans="2:9" x14ac:dyDescent="0.2">
      <c r="B6" s="9" t="s">
        <v>13</v>
      </c>
      <c r="C6" s="11">
        <v>0</v>
      </c>
      <c r="D6" s="12">
        <v>8.3409999999999995E-3</v>
      </c>
      <c r="E6" s="12">
        <v>8.8269999999999998E-3</v>
      </c>
      <c r="F6" s="3">
        <v>0</v>
      </c>
      <c r="G6" s="26">
        <v>1.06947E-2</v>
      </c>
      <c r="H6" s="12">
        <v>1.069E-2</v>
      </c>
      <c r="I6" s="9" t="s">
        <v>30</v>
      </c>
    </row>
    <row r="7" spans="2:9" x14ac:dyDescent="0.2">
      <c r="B7" s="9" t="s">
        <v>14</v>
      </c>
      <c r="C7" s="11">
        <v>10.036799999999999</v>
      </c>
      <c r="D7" s="2">
        <v>9.5212337999999992</v>
      </c>
      <c r="E7" s="12">
        <v>9.5223580000000005</v>
      </c>
      <c r="F7" s="11">
        <v>10.604430000000001</v>
      </c>
      <c r="G7" s="11">
        <v>10.0888107</v>
      </c>
      <c r="H7" s="12">
        <v>10.09</v>
      </c>
      <c r="I7" s="9" t="s">
        <v>30</v>
      </c>
    </row>
    <row r="8" spans="2:9" x14ac:dyDescent="0.2">
      <c r="B8" s="13"/>
      <c r="C8" s="13"/>
      <c r="D8" s="14"/>
      <c r="E8" s="14"/>
      <c r="F8" s="13"/>
      <c r="G8" s="14"/>
      <c r="H8" s="14"/>
      <c r="I8" s="9"/>
    </row>
    <row r="9" spans="2:9" x14ac:dyDescent="0.2">
      <c r="B9" s="10" t="s">
        <v>16</v>
      </c>
      <c r="C9" s="9"/>
      <c r="F9" s="9"/>
      <c r="I9" s="9"/>
    </row>
    <row r="10" spans="2:9" x14ac:dyDescent="0.2">
      <c r="B10" s="9" t="s">
        <v>29</v>
      </c>
      <c r="C10" s="9">
        <v>-0.15</v>
      </c>
      <c r="D10" s="3">
        <v>-0.15</v>
      </c>
      <c r="E10" s="3">
        <v>-0.15</v>
      </c>
      <c r="F10" s="9">
        <v>-0.15</v>
      </c>
      <c r="G10" s="3">
        <v>-0.15</v>
      </c>
      <c r="H10" s="3">
        <v>-0.15</v>
      </c>
      <c r="I10" s="9"/>
    </row>
    <row r="11" spans="2:9" x14ac:dyDescent="0.2">
      <c r="B11" s="9" t="s">
        <v>6</v>
      </c>
      <c r="C11" s="9">
        <v>0</v>
      </c>
      <c r="D11" s="3">
        <v>0</v>
      </c>
      <c r="E11" s="3">
        <v>1</v>
      </c>
      <c r="F11" s="9">
        <v>0</v>
      </c>
      <c r="G11" s="3">
        <v>0</v>
      </c>
      <c r="H11" s="3">
        <v>1</v>
      </c>
      <c r="I11" s="9"/>
    </row>
    <row r="12" spans="2:9" x14ac:dyDescent="0.2">
      <c r="B12" s="13" t="s">
        <v>7</v>
      </c>
      <c r="C12" s="13">
        <v>0</v>
      </c>
      <c r="D12" s="14">
        <v>0.7</v>
      </c>
      <c r="E12" s="14">
        <v>0.7</v>
      </c>
      <c r="F12" s="13">
        <v>0</v>
      </c>
      <c r="G12" s="14">
        <v>0.7</v>
      </c>
      <c r="H12" s="15">
        <v>0.7</v>
      </c>
      <c r="I12" s="9"/>
    </row>
    <row r="13" spans="2:9" x14ac:dyDescent="0.2">
      <c r="B13" s="10" t="s">
        <v>17</v>
      </c>
      <c r="C13" s="24">
        <f>C4*C10+C5*C11+C6*C12+C7</f>
        <v>10.661774999999999</v>
      </c>
      <c r="D13" s="24">
        <f t="shared" ref="D13:H13" si="0">D4*D10+D5*D11+D6*D12+D7</f>
        <v>9.803549649999999</v>
      </c>
      <c r="E13" s="24">
        <f t="shared" si="0"/>
        <v>9.7584967500000008</v>
      </c>
      <c r="F13" s="24">
        <f t="shared" si="0"/>
        <v>11.291968500000001</v>
      </c>
      <c r="G13" s="24">
        <f t="shared" si="0"/>
        <v>10.38089997</v>
      </c>
      <c r="H13" s="24">
        <f t="shared" si="0"/>
        <v>10.3805272</v>
      </c>
      <c r="I13" s="9" t="s">
        <v>30</v>
      </c>
    </row>
    <row r="14" spans="2:9" x14ac:dyDescent="0.2">
      <c r="B14" s="9"/>
      <c r="C14" s="9"/>
      <c r="F14" s="9"/>
      <c r="I14" s="9"/>
    </row>
    <row r="15" spans="2:9" x14ac:dyDescent="0.2">
      <c r="B15" s="23" t="s">
        <v>32</v>
      </c>
      <c r="C15" s="9">
        <v>1.2</v>
      </c>
      <c r="D15" s="3">
        <v>1.2</v>
      </c>
      <c r="E15" s="3">
        <v>1.2</v>
      </c>
      <c r="F15" s="9">
        <v>1.2</v>
      </c>
      <c r="G15" s="3">
        <v>1.2</v>
      </c>
      <c r="H15" s="3">
        <v>1.2</v>
      </c>
      <c r="I15" s="9" t="s">
        <v>30</v>
      </c>
    </row>
    <row r="16" spans="2:9" x14ac:dyDescent="0.2">
      <c r="B16" s="9" t="s">
        <v>18</v>
      </c>
      <c r="C16" s="9">
        <f>(1+C10)*C15</f>
        <v>1.02</v>
      </c>
      <c r="D16" s="3">
        <f t="shared" ref="C16:H16" si="1">(1+D10)*D15</f>
        <v>1.02</v>
      </c>
      <c r="E16" s="3">
        <f t="shared" si="1"/>
        <v>1.02</v>
      </c>
      <c r="F16" s="9">
        <f t="shared" si="1"/>
        <v>1.02</v>
      </c>
      <c r="G16" s="3">
        <f t="shared" si="1"/>
        <v>1.02</v>
      </c>
      <c r="H16" s="3">
        <f t="shared" si="1"/>
        <v>1.02</v>
      </c>
      <c r="I16" s="9"/>
    </row>
    <row r="17" spans="2:10" x14ac:dyDescent="0.2">
      <c r="B17" s="9" t="s">
        <v>4</v>
      </c>
      <c r="C17" s="9">
        <v>0.55000000000000004</v>
      </c>
      <c r="D17" s="3">
        <v>0.55000000000000004</v>
      </c>
      <c r="E17" s="3">
        <v>0.55000000000000004</v>
      </c>
      <c r="F17" s="9">
        <v>0.55000000000000004</v>
      </c>
      <c r="G17" s="3">
        <v>0.55000000000000004</v>
      </c>
      <c r="H17" s="3">
        <v>0.55000000000000004</v>
      </c>
      <c r="I17" s="9" t="s">
        <v>30</v>
      </c>
    </row>
    <row r="18" spans="2:10" x14ac:dyDescent="0.2">
      <c r="B18" s="9" t="s">
        <v>28</v>
      </c>
      <c r="C18" s="9">
        <f>C16-C17</f>
        <v>0.47</v>
      </c>
      <c r="D18" s="9">
        <f t="shared" ref="D18:H18" si="2">D16-D17</f>
        <v>0.47</v>
      </c>
      <c r="E18" s="9">
        <f t="shared" si="2"/>
        <v>0.47</v>
      </c>
      <c r="F18" s="9">
        <f t="shared" si="2"/>
        <v>0.47</v>
      </c>
      <c r="G18" s="9">
        <f t="shared" si="2"/>
        <v>0.47</v>
      </c>
      <c r="H18" s="9">
        <f t="shared" si="2"/>
        <v>0.47</v>
      </c>
      <c r="I18" s="9" t="s">
        <v>30</v>
      </c>
    </row>
    <row r="19" spans="2:10" x14ac:dyDescent="0.2">
      <c r="B19" s="13"/>
      <c r="C19" s="13"/>
      <c r="D19" s="14"/>
      <c r="E19" s="14"/>
      <c r="F19" s="13"/>
      <c r="G19" s="14"/>
      <c r="H19" s="14"/>
      <c r="I19" s="9"/>
    </row>
    <row r="20" spans="2:10" x14ac:dyDescent="0.2">
      <c r="B20" s="10" t="s">
        <v>8</v>
      </c>
      <c r="C20" s="9"/>
      <c r="F20" s="9"/>
      <c r="I20" s="9"/>
    </row>
    <row r="21" spans="2:10" x14ac:dyDescent="0.2">
      <c r="B21" s="9" t="s">
        <v>22</v>
      </c>
      <c r="C21" s="16">
        <f>(EXP(C7)+EXP(C4)*(C16))</f>
        <v>22852.154760705776</v>
      </c>
      <c r="D21" s="16">
        <f t="shared" ref="D21:H21" si="3">(EXP(D7)+EXP(D4)*(D16))</f>
        <v>13646.599285809809</v>
      </c>
      <c r="E21" s="16">
        <f t="shared" si="3"/>
        <v>13662.012501802079</v>
      </c>
      <c r="F21" s="16">
        <f t="shared" si="3"/>
        <v>40313.039586477418</v>
      </c>
      <c r="G21" s="16">
        <f t="shared" si="3"/>
        <v>24072.299363211961</v>
      </c>
      <c r="H21" s="16">
        <f t="shared" si="3"/>
        <v>24100.946065247957</v>
      </c>
      <c r="I21" s="9" t="s">
        <v>30</v>
      </c>
    </row>
    <row r="22" spans="2:10" x14ac:dyDescent="0.2">
      <c r="B22" s="9" t="s">
        <v>19</v>
      </c>
      <c r="C22" s="16">
        <f>C23-C21</f>
        <v>220792.37756311803</v>
      </c>
      <c r="D22" s="1">
        <f t="shared" ref="C22:H22" si="4">D23-D21</f>
        <v>120138.51436628118</v>
      </c>
      <c r="E22" s="1">
        <f t="shared" si="4"/>
        <v>119658.69209549289</v>
      </c>
      <c r="F22" s="16">
        <f t="shared" si="4"/>
        <v>414900.53356327862</v>
      </c>
      <c r="G22" s="1">
        <f t="shared" si="4"/>
        <v>225819.83237418611</v>
      </c>
      <c r="H22" s="17">
        <f t="shared" si="4"/>
        <v>226079.58011079143</v>
      </c>
      <c r="I22" s="9"/>
    </row>
    <row r="23" spans="2:10" x14ac:dyDescent="0.2">
      <c r="B23" s="9" t="s">
        <v>20</v>
      </c>
      <c r="C23" s="16">
        <f>C21*C13</f>
        <v>243644.53232382381</v>
      </c>
      <c r="D23" s="1">
        <f t="shared" ref="C23:H23" si="5">D21*D13</f>
        <v>133785.11365209098</v>
      </c>
      <c r="E23" s="1">
        <f t="shared" si="5"/>
        <v>133320.70459729497</v>
      </c>
      <c r="F23" s="16">
        <f t="shared" si="5"/>
        <v>455213.57314975606</v>
      </c>
      <c r="G23" s="1">
        <f t="shared" si="5"/>
        <v>249892.13173739807</v>
      </c>
      <c r="H23" s="17">
        <f t="shared" si="5"/>
        <v>250180.52617603939</v>
      </c>
      <c r="I23" s="9"/>
    </row>
    <row r="24" spans="2:10" x14ac:dyDescent="0.2">
      <c r="B24" s="9" t="s">
        <v>21</v>
      </c>
      <c r="C24" s="16">
        <v>50</v>
      </c>
      <c r="D24" s="1">
        <v>50</v>
      </c>
      <c r="E24" s="1">
        <v>50</v>
      </c>
      <c r="F24" s="16">
        <v>50</v>
      </c>
      <c r="G24" s="1">
        <v>50</v>
      </c>
      <c r="H24" s="1">
        <v>50</v>
      </c>
      <c r="I24" s="9"/>
    </row>
    <row r="25" spans="2:10" x14ac:dyDescent="0.2">
      <c r="B25" s="9" t="s">
        <v>23</v>
      </c>
      <c r="C25" s="16">
        <f>C21*C24/100</f>
        <v>11426.077380352888</v>
      </c>
      <c r="D25" s="1">
        <f t="shared" ref="C25:H25" si="6">D21*D24/100</f>
        <v>6823.2996429049053</v>
      </c>
      <c r="E25" s="1">
        <f t="shared" si="6"/>
        <v>6831.0062509010395</v>
      </c>
      <c r="F25" s="16">
        <f t="shared" si="6"/>
        <v>20156.519793238709</v>
      </c>
      <c r="G25" s="1">
        <f t="shared" si="6"/>
        <v>12036.149681605981</v>
      </c>
      <c r="H25" s="17">
        <f t="shared" si="6"/>
        <v>12050.473032623979</v>
      </c>
      <c r="I25" s="9"/>
    </row>
    <row r="26" spans="2:10" x14ac:dyDescent="0.2">
      <c r="B26" s="13" t="s">
        <v>24</v>
      </c>
      <c r="C26" s="18">
        <f>C23+C25</f>
        <v>255070.60970417669</v>
      </c>
      <c r="D26" s="19">
        <f t="shared" ref="C26:H26" si="7">D23+D25</f>
        <v>140608.41329499587</v>
      </c>
      <c r="E26" s="19">
        <f t="shared" si="7"/>
        <v>140151.710848196</v>
      </c>
      <c r="F26" s="18">
        <f t="shared" si="7"/>
        <v>475370.09294299479</v>
      </c>
      <c r="G26" s="19">
        <f t="shared" si="7"/>
        <v>261928.28141900405</v>
      </c>
      <c r="H26" s="19">
        <f t="shared" si="7"/>
        <v>262230.99920866336</v>
      </c>
      <c r="I26" s="9"/>
    </row>
    <row r="27" spans="2:10" x14ac:dyDescent="0.2">
      <c r="B27" s="10" t="s">
        <v>25</v>
      </c>
      <c r="C27" s="16"/>
      <c r="D27" s="17"/>
      <c r="E27" s="17"/>
      <c r="F27" s="16"/>
      <c r="G27" s="17"/>
      <c r="H27" s="17"/>
      <c r="I27" s="9"/>
    </row>
    <row r="28" spans="2:10" x14ac:dyDescent="0.2">
      <c r="B28" s="9" t="s">
        <v>26</v>
      </c>
      <c r="C28" s="16">
        <f>C16*C22</f>
        <v>225208.22511438039</v>
      </c>
      <c r="D28" s="16">
        <f t="shared" ref="D28:H28" si="8">D16*D22</f>
        <v>122541.2846536068</v>
      </c>
      <c r="E28" s="16">
        <f t="shared" si="8"/>
        <v>122051.86593740275</v>
      </c>
      <c r="F28" s="16">
        <f t="shared" si="8"/>
        <v>423198.54423454421</v>
      </c>
      <c r="G28" s="16">
        <f t="shared" si="8"/>
        <v>230336.22902166983</v>
      </c>
      <c r="H28" s="16">
        <f t="shared" si="8"/>
        <v>230601.17171300726</v>
      </c>
      <c r="I28" s="9"/>
    </row>
    <row r="29" spans="2:10" x14ac:dyDescent="0.2">
      <c r="B29" s="9" t="s">
        <v>27</v>
      </c>
      <c r="C29" s="16">
        <f>C17*C23</f>
        <v>134004.4927781031</v>
      </c>
      <c r="D29" s="16">
        <f t="shared" ref="D29:H29" si="9">D17*D22</f>
        <v>66076.182901454653</v>
      </c>
      <c r="E29" s="16">
        <f t="shared" si="9"/>
        <v>65812.280652521091</v>
      </c>
      <c r="F29" s="16">
        <f t="shared" si="9"/>
        <v>228195.29345980324</v>
      </c>
      <c r="G29" s="16">
        <f t="shared" si="9"/>
        <v>124200.90780580237</v>
      </c>
      <c r="H29" s="16">
        <f t="shared" si="9"/>
        <v>124343.7690609353</v>
      </c>
      <c r="I29" s="9" t="s">
        <v>30</v>
      </c>
      <c r="J29" s="3" t="s">
        <v>31</v>
      </c>
    </row>
    <row r="30" spans="2:10" x14ac:dyDescent="0.2">
      <c r="B30" s="9" t="s">
        <v>0</v>
      </c>
      <c r="C30" s="16">
        <v>3000</v>
      </c>
      <c r="D30" s="17">
        <v>4500</v>
      </c>
      <c r="E30" s="17">
        <v>5000</v>
      </c>
      <c r="F30" s="16">
        <v>0</v>
      </c>
      <c r="G30" s="17">
        <v>5000</v>
      </c>
      <c r="H30" s="17">
        <v>6800</v>
      </c>
      <c r="I30" s="9" t="s">
        <v>30</v>
      </c>
    </row>
    <row r="31" spans="2:10" x14ac:dyDescent="0.2">
      <c r="B31" s="9" t="s">
        <v>1</v>
      </c>
      <c r="C31" s="16">
        <f>(C15-C16)*C25</f>
        <v>2056.6939284635191</v>
      </c>
      <c r="D31" s="1">
        <f t="shared" ref="C31:H31" si="10">(D15-D16)*D25</f>
        <v>1228.1939357228825</v>
      </c>
      <c r="E31" s="1">
        <f>(E15-E16)*E25</f>
        <v>1229.5811251621867</v>
      </c>
      <c r="F31" s="16">
        <f t="shared" si="10"/>
        <v>3628.1735627829662</v>
      </c>
      <c r="G31" s="1">
        <f t="shared" si="10"/>
        <v>2166.5069426890759</v>
      </c>
      <c r="H31" s="1">
        <f t="shared" si="10"/>
        <v>2169.0851458723155</v>
      </c>
      <c r="I31" s="9"/>
    </row>
    <row r="32" spans="2:10" x14ac:dyDescent="0.2">
      <c r="B32" s="9" t="s">
        <v>2</v>
      </c>
      <c r="C32" s="16">
        <f>C29+C30+C31</f>
        <v>139061.18670656663</v>
      </c>
      <c r="D32" s="16">
        <f t="shared" ref="D32:H32" si="11">D29+D30+D31</f>
        <v>71804.376837177537</v>
      </c>
      <c r="E32" s="16">
        <f t="shared" si="11"/>
        <v>72041.861777683283</v>
      </c>
      <c r="F32" s="16">
        <f t="shared" si="11"/>
        <v>231823.46702258621</v>
      </c>
      <c r="G32" s="16">
        <f t="shared" si="11"/>
        <v>131367.41474849146</v>
      </c>
      <c r="H32" s="16">
        <f t="shared" si="11"/>
        <v>133312.85420680762</v>
      </c>
      <c r="I32" s="9" t="s">
        <v>30</v>
      </c>
    </row>
    <row r="33" spans="2:9" x14ac:dyDescent="0.2">
      <c r="B33" s="13" t="s">
        <v>3</v>
      </c>
      <c r="C33" s="18">
        <f>C28-C32</f>
        <v>86147.038407813758</v>
      </c>
      <c r="D33" s="18">
        <f t="shared" ref="D33:H33" si="12">D28-D32</f>
        <v>50736.907816429259</v>
      </c>
      <c r="E33" s="18">
        <f t="shared" si="12"/>
        <v>50010.004159719465</v>
      </c>
      <c r="F33" s="18">
        <f t="shared" si="12"/>
        <v>191375.07721195801</v>
      </c>
      <c r="G33" s="18">
        <f t="shared" si="12"/>
        <v>98968.814273178374</v>
      </c>
      <c r="H33" s="18">
        <f t="shared" si="12"/>
        <v>97288.317506199644</v>
      </c>
      <c r="I33" s="9" t="s">
        <v>30</v>
      </c>
    </row>
    <row r="34" spans="2:9" x14ac:dyDescent="0.2">
      <c r="B34" s="20" t="s">
        <v>10</v>
      </c>
      <c r="C34" s="21">
        <f>100*C33/C32</f>
        <v>61.949017154292555</v>
      </c>
      <c r="D34" s="22">
        <f t="shared" ref="C34:H34" si="13">100*D33/D32</f>
        <v>70.659909675811917</v>
      </c>
      <c r="E34" s="22">
        <f t="shared" si="13"/>
        <v>69.417978555367213</v>
      </c>
      <c r="F34" s="21">
        <f t="shared" si="13"/>
        <v>82.552072777564248</v>
      </c>
      <c r="G34" s="22">
        <f t="shared" si="13"/>
        <v>75.337414885311105</v>
      </c>
      <c r="H34" s="22">
        <f t="shared" si="13"/>
        <v>72.977446987427584</v>
      </c>
      <c r="I34" s="9"/>
    </row>
    <row r="47" spans="2:9" x14ac:dyDescent="0.2">
      <c r="H47" s="9"/>
    </row>
  </sheetData>
  <phoneticPr fontId="1" type="noConversion"/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Caleb Aguiar</dc:creator>
  <cp:keywords/>
  <dc:description/>
  <cp:lastModifiedBy>Caleb Aguiar</cp:lastModifiedBy>
  <dcterms:created xsi:type="dcterms:W3CDTF">2005-02-23T04:36:22Z</dcterms:created>
  <dcterms:modified xsi:type="dcterms:W3CDTF">2021-02-09T23:13:04Z</dcterms:modified>
  <cp:category/>
</cp:coreProperties>
</file>