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mweb\OneDrive\Desktop\School\Firm Decisions\"/>
    </mc:Choice>
  </mc:AlternateContent>
  <xr:revisionPtr revIDLastSave="0" documentId="8_{7BC6A1F2-CEC9-4771-8D57-873462972FD8}" xr6:coauthVersionLast="46" xr6:coauthVersionMax="46" xr10:uidLastSave="{00000000-0000-0000-0000-000000000000}"/>
  <bookViews>
    <workbookView xWindow="58050" yWindow="11850" windowWidth="19725" windowHeight="13935" xr2:uid="{00000000-000D-0000-FFFF-FFFF00000000}"/>
  </bookViews>
  <sheets>
    <sheet name="50% Forward Buy" sheetId="1" r:id="rId1"/>
    <sheet name="0 ForwardBu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32" i="1" s="1"/>
  <c r="C25" i="2"/>
  <c r="C31" i="2" s="1"/>
  <c r="H21" i="2"/>
  <c r="H29" i="2" s="1"/>
  <c r="G21" i="2"/>
  <c r="G29" i="2" s="1"/>
  <c r="F21" i="2"/>
  <c r="F29" i="2" s="1"/>
  <c r="E21" i="2"/>
  <c r="E29" i="2" s="1"/>
  <c r="D21" i="2"/>
  <c r="D29" i="2" s="1"/>
  <c r="C21" i="2"/>
  <c r="C29" i="2" s="1"/>
  <c r="C32" i="2" s="1"/>
  <c r="D18" i="2"/>
  <c r="C18" i="2"/>
  <c r="H17" i="2"/>
  <c r="G17" i="2"/>
  <c r="F17" i="2"/>
  <c r="E17" i="2"/>
  <c r="D17" i="2"/>
  <c r="C17" i="2"/>
  <c r="H16" i="2"/>
  <c r="G16" i="2"/>
  <c r="F16" i="2"/>
  <c r="F18" i="2" s="1"/>
  <c r="E16" i="2"/>
  <c r="D16" i="2"/>
  <c r="C16" i="2"/>
  <c r="H13" i="2"/>
  <c r="G13" i="2"/>
  <c r="F13" i="2"/>
  <c r="E13" i="2"/>
  <c r="D13" i="2"/>
  <c r="C13" i="2"/>
  <c r="C31" i="1"/>
  <c r="G33" i="1"/>
  <c r="F33" i="1"/>
  <c r="D33" i="1"/>
  <c r="C28" i="1"/>
  <c r="G32" i="1"/>
  <c r="H32" i="1"/>
  <c r="H33" i="1" s="1"/>
  <c r="F32" i="1"/>
  <c r="D32" i="1"/>
  <c r="E32" i="1"/>
  <c r="E33" i="1" s="1"/>
  <c r="G29" i="1"/>
  <c r="H29" i="1"/>
  <c r="F29" i="1"/>
  <c r="D29" i="1"/>
  <c r="E29" i="1"/>
  <c r="C13" i="1"/>
  <c r="G21" i="1"/>
  <c r="H21" i="1"/>
  <c r="F21" i="1"/>
  <c r="F25" i="1" s="1"/>
  <c r="D21" i="1"/>
  <c r="D25" i="1" s="1"/>
  <c r="E21" i="1"/>
  <c r="E25" i="1" s="1"/>
  <c r="C21" i="1"/>
  <c r="C25" i="1"/>
  <c r="D18" i="1"/>
  <c r="E18" i="1"/>
  <c r="F18" i="1"/>
  <c r="G18" i="1"/>
  <c r="H18" i="1"/>
  <c r="C18" i="1"/>
  <c r="D17" i="1"/>
  <c r="E17" i="1"/>
  <c r="F17" i="1"/>
  <c r="G17" i="1"/>
  <c r="H17" i="1"/>
  <c r="C17" i="1"/>
  <c r="G13" i="1"/>
  <c r="G23" i="1" s="1"/>
  <c r="H13" i="1"/>
  <c r="H23" i="1" s="1"/>
  <c r="E13" i="1"/>
  <c r="D13" i="1"/>
  <c r="F13" i="1"/>
  <c r="C16" i="1"/>
  <c r="D16" i="1"/>
  <c r="E16" i="1"/>
  <c r="F16" i="1"/>
  <c r="G16" i="1"/>
  <c r="H16" i="1"/>
  <c r="G25" i="1"/>
  <c r="H25" i="1"/>
  <c r="C33" i="1" l="1"/>
  <c r="C34" i="1" s="1"/>
  <c r="D25" i="2"/>
  <c r="D31" i="2" s="1"/>
  <c r="D32" i="2" s="1"/>
  <c r="E18" i="2"/>
  <c r="C23" i="2"/>
  <c r="E25" i="2"/>
  <c r="E31" i="2" s="1"/>
  <c r="E32" i="2" s="1"/>
  <c r="D23" i="2"/>
  <c r="F25" i="2"/>
  <c r="F31" i="2" s="1"/>
  <c r="F32" i="2" s="1"/>
  <c r="G18" i="2"/>
  <c r="E23" i="2"/>
  <c r="G25" i="2"/>
  <c r="G31" i="2" s="1"/>
  <c r="G32" i="2" s="1"/>
  <c r="H18" i="2"/>
  <c r="F23" i="2"/>
  <c r="H25" i="2"/>
  <c r="H31" i="2" s="1"/>
  <c r="H32" i="2" s="1"/>
  <c r="G23" i="2"/>
  <c r="H23" i="2"/>
  <c r="H34" i="1"/>
  <c r="G34" i="1"/>
  <c r="F34" i="1"/>
  <c r="D34" i="1"/>
  <c r="E34" i="1"/>
  <c r="G31" i="1"/>
  <c r="H31" i="1"/>
  <c r="F23" i="1"/>
  <c r="F31" i="1"/>
  <c r="D23" i="1"/>
  <c r="D22" i="1" s="1"/>
  <c r="D28" i="1" s="1"/>
  <c r="E31" i="1"/>
  <c r="D31" i="1"/>
  <c r="E23" i="1"/>
  <c r="E22" i="1" s="1"/>
  <c r="E28" i="1" s="1"/>
  <c r="C23" i="1"/>
  <c r="C22" i="1" s="1"/>
  <c r="G22" i="1"/>
  <c r="G28" i="1" s="1"/>
  <c r="G26" i="1"/>
  <c r="H22" i="1"/>
  <c r="H28" i="1" s="1"/>
  <c r="H26" i="1"/>
  <c r="F26" i="1"/>
  <c r="F22" i="1"/>
  <c r="F28" i="1" s="1"/>
  <c r="C26" i="2" l="1"/>
  <c r="C22" i="2"/>
  <c r="C28" i="2" s="1"/>
  <c r="C33" i="2" s="1"/>
  <c r="C34" i="2" s="1"/>
  <c r="F22" i="2"/>
  <c r="F28" i="2" s="1"/>
  <c r="F33" i="2" s="1"/>
  <c r="F34" i="2" s="1"/>
  <c r="F26" i="2"/>
  <c r="G28" i="2"/>
  <c r="G33" i="2" s="1"/>
  <c r="G34" i="2" s="1"/>
  <c r="E28" i="2"/>
  <c r="E33" i="2" s="1"/>
  <c r="E34" i="2" s="1"/>
  <c r="G26" i="2"/>
  <c r="G22" i="2"/>
  <c r="E22" i="2"/>
  <c r="E26" i="2"/>
  <c r="H26" i="2"/>
  <c r="H22" i="2"/>
  <c r="H28" i="2" s="1"/>
  <c r="H33" i="2" s="1"/>
  <c r="H34" i="2" s="1"/>
  <c r="D26" i="2"/>
  <c r="D22" i="2"/>
  <c r="D28" i="2" s="1"/>
  <c r="D33" i="2" s="1"/>
  <c r="D34" i="2" s="1"/>
  <c r="D26" i="1"/>
  <c r="E26" i="1"/>
  <c r="C26" i="1"/>
</calcChain>
</file>

<file path=xl/sharedStrings.xml><?xml version="1.0" encoding="utf-8"?>
<sst xmlns="http://schemas.openxmlformats.org/spreadsheetml/2006/main" count="79" uniqueCount="34">
  <si>
    <t>Fixed payment cost</t>
    <phoneticPr fontId="1" type="noConversion"/>
  </si>
  <si>
    <t>Forward buy cost</t>
    <phoneticPr fontId="1" type="noConversion"/>
  </si>
  <si>
    <t>Event cost</t>
    <phoneticPr fontId="1" type="noConversion"/>
  </si>
  <si>
    <t>Event gross contribution</t>
    <phoneticPr fontId="1" type="noConversion"/>
  </si>
  <si>
    <t>Hellman's margin ($)</t>
    <phoneticPr fontId="2" type="noConversion"/>
  </si>
  <si>
    <t>Dominick's</t>
  </si>
  <si>
    <t>Feature</t>
  </si>
  <si>
    <t>Display</t>
  </si>
  <si>
    <t>Units</t>
  </si>
  <si>
    <t>Jewel-Osco</t>
  </si>
  <si>
    <t>Event ROI</t>
  </si>
  <si>
    <t>log_price</t>
    <phoneticPr fontId="1" type="noConversion"/>
  </si>
  <si>
    <t>feature_pctacv</t>
    <phoneticPr fontId="1" type="noConversion"/>
  </si>
  <si>
    <t>display_pctacv</t>
    <phoneticPr fontId="1" type="noConversion"/>
  </si>
  <si>
    <t>constant</t>
    <phoneticPr fontId="1" type="noConversion"/>
  </si>
  <si>
    <t>Regression estimates</t>
    <phoneticPr fontId="1" type="noConversion"/>
  </si>
  <si>
    <t>Event structure</t>
    <phoneticPr fontId="1" type="noConversion"/>
  </si>
  <si>
    <t>Lift from event</t>
    <phoneticPr fontId="1" type="noConversion"/>
  </si>
  <si>
    <t>Promoted price</t>
    <phoneticPr fontId="1" type="noConversion"/>
  </si>
  <si>
    <t>Incremental consumed units</t>
    <phoneticPr fontId="1" type="noConversion"/>
  </si>
  <si>
    <t>Total consumed units</t>
    <phoneticPr fontId="1" type="noConversion"/>
  </si>
  <si>
    <t>% baseline units forward buy</t>
    <phoneticPr fontId="1" type="noConversion"/>
  </si>
  <si>
    <t>Baseline units</t>
    <phoneticPr fontId="1" type="noConversion"/>
  </si>
  <si>
    <t>Forward buy units</t>
    <phoneticPr fontId="1" type="noConversion"/>
  </si>
  <si>
    <t>Total purchased units</t>
    <phoneticPr fontId="1" type="noConversion"/>
  </si>
  <si>
    <t>Manufacturer promotion P&amp;L</t>
    <phoneticPr fontId="1" type="noConversion"/>
  </si>
  <si>
    <t>Incremental contribution</t>
    <phoneticPr fontId="1" type="noConversion"/>
  </si>
  <si>
    <t>Variable cost (consumed)</t>
    <phoneticPr fontId="1" type="noConversion"/>
  </si>
  <si>
    <t>Base price</t>
    <phoneticPr fontId="1" type="noConversion"/>
  </si>
  <si>
    <t>Margin at promoted price</t>
  </si>
  <si>
    <t>Price (% change)</t>
  </si>
  <si>
    <t>&lt;&lt; FILL HERE</t>
  </si>
  <si>
    <t>Hint: Remember we only took reduction in margin of baseline units as a cost</t>
  </si>
  <si>
    <t>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</si>
</sst>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0"/>
      <name val="Arial"/>
    </font>
    <font>
      <sz val="8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  <font>
      <sz val="10"/>
      <name val="Cambria"/>
      <scheme val="major"/>
    </font>
    <font>
      <sz val="10"/>
      <color indexed="18"/>
      <name val="Cambria"/>
      <scheme val="major"/>
    </font>
    <font>
      <b/>
      <sz val="10"/>
      <name val="Cambria"/>
      <scheme val="major"/>
    </font>
    <font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3" fontId="5" fillId="0" borderId="0" xfId="0" applyNumberFormat="1" applyFont="1" applyBorder="1"/>
    <xf numFmtId="0" fontId="5" fillId="0" borderId="0" xfId="0" applyFont="1" applyBorder="1"/>
    <xf numFmtId="0" fontId="5" fillId="0" borderId="0" xfId="0" applyFont="1"/>
    <xf numFmtId="0" fontId="5" fillId="0" borderId="7" xfId="0" applyFont="1" applyBorder="1"/>
    <xf numFmtId="0" fontId="6" fillId="0" borderId="7" xfId="0" applyFont="1" applyBorder="1"/>
    <xf numFmtId="0" fontId="5" fillId="0" borderId="5" xfId="0" applyFont="1" applyBorder="1"/>
    <xf numFmtId="0" fontId="6" fillId="0" borderId="5" xfId="0" applyFont="1" applyBorder="1"/>
    <xf numFmtId="0" fontId="5" fillId="0" borderId="6" xfId="0" applyFont="1" applyBorder="1"/>
    <xf numFmtId="0" fontId="5" fillId="0" borderId="1" xfId="0" applyFont="1" applyBorder="1"/>
    <xf numFmtId="0" fontId="6" fillId="0" borderId="1" xfId="0" applyFont="1" applyBorder="1"/>
    <xf numFmtId="165" fontId="5" fillId="0" borderId="1" xfId="0" applyNumberFormat="1" applyFont="1" applyBorder="1"/>
    <xf numFmtId="165" fontId="5" fillId="0" borderId="0" xfId="0" applyNumberFormat="1" applyFont="1"/>
    <xf numFmtId="1" fontId="5" fillId="0" borderId="1" xfId="0" applyNumberFormat="1" applyFont="1" applyBorder="1"/>
    <xf numFmtId="1" fontId="5" fillId="0" borderId="0" xfId="0" applyNumberFormat="1" applyFont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3" fontId="5" fillId="0" borderId="1" xfId="0" applyNumberFormat="1" applyFont="1" applyBorder="1"/>
    <xf numFmtId="3" fontId="5" fillId="0" borderId="3" xfId="0" applyNumberFormat="1" applyFont="1" applyBorder="1"/>
    <xf numFmtId="3" fontId="5" fillId="0" borderId="2" xfId="0" applyNumberFormat="1" applyFont="1" applyBorder="1"/>
    <xf numFmtId="3" fontId="5" fillId="0" borderId="8" xfId="0" applyNumberFormat="1" applyFont="1" applyBorder="1"/>
    <xf numFmtId="3" fontId="5" fillId="0" borderId="4" xfId="0" applyNumberFormat="1" applyFont="1" applyBorder="1"/>
    <xf numFmtId="0" fontId="6" fillId="0" borderId="3" xfId="0" applyFont="1" applyBorder="1"/>
    <xf numFmtId="164" fontId="7" fillId="0" borderId="3" xfId="0" applyNumberFormat="1" applyFont="1" applyBorder="1"/>
    <xf numFmtId="164" fontId="7" fillId="0" borderId="2" xfId="0" applyNumberFormat="1" applyFont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0" fontId="8" fillId="0" borderId="1" xfId="0" applyFont="1" applyBorder="1"/>
    <xf numFmtId="2" fontId="5" fillId="0" borderId="11" xfId="0" applyNumberFormat="1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3" fontId="5" fillId="0" borderId="9" xfId="0" applyNumberFormat="1" applyFont="1" applyBorder="1"/>
    <xf numFmtId="3" fontId="5" fillId="0" borderId="10" xfId="0" applyNumberFormat="1" applyFont="1" applyBorder="1"/>
    <xf numFmtId="3" fontId="5" fillId="0" borderId="11" xfId="0" applyNumberFormat="1" applyFont="1" applyBorder="1"/>
    <xf numFmtId="0" fontId="5" fillId="2" borderId="0" xfId="0" applyFont="1" applyFill="1" applyBorder="1"/>
    <xf numFmtId="165" fontId="5" fillId="0" borderId="0" xfId="0" applyNumberFormat="1" applyFont="1" applyBorder="1"/>
    <xf numFmtId="165" fontId="5" fillId="0" borderId="8" xfId="0" applyNumberFormat="1" applyFont="1" applyBorder="1"/>
    <xf numFmtId="1" fontId="5" fillId="0" borderId="0" xfId="0" applyNumberFormat="1" applyFont="1" applyBorder="1"/>
    <xf numFmtId="1" fontId="5" fillId="0" borderId="8" xfId="0" applyNumberFormat="1" applyFont="1" applyBorder="1"/>
    <xf numFmtId="164" fontId="7" fillId="0" borderId="7" xfId="0" applyNumberFormat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"/>
  <sheetViews>
    <sheetView tabSelected="1" zoomScale="80" zoomScaleNormal="80" workbookViewId="0">
      <selection activeCell="C30" sqref="C30"/>
    </sheetView>
  </sheetViews>
  <sheetFormatPr defaultColWidth="8.86328125" defaultRowHeight="13" x14ac:dyDescent="0.6"/>
  <cols>
    <col min="1" max="1" width="2.26953125" style="3" customWidth="1"/>
    <col min="2" max="2" width="23.86328125" style="3" customWidth="1"/>
    <col min="3" max="8" width="8.86328125" style="3"/>
    <col min="9" max="9" width="16.26953125" style="3" customWidth="1"/>
    <col min="10" max="10" width="24.7265625" style="3" customWidth="1"/>
    <col min="11" max="16384" width="8.86328125" style="3"/>
  </cols>
  <sheetData>
    <row r="1" spans="2:9" x14ac:dyDescent="0.6">
      <c r="B1" s="1"/>
      <c r="C1" s="2"/>
      <c r="D1" s="2"/>
      <c r="E1" s="2"/>
      <c r="F1" s="2"/>
      <c r="G1" s="2"/>
      <c r="H1" s="2"/>
      <c r="I1" s="2"/>
    </row>
    <row r="2" spans="2:9" x14ac:dyDescent="0.6">
      <c r="B2" s="4"/>
      <c r="C2" s="5" t="s">
        <v>5</v>
      </c>
      <c r="D2" s="6"/>
      <c r="E2" s="6"/>
      <c r="F2" s="5" t="s">
        <v>9</v>
      </c>
      <c r="G2" s="7"/>
      <c r="H2" s="8"/>
      <c r="I2" s="9"/>
    </row>
    <row r="3" spans="2:9" x14ac:dyDescent="0.6">
      <c r="B3" s="10" t="s">
        <v>15</v>
      </c>
      <c r="C3" s="9"/>
      <c r="D3" s="2"/>
      <c r="E3" s="2"/>
      <c r="F3" s="9"/>
      <c r="G3" s="2"/>
      <c r="H3" s="2"/>
      <c r="I3" s="9" t="s">
        <v>31</v>
      </c>
    </row>
    <row r="4" spans="2:9" x14ac:dyDescent="0.6">
      <c r="B4" s="9" t="s">
        <v>11</v>
      </c>
      <c r="C4" s="11">
        <v>-1.84318</v>
      </c>
      <c r="D4" s="12"/>
      <c r="E4" s="12"/>
      <c r="F4" s="11">
        <v>-1.8973500000000001</v>
      </c>
      <c r="G4" s="12"/>
      <c r="H4" s="12"/>
      <c r="I4" s="9" t="s">
        <v>31</v>
      </c>
    </row>
    <row r="5" spans="2:9" x14ac:dyDescent="0.6">
      <c r="B5" s="9" t="s">
        <v>12</v>
      </c>
      <c r="C5" s="11">
        <v>0.28531000000000001</v>
      </c>
      <c r="D5" s="12"/>
      <c r="E5" s="12"/>
      <c r="F5" s="13">
        <v>0</v>
      </c>
      <c r="G5" s="14"/>
      <c r="H5" s="14"/>
      <c r="I5" s="9" t="s">
        <v>31</v>
      </c>
    </row>
    <row r="6" spans="2:9" x14ac:dyDescent="0.6">
      <c r="B6" s="9" t="s">
        <v>13</v>
      </c>
      <c r="C6" s="11">
        <v>0.83409999999999995</v>
      </c>
      <c r="D6" s="12"/>
      <c r="E6" s="12"/>
      <c r="F6" s="11">
        <v>1.0694699999999999</v>
      </c>
      <c r="G6" s="12"/>
      <c r="H6" s="12"/>
      <c r="I6" s="9" t="s">
        <v>31</v>
      </c>
    </row>
    <row r="7" spans="2:9" x14ac:dyDescent="0.6">
      <c r="B7" s="9" t="s">
        <v>14</v>
      </c>
      <c r="C7" s="11">
        <v>9.5212299999999992</v>
      </c>
      <c r="D7" s="12"/>
      <c r="E7" s="12"/>
      <c r="F7" s="11">
        <v>10.08881</v>
      </c>
      <c r="G7" s="12"/>
      <c r="H7" s="12"/>
      <c r="I7" s="9" t="s">
        <v>31</v>
      </c>
    </row>
    <row r="8" spans="2:9" x14ac:dyDescent="0.6">
      <c r="B8" s="15"/>
      <c r="C8" s="15"/>
      <c r="D8" s="16"/>
      <c r="E8" s="16"/>
      <c r="F8" s="15"/>
      <c r="G8" s="16"/>
      <c r="H8" s="16"/>
      <c r="I8" s="9"/>
    </row>
    <row r="9" spans="2:9" x14ac:dyDescent="0.6">
      <c r="B9" s="10" t="s">
        <v>16</v>
      </c>
      <c r="C9" s="9"/>
      <c r="F9" s="9"/>
      <c r="I9" s="9"/>
    </row>
    <row r="10" spans="2:9" x14ac:dyDescent="0.6">
      <c r="B10" s="9" t="s">
        <v>30</v>
      </c>
      <c r="C10" s="9">
        <v>-0.15</v>
      </c>
      <c r="D10" s="3">
        <v>-0.15</v>
      </c>
      <c r="E10" s="3">
        <v>-0.15</v>
      </c>
      <c r="F10" s="9">
        <v>-0.15</v>
      </c>
      <c r="G10" s="3">
        <v>-0.15</v>
      </c>
      <c r="H10" s="3">
        <v>-0.15</v>
      </c>
      <c r="I10" s="9"/>
    </row>
    <row r="11" spans="2:9" x14ac:dyDescent="0.6">
      <c r="B11" s="9" t="s">
        <v>6</v>
      </c>
      <c r="C11" s="9">
        <v>0</v>
      </c>
      <c r="D11" s="3">
        <v>0</v>
      </c>
      <c r="E11" s="3">
        <v>1</v>
      </c>
      <c r="F11" s="9">
        <v>0</v>
      </c>
      <c r="G11" s="3">
        <v>0</v>
      </c>
      <c r="H11" s="3">
        <v>1</v>
      </c>
      <c r="I11" s="9"/>
    </row>
    <row r="12" spans="2:9" x14ac:dyDescent="0.6">
      <c r="B12" s="15" t="s">
        <v>7</v>
      </c>
      <c r="C12" s="9">
        <v>0</v>
      </c>
      <c r="D12" s="2">
        <v>0.7</v>
      </c>
      <c r="E12" s="2">
        <v>0.7</v>
      </c>
      <c r="F12" s="9">
        <v>0</v>
      </c>
      <c r="G12" s="2">
        <v>0.7</v>
      </c>
      <c r="H12" s="30">
        <v>0.7</v>
      </c>
      <c r="I12" s="9"/>
    </row>
    <row r="13" spans="2:9" x14ac:dyDescent="0.6">
      <c r="B13" s="10" t="s">
        <v>17</v>
      </c>
      <c r="C13" s="26">
        <f>EXP(-$C$4*LN(1-C10) +$C$5*C11 +$C$6*C12)</f>
        <v>1.2938294890387669</v>
      </c>
      <c r="D13" s="27">
        <f>EXP(-$C$4*LN(1-D10) +$C$5*D11 +$C$6*1)</f>
        <v>2.9793537570428734</v>
      </c>
      <c r="E13" s="27">
        <f>EXP(-$C$4*LN(1-E10) +$C$5*E11 +$C$6*1)</f>
        <v>3.9630598526056211</v>
      </c>
      <c r="F13" s="26">
        <f>EXP(-$F$4*LN(1-F10) +$F$5*F11 +$F$6*F12)</f>
        <v>1.3036621224318528</v>
      </c>
      <c r="G13" s="27">
        <f>EXP(-$F$4*LN(1-G10) +$F$5*G11 +$F$6*1)</f>
        <v>3.7986560053359932</v>
      </c>
      <c r="H13" s="29">
        <f>EXP(-$F$4*LN(1-H10) +$F$5*H11 +$F$6*1)</f>
        <v>3.7986560053359932</v>
      </c>
      <c r="I13" s="2" t="s">
        <v>31</v>
      </c>
    </row>
    <row r="14" spans="2:9" x14ac:dyDescent="0.6">
      <c r="B14" s="28" t="s">
        <v>33</v>
      </c>
      <c r="C14" s="9">
        <v>0.55000000000000004</v>
      </c>
      <c r="D14" s="2">
        <v>0.55000000000000004</v>
      </c>
      <c r="E14" s="2">
        <v>0.55000000000000004</v>
      </c>
      <c r="F14" s="9">
        <v>0.55000000000000004</v>
      </c>
      <c r="G14" s="2">
        <v>0.55000000000000004</v>
      </c>
      <c r="H14" s="30">
        <v>0.55000000000000004</v>
      </c>
      <c r="I14" s="2"/>
    </row>
    <row r="15" spans="2:9" x14ac:dyDescent="0.6">
      <c r="B15" s="9" t="s">
        <v>28</v>
      </c>
      <c r="C15" s="9">
        <v>1.2</v>
      </c>
      <c r="D15" s="2">
        <v>1.2</v>
      </c>
      <c r="E15" s="2">
        <v>1.2</v>
      </c>
      <c r="F15" s="9">
        <v>1.2</v>
      </c>
      <c r="G15" s="2">
        <v>1.2</v>
      </c>
      <c r="H15" s="30">
        <v>1.2</v>
      </c>
      <c r="I15" s="2" t="s">
        <v>31</v>
      </c>
    </row>
    <row r="16" spans="2:9" x14ac:dyDescent="0.6">
      <c r="B16" s="9" t="s">
        <v>18</v>
      </c>
      <c r="C16" s="9">
        <f t="shared" ref="C16:H16" si="0">(1+C10)*C15</f>
        <v>1.02</v>
      </c>
      <c r="D16" s="2">
        <f t="shared" si="0"/>
        <v>1.02</v>
      </c>
      <c r="E16" s="2">
        <f t="shared" si="0"/>
        <v>1.02</v>
      </c>
      <c r="F16" s="9">
        <f t="shared" si="0"/>
        <v>1.02</v>
      </c>
      <c r="G16" s="2">
        <f t="shared" si="0"/>
        <v>1.02</v>
      </c>
      <c r="H16" s="30">
        <f t="shared" si="0"/>
        <v>1.02</v>
      </c>
      <c r="I16" s="2"/>
    </row>
    <row r="17" spans="2:10" x14ac:dyDescent="0.6">
      <c r="B17" s="9" t="s">
        <v>4</v>
      </c>
      <c r="C17" s="9">
        <f>C15-C14</f>
        <v>0.64999999999999991</v>
      </c>
      <c r="D17" s="2">
        <f t="shared" ref="D17:H17" si="1">D15-D14</f>
        <v>0.64999999999999991</v>
      </c>
      <c r="E17" s="2">
        <f t="shared" si="1"/>
        <v>0.64999999999999991</v>
      </c>
      <c r="F17" s="9">
        <f t="shared" si="1"/>
        <v>0.64999999999999991</v>
      </c>
      <c r="G17" s="2">
        <f t="shared" si="1"/>
        <v>0.64999999999999991</v>
      </c>
      <c r="H17" s="30">
        <f t="shared" si="1"/>
        <v>0.64999999999999991</v>
      </c>
      <c r="I17" s="2" t="s">
        <v>31</v>
      </c>
    </row>
    <row r="18" spans="2:10" x14ac:dyDescent="0.6">
      <c r="B18" s="9" t="s">
        <v>29</v>
      </c>
      <c r="C18" s="9">
        <f>C16-C14</f>
        <v>0.47</v>
      </c>
      <c r="D18" s="2">
        <f t="shared" ref="D18:H18" si="2">D16-D14</f>
        <v>0.47</v>
      </c>
      <c r="E18" s="2">
        <f t="shared" si="2"/>
        <v>0.47</v>
      </c>
      <c r="F18" s="9">
        <f t="shared" si="2"/>
        <v>0.47</v>
      </c>
      <c r="G18" s="2">
        <f t="shared" si="2"/>
        <v>0.47</v>
      </c>
      <c r="H18" s="30">
        <f t="shared" si="2"/>
        <v>0.47</v>
      </c>
      <c r="I18" s="2" t="s">
        <v>31</v>
      </c>
    </row>
    <row r="19" spans="2:10" x14ac:dyDescent="0.6">
      <c r="B19" s="15"/>
      <c r="C19" s="9"/>
      <c r="D19" s="2"/>
      <c r="E19" s="2"/>
      <c r="F19" s="9"/>
      <c r="G19" s="2"/>
      <c r="H19" s="30"/>
      <c r="I19" s="2"/>
    </row>
    <row r="20" spans="2:10" x14ac:dyDescent="0.6">
      <c r="B20" s="10" t="s">
        <v>8</v>
      </c>
      <c r="C20" s="31"/>
      <c r="D20" s="32"/>
      <c r="E20" s="33"/>
      <c r="F20" s="32"/>
      <c r="G20" s="32"/>
      <c r="H20" s="33"/>
      <c r="I20" s="2"/>
    </row>
    <row r="21" spans="2:10" x14ac:dyDescent="0.6">
      <c r="B21" s="9" t="s">
        <v>22</v>
      </c>
      <c r="C21" s="18">
        <f>EXP($C$7-ABS($C$4)*LN($C$15))</f>
        <v>9751.5210109544641</v>
      </c>
      <c r="D21" s="1">
        <f t="shared" ref="D21:E21" si="3">EXP($C$7-ABS($C$4)*LN($C$15))</f>
        <v>9751.5210109544641</v>
      </c>
      <c r="E21" s="21">
        <f t="shared" si="3"/>
        <v>9751.5210109544641</v>
      </c>
      <c r="F21" s="1">
        <f>EXP($F$7-ABS($F$4)*LN($F$15))</f>
        <v>17032.561854814161</v>
      </c>
      <c r="G21" s="1">
        <f t="shared" ref="G21:H21" si="4">EXP($F$7-ABS($F$4)*LN($F$15))</f>
        <v>17032.561854814161</v>
      </c>
      <c r="H21" s="21">
        <f t="shared" si="4"/>
        <v>17032.561854814161</v>
      </c>
      <c r="I21" s="2" t="s">
        <v>31</v>
      </c>
    </row>
    <row r="22" spans="2:10" x14ac:dyDescent="0.6">
      <c r="B22" s="9" t="s">
        <v>19</v>
      </c>
      <c r="C22" s="18">
        <f t="shared" ref="C22:H22" si="5">C23-C21</f>
        <v>2865.2844359995506</v>
      </c>
      <c r="D22" s="1">
        <f t="shared" si="5"/>
        <v>19301.709749915237</v>
      </c>
      <c r="E22" s="21">
        <f t="shared" si="5"/>
        <v>28894.340409399352</v>
      </c>
      <c r="F22" s="1">
        <f t="shared" si="5"/>
        <v>5172.1438832846834</v>
      </c>
      <c r="G22" s="1">
        <f t="shared" si="5"/>
        <v>47668.28152123242</v>
      </c>
      <c r="H22" s="21">
        <f t="shared" si="5"/>
        <v>47668.28152123242</v>
      </c>
      <c r="I22" s="2"/>
    </row>
    <row r="23" spans="2:10" x14ac:dyDescent="0.6">
      <c r="B23" s="9" t="s">
        <v>20</v>
      </c>
      <c r="C23" s="18">
        <f t="shared" ref="C23:H23" si="6">C21*C13</f>
        <v>12616.805446954015</v>
      </c>
      <c r="D23" s="1">
        <f t="shared" si="6"/>
        <v>29053.230760869701</v>
      </c>
      <c r="E23" s="21">
        <f t="shared" si="6"/>
        <v>38645.861420353816</v>
      </c>
      <c r="F23" s="1">
        <f t="shared" si="6"/>
        <v>22204.705738098844</v>
      </c>
      <c r="G23" s="1">
        <f t="shared" si="6"/>
        <v>64700.843376046578</v>
      </c>
      <c r="H23" s="21">
        <f t="shared" si="6"/>
        <v>64700.843376046578</v>
      </c>
      <c r="I23" s="2"/>
    </row>
    <row r="24" spans="2:10" x14ac:dyDescent="0.6">
      <c r="B24" s="9" t="s">
        <v>21</v>
      </c>
      <c r="C24" s="18">
        <v>50</v>
      </c>
      <c r="D24" s="1">
        <v>50</v>
      </c>
      <c r="E24" s="21">
        <v>50</v>
      </c>
      <c r="F24" s="1">
        <v>50</v>
      </c>
      <c r="G24" s="1">
        <v>50</v>
      </c>
      <c r="H24" s="21">
        <v>50</v>
      </c>
      <c r="I24" s="2"/>
    </row>
    <row r="25" spans="2:10" x14ac:dyDescent="0.6">
      <c r="B25" s="9" t="s">
        <v>23</v>
      </c>
      <c r="C25" s="18">
        <f t="shared" ref="C25:H25" si="7">C21*C24/100</f>
        <v>4875.7605054772321</v>
      </c>
      <c r="D25" s="1">
        <f t="shared" si="7"/>
        <v>4875.7605054772321</v>
      </c>
      <c r="E25" s="21">
        <f t="shared" si="7"/>
        <v>4875.7605054772321</v>
      </c>
      <c r="F25" s="1">
        <f t="shared" si="7"/>
        <v>8516.2809274070805</v>
      </c>
      <c r="G25" s="1">
        <f t="shared" si="7"/>
        <v>8516.2809274070805</v>
      </c>
      <c r="H25" s="21">
        <f t="shared" si="7"/>
        <v>8516.2809274070805</v>
      </c>
      <c r="I25" s="2"/>
    </row>
    <row r="26" spans="2:10" x14ac:dyDescent="0.6">
      <c r="B26" s="15" t="s">
        <v>24</v>
      </c>
      <c r="C26" s="18">
        <f t="shared" ref="C26:H26" si="8">C23+C25</f>
        <v>17492.565952431247</v>
      </c>
      <c r="D26" s="1">
        <f t="shared" si="8"/>
        <v>33928.991266346929</v>
      </c>
      <c r="E26" s="21">
        <f t="shared" si="8"/>
        <v>43521.621925831045</v>
      </c>
      <c r="F26" s="1">
        <f t="shared" si="8"/>
        <v>30720.986665505923</v>
      </c>
      <c r="G26" s="1">
        <f t="shared" si="8"/>
        <v>73217.12430345366</v>
      </c>
      <c r="H26" s="21">
        <f t="shared" si="8"/>
        <v>73217.12430345366</v>
      </c>
      <c r="I26" s="2"/>
    </row>
    <row r="27" spans="2:10" x14ac:dyDescent="0.6">
      <c r="B27" s="10" t="s">
        <v>25</v>
      </c>
      <c r="C27" s="34"/>
      <c r="D27" s="35"/>
      <c r="E27" s="35"/>
      <c r="F27" s="34"/>
      <c r="G27" s="35"/>
      <c r="H27" s="36"/>
      <c r="I27" s="2"/>
    </row>
    <row r="28" spans="2:10" x14ac:dyDescent="0.6">
      <c r="B28" s="9" t="s">
        <v>26</v>
      </c>
      <c r="C28" s="18">
        <f>C18*C22</f>
        <v>1346.6836849197887</v>
      </c>
      <c r="D28" s="1">
        <f t="shared" ref="D28:H28" si="9">D18*D22</f>
        <v>9071.8035824601611</v>
      </c>
      <c r="E28" s="1">
        <f t="shared" si="9"/>
        <v>13580.339992417696</v>
      </c>
      <c r="F28" s="18">
        <f t="shared" si="9"/>
        <v>2430.9076251438009</v>
      </c>
      <c r="G28" s="1">
        <f t="shared" si="9"/>
        <v>22404.092314979236</v>
      </c>
      <c r="H28" s="21">
        <f t="shared" si="9"/>
        <v>22404.092314979236</v>
      </c>
      <c r="I28" s="2"/>
    </row>
    <row r="29" spans="2:10" x14ac:dyDescent="0.6">
      <c r="B29" s="9" t="s">
        <v>27</v>
      </c>
      <c r="C29" s="18">
        <f>C21*(C15*ABS(C10))</f>
        <v>1755.2737819718034</v>
      </c>
      <c r="D29" s="1">
        <f t="shared" ref="D29:E29" si="10">D21*(D15*ABS(D10))</f>
        <v>1755.2737819718034</v>
      </c>
      <c r="E29" s="1">
        <f t="shared" si="10"/>
        <v>1755.2737819718034</v>
      </c>
      <c r="F29" s="18">
        <f>F21*(F15*ABS(F10))</f>
        <v>3065.8611338665487</v>
      </c>
      <c r="G29" s="1">
        <f t="shared" ref="G29:H29" si="11">G21*(G15*ABS(G10))</f>
        <v>3065.8611338665487</v>
      </c>
      <c r="H29" s="21">
        <f t="shared" si="11"/>
        <v>3065.8611338665487</v>
      </c>
      <c r="I29" s="37" t="s">
        <v>31</v>
      </c>
      <c r="J29" s="3" t="s">
        <v>32</v>
      </c>
    </row>
    <row r="30" spans="2:10" x14ac:dyDescent="0.6">
      <c r="B30" s="9" t="s">
        <v>0</v>
      </c>
      <c r="C30" s="18">
        <v>0</v>
      </c>
      <c r="D30" s="1">
        <v>3000</v>
      </c>
      <c r="E30" s="1">
        <v>4500</v>
      </c>
      <c r="F30" s="18">
        <v>0</v>
      </c>
      <c r="G30" s="1">
        <v>5000</v>
      </c>
      <c r="H30" s="21">
        <v>6800</v>
      </c>
      <c r="I30" s="2" t="s">
        <v>31</v>
      </c>
    </row>
    <row r="31" spans="2:10" x14ac:dyDescent="0.6">
      <c r="B31" s="9" t="s">
        <v>1</v>
      </c>
      <c r="C31" s="18">
        <f>(C15-C16)*C25</f>
        <v>877.63689098590146</v>
      </c>
      <c r="D31" s="1">
        <f t="shared" ref="C31:H31" si="12">(D15-D16)*D25</f>
        <v>877.63689098590146</v>
      </c>
      <c r="E31" s="1">
        <f t="shared" si="12"/>
        <v>877.63689098590146</v>
      </c>
      <c r="F31" s="18">
        <f t="shared" si="12"/>
        <v>1532.9305669332739</v>
      </c>
      <c r="G31" s="1">
        <f t="shared" si="12"/>
        <v>1532.9305669332739</v>
      </c>
      <c r="H31" s="21">
        <f t="shared" si="12"/>
        <v>1532.9305669332739</v>
      </c>
      <c r="I31" s="2"/>
    </row>
    <row r="32" spans="2:10" x14ac:dyDescent="0.6">
      <c r="B32" s="9" t="s">
        <v>2</v>
      </c>
      <c r="C32" s="18">
        <f>SUM(C29:C31)</f>
        <v>2632.9106729577047</v>
      </c>
      <c r="D32" s="1">
        <f t="shared" ref="D32:E32" si="13">SUM(D29:D31)</f>
        <v>5632.9106729577043</v>
      </c>
      <c r="E32" s="1">
        <f t="shared" si="13"/>
        <v>7132.9106729577043</v>
      </c>
      <c r="F32" s="18">
        <f>SUM(F29:F31)</f>
        <v>4598.7917007998221</v>
      </c>
      <c r="G32" s="1">
        <f t="shared" ref="G32:H32" si="14">SUM(G29:G31)</f>
        <v>9598.7917007998221</v>
      </c>
      <c r="H32" s="21">
        <f t="shared" si="14"/>
        <v>11398.791700799822</v>
      </c>
      <c r="I32" s="37" t="s">
        <v>31</v>
      </c>
    </row>
    <row r="33" spans="2:9" x14ac:dyDescent="0.6">
      <c r="B33" s="15" t="s">
        <v>3</v>
      </c>
      <c r="C33" s="19">
        <f>C28-C32</f>
        <v>-1286.226988037916</v>
      </c>
      <c r="D33" s="20">
        <f t="shared" ref="D33:E33" si="15">D28-D32</f>
        <v>3438.8929095024569</v>
      </c>
      <c r="E33" s="20">
        <f t="shared" si="15"/>
        <v>6447.4293194599913</v>
      </c>
      <c r="F33" s="19">
        <f>F28-F32</f>
        <v>-2167.8840756560212</v>
      </c>
      <c r="G33" s="20">
        <f t="shared" ref="G33:H33" si="16">G28-G32</f>
        <v>12805.300614179414</v>
      </c>
      <c r="H33" s="22">
        <f t="shared" si="16"/>
        <v>11005.300614179414</v>
      </c>
      <c r="I33" s="37" t="s">
        <v>31</v>
      </c>
    </row>
    <row r="34" spans="2:9" x14ac:dyDescent="0.6">
      <c r="B34" s="23" t="s">
        <v>10</v>
      </c>
      <c r="C34" s="24">
        <f t="shared" ref="C34:H34" si="17">100*C33/C32</f>
        <v>-48.851903759918329</v>
      </c>
      <c r="D34" s="25">
        <f t="shared" si="17"/>
        <v>61.050016752649441</v>
      </c>
      <c r="E34" s="25">
        <f t="shared" si="17"/>
        <v>90.389878901799378</v>
      </c>
      <c r="F34" s="24">
        <f t="shared" si="17"/>
        <v>-47.140297206307096</v>
      </c>
      <c r="G34" s="25">
        <f t="shared" si="17"/>
        <v>133.40533906066958</v>
      </c>
      <c r="H34" s="25">
        <f t="shared" si="17"/>
        <v>96.547957915637696</v>
      </c>
      <c r="I34" s="9"/>
    </row>
    <row r="47" spans="2:9" x14ac:dyDescent="0.6">
      <c r="H47" s="9"/>
    </row>
  </sheetData>
  <phoneticPr fontId="1" type="noConversion"/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4FCB-1F8A-4AAF-A70D-59AA73DAEA02}">
  <dimension ref="B1:H34"/>
  <sheetViews>
    <sheetView workbookViewId="0">
      <selection activeCell="I19" sqref="I19"/>
    </sheetView>
  </sheetViews>
  <sheetFormatPr defaultRowHeight="13" x14ac:dyDescent="0.6"/>
  <cols>
    <col min="2" max="2" width="23.953125" bestFit="1" customWidth="1"/>
  </cols>
  <sheetData>
    <row r="1" spans="2:8" x14ac:dyDescent="0.6">
      <c r="B1" s="1"/>
      <c r="C1" s="2"/>
      <c r="D1" s="2"/>
      <c r="E1" s="2"/>
      <c r="F1" s="2"/>
      <c r="G1" s="2"/>
      <c r="H1" s="2"/>
    </row>
    <row r="2" spans="2:8" x14ac:dyDescent="0.6">
      <c r="B2" s="4"/>
      <c r="C2" s="5" t="s">
        <v>5</v>
      </c>
      <c r="D2" s="6"/>
      <c r="E2" s="6"/>
      <c r="F2" s="5" t="s">
        <v>9</v>
      </c>
      <c r="G2" s="7"/>
      <c r="H2" s="8"/>
    </row>
    <row r="3" spans="2:8" x14ac:dyDescent="0.6">
      <c r="B3" s="10" t="s">
        <v>15</v>
      </c>
      <c r="C3" s="9"/>
      <c r="D3" s="2"/>
      <c r="E3" s="2"/>
      <c r="F3" s="9"/>
      <c r="G3" s="2"/>
      <c r="H3" s="30"/>
    </row>
    <row r="4" spans="2:8" x14ac:dyDescent="0.6">
      <c r="B4" s="9" t="s">
        <v>11</v>
      </c>
      <c r="C4" s="11">
        <v>-1.84318</v>
      </c>
      <c r="D4" s="12"/>
      <c r="E4" s="12"/>
      <c r="F4" s="11">
        <v>-1.8973500000000001</v>
      </c>
      <c r="G4" s="38"/>
      <c r="H4" s="39"/>
    </row>
    <row r="5" spans="2:8" x14ac:dyDescent="0.6">
      <c r="B5" s="9" t="s">
        <v>12</v>
      </c>
      <c r="C5" s="11">
        <v>0.28531000000000001</v>
      </c>
      <c r="D5" s="12"/>
      <c r="E5" s="12"/>
      <c r="F5" s="13">
        <v>0</v>
      </c>
      <c r="G5" s="40"/>
      <c r="H5" s="41"/>
    </row>
    <row r="6" spans="2:8" x14ac:dyDescent="0.6">
      <c r="B6" s="9" t="s">
        <v>13</v>
      </c>
      <c r="C6" s="11">
        <v>0.83409999999999995</v>
      </c>
      <c r="D6" s="12"/>
      <c r="E6" s="12"/>
      <c r="F6" s="11">
        <v>1.0694699999999999</v>
      </c>
      <c r="G6" s="38"/>
      <c r="H6" s="39"/>
    </row>
    <row r="7" spans="2:8" x14ac:dyDescent="0.6">
      <c r="B7" s="9" t="s">
        <v>14</v>
      </c>
      <c r="C7" s="11">
        <v>9.5212299999999992</v>
      </c>
      <c r="D7" s="12"/>
      <c r="E7" s="12"/>
      <c r="F7" s="11">
        <v>10.08881</v>
      </c>
      <c r="G7" s="38"/>
      <c r="H7" s="39"/>
    </row>
    <row r="8" spans="2:8" x14ac:dyDescent="0.6">
      <c r="B8" s="15"/>
      <c r="C8" s="15"/>
      <c r="D8" s="16"/>
      <c r="E8" s="16"/>
      <c r="F8" s="15"/>
      <c r="G8" s="16"/>
      <c r="H8" s="17"/>
    </row>
    <row r="9" spans="2:8" x14ac:dyDescent="0.6">
      <c r="B9" s="10" t="s">
        <v>16</v>
      </c>
      <c r="C9" s="9"/>
      <c r="D9" s="3"/>
      <c r="E9" s="3"/>
      <c r="F9" s="9"/>
      <c r="G9" s="2"/>
      <c r="H9" s="30"/>
    </row>
    <row r="10" spans="2:8" x14ac:dyDescent="0.6">
      <c r="B10" s="9" t="s">
        <v>30</v>
      </c>
      <c r="C10" s="9">
        <v>-0.15</v>
      </c>
      <c r="D10" s="3">
        <v>-0.15</v>
      </c>
      <c r="E10" s="3">
        <v>-0.15</v>
      </c>
      <c r="F10" s="9">
        <v>-0.15</v>
      </c>
      <c r="G10" s="2">
        <v>-0.15</v>
      </c>
      <c r="H10" s="30">
        <v>-0.15</v>
      </c>
    </row>
    <row r="11" spans="2:8" x14ac:dyDescent="0.6">
      <c r="B11" s="9" t="s">
        <v>6</v>
      </c>
      <c r="C11" s="9">
        <v>0</v>
      </c>
      <c r="D11" s="3">
        <v>0</v>
      </c>
      <c r="E11" s="3">
        <v>1</v>
      </c>
      <c r="F11" s="9">
        <v>0</v>
      </c>
      <c r="G11" s="2">
        <v>0</v>
      </c>
      <c r="H11" s="30">
        <v>1</v>
      </c>
    </row>
    <row r="12" spans="2:8" x14ac:dyDescent="0.6">
      <c r="B12" s="15" t="s">
        <v>7</v>
      </c>
      <c r="C12" s="9">
        <v>0</v>
      </c>
      <c r="D12" s="2">
        <v>0.7</v>
      </c>
      <c r="E12" s="2">
        <v>0.7</v>
      </c>
      <c r="F12" s="15">
        <v>0</v>
      </c>
      <c r="G12" s="16">
        <v>0.7</v>
      </c>
      <c r="H12" s="17">
        <v>0.7</v>
      </c>
    </row>
    <row r="13" spans="2:8" x14ac:dyDescent="0.6">
      <c r="B13" s="10" t="s">
        <v>17</v>
      </c>
      <c r="C13" s="26">
        <f>EXP(-$C$4*LN(1-C10) +$C$5*C11 +$C$6*C12)</f>
        <v>1.2938294890387669</v>
      </c>
      <c r="D13" s="27">
        <f>EXP(-$C$4*LN(1-D10) +$C$5*D11 +$C$6*1)</f>
        <v>2.9793537570428734</v>
      </c>
      <c r="E13" s="27">
        <f>EXP(-$C$4*LN(1-E10) +$C$5*E11 +$C$6*1)</f>
        <v>3.9630598526056211</v>
      </c>
      <c r="F13" s="26">
        <f>EXP(-$F$4*LN(1-F10) +$F$5*F11 +$F$6*F12)</f>
        <v>1.3036621224318528</v>
      </c>
      <c r="G13" s="27">
        <f>EXP(-$F$4*LN(1-G10) +$F$5*G11 +$F$6*1)</f>
        <v>3.7986560053359932</v>
      </c>
      <c r="H13" s="29">
        <f>EXP(-$F$4*LN(1-H10) +$F$5*H11 +$F$6*1)</f>
        <v>3.7986560053359932</v>
      </c>
    </row>
    <row r="14" spans="2:8" x14ac:dyDescent="0.6">
      <c r="B14" s="28" t="s">
        <v>33</v>
      </c>
      <c r="C14" s="9">
        <v>0.55000000000000004</v>
      </c>
      <c r="D14" s="2">
        <v>0.55000000000000004</v>
      </c>
      <c r="E14" s="2">
        <v>0.55000000000000004</v>
      </c>
      <c r="F14" s="9">
        <v>0.55000000000000004</v>
      </c>
      <c r="G14" s="2">
        <v>0.55000000000000004</v>
      </c>
      <c r="H14" s="30">
        <v>0.55000000000000004</v>
      </c>
    </row>
    <row r="15" spans="2:8" x14ac:dyDescent="0.6">
      <c r="B15" s="9" t="s">
        <v>28</v>
      </c>
      <c r="C15" s="9">
        <v>1.2</v>
      </c>
      <c r="D15" s="2">
        <v>1.2</v>
      </c>
      <c r="E15" s="2">
        <v>1.2</v>
      </c>
      <c r="F15" s="9">
        <v>1.2</v>
      </c>
      <c r="G15" s="2">
        <v>1.2</v>
      </c>
      <c r="H15" s="30">
        <v>1.2</v>
      </c>
    </row>
    <row r="16" spans="2:8" x14ac:dyDescent="0.6">
      <c r="B16" s="9" t="s">
        <v>18</v>
      </c>
      <c r="C16" s="9">
        <f t="shared" ref="C16:H16" si="0">(1+C10)*C15</f>
        <v>1.02</v>
      </c>
      <c r="D16" s="2">
        <f t="shared" si="0"/>
        <v>1.02</v>
      </c>
      <c r="E16" s="2">
        <f t="shared" si="0"/>
        <v>1.02</v>
      </c>
      <c r="F16" s="9">
        <f t="shared" si="0"/>
        <v>1.02</v>
      </c>
      <c r="G16" s="2">
        <f t="shared" si="0"/>
        <v>1.02</v>
      </c>
      <c r="H16" s="30">
        <f t="shared" si="0"/>
        <v>1.02</v>
      </c>
    </row>
    <row r="17" spans="2:8" x14ac:dyDescent="0.6">
      <c r="B17" s="9" t="s">
        <v>4</v>
      </c>
      <c r="C17" s="9">
        <f>C15-C14</f>
        <v>0.64999999999999991</v>
      </c>
      <c r="D17" s="2">
        <f t="shared" ref="D17:H17" si="1">D15-D14</f>
        <v>0.64999999999999991</v>
      </c>
      <c r="E17" s="2">
        <f t="shared" si="1"/>
        <v>0.64999999999999991</v>
      </c>
      <c r="F17" s="9">
        <f t="shared" si="1"/>
        <v>0.64999999999999991</v>
      </c>
      <c r="G17" s="2">
        <f t="shared" si="1"/>
        <v>0.64999999999999991</v>
      </c>
      <c r="H17" s="30">
        <f t="shared" si="1"/>
        <v>0.64999999999999991</v>
      </c>
    </row>
    <row r="18" spans="2:8" x14ac:dyDescent="0.6">
      <c r="B18" s="9" t="s">
        <v>29</v>
      </c>
      <c r="C18" s="9">
        <f>C16-C14</f>
        <v>0.47</v>
      </c>
      <c r="D18" s="2">
        <f t="shared" ref="D18:H18" si="2">D16-D14</f>
        <v>0.47</v>
      </c>
      <c r="E18" s="2">
        <f t="shared" si="2"/>
        <v>0.47</v>
      </c>
      <c r="F18" s="9">
        <f t="shared" si="2"/>
        <v>0.47</v>
      </c>
      <c r="G18" s="2">
        <f t="shared" si="2"/>
        <v>0.47</v>
      </c>
      <c r="H18" s="30">
        <f t="shared" si="2"/>
        <v>0.47</v>
      </c>
    </row>
    <row r="19" spans="2:8" x14ac:dyDescent="0.6">
      <c r="B19" s="15"/>
      <c r="C19" s="9"/>
      <c r="D19" s="2"/>
      <c r="E19" s="2"/>
      <c r="F19" s="9"/>
      <c r="G19" s="2"/>
      <c r="H19" s="30"/>
    </row>
    <row r="20" spans="2:8" x14ac:dyDescent="0.6">
      <c r="B20" s="10" t="s">
        <v>8</v>
      </c>
      <c r="C20" s="31"/>
      <c r="D20" s="32"/>
      <c r="E20" s="33"/>
      <c r="F20" s="32"/>
      <c r="G20" s="32"/>
      <c r="H20" s="33"/>
    </row>
    <row r="21" spans="2:8" x14ac:dyDescent="0.6">
      <c r="B21" s="9" t="s">
        <v>22</v>
      </c>
      <c r="C21" s="18">
        <f>EXP($C$7-ABS($C$4)*LN($C$15))</f>
        <v>9751.5210109544641</v>
      </c>
      <c r="D21" s="1">
        <f t="shared" ref="D21:E21" si="3">EXP($C$7-ABS($C$4)*LN($C$15))</f>
        <v>9751.5210109544641</v>
      </c>
      <c r="E21" s="21">
        <f t="shared" si="3"/>
        <v>9751.5210109544641</v>
      </c>
      <c r="F21" s="1">
        <f>EXP($F$7-ABS($F$4)*LN($F$15))</f>
        <v>17032.561854814161</v>
      </c>
      <c r="G21" s="1">
        <f t="shared" ref="G21:H21" si="4">EXP($F$7-ABS($F$4)*LN($F$15))</f>
        <v>17032.561854814161</v>
      </c>
      <c r="H21" s="21">
        <f t="shared" si="4"/>
        <v>17032.561854814161</v>
      </c>
    </row>
    <row r="22" spans="2:8" x14ac:dyDescent="0.6">
      <c r="B22" s="9" t="s">
        <v>19</v>
      </c>
      <c r="C22" s="18">
        <f t="shared" ref="C22:H22" si="5">C23-C21</f>
        <v>2865.2844359995506</v>
      </c>
      <c r="D22" s="1">
        <f t="shared" si="5"/>
        <v>19301.709749915237</v>
      </c>
      <c r="E22" s="21">
        <f t="shared" si="5"/>
        <v>28894.340409399352</v>
      </c>
      <c r="F22" s="1">
        <f t="shared" si="5"/>
        <v>5172.1438832846834</v>
      </c>
      <c r="G22" s="1">
        <f t="shared" si="5"/>
        <v>47668.28152123242</v>
      </c>
      <c r="H22" s="21">
        <f t="shared" si="5"/>
        <v>47668.28152123242</v>
      </c>
    </row>
    <row r="23" spans="2:8" x14ac:dyDescent="0.6">
      <c r="B23" s="9" t="s">
        <v>20</v>
      </c>
      <c r="C23" s="18">
        <f t="shared" ref="C23:H23" si="6">C21*C13</f>
        <v>12616.805446954015</v>
      </c>
      <c r="D23" s="1">
        <f t="shared" si="6"/>
        <v>29053.230760869701</v>
      </c>
      <c r="E23" s="21">
        <f t="shared" si="6"/>
        <v>38645.861420353816</v>
      </c>
      <c r="F23" s="1">
        <f t="shared" si="6"/>
        <v>22204.705738098844</v>
      </c>
      <c r="G23" s="1">
        <f t="shared" si="6"/>
        <v>64700.843376046578</v>
      </c>
      <c r="H23" s="21">
        <f t="shared" si="6"/>
        <v>64700.843376046578</v>
      </c>
    </row>
    <row r="24" spans="2:8" x14ac:dyDescent="0.6">
      <c r="B24" s="9" t="s">
        <v>21</v>
      </c>
      <c r="C24" s="18">
        <v>0</v>
      </c>
      <c r="D24" s="1">
        <v>0</v>
      </c>
      <c r="E24" s="21">
        <v>0</v>
      </c>
      <c r="F24" s="1">
        <v>0</v>
      </c>
      <c r="G24" s="1">
        <v>0</v>
      </c>
      <c r="H24" s="21">
        <v>0</v>
      </c>
    </row>
    <row r="25" spans="2:8" x14ac:dyDescent="0.6">
      <c r="B25" s="9" t="s">
        <v>23</v>
      </c>
      <c r="C25" s="18">
        <f t="shared" ref="C25:H25" si="7">C21*C24/100</f>
        <v>0</v>
      </c>
      <c r="D25" s="1">
        <f t="shared" si="7"/>
        <v>0</v>
      </c>
      <c r="E25" s="21">
        <f t="shared" si="7"/>
        <v>0</v>
      </c>
      <c r="F25" s="1">
        <f t="shared" si="7"/>
        <v>0</v>
      </c>
      <c r="G25" s="1">
        <f t="shared" si="7"/>
        <v>0</v>
      </c>
      <c r="H25" s="21">
        <f t="shared" si="7"/>
        <v>0</v>
      </c>
    </row>
    <row r="26" spans="2:8" x14ac:dyDescent="0.6">
      <c r="B26" s="15" t="s">
        <v>24</v>
      </c>
      <c r="C26" s="18">
        <f t="shared" ref="C26:H26" si="8">C23+C25</f>
        <v>12616.805446954015</v>
      </c>
      <c r="D26" s="1">
        <f t="shared" si="8"/>
        <v>29053.230760869701</v>
      </c>
      <c r="E26" s="21">
        <f t="shared" si="8"/>
        <v>38645.861420353816</v>
      </c>
      <c r="F26" s="1">
        <f t="shared" si="8"/>
        <v>22204.705738098844</v>
      </c>
      <c r="G26" s="1">
        <f t="shared" si="8"/>
        <v>64700.843376046578</v>
      </c>
      <c r="H26" s="21">
        <f t="shared" si="8"/>
        <v>64700.843376046578</v>
      </c>
    </row>
    <row r="27" spans="2:8" x14ac:dyDescent="0.6">
      <c r="B27" s="10" t="s">
        <v>25</v>
      </c>
      <c r="C27" s="34"/>
      <c r="D27" s="35"/>
      <c r="E27" s="35"/>
      <c r="F27" s="34"/>
      <c r="G27" s="35"/>
      <c r="H27" s="36"/>
    </row>
    <row r="28" spans="2:8" x14ac:dyDescent="0.6">
      <c r="B28" s="9" t="s">
        <v>26</v>
      </c>
      <c r="C28" s="18">
        <f>C18*C22</f>
        <v>1346.6836849197887</v>
      </c>
      <c r="D28" s="1">
        <f t="shared" ref="D28:H28" si="9">D18*D22</f>
        <v>9071.8035824601611</v>
      </c>
      <c r="E28" s="1">
        <f t="shared" si="9"/>
        <v>13580.339992417696</v>
      </c>
      <c r="F28" s="18">
        <f t="shared" si="9"/>
        <v>2430.9076251438009</v>
      </c>
      <c r="G28" s="1">
        <f t="shared" si="9"/>
        <v>22404.092314979236</v>
      </c>
      <c r="H28" s="21">
        <f t="shared" si="9"/>
        <v>22404.092314979236</v>
      </c>
    </row>
    <row r="29" spans="2:8" x14ac:dyDescent="0.6">
      <c r="B29" s="9" t="s">
        <v>27</v>
      </c>
      <c r="C29" s="18">
        <f>C21*(C15*ABS(C10))</f>
        <v>1755.2737819718034</v>
      </c>
      <c r="D29" s="1">
        <f t="shared" ref="D29:E29" si="10">D21*(D15*ABS(D10))</f>
        <v>1755.2737819718034</v>
      </c>
      <c r="E29" s="1">
        <f t="shared" si="10"/>
        <v>1755.2737819718034</v>
      </c>
      <c r="F29" s="18">
        <f>F21*(F15*ABS(F10))</f>
        <v>3065.8611338665487</v>
      </c>
      <c r="G29" s="1">
        <f t="shared" ref="G29:H29" si="11">G21*(G15*ABS(G10))</f>
        <v>3065.8611338665487</v>
      </c>
      <c r="H29" s="21">
        <f t="shared" si="11"/>
        <v>3065.8611338665487</v>
      </c>
    </row>
    <row r="30" spans="2:8" x14ac:dyDescent="0.6">
      <c r="B30" s="9" t="s">
        <v>0</v>
      </c>
      <c r="C30" s="18">
        <v>0</v>
      </c>
      <c r="D30" s="1">
        <v>3000</v>
      </c>
      <c r="E30" s="1">
        <v>4500</v>
      </c>
      <c r="F30" s="18">
        <v>0</v>
      </c>
      <c r="G30" s="1">
        <v>5000</v>
      </c>
      <c r="H30" s="21">
        <v>6800</v>
      </c>
    </row>
    <row r="31" spans="2:8" x14ac:dyDescent="0.6">
      <c r="B31" s="9" t="s">
        <v>1</v>
      </c>
      <c r="C31" s="18">
        <f>(C15-C16)*C25</f>
        <v>0</v>
      </c>
      <c r="D31" s="1">
        <f t="shared" ref="D31:H31" si="12">(D15-D16)*D25</f>
        <v>0</v>
      </c>
      <c r="E31" s="1">
        <f t="shared" si="12"/>
        <v>0</v>
      </c>
      <c r="F31" s="18">
        <f t="shared" si="12"/>
        <v>0</v>
      </c>
      <c r="G31" s="1">
        <f t="shared" si="12"/>
        <v>0</v>
      </c>
      <c r="H31" s="21">
        <f t="shared" si="12"/>
        <v>0</v>
      </c>
    </row>
    <row r="32" spans="2:8" x14ac:dyDescent="0.6">
      <c r="B32" s="9" t="s">
        <v>2</v>
      </c>
      <c r="C32" s="18">
        <f>SUM(C29:C31)</f>
        <v>1755.2737819718034</v>
      </c>
      <c r="D32" s="1">
        <f t="shared" ref="D32:E32" si="13">SUM(D29:D31)</f>
        <v>4755.2737819718031</v>
      </c>
      <c r="E32" s="1">
        <f t="shared" si="13"/>
        <v>6255.2737819718031</v>
      </c>
      <c r="F32" s="18">
        <f>SUM(F29:F31)</f>
        <v>3065.8611338665487</v>
      </c>
      <c r="G32" s="1">
        <f t="shared" ref="G32:H32" si="14">SUM(G29:G31)</f>
        <v>8065.8611338665487</v>
      </c>
      <c r="H32" s="21">
        <f t="shared" si="14"/>
        <v>9865.8611338665487</v>
      </c>
    </row>
    <row r="33" spans="2:8" x14ac:dyDescent="0.6">
      <c r="B33" s="15" t="s">
        <v>3</v>
      </c>
      <c r="C33" s="19">
        <f>C28-C32</f>
        <v>-408.5900970520147</v>
      </c>
      <c r="D33" s="20">
        <f t="shared" ref="D33:E33" si="15">D28-D32</f>
        <v>4316.529800488358</v>
      </c>
      <c r="E33" s="20">
        <f t="shared" si="15"/>
        <v>7325.0662104458925</v>
      </c>
      <c r="F33" s="19">
        <f>F28-F32</f>
        <v>-634.95350872274776</v>
      </c>
      <c r="G33" s="20">
        <f t="shared" ref="G33:H33" si="16">G28-G32</f>
        <v>14338.231181112687</v>
      </c>
      <c r="H33" s="22">
        <f t="shared" si="16"/>
        <v>12538.231181112687</v>
      </c>
    </row>
    <row r="34" spans="2:8" x14ac:dyDescent="0.6">
      <c r="B34" s="23" t="s">
        <v>10</v>
      </c>
      <c r="C34" s="24">
        <f t="shared" ref="C34:H34" si="17">100*C33/C32</f>
        <v>-23.277855639877508</v>
      </c>
      <c r="D34" s="25">
        <f t="shared" si="17"/>
        <v>90.773528473863863</v>
      </c>
      <c r="E34" s="25">
        <f t="shared" si="17"/>
        <v>117.10224789132836</v>
      </c>
      <c r="F34" s="42">
        <f t="shared" si="17"/>
        <v>-20.710445809460662</v>
      </c>
      <c r="G34" s="43">
        <f t="shared" si="17"/>
        <v>177.76441898943705</v>
      </c>
      <c r="H34" s="44">
        <f t="shared" si="17"/>
        <v>127.0870429958992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50% Forward Buy</vt:lpstr>
      <vt:lpstr>0 ForwardBuy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 Webb</dc:creator>
  <cp:keywords/>
  <dc:description/>
  <cp:lastModifiedBy>S Webb</cp:lastModifiedBy>
  <dcterms:created xsi:type="dcterms:W3CDTF">2005-02-23T04:36:22Z</dcterms:created>
  <dcterms:modified xsi:type="dcterms:W3CDTF">2021-02-09T22:44:06Z</dcterms:modified>
  <cp:category/>
</cp:coreProperties>
</file>