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MultiInverterCase_Simulation\"/>
    </mc:Choice>
  </mc:AlternateContent>
  <xr:revisionPtr revIDLastSave="0" documentId="13_ncr:1_{61AFBDDB-B2E9-4429-87F5-64F15E49BD37}" xr6:coauthVersionLast="47" xr6:coauthVersionMax="47" xr10:uidLastSave="{00000000-0000-0000-0000-000000000000}"/>
  <bookViews>
    <workbookView xWindow="-98" yWindow="-98" windowWidth="19396" windowHeight="10395" activeTab="6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  <sheet name="Other Nod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3" l="1"/>
  <c r="G7" i="3"/>
  <c r="G5" i="3"/>
  <c r="F6" i="3"/>
  <c r="B3" i="4"/>
  <c r="C20" i="5"/>
  <c r="C19" i="5"/>
  <c r="C15" i="5"/>
  <c r="C14" i="5"/>
  <c r="C13" i="5"/>
  <c r="C6" i="5"/>
  <c r="C7" i="5"/>
  <c r="D7" i="5"/>
  <c r="D6" i="5"/>
  <c r="F12" i="3"/>
  <c r="C12" i="5" l="1"/>
  <c r="C11" i="5"/>
  <c r="C10" i="5"/>
  <c r="C9" i="5"/>
  <c r="C8" i="5"/>
  <c r="H16" i="1"/>
  <c r="G16" i="1"/>
  <c r="H15" i="1"/>
  <c r="G15" i="1"/>
  <c r="H14" i="1"/>
  <c r="G14" i="1"/>
  <c r="H13" i="1"/>
  <c r="G13" i="1"/>
  <c r="H12" i="1"/>
  <c r="G12" i="1"/>
  <c r="H11" i="1"/>
  <c r="G11" i="1"/>
  <c r="F10" i="1"/>
  <c r="H8" i="1"/>
  <c r="G8" i="1"/>
  <c r="F8" i="1"/>
  <c r="H7" i="1"/>
  <c r="G7" i="1"/>
  <c r="H6" i="1"/>
  <c r="G6" i="1"/>
  <c r="H5" i="1"/>
  <c r="G5" i="1"/>
  <c r="F5" i="1"/>
  <c r="H4" i="1"/>
  <c r="G4" i="1"/>
  <c r="F4" i="1"/>
</calcChain>
</file>

<file path=xl/sharedStrings.xml><?xml version="1.0" encoding="utf-8"?>
<sst xmlns="http://schemas.openxmlformats.org/spreadsheetml/2006/main" count="86" uniqueCount="81">
  <si>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</si>
  <si>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</si>
  <si>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</si>
  <si>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</si>
  <si>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</si>
  <si>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</si>
  <si>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</si>
  <si>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</si>
  <si>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</si>
  <si>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</si>
  <si>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</si>
  <si>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Turns Ratio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</si>
  <si>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</si>
  <si>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</si>
  <si>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</si>
  <si>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</si>
  <si>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</si>
  <si>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</si>
  <si>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</si>
  <si>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</si>
  <si>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</si>
  <si>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</si>
  <si>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</si>
  <si>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</si>
  <si>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</si>
  <si>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</si>
  <si>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</si>
  <si>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</si>
  <si>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</si>
  <si>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</si>
  <si>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</si>
  <si>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</si>
  <si>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</si>
  <si>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</si>
  <si>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</si>
  <si>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</si>
  <si>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</si>
  <si>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</si>
  <si>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</si>
  <si>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</si>
  <si>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</si>
  <si>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</si>
  <si>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Customer data: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</si>
  <si>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</si>
  <si>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</si>
  <si>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</si>
  <si>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Area No.</t>
    <phoneticPr fontId="1" type="noConversion"/>
  </si>
  <si>
    <t>AC or DC</t>
    <phoneticPr fontId="1" type="noConversion"/>
  </si>
  <si>
    <t>UserData</t>
    <phoneticPr fontId="1" type="noConversion"/>
  </si>
  <si>
    <t>Enable (modal analysis)</t>
    <phoneticPr fontId="1" type="noConversion"/>
  </si>
  <si>
    <t>Vdc pu</t>
    <phoneticPr fontId="1" type="noConversion"/>
  </si>
  <si>
    <t>wLf pu</t>
    <phoneticPr fontId="1" type="noConversion"/>
  </si>
  <si>
    <t>Cdc pu</t>
    <phoneticPr fontId="1" type="noConversion"/>
  </si>
  <si>
    <t>Rf pu</t>
    <phoneticPr fontId="1" type="noConversion"/>
  </si>
  <si>
    <t>wL pu</t>
    <phoneticPr fontId="1" type="noConversion"/>
  </si>
  <si>
    <t>wCf pu</t>
    <phoneticPr fontId="1" type="noConversion"/>
  </si>
  <si>
    <t>R pu</t>
    <phoneticPr fontId="1" type="noConversion"/>
  </si>
  <si>
    <t>wLc pu</t>
    <phoneticPr fontId="1" type="noConversion"/>
  </si>
  <si>
    <t>Bandwidth: vdc Hz</t>
    <phoneticPr fontId="1" type="noConversion"/>
  </si>
  <si>
    <t>Rc pu</t>
    <phoneticPr fontId="1" type="noConversion"/>
  </si>
  <si>
    <t>Bandwidth: PLL Hz</t>
    <phoneticPr fontId="1" type="noConversion"/>
  </si>
  <si>
    <t>Xov pu</t>
    <phoneticPr fontId="1" type="noConversion"/>
  </si>
  <si>
    <t>Bandwidth: idq Hz</t>
    <phoneticPr fontId="1" type="noConversion"/>
  </si>
  <si>
    <t>w droop gain Dw pu</t>
    <phoneticPr fontId="1" type="noConversion"/>
  </si>
  <si>
    <t>GFL: 11</t>
    <phoneticPr fontId="1" type="noConversion"/>
  </si>
  <si>
    <t>GFM: 20</t>
    <phoneticPr fontId="1" type="noConversion"/>
  </si>
  <si>
    <t>Grid-following inverter:</t>
    <phoneticPr fontId="1" type="noConversion"/>
  </si>
  <si>
    <t>Normal PLL + LPF + PI control</t>
    <phoneticPr fontId="1" type="noConversion"/>
  </si>
  <si>
    <t>Grid-forming inverter</t>
    <phoneticPr fontId="1" type="noConversion"/>
  </si>
  <si>
    <t>LCL filter</t>
    <phoneticPr fontId="1" type="noConversion"/>
  </si>
  <si>
    <t>LC filter but C is not 0.02 pu</t>
    <phoneticPr fontId="1" type="noConversion"/>
  </si>
  <si>
    <t>SimplexPS: Version: v2021-APR-13</t>
    <phoneticPr fontId="1" type="noConversion"/>
  </si>
  <si>
    <t>PLL LPF 500Hz</t>
    <phoneticPr fontId="1" type="noConversion"/>
  </si>
  <si>
    <t>The power flow should be calculated at the rated conditions.</t>
    <phoneticPr fontId="1" type="noConversion"/>
  </si>
  <si>
    <t>kvi = wv^2*Cf/4*50.</t>
    <phoneticPr fontId="1" type="noConversion"/>
  </si>
  <si>
    <t>Ideal BW: vdq Hz</t>
    <phoneticPr fontId="1" type="noConversion"/>
  </si>
  <si>
    <t>Ideal BW: droop Hz</t>
    <phoneticPr fontId="1" type="noConversion"/>
  </si>
  <si>
    <t>Ideal BW: idq Hz</t>
    <phoneticPr fontId="1" type="noConversion"/>
  </si>
  <si>
    <t>kvp = wv*Cf*5</t>
    <phoneticPr fontId="1" type="noConversion"/>
  </si>
  <si>
    <t>Unstable: ki_pll *10</t>
    <phoneticPr fontId="1" type="noConversion"/>
  </si>
  <si>
    <t>Stable: ki_pll/10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</si>
</sst>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4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/>
    <xf numFmtId="0" fontId="3" fillId="0" borderId="0" xfId="0" applyFont="1" applyAlignment="1">
      <alignment wrapText="1"/>
    </xf>
    <xf numFmtId="0" fontId="6" fillId="0" borderId="0" xfId="0" applyFont="1"/>
    <xf numFmtId="0" fontId="7" fillId="0" borderId="0" xfId="0" applyFont="1"/>
    <xf numFmtId="177" fontId="0" fillId="0" borderId="0" xfId="0" applyNumberFormat="1"/>
    <xf numFmtId="177" fontId="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workbookViewId="0">
      <selection activeCell="E11" sqref="E11"/>
    </sheetView>
  </sheetViews>
  <sheetFormatPr defaultRowHeight="13.9" x14ac:dyDescent="0.4"/>
  <cols>
    <col min="4" max="4" width="11.265625" customWidth="1"/>
    <col min="9" max="9" width="10.7304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36</v>
      </c>
      <c r="B2" s="3" t="s">
        <v>37</v>
      </c>
      <c r="C2" s="3" t="s">
        <v>19</v>
      </c>
      <c r="D2" s="3" t="s">
        <v>41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17</v>
      </c>
      <c r="J2" s="3" t="s">
        <v>18</v>
      </c>
      <c r="K2" s="3" t="s">
        <v>46</v>
      </c>
      <c r="L2" s="3" t="s">
        <v>47</v>
      </c>
    </row>
    <row r="3" spans="1:12" x14ac:dyDescent="0.4">
      <c r="A3" s="10">
        <v>1</v>
      </c>
      <c r="B3">
        <v>1</v>
      </c>
      <c r="C3">
        <v>1.06</v>
      </c>
      <c r="D3">
        <v>0</v>
      </c>
      <c r="E3">
        <v>0</v>
      </c>
      <c r="F3">
        <v>0</v>
      </c>
      <c r="G3">
        <v>0</v>
      </c>
      <c r="H3">
        <v>0</v>
      </c>
      <c r="I3">
        <v>-999</v>
      </c>
      <c r="J3">
        <v>999</v>
      </c>
      <c r="K3">
        <v>1</v>
      </c>
      <c r="L3">
        <v>1</v>
      </c>
    </row>
    <row r="4" spans="1:12" x14ac:dyDescent="0.4">
      <c r="A4" s="10">
        <v>2</v>
      </c>
      <c r="B4">
        <v>2</v>
      </c>
      <c r="C4">
        <v>1.0449999999999999</v>
      </c>
      <c r="D4">
        <v>0</v>
      </c>
      <c r="E4">
        <v>0.4</v>
      </c>
      <c r="F4">
        <f>42.4/100</f>
        <v>0.42399999999999999</v>
      </c>
      <c r="G4">
        <f>21.7/100</f>
        <v>0.217</v>
      </c>
      <c r="H4">
        <f>12.7/100</f>
        <v>0.127</v>
      </c>
      <c r="I4">
        <v>-999</v>
      </c>
      <c r="J4">
        <v>999</v>
      </c>
      <c r="K4">
        <v>1</v>
      </c>
      <c r="L4">
        <v>1</v>
      </c>
    </row>
    <row r="5" spans="1:12" x14ac:dyDescent="0.4">
      <c r="A5" s="10">
        <v>3</v>
      </c>
      <c r="B5">
        <v>2</v>
      </c>
      <c r="C5">
        <v>1.01</v>
      </c>
      <c r="D5">
        <v>0</v>
      </c>
      <c r="E5">
        <v>0</v>
      </c>
      <c r="F5">
        <f>23.4/100</f>
        <v>0.23399999999999999</v>
      </c>
      <c r="G5">
        <f>94.2/100</f>
        <v>0.94200000000000006</v>
      </c>
      <c r="H5">
        <f>19/100</f>
        <v>0.19</v>
      </c>
      <c r="I5">
        <v>-999</v>
      </c>
      <c r="J5">
        <v>999</v>
      </c>
      <c r="K5">
        <v>1</v>
      </c>
      <c r="L5">
        <v>1</v>
      </c>
    </row>
    <row r="6" spans="1:12" x14ac:dyDescent="0.4">
      <c r="A6" s="11">
        <v>4</v>
      </c>
      <c r="B6">
        <v>3</v>
      </c>
      <c r="C6">
        <v>1</v>
      </c>
      <c r="D6">
        <v>0</v>
      </c>
      <c r="E6">
        <v>0</v>
      </c>
      <c r="F6">
        <v>0</v>
      </c>
      <c r="G6">
        <f>47.8/100</f>
        <v>0.47799999999999998</v>
      </c>
      <c r="H6">
        <f>-3.9/100</f>
        <v>-3.9E-2</v>
      </c>
      <c r="I6">
        <v>0</v>
      </c>
      <c r="J6">
        <v>0</v>
      </c>
      <c r="K6">
        <v>1</v>
      </c>
      <c r="L6">
        <v>1</v>
      </c>
    </row>
    <row r="7" spans="1:12" x14ac:dyDescent="0.4">
      <c r="A7" s="11">
        <v>5</v>
      </c>
      <c r="B7">
        <v>3</v>
      </c>
      <c r="C7">
        <v>1</v>
      </c>
      <c r="D7">
        <v>0</v>
      </c>
      <c r="E7">
        <v>0</v>
      </c>
      <c r="F7">
        <v>0</v>
      </c>
      <c r="G7">
        <f>7.6/100</f>
        <v>7.5999999999999998E-2</v>
      </c>
      <c r="H7">
        <f>1.6/100</f>
        <v>1.6E-2</v>
      </c>
      <c r="I7">
        <v>0</v>
      </c>
      <c r="J7">
        <v>0</v>
      </c>
      <c r="K7">
        <v>1</v>
      </c>
      <c r="L7">
        <v>1</v>
      </c>
    </row>
    <row r="8" spans="1:12" x14ac:dyDescent="0.4">
      <c r="A8" s="10">
        <v>6</v>
      </c>
      <c r="B8">
        <v>2</v>
      </c>
      <c r="C8">
        <v>1.07</v>
      </c>
      <c r="D8">
        <v>0</v>
      </c>
      <c r="E8">
        <v>0</v>
      </c>
      <c r="F8">
        <f>12.2/100</f>
        <v>0.122</v>
      </c>
      <c r="G8">
        <f>11.2/100</f>
        <v>0.11199999999999999</v>
      </c>
      <c r="H8">
        <f>7.5/100</f>
        <v>7.4999999999999997E-2</v>
      </c>
      <c r="I8">
        <v>-999</v>
      </c>
      <c r="J8">
        <v>999</v>
      </c>
      <c r="K8">
        <v>1</v>
      </c>
      <c r="L8">
        <v>1</v>
      </c>
    </row>
    <row r="9" spans="1:12" x14ac:dyDescent="0.4">
      <c r="A9" s="11">
        <v>7</v>
      </c>
      <c r="B9">
        <v>3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</row>
    <row r="10" spans="1:12" x14ac:dyDescent="0.4">
      <c r="A10" s="10">
        <v>8</v>
      </c>
      <c r="B10">
        <v>2</v>
      </c>
      <c r="C10">
        <v>1.0900000000000001</v>
      </c>
      <c r="D10">
        <v>0</v>
      </c>
      <c r="E10">
        <v>-1.95</v>
      </c>
      <c r="F10">
        <f>17.4/100</f>
        <v>0.17399999999999999</v>
      </c>
      <c r="G10">
        <v>0</v>
      </c>
      <c r="H10">
        <v>0</v>
      </c>
      <c r="I10">
        <v>-999</v>
      </c>
      <c r="J10">
        <v>999</v>
      </c>
      <c r="K10">
        <v>1</v>
      </c>
      <c r="L10">
        <v>1</v>
      </c>
    </row>
    <row r="11" spans="1:12" x14ac:dyDescent="0.4">
      <c r="A11" s="11">
        <v>9</v>
      </c>
      <c r="B11">
        <v>3</v>
      </c>
      <c r="C11">
        <v>1</v>
      </c>
      <c r="D11">
        <v>0</v>
      </c>
      <c r="E11">
        <v>0</v>
      </c>
      <c r="F11">
        <v>0</v>
      </c>
      <c r="G11">
        <f>29.5/100</f>
        <v>0.29499999999999998</v>
      </c>
      <c r="H11">
        <f>16.6/100</f>
        <v>0.16600000000000001</v>
      </c>
      <c r="I11">
        <v>0</v>
      </c>
      <c r="J11">
        <v>0</v>
      </c>
      <c r="K11">
        <v>1</v>
      </c>
      <c r="L11">
        <v>1</v>
      </c>
    </row>
    <row r="12" spans="1:12" x14ac:dyDescent="0.4">
      <c r="A12">
        <v>10</v>
      </c>
      <c r="B12">
        <v>3</v>
      </c>
      <c r="C12">
        <v>1</v>
      </c>
      <c r="D12">
        <v>0</v>
      </c>
      <c r="E12">
        <v>0</v>
      </c>
      <c r="F12">
        <v>0</v>
      </c>
      <c r="G12">
        <f>9/100</f>
        <v>0.09</v>
      </c>
      <c r="H12">
        <f>5.8/100</f>
        <v>5.7999999999999996E-2</v>
      </c>
      <c r="I12">
        <v>0</v>
      </c>
      <c r="J12">
        <v>0</v>
      </c>
      <c r="K12">
        <v>1</v>
      </c>
      <c r="L12">
        <v>1</v>
      </c>
    </row>
    <row r="13" spans="1:12" x14ac:dyDescent="0.4">
      <c r="A13">
        <v>11</v>
      </c>
      <c r="B13">
        <v>3</v>
      </c>
      <c r="C13">
        <v>1</v>
      </c>
      <c r="D13">
        <v>0</v>
      </c>
      <c r="E13">
        <v>0</v>
      </c>
      <c r="F13">
        <v>0</v>
      </c>
      <c r="G13">
        <f>3.5/100</f>
        <v>3.5000000000000003E-2</v>
      </c>
      <c r="H13">
        <f>1.8/100</f>
        <v>1.8000000000000002E-2</v>
      </c>
      <c r="I13">
        <v>0</v>
      </c>
      <c r="J13">
        <v>0</v>
      </c>
      <c r="K13">
        <v>1</v>
      </c>
      <c r="L13">
        <v>1</v>
      </c>
    </row>
    <row r="14" spans="1:12" x14ac:dyDescent="0.4">
      <c r="A14">
        <v>12</v>
      </c>
      <c r="B14">
        <v>3</v>
      </c>
      <c r="C14">
        <v>1</v>
      </c>
      <c r="D14">
        <v>0</v>
      </c>
      <c r="E14">
        <v>0</v>
      </c>
      <c r="F14">
        <v>0</v>
      </c>
      <c r="G14">
        <f>6.1/100</f>
        <v>6.0999999999999999E-2</v>
      </c>
      <c r="H14">
        <f>1.6/100</f>
        <v>1.6E-2</v>
      </c>
      <c r="I14">
        <v>0</v>
      </c>
      <c r="J14">
        <v>0</v>
      </c>
      <c r="K14">
        <v>1</v>
      </c>
      <c r="L14">
        <v>1</v>
      </c>
    </row>
    <row r="15" spans="1:12" x14ac:dyDescent="0.4">
      <c r="A15">
        <v>13</v>
      </c>
      <c r="B15">
        <v>3</v>
      </c>
      <c r="C15">
        <v>1</v>
      </c>
      <c r="D15">
        <v>0</v>
      </c>
      <c r="E15">
        <v>0</v>
      </c>
      <c r="F15">
        <v>0</v>
      </c>
      <c r="G15">
        <f>13.5/100</f>
        <v>0.13500000000000001</v>
      </c>
      <c r="H15">
        <f>5.8/100</f>
        <v>5.7999999999999996E-2</v>
      </c>
      <c r="I15">
        <v>0</v>
      </c>
      <c r="J15">
        <v>0</v>
      </c>
      <c r="K15">
        <v>1</v>
      </c>
      <c r="L15">
        <v>1</v>
      </c>
    </row>
    <row r="16" spans="1:12" x14ac:dyDescent="0.4">
      <c r="A16">
        <v>14</v>
      </c>
      <c r="B16">
        <v>3</v>
      </c>
      <c r="C16">
        <v>1</v>
      </c>
      <c r="D16">
        <v>0</v>
      </c>
      <c r="E16">
        <v>0</v>
      </c>
      <c r="F16">
        <v>0</v>
      </c>
      <c r="G16">
        <f>14.9/100</f>
        <v>0.14899999999999999</v>
      </c>
      <c r="H16">
        <f>5/100</f>
        <v>0.05</v>
      </c>
      <c r="I16">
        <v>0</v>
      </c>
      <c r="J16">
        <v>0</v>
      </c>
      <c r="K16">
        <v>1</v>
      </c>
      <c r="L1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L18"/>
  <sheetViews>
    <sheetView workbookViewId="0">
      <selection activeCell="D5" sqref="D5"/>
    </sheetView>
  </sheetViews>
  <sheetFormatPr defaultRowHeight="13.9" x14ac:dyDescent="0.4"/>
  <cols>
    <col min="1" max="1" width="12.73046875" customWidth="1"/>
    <col min="2" max="2" width="29.5976562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6.33203125" customWidth="1"/>
    <col min="8" max="8" width="17.46484375" customWidth="1"/>
    <col min="9" max="9" width="18.73046875" customWidth="1"/>
    <col min="10" max="10" width="18.59765625" customWidth="1"/>
    <col min="11" max="11" width="17.1328125" customWidth="1"/>
    <col min="12" max="12" width="16.796875" customWidth="1"/>
    <col min="13" max="13" width="14.46484375" customWidth="1"/>
    <col min="14" max="14" width="13.1328125" customWidth="1"/>
  </cols>
  <sheetData>
    <row r="1" spans="1:12" x14ac:dyDescent="0.4">
      <c r="A1" s="3" t="s">
        <v>7</v>
      </c>
    </row>
    <row r="2" spans="1:12" ht="13.15" customHeight="1" x14ac:dyDescent="0.4">
      <c r="B2" s="6" t="s">
        <v>64</v>
      </c>
      <c r="C2" t="s">
        <v>50</v>
      </c>
      <c r="D2" t="s">
        <v>52</v>
      </c>
      <c r="E2" t="s">
        <v>54</v>
      </c>
      <c r="F2" t="s">
        <v>56</v>
      </c>
      <c r="G2" s="7" t="s">
        <v>58</v>
      </c>
      <c r="H2" s="7" t="s">
        <v>60</v>
      </c>
      <c r="I2" s="7" t="s">
        <v>62</v>
      </c>
    </row>
    <row r="3" spans="1:12" x14ac:dyDescent="0.4">
      <c r="B3" s="9" t="s">
        <v>65</v>
      </c>
      <c r="C3" t="s">
        <v>51</v>
      </c>
      <c r="D3" t="s">
        <v>53</v>
      </c>
      <c r="E3" t="s">
        <v>55</v>
      </c>
      <c r="F3" t="s">
        <v>57</v>
      </c>
      <c r="G3" t="s">
        <v>59</v>
      </c>
      <c r="H3" s="7" t="s">
        <v>61</v>
      </c>
      <c r="I3" s="7" t="s">
        <v>63</v>
      </c>
      <c r="J3" s="7" t="s">
        <v>76</v>
      </c>
      <c r="K3" s="7" t="s">
        <v>75</v>
      </c>
      <c r="L3" s="7" t="s">
        <v>77</v>
      </c>
    </row>
    <row r="4" spans="1:12" x14ac:dyDescent="0.4">
      <c r="A4" s="3" t="s">
        <v>21</v>
      </c>
      <c r="B4" s="3" t="s">
        <v>22</v>
      </c>
      <c r="C4" s="3" t="s">
        <v>23</v>
      </c>
    </row>
    <row r="5" spans="1:12" s="11" customFormat="1" x14ac:dyDescent="0.4">
      <c r="A5" s="11">
        <v>1</v>
      </c>
      <c r="B5" s="11">
        <v>20</v>
      </c>
      <c r="C5" s="11">
        <v>0.05</v>
      </c>
      <c r="D5" s="11">
        <v>0.01</v>
      </c>
      <c r="E5" s="11">
        <v>0.05</v>
      </c>
      <c r="F5" s="11">
        <v>0.02</v>
      </c>
      <c r="G5" s="11">
        <f>F5/5</f>
        <v>4.0000000000000001E-3</v>
      </c>
      <c r="H5" s="11">
        <v>0</v>
      </c>
      <c r="I5" s="10">
        <v>0.01</v>
      </c>
      <c r="J5" s="11">
        <v>5</v>
      </c>
      <c r="K5" s="11">
        <v>500</v>
      </c>
      <c r="L5" s="11">
        <v>1500</v>
      </c>
    </row>
    <row r="6" spans="1:12" s="11" customFormat="1" x14ac:dyDescent="0.4">
      <c r="A6" s="11">
        <v>2</v>
      </c>
      <c r="B6" s="11">
        <v>11</v>
      </c>
      <c r="C6" s="11">
        <v>2.5</v>
      </c>
      <c r="D6" s="11">
        <v>1.25</v>
      </c>
      <c r="E6" s="11">
        <v>0.05</v>
      </c>
      <c r="F6" s="11">
        <f>E6/5</f>
        <v>0.01</v>
      </c>
      <c r="G6" s="11">
        <v>5</v>
      </c>
      <c r="H6" s="11">
        <v>5</v>
      </c>
      <c r="I6" s="11">
        <v>500</v>
      </c>
    </row>
    <row r="7" spans="1:12" s="8" customFormat="1" x14ac:dyDescent="0.4">
      <c r="A7" s="11">
        <v>3</v>
      </c>
      <c r="B7" s="11">
        <v>20</v>
      </c>
      <c r="C7" s="11">
        <v>0.05</v>
      </c>
      <c r="D7" s="11">
        <v>0.01</v>
      </c>
      <c r="E7" s="11">
        <v>0.05</v>
      </c>
      <c r="F7" s="11">
        <v>0.02</v>
      </c>
      <c r="G7" s="11">
        <f>F7/5</f>
        <v>4.0000000000000001E-3</v>
      </c>
      <c r="H7" s="11">
        <v>0</v>
      </c>
      <c r="I7" s="10">
        <v>0.01</v>
      </c>
      <c r="J7" s="11">
        <v>5</v>
      </c>
      <c r="K7" s="11">
        <v>500</v>
      </c>
      <c r="L7" s="11">
        <v>1500</v>
      </c>
    </row>
    <row r="8" spans="1:12" x14ac:dyDescent="0.4">
      <c r="A8">
        <v>4</v>
      </c>
      <c r="B8">
        <v>100</v>
      </c>
      <c r="F8" s="11"/>
      <c r="G8" s="13"/>
      <c r="H8" s="12"/>
      <c r="I8" s="12"/>
    </row>
    <row r="9" spans="1:12" x14ac:dyDescent="0.4">
      <c r="A9">
        <v>5</v>
      </c>
      <c r="B9">
        <v>100</v>
      </c>
      <c r="F9" s="11"/>
      <c r="G9" s="13"/>
      <c r="H9" s="12"/>
      <c r="I9" s="12"/>
    </row>
    <row r="10" spans="1:12" s="8" customFormat="1" x14ac:dyDescent="0.4">
      <c r="A10" s="11">
        <v>6</v>
      </c>
      <c r="B10" s="11">
        <v>20</v>
      </c>
      <c r="C10" s="11">
        <v>0.05</v>
      </c>
      <c r="D10" s="11">
        <v>0.01</v>
      </c>
      <c r="E10" s="11">
        <v>0.05</v>
      </c>
      <c r="F10" s="11">
        <v>0.02</v>
      </c>
      <c r="G10" s="11">
        <f>F10/5</f>
        <v>4.0000000000000001E-3</v>
      </c>
      <c r="H10" s="11">
        <v>0</v>
      </c>
      <c r="I10" s="10">
        <v>0.01</v>
      </c>
      <c r="J10" s="11">
        <v>5</v>
      </c>
      <c r="K10" s="11">
        <v>500</v>
      </c>
      <c r="L10" s="11">
        <v>1500</v>
      </c>
    </row>
    <row r="11" spans="1:12" x14ac:dyDescent="0.4">
      <c r="A11">
        <v>7</v>
      </c>
      <c r="B11">
        <v>100</v>
      </c>
      <c r="F11" s="11"/>
      <c r="G11" s="11"/>
      <c r="H11" s="11"/>
      <c r="I11" s="11"/>
    </row>
    <row r="12" spans="1:12" s="11" customFormat="1" x14ac:dyDescent="0.4">
      <c r="A12" s="11">
        <v>8</v>
      </c>
      <c r="B12" s="11">
        <v>11</v>
      </c>
      <c r="C12" s="11">
        <v>2.5</v>
      </c>
      <c r="D12" s="11">
        <v>1.25</v>
      </c>
      <c r="E12" s="11">
        <v>0.05</v>
      </c>
      <c r="F12" s="11">
        <f>E12/5</f>
        <v>0.01</v>
      </c>
      <c r="G12" s="11">
        <v>5</v>
      </c>
      <c r="H12" s="11">
        <v>5</v>
      </c>
      <c r="I12" s="11">
        <v>500</v>
      </c>
    </row>
    <row r="13" spans="1:12" x14ac:dyDescent="0.4">
      <c r="A13">
        <v>9</v>
      </c>
      <c r="B13">
        <v>100</v>
      </c>
      <c r="G13" s="12"/>
      <c r="H13" s="12"/>
      <c r="I13" s="12"/>
    </row>
    <row r="14" spans="1:12" x14ac:dyDescent="0.4">
      <c r="A14">
        <v>10</v>
      </c>
      <c r="B14">
        <v>100</v>
      </c>
    </row>
    <row r="15" spans="1:12" x14ac:dyDescent="0.4">
      <c r="A15">
        <v>11</v>
      </c>
      <c r="B15">
        <v>100</v>
      </c>
    </row>
    <row r="16" spans="1:12" x14ac:dyDescent="0.4">
      <c r="A16">
        <v>12</v>
      </c>
      <c r="B16">
        <v>100</v>
      </c>
    </row>
    <row r="17" spans="1:2" x14ac:dyDescent="0.4">
      <c r="A17">
        <v>13</v>
      </c>
      <c r="B17">
        <v>100</v>
      </c>
    </row>
    <row r="18" spans="1:2" x14ac:dyDescent="0.4">
      <c r="A18">
        <v>14</v>
      </c>
      <c r="B18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25"/>
  <sheetViews>
    <sheetView topLeftCell="A10" workbookViewId="0">
      <selection activeCell="C20" sqref="C20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8</v>
      </c>
    </row>
    <row r="2" spans="1:7" x14ac:dyDescent="0.4">
      <c r="A2" s="3" t="s">
        <v>9</v>
      </c>
    </row>
    <row r="3" spans="1:7" x14ac:dyDescent="0.4">
      <c r="A3" s="5">
        <v>1</v>
      </c>
    </row>
    <row r="4" spans="1:7" x14ac:dyDescent="0.4">
      <c r="A4" s="3" t="s">
        <v>48</v>
      </c>
    </row>
    <row r="5" spans="1:7" x14ac:dyDescent="0.4">
      <c r="A5" s="3" t="s">
        <v>39</v>
      </c>
      <c r="B5" s="3" t="s">
        <v>40</v>
      </c>
      <c r="C5" s="3" t="s">
        <v>0</v>
      </c>
      <c r="D5" s="3" t="s">
        <v>10</v>
      </c>
      <c r="E5" s="3" t="s">
        <v>45</v>
      </c>
      <c r="F5" s="3" t="s">
        <v>3</v>
      </c>
      <c r="G5" s="3" t="s">
        <v>11</v>
      </c>
    </row>
    <row r="6" spans="1:7" x14ac:dyDescent="0.4">
      <c r="A6">
        <v>1</v>
      </c>
      <c r="B6">
        <v>2</v>
      </c>
      <c r="C6" s="11">
        <f>0.01938</f>
        <v>1.9380000000000001E-2</v>
      </c>
      <c r="D6" s="11">
        <f>0.05917</f>
        <v>5.917E-2</v>
      </c>
      <c r="E6">
        <v>5.28E-2</v>
      </c>
      <c r="F6">
        <v>0</v>
      </c>
      <c r="G6">
        <v>1</v>
      </c>
    </row>
    <row r="7" spans="1:7" x14ac:dyDescent="0.4">
      <c r="A7">
        <v>1</v>
      </c>
      <c r="B7">
        <v>5</v>
      </c>
      <c r="C7" s="11">
        <f>0.05403</f>
        <v>5.4030000000000002E-2</v>
      </c>
      <c r="D7" s="11">
        <f>0.22304</f>
        <v>0.22303999999999999</v>
      </c>
      <c r="E7">
        <v>4.9200000000000001E-2</v>
      </c>
      <c r="F7">
        <v>0</v>
      </c>
      <c r="G7">
        <v>1</v>
      </c>
    </row>
    <row r="8" spans="1:7" x14ac:dyDescent="0.4">
      <c r="A8">
        <v>2</v>
      </c>
      <c r="B8">
        <v>3</v>
      </c>
      <c r="C8">
        <f>0.04699</f>
        <v>4.6989999999999997E-2</v>
      </c>
      <c r="D8">
        <v>0.19797000000000001</v>
      </c>
      <c r="E8">
        <v>4.3799999999999999E-2</v>
      </c>
      <c r="F8">
        <v>0</v>
      </c>
      <c r="G8">
        <v>1</v>
      </c>
    </row>
    <row r="9" spans="1:7" x14ac:dyDescent="0.4">
      <c r="A9">
        <v>2</v>
      </c>
      <c r="B9">
        <v>4</v>
      </c>
      <c r="C9">
        <f>0.05811</f>
        <v>5.8110000000000002E-2</v>
      </c>
      <c r="D9">
        <v>0.17632</v>
      </c>
      <c r="E9">
        <v>3.4000000000000002E-2</v>
      </c>
      <c r="F9">
        <v>0</v>
      </c>
      <c r="G9">
        <v>1</v>
      </c>
    </row>
    <row r="10" spans="1:7" x14ac:dyDescent="0.4">
      <c r="A10">
        <v>2</v>
      </c>
      <c r="B10">
        <v>5</v>
      </c>
      <c r="C10">
        <f>0.05695</f>
        <v>5.6950000000000001E-2</v>
      </c>
      <c r="D10">
        <v>0.17388000000000001</v>
      </c>
      <c r="E10">
        <v>3.4599999999999999E-2</v>
      </c>
      <c r="F10">
        <v>0</v>
      </c>
      <c r="G10">
        <v>1</v>
      </c>
    </row>
    <row r="11" spans="1:7" x14ac:dyDescent="0.4">
      <c r="A11">
        <v>3</v>
      </c>
      <c r="B11">
        <v>4</v>
      </c>
      <c r="C11">
        <f>0.06701</f>
        <v>6.701E-2</v>
      </c>
      <c r="D11">
        <v>0.17102999999999999</v>
      </c>
      <c r="E11">
        <v>1.2800000000000001E-2</v>
      </c>
      <c r="F11">
        <v>0</v>
      </c>
      <c r="G11">
        <v>1</v>
      </c>
    </row>
    <row r="12" spans="1:7" x14ac:dyDescent="0.4">
      <c r="A12">
        <v>4</v>
      </c>
      <c r="B12">
        <v>5</v>
      </c>
      <c r="C12">
        <f>0.01335</f>
        <v>1.3350000000000001E-2</v>
      </c>
      <c r="D12">
        <v>4.2110000000000002E-2</v>
      </c>
      <c r="E12">
        <v>0</v>
      </c>
      <c r="F12">
        <v>0</v>
      </c>
      <c r="G12">
        <v>1</v>
      </c>
    </row>
    <row r="13" spans="1:7" x14ac:dyDescent="0.4">
      <c r="A13">
        <v>4</v>
      </c>
      <c r="B13">
        <v>7</v>
      </c>
      <c r="C13" s="10">
        <f>D13/5</f>
        <v>4.1824E-2</v>
      </c>
      <c r="D13">
        <v>0.20912</v>
      </c>
      <c r="E13">
        <v>0</v>
      </c>
      <c r="F13">
        <v>0</v>
      </c>
      <c r="G13">
        <v>0.97799999999999998</v>
      </c>
    </row>
    <row r="14" spans="1:7" x14ac:dyDescent="0.4">
      <c r="A14">
        <v>4</v>
      </c>
      <c r="B14">
        <v>9</v>
      </c>
      <c r="C14" s="10">
        <f>D14/5</f>
        <v>0.111236</v>
      </c>
      <c r="D14">
        <v>0.55618000000000001</v>
      </c>
      <c r="E14">
        <v>0</v>
      </c>
      <c r="F14">
        <v>0</v>
      </c>
      <c r="G14">
        <v>0.96899999999999997</v>
      </c>
    </row>
    <row r="15" spans="1:7" x14ac:dyDescent="0.4">
      <c r="A15">
        <v>5</v>
      </c>
      <c r="B15">
        <v>6</v>
      </c>
      <c r="C15" s="10">
        <f>D15/5</f>
        <v>5.0404000000000004E-2</v>
      </c>
      <c r="D15">
        <v>0.25202000000000002</v>
      </c>
      <c r="E15">
        <v>0</v>
      </c>
      <c r="F15">
        <v>0</v>
      </c>
      <c r="G15">
        <v>0.93200000000000005</v>
      </c>
    </row>
    <row r="16" spans="1:7" x14ac:dyDescent="0.4">
      <c r="A16">
        <v>6</v>
      </c>
      <c r="B16">
        <v>11</v>
      </c>
      <c r="C16">
        <v>9.4979999999999995E-2</v>
      </c>
      <c r="D16">
        <v>0.19889999999999999</v>
      </c>
      <c r="E16">
        <v>0</v>
      </c>
      <c r="F16">
        <v>0</v>
      </c>
      <c r="G16">
        <v>1</v>
      </c>
    </row>
    <row r="17" spans="1:7" x14ac:dyDescent="0.4">
      <c r="A17">
        <v>6</v>
      </c>
      <c r="B17">
        <v>12</v>
      </c>
      <c r="C17">
        <v>0.12291000000000001</v>
      </c>
      <c r="D17">
        <v>0.25580999999999998</v>
      </c>
      <c r="E17">
        <v>0</v>
      </c>
      <c r="F17">
        <v>0</v>
      </c>
      <c r="G17">
        <v>1</v>
      </c>
    </row>
    <row r="18" spans="1:7" x14ac:dyDescent="0.4">
      <c r="A18">
        <v>6</v>
      </c>
      <c r="B18">
        <v>13</v>
      </c>
      <c r="C18">
        <v>6.615E-2</v>
      </c>
      <c r="D18">
        <v>0.13027</v>
      </c>
      <c r="E18">
        <v>0</v>
      </c>
      <c r="F18">
        <v>0</v>
      </c>
      <c r="G18">
        <v>1</v>
      </c>
    </row>
    <row r="19" spans="1:7" x14ac:dyDescent="0.4">
      <c r="A19">
        <v>7</v>
      </c>
      <c r="B19">
        <v>8</v>
      </c>
      <c r="C19" s="10">
        <f>D19/5</f>
        <v>3.5229999999999997E-2</v>
      </c>
      <c r="D19">
        <v>0.17615</v>
      </c>
      <c r="E19" s="10">
        <v>1E-3</v>
      </c>
      <c r="F19">
        <v>0</v>
      </c>
      <c r="G19">
        <v>1</v>
      </c>
    </row>
    <row r="20" spans="1:7" x14ac:dyDescent="0.4">
      <c r="A20">
        <v>7</v>
      </c>
      <c r="B20">
        <v>9</v>
      </c>
      <c r="C20" s="10">
        <f>D20/5</f>
        <v>2.2002000000000001E-2</v>
      </c>
      <c r="D20">
        <v>0.11001</v>
      </c>
      <c r="E20">
        <v>0</v>
      </c>
      <c r="F20">
        <v>0</v>
      </c>
      <c r="G20">
        <v>1</v>
      </c>
    </row>
    <row r="21" spans="1:7" x14ac:dyDescent="0.4">
      <c r="A21">
        <v>9</v>
      </c>
      <c r="B21">
        <v>10</v>
      </c>
      <c r="C21">
        <v>3.1809999999999998E-2</v>
      </c>
      <c r="D21">
        <v>8.4500000000000006E-2</v>
      </c>
      <c r="E21">
        <v>0</v>
      </c>
      <c r="F21">
        <v>0</v>
      </c>
      <c r="G21">
        <v>1</v>
      </c>
    </row>
    <row r="22" spans="1:7" x14ac:dyDescent="0.4">
      <c r="A22">
        <v>9</v>
      </c>
      <c r="B22">
        <v>14</v>
      </c>
      <c r="C22">
        <v>0.12711</v>
      </c>
      <c r="D22">
        <v>0.27038000000000001</v>
      </c>
      <c r="E22">
        <v>0</v>
      </c>
      <c r="F22">
        <v>0</v>
      </c>
      <c r="G22">
        <v>1</v>
      </c>
    </row>
    <row r="23" spans="1:7" x14ac:dyDescent="0.4">
      <c r="A23">
        <v>10</v>
      </c>
      <c r="B23">
        <v>11</v>
      </c>
      <c r="C23">
        <v>8.2049999999999998E-2</v>
      </c>
      <c r="D23">
        <v>0.19206999999999999</v>
      </c>
      <c r="E23">
        <v>0</v>
      </c>
      <c r="F23">
        <v>0</v>
      </c>
      <c r="G23">
        <v>1</v>
      </c>
    </row>
    <row r="24" spans="1:7" x14ac:dyDescent="0.4">
      <c r="A24">
        <v>12</v>
      </c>
      <c r="B24">
        <v>13</v>
      </c>
      <c r="C24">
        <v>0.22092000000000001</v>
      </c>
      <c r="D24">
        <v>0.19988</v>
      </c>
      <c r="E24">
        <v>0</v>
      </c>
      <c r="F24">
        <v>0</v>
      </c>
      <c r="G24">
        <v>1</v>
      </c>
    </row>
    <row r="25" spans="1:7" x14ac:dyDescent="0.4">
      <c r="A25">
        <v>13</v>
      </c>
      <c r="B25">
        <v>14</v>
      </c>
      <c r="C25">
        <v>0.17093</v>
      </c>
      <c r="D25">
        <v>0.34802</v>
      </c>
      <c r="E25">
        <v>0</v>
      </c>
      <c r="F25">
        <v>0</v>
      </c>
      <c r="G2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B6" sqref="B6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39</v>
      </c>
      <c r="B2" s="3" t="s">
        <v>40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3" sqref="B3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12</v>
      </c>
    </row>
    <row r="2" spans="1:2" x14ac:dyDescent="0.4">
      <c r="A2" s="3" t="s">
        <v>42</v>
      </c>
    </row>
    <row r="3" spans="1:2" x14ac:dyDescent="0.4">
      <c r="A3" s="5" t="s">
        <v>6</v>
      </c>
      <c r="B3" s="1">
        <f>B4*1000</f>
        <v>50000</v>
      </c>
    </row>
    <row r="4" spans="1:2" x14ac:dyDescent="0.4">
      <c r="A4" t="s">
        <v>33</v>
      </c>
      <c r="B4" s="2">
        <v>50</v>
      </c>
    </row>
    <row r="5" spans="1:2" x14ac:dyDescent="0.4">
      <c r="A5" t="s">
        <v>34</v>
      </c>
      <c r="B5">
        <v>1</v>
      </c>
    </row>
    <row r="6" spans="1:2" x14ac:dyDescent="0.4">
      <c r="A6" t="s">
        <v>35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3"/>
  <sheetViews>
    <sheetView workbookViewId="0">
      <selection activeCell="B8" sqref="B8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20</v>
      </c>
    </row>
    <row r="2" spans="1:3" x14ac:dyDescent="0.4">
      <c r="A2" s="3" t="s">
        <v>42</v>
      </c>
    </row>
    <row r="3" spans="1:3" x14ac:dyDescent="0.4">
      <c r="A3" s="3" t="s">
        <v>43</v>
      </c>
      <c r="B3" s="3" t="s">
        <v>44</v>
      </c>
      <c r="C3" s="3"/>
    </row>
    <row r="4" spans="1:3" x14ac:dyDescent="0.4">
      <c r="A4" t="s">
        <v>29</v>
      </c>
      <c r="B4">
        <v>2</v>
      </c>
    </row>
    <row r="5" spans="1:3" x14ac:dyDescent="0.4">
      <c r="A5" t="s">
        <v>30</v>
      </c>
      <c r="B5">
        <v>1</v>
      </c>
    </row>
    <row r="6" spans="1:3" x14ac:dyDescent="0.4">
      <c r="A6" t="s">
        <v>28</v>
      </c>
      <c r="B6">
        <v>1</v>
      </c>
    </row>
    <row r="7" spans="1:3" x14ac:dyDescent="0.4">
      <c r="A7" t="s">
        <v>31</v>
      </c>
      <c r="B7">
        <v>0</v>
      </c>
    </row>
    <row r="8" spans="1:3" x14ac:dyDescent="0.4">
      <c r="A8" t="s">
        <v>32</v>
      </c>
      <c r="B8">
        <v>2</v>
      </c>
    </row>
    <row r="9" spans="1:3" x14ac:dyDescent="0.4">
      <c r="A9" t="s">
        <v>24</v>
      </c>
      <c r="B9">
        <v>0</v>
      </c>
    </row>
    <row r="10" spans="1:3" x14ac:dyDescent="0.4">
      <c r="A10" t="s">
        <v>25</v>
      </c>
      <c r="B10">
        <v>1</v>
      </c>
    </row>
    <row r="11" spans="1:3" x14ac:dyDescent="0.4">
      <c r="A11" t="s">
        <v>26</v>
      </c>
      <c r="B11">
        <v>0</v>
      </c>
    </row>
    <row r="12" spans="1:3" x14ac:dyDescent="0.4">
      <c r="A12" t="s">
        <v>27</v>
      </c>
      <c r="B12">
        <v>1</v>
      </c>
    </row>
    <row r="13" spans="1:3" x14ac:dyDescent="0.4">
      <c r="A13" t="s">
        <v>49</v>
      </c>
      <c r="B1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A069C-ED43-4024-B36F-59909C1E4179}">
  <dimension ref="A1:A15"/>
  <sheetViews>
    <sheetView tabSelected="1" workbookViewId="0">
      <selection activeCell="A10" sqref="A10"/>
    </sheetView>
  </sheetViews>
  <sheetFormatPr defaultRowHeight="13.9" x14ac:dyDescent="0.4"/>
  <sheetData>
    <row r="1" spans="1:1" x14ac:dyDescent="0.4">
      <c r="A1" t="s">
        <v>68</v>
      </c>
    </row>
    <row r="2" spans="1:1" x14ac:dyDescent="0.4">
      <c r="A2" t="s">
        <v>78</v>
      </c>
    </row>
    <row r="3" spans="1:1" x14ac:dyDescent="0.4">
      <c r="A3" t="s">
        <v>74</v>
      </c>
    </row>
    <row r="4" spans="1:1" x14ac:dyDescent="0.4">
      <c r="A4" t="s">
        <v>69</v>
      </c>
    </row>
    <row r="6" spans="1:1" x14ac:dyDescent="0.4">
      <c r="A6" t="s">
        <v>66</v>
      </c>
    </row>
    <row r="7" spans="1:1" x14ac:dyDescent="0.4">
      <c r="A7" t="s">
        <v>79</v>
      </c>
    </row>
    <row r="8" spans="1:1" x14ac:dyDescent="0.4">
      <c r="A8" t="s">
        <v>80</v>
      </c>
    </row>
    <row r="9" spans="1:1" x14ac:dyDescent="0.4">
      <c r="A9" t="s">
        <v>67</v>
      </c>
    </row>
    <row r="10" spans="1:1" x14ac:dyDescent="0.4">
      <c r="A10" t="s">
        <v>70</v>
      </c>
    </row>
    <row r="11" spans="1:1" x14ac:dyDescent="0.4">
      <c r="A11" t="s">
        <v>72</v>
      </c>
    </row>
    <row r="13" spans="1:1" x14ac:dyDescent="0.4">
      <c r="A13" t="s">
        <v>73</v>
      </c>
    </row>
    <row r="15" spans="1:1" x14ac:dyDescent="0.4">
      <c r="A15" t="s">
        <v>71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Bus</vt:lpstr>
      <vt:lpstr>Device</vt:lpstr>
      <vt:lpstr>NetworkLine_IEEE</vt:lpstr>
      <vt:lpstr>NetworkLine</vt:lpstr>
      <vt:lpstr>Basic</vt:lpstr>
      <vt:lpstr>Advance</vt:lpstr>
      <vt:lpstr>Other 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2021-10-14T00:12:43Z</dcterms:modified>
</cp:coreProperties>
</file>