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E:\GitRep\Simplus-Grid-Tool\system_cases\IEEE14Bus\"/>
    </mc:Choice>
  </mc:AlternateContent>
  <xr:revisionPtr revIDLastSave="0" documentId="13_ncr:1_{A111297B-2869-4C49-B1FC-8091FF47669A}" xr6:coauthVersionLast="47" xr6:coauthVersionMax="47" xr10:uidLastSave="{00000000-0000-0000-0000-000000000000}"/>
  <bookViews>
    <workbookView xWindow="4760" yWindow="3730" windowWidth="28800" windowHeight="15370" activeTab="1" xr2:uid="{00000000-000D-0000-FFFF-FFFF00000000}"/>
  </bookViews>
  <sheets>
    <sheet name="Bus" sheetId="1" r:id="rId1"/>
    <sheet name="Apparatus" sheetId="3" r:id="rId2"/>
    <sheet name="Basic" sheetId="4" r:id="rId3"/>
    <sheet name="NetworkLine" sheetId="2" r:id="rId4"/>
    <sheet name="NetworkLine_IEEE" sheetId="5" r:id="rId5"/>
    <sheet name="Advance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6" i="3" l="1"/>
  <c r="E16" i="3"/>
  <c r="D16" i="3"/>
  <c r="E11" i="5"/>
  <c r="E10" i="5"/>
  <c r="E9" i="5"/>
  <c r="E8" i="5"/>
  <c r="E7" i="5"/>
  <c r="E6" i="5"/>
  <c r="B2" i="4" l="1"/>
  <c r="H16" i="1" l="1"/>
  <c r="G16" i="1"/>
  <c r="H15" i="1"/>
  <c r="G15" i="1"/>
  <c r="H14" i="1"/>
  <c r="G14" i="1"/>
  <c r="H13" i="1"/>
  <c r="G13" i="1"/>
  <c r="H12" i="1"/>
  <c r="G12" i="1"/>
  <c r="H11" i="1"/>
  <c r="G11" i="1"/>
  <c r="J10" i="1"/>
  <c r="I10" i="1"/>
  <c r="F10" i="1"/>
  <c r="J8" i="1"/>
  <c r="I8" i="1"/>
  <c r="H8" i="1"/>
  <c r="G8" i="1"/>
  <c r="F8" i="1"/>
  <c r="H7" i="1"/>
  <c r="G7" i="1"/>
  <c r="H6" i="1"/>
  <c r="G6" i="1"/>
  <c r="J5" i="1"/>
  <c r="H5" i="1"/>
  <c r="G5" i="1"/>
  <c r="F5" i="1"/>
  <c r="J4" i="1"/>
  <c r="I4" i="1"/>
  <c r="H4" i="1"/>
  <c r="G4" i="1"/>
  <c r="F4" i="1"/>
  <c r="E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Zhu, Yue</author>
  </authors>
  <commentList>
    <comment ref="AQ4" authorId="0" shapeId="0" xr:uid="{7D168C41-90B8-4DC0-93FA-EB0FA4F565DE}">
      <text>
        <r>
          <rPr>
            <b/>
            <sz val="9"/>
            <color indexed="81"/>
            <rFont val="Tahoma"/>
            <charset val="1"/>
          </rPr>
          <t>Zhu, Yue:</t>
        </r>
        <r>
          <rPr>
            <sz val="9"/>
            <color indexed="81"/>
            <rFont val="Tahoma"/>
            <charset val="1"/>
          </rPr>
          <t xml:space="preserve">
T1 and T2 are inverted in Cyprus's model, so I changed them back.</t>
        </r>
      </text>
    </comment>
  </commentList>
</comments>
</file>

<file path=xl/sharedStrings.xml><?xml version="1.0" encoding="utf-8"?>
<sst xmlns="http://schemas.openxmlformats.org/spreadsheetml/2006/main" count="110" uniqueCount="100">
  <si>
    <t>R (pu)</t>
    <phoneticPr fontId="1" type="noConversion"/>
  </si>
  <si>
    <t>wL (pu)</t>
    <phoneticPr fontId="1" type="noConversion"/>
  </si>
  <si>
    <t>wC (pu)</t>
    <phoneticPr fontId="1" type="noConversion"/>
  </si>
  <si>
    <t>G (pu)</t>
    <phoneticPr fontId="1" type="noConversion"/>
  </si>
  <si>
    <t>This sheet summarizes the parameters for network line impedance.</t>
    <phoneticPr fontId="1" type="noConversion"/>
  </si>
  <si>
    <t>This sheet summarizes the parameters for power flow analysis</t>
    <phoneticPr fontId="1" type="noConversion"/>
  </si>
  <si>
    <t>Samping frequency (Hz)</t>
    <phoneticPr fontId="1" type="noConversion"/>
  </si>
  <si>
    <t>This sheet summarizes the devices connected to buses.</t>
    <phoneticPr fontId="1" type="noConversion"/>
  </si>
  <si>
    <t>This sheet summarizes the parameters for network line impedance in IEEE form.</t>
    <phoneticPr fontId="1" type="noConversion"/>
  </si>
  <si>
    <t>Enable:</t>
    <phoneticPr fontId="1" type="noConversion"/>
  </si>
  <si>
    <t>X (pu)</t>
    <phoneticPr fontId="1" type="noConversion"/>
  </si>
  <si>
    <t>This sheet summarizes basic settings</t>
    <phoneticPr fontId="1" type="noConversion"/>
  </si>
  <si>
    <t>PGi (pu)</t>
    <phoneticPr fontId="1" type="noConversion"/>
  </si>
  <si>
    <t>QGi (pu)</t>
    <phoneticPr fontId="1" type="noConversion"/>
  </si>
  <si>
    <t>PLi (pu)</t>
    <phoneticPr fontId="1" type="noConversion"/>
  </si>
  <si>
    <t>QLi (pu)</t>
    <phoneticPr fontId="1" type="noConversion"/>
  </si>
  <si>
    <t>Qmin (pu)</t>
    <phoneticPr fontId="1" type="noConversion"/>
  </si>
  <si>
    <t>Qmax (pu)</t>
    <phoneticPr fontId="1" type="noConversion"/>
  </si>
  <si>
    <t>Vsp (pu)</t>
    <phoneticPr fontId="1" type="noConversion"/>
  </si>
  <si>
    <t>This sheet summaries advanced settings.</t>
    <phoneticPr fontId="1" type="noConversion"/>
  </si>
  <si>
    <t>Enable (create simulink model)</t>
    <phoneticPr fontId="1" type="noConversion"/>
  </si>
  <si>
    <t>Enable (plot pole map)</t>
    <phoneticPr fontId="1" type="noConversion"/>
  </si>
  <si>
    <t>Enable (plot admittance)</t>
    <phoneticPr fontId="1" type="noConversion"/>
  </si>
  <si>
    <t>Enable (print output)</t>
    <phoneticPr fontId="1" type="noConversion"/>
  </si>
  <si>
    <t>Discretization damping flag</t>
    <phoneticPr fontId="1" type="noConversion"/>
  </si>
  <si>
    <t>Discretization method</t>
    <phoneticPr fontId="1" type="noConversion"/>
  </si>
  <si>
    <t>Linearization times</t>
    <phoneticPr fontId="1" type="noConversion"/>
  </si>
  <si>
    <t>Direct feedthrough</t>
    <phoneticPr fontId="1" type="noConversion"/>
  </si>
  <si>
    <t>Power flow algorithm</t>
    <phoneticPr fontId="1" type="noConversion"/>
  </si>
  <si>
    <t>Base frequency (Hz)</t>
    <phoneticPr fontId="1" type="noConversion"/>
  </si>
  <si>
    <t>Base power (VA)</t>
    <phoneticPr fontId="1" type="noConversion"/>
  </si>
  <si>
    <t>Base voltage (V)</t>
    <phoneticPr fontId="1" type="noConversion"/>
  </si>
  <si>
    <t>Bus</t>
    <phoneticPr fontId="1" type="noConversion"/>
  </si>
  <si>
    <t>Type</t>
    <phoneticPr fontId="1" type="noConversion"/>
  </si>
  <si>
    <t>Turns ratio (pu)</t>
    <phoneticPr fontId="1" type="noConversion"/>
  </si>
  <si>
    <t>From bus</t>
    <phoneticPr fontId="1" type="noConversion"/>
  </si>
  <si>
    <t>To bus</t>
    <phoneticPr fontId="1" type="noConversion"/>
  </si>
  <si>
    <t>theta (rad)</t>
    <phoneticPr fontId="1" type="noConversion"/>
  </si>
  <si>
    <t>Item</t>
    <phoneticPr fontId="1" type="noConversion"/>
  </si>
  <si>
    <t>Value</t>
    <phoneticPr fontId="1" type="noConversion"/>
  </si>
  <si>
    <t>B (pu)</t>
    <phoneticPr fontId="1" type="noConversion"/>
  </si>
  <si>
    <t>Enable (modal analysis)</t>
    <phoneticPr fontId="1" type="noConversion"/>
  </si>
  <si>
    <t>User data:</t>
    <phoneticPr fontId="1" type="noConversion"/>
  </si>
  <si>
    <t>Turns Ratio (pu)</t>
    <phoneticPr fontId="1" type="noConversion"/>
  </si>
  <si>
    <t>inf</t>
  </si>
  <si>
    <t>SM Param</t>
  </si>
  <si>
    <t>X</t>
  </si>
  <si>
    <t>R</t>
  </si>
  <si>
    <t>x_d</t>
  </si>
  <si>
    <t>x'd</t>
  </si>
  <si>
    <t>x''d</t>
  </si>
  <si>
    <t>T'd</t>
  </si>
  <si>
    <t>T''d</t>
  </si>
  <si>
    <t>xq</t>
  </si>
  <si>
    <t>x'q</t>
  </si>
  <si>
    <t>x''q</t>
  </si>
  <si>
    <t>T'q</t>
  </si>
  <si>
    <t>T''q</t>
  </si>
  <si>
    <t>Sbase</t>
  </si>
  <si>
    <t>Tr</t>
  </si>
  <si>
    <t>Ka</t>
  </si>
  <si>
    <t>Ta</t>
  </si>
  <si>
    <t>Vrmax</t>
  </si>
  <si>
    <t>Vrmin</t>
  </si>
  <si>
    <t>Ke</t>
  </si>
  <si>
    <t>Te</t>
  </si>
  <si>
    <t>Kf</t>
  </si>
  <si>
    <t>Tf</t>
  </si>
  <si>
    <t>E1</t>
  </si>
  <si>
    <t>E2</t>
  </si>
  <si>
    <t>SE(E1)</t>
  </si>
  <si>
    <t>SE(E2)</t>
  </si>
  <si>
    <t>PSS-conv</t>
  </si>
  <si>
    <t>T1</t>
  </si>
  <si>
    <t>T2</t>
  </si>
  <si>
    <t>T3</t>
  </si>
  <si>
    <t>T4</t>
  </si>
  <si>
    <t>Tw</t>
  </si>
  <si>
    <t>Kpss</t>
  </si>
  <si>
    <t>Vpssmin</t>
  </si>
  <si>
    <t>Vpssmax</t>
  </si>
  <si>
    <t>Governor-BPA_GG</t>
  </si>
  <si>
    <t>T5</t>
  </si>
  <si>
    <t>F</t>
  </si>
  <si>
    <t>Pmax</t>
  </si>
  <si>
    <t>H (s)</t>
  </si>
  <si>
    <t>D (damping torque coefficient, pu)</t>
  </si>
  <si>
    <t>Dpu (turbine shaft friction torque coefficient, pu)</t>
  </si>
  <si>
    <t>S(1.0), Machine saturation at 1.0 p.u</t>
  </si>
  <si>
    <t>S(1.2),Machine saturation at 1.2 p.u.</t>
  </si>
  <si>
    <t>Area No.</t>
    <phoneticPr fontId="1" type="noConversion"/>
  </si>
  <si>
    <t>AC or DC</t>
    <phoneticPr fontId="1" type="noConversion"/>
  </si>
  <si>
    <t>10-19: Grid-following voltage- 
source inverter with PLL</t>
    <phoneticPr fontId="1" type="noConversion"/>
  </si>
  <si>
    <t>Vdc (pu) = 2.5</t>
    <phoneticPr fontId="1" type="noConversion"/>
  </si>
  <si>
    <t>Bandwidth PLL (Hz)</t>
  </si>
  <si>
    <t>Bandwidth vdc (Hz)</t>
  </si>
  <si>
    <t>R (pu)</t>
  </si>
  <si>
    <t>wL (pu)</t>
  </si>
  <si>
    <t>Cdc (pu)</t>
  </si>
  <si>
    <t>Bandwidth idq (Hz)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</si>
</sst>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_ "/>
    <numFmt numFmtId="165" formatCode="0.000"/>
    <numFmt numFmtId="166" formatCode="0.000E+00"/>
    <numFmt numFmtId="167" formatCode="0.0000"/>
  </numFmts>
  <fonts count="9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b/>
      <sz val="11"/>
      <color theme="1"/>
      <name val="Calibri"/>
      <family val="3"/>
      <charset val="134"/>
      <scheme val="minor"/>
    </font>
    <font>
      <b/>
      <sz val="11"/>
      <name val="Calibri"/>
      <family val="3"/>
      <charset val="134"/>
      <scheme val="minor"/>
    </font>
    <font>
      <sz val="11"/>
      <color theme="1"/>
      <name val="Calibri"/>
      <family val="3"/>
      <charset val="134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11" fontId="0" fillId="0" borderId="0" xfId="0" applyNumberFormat="1"/>
    <xf numFmtId="164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165" fontId="0" fillId="0" borderId="0" xfId="0" applyNumberFormat="1"/>
    <xf numFmtId="0" fontId="0" fillId="2" borderId="0" xfId="0" applyFill="1"/>
    <xf numFmtId="0" fontId="6" fillId="3" borderId="0" xfId="0" applyFont="1" applyFill="1"/>
    <xf numFmtId="0" fontId="0" fillId="4" borderId="0" xfId="0" applyFill="1"/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5" borderId="0" xfId="0" applyFill="1"/>
    <xf numFmtId="0" fontId="0" fillId="5" borderId="0" xfId="0" applyFill="1" applyAlignment="1">
      <alignment wrapText="1"/>
    </xf>
    <xf numFmtId="0" fontId="0" fillId="6" borderId="0" xfId="0" applyFill="1"/>
    <xf numFmtId="0" fontId="0" fillId="3" borderId="0" xfId="0" applyFill="1"/>
    <xf numFmtId="166" fontId="0" fillId="7" borderId="0" xfId="0" applyNumberFormat="1" applyFill="1"/>
    <xf numFmtId="167" fontId="2" fillId="0" borderId="0" xfId="0" applyNumberFormat="1" applyFont="1"/>
    <xf numFmtId="167" fontId="0" fillId="0" borderId="0" xfId="0" applyNumberFormat="1"/>
    <xf numFmtId="165" fontId="0" fillId="8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7"/>
  <sheetViews>
    <sheetView workbookViewId="0">
      <selection activeCell="A17" sqref="A17:L17"/>
    </sheetView>
  </sheetViews>
  <sheetFormatPr defaultRowHeight="14.5"/>
  <cols>
    <col min="4" max="4" width="11.26953125" customWidth="1"/>
    <col min="9" max="9" width="10.7265625" customWidth="1"/>
    <col min="10" max="10" width="11.1796875" customWidth="1"/>
  </cols>
  <sheetData>
    <row r="1" spans="1:12">
      <c r="A1" s="4" t="s">
        <v>5</v>
      </c>
    </row>
    <row r="2" spans="1:12">
      <c r="A2" s="3" t="s">
        <v>32</v>
      </c>
      <c r="B2" s="3" t="s">
        <v>33</v>
      </c>
      <c r="C2" s="3" t="s">
        <v>18</v>
      </c>
      <c r="D2" s="3" t="s">
        <v>37</v>
      </c>
      <c r="E2" s="3" t="s">
        <v>12</v>
      </c>
      <c r="F2" s="3" t="s">
        <v>13</v>
      </c>
      <c r="G2" s="3" t="s">
        <v>14</v>
      </c>
      <c r="H2" s="3" t="s">
        <v>15</v>
      </c>
      <c r="I2" s="3" t="s">
        <v>16</v>
      </c>
      <c r="J2" s="3" t="s">
        <v>17</v>
      </c>
      <c r="K2" s="3" t="s">
        <v>90</v>
      </c>
      <c r="L2" s="3" t="s">
        <v>91</v>
      </c>
    </row>
    <row r="3" spans="1:12">
      <c r="A3" s="6">
        <v>1</v>
      </c>
      <c r="B3">
        <v>1</v>
      </c>
      <c r="C3">
        <v>1.06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1</v>
      </c>
    </row>
    <row r="4" spans="1:12">
      <c r="A4" s="6">
        <v>2</v>
      </c>
      <c r="B4">
        <v>2</v>
      </c>
      <c r="C4">
        <v>1.0449999999999999</v>
      </c>
      <c r="D4">
        <v>0</v>
      </c>
      <c r="E4">
        <f>40/100</f>
        <v>0.4</v>
      </c>
      <c r="F4">
        <f>42.4/100</f>
        <v>0.42399999999999999</v>
      </c>
      <c r="G4">
        <f>21.7/100</f>
        <v>0.217</v>
      </c>
      <c r="H4">
        <f>12.7/100</f>
        <v>0.127</v>
      </c>
      <c r="I4">
        <f>-40/100</f>
        <v>-0.4</v>
      </c>
      <c r="J4">
        <f>50/100</f>
        <v>0.5</v>
      </c>
      <c r="K4">
        <v>1</v>
      </c>
      <c r="L4">
        <v>1</v>
      </c>
    </row>
    <row r="5" spans="1:12">
      <c r="A5" s="6">
        <v>3</v>
      </c>
      <c r="B5">
        <v>2</v>
      </c>
      <c r="C5">
        <v>1.01</v>
      </c>
      <c r="D5">
        <v>0</v>
      </c>
      <c r="E5">
        <v>0</v>
      </c>
      <c r="F5">
        <f>23.4/100</f>
        <v>0.23399999999999999</v>
      </c>
      <c r="G5">
        <f>94.2/100</f>
        <v>0.94200000000000006</v>
      </c>
      <c r="H5">
        <f>19/100</f>
        <v>0.19</v>
      </c>
      <c r="I5">
        <v>0</v>
      </c>
      <c r="J5">
        <f>40/100</f>
        <v>0.4</v>
      </c>
      <c r="K5">
        <v>1</v>
      </c>
      <c r="L5">
        <v>1</v>
      </c>
    </row>
    <row r="6" spans="1:12">
      <c r="A6" s="7">
        <v>4</v>
      </c>
      <c r="B6">
        <v>3</v>
      </c>
      <c r="C6">
        <v>1</v>
      </c>
      <c r="D6">
        <v>0</v>
      </c>
      <c r="E6">
        <v>0</v>
      </c>
      <c r="F6">
        <v>0</v>
      </c>
      <c r="G6">
        <f>47.8/100</f>
        <v>0.47799999999999998</v>
      </c>
      <c r="H6">
        <f>-3.9/100</f>
        <v>-3.9E-2</v>
      </c>
      <c r="I6">
        <v>0</v>
      </c>
      <c r="J6">
        <v>0</v>
      </c>
      <c r="K6">
        <v>1</v>
      </c>
      <c r="L6">
        <v>1</v>
      </c>
    </row>
    <row r="7" spans="1:12">
      <c r="A7" s="7">
        <v>5</v>
      </c>
      <c r="B7">
        <v>3</v>
      </c>
      <c r="C7">
        <v>1</v>
      </c>
      <c r="D7">
        <v>0</v>
      </c>
      <c r="E7">
        <v>0</v>
      </c>
      <c r="F7">
        <v>0</v>
      </c>
      <c r="G7">
        <f>7.6/100</f>
        <v>7.5999999999999998E-2</v>
      </c>
      <c r="H7">
        <f>1.6/100</f>
        <v>1.6E-2</v>
      </c>
      <c r="I7">
        <v>0</v>
      </c>
      <c r="J7">
        <v>0</v>
      </c>
      <c r="K7">
        <v>1</v>
      </c>
      <c r="L7">
        <v>1</v>
      </c>
    </row>
    <row r="8" spans="1:12">
      <c r="A8" s="6">
        <v>6</v>
      </c>
      <c r="B8">
        <v>2</v>
      </c>
      <c r="C8">
        <v>1.07</v>
      </c>
      <c r="D8">
        <v>0</v>
      </c>
      <c r="E8">
        <v>0</v>
      </c>
      <c r="F8">
        <f>12.2/100</f>
        <v>0.122</v>
      </c>
      <c r="G8">
        <f>11.2/100</f>
        <v>0.11199999999999999</v>
      </c>
      <c r="H8">
        <f>7.5/100</f>
        <v>7.4999999999999997E-2</v>
      </c>
      <c r="I8">
        <f>-6/100</f>
        <v>-0.06</v>
      </c>
      <c r="J8">
        <f>24/100</f>
        <v>0.24</v>
      </c>
      <c r="K8">
        <v>1</v>
      </c>
      <c r="L8">
        <v>1</v>
      </c>
    </row>
    <row r="9" spans="1:12">
      <c r="A9" s="7">
        <v>7</v>
      </c>
      <c r="B9">
        <v>3</v>
      </c>
      <c r="C9">
        <v>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1</v>
      </c>
      <c r="L9">
        <v>1</v>
      </c>
    </row>
    <row r="10" spans="1:12">
      <c r="A10" s="6">
        <v>8</v>
      </c>
      <c r="B10">
        <v>2</v>
      </c>
      <c r="C10">
        <v>1.0900000000000001</v>
      </c>
      <c r="D10">
        <v>0</v>
      </c>
      <c r="E10">
        <v>0</v>
      </c>
      <c r="F10">
        <f>17.4/100</f>
        <v>0.17399999999999999</v>
      </c>
      <c r="G10">
        <v>0</v>
      </c>
      <c r="H10">
        <v>0</v>
      </c>
      <c r="I10">
        <f>-6/100</f>
        <v>-0.06</v>
      </c>
      <c r="J10">
        <f>24/100</f>
        <v>0.24</v>
      </c>
      <c r="K10">
        <v>1</v>
      </c>
      <c r="L10">
        <v>1</v>
      </c>
    </row>
    <row r="11" spans="1:12">
      <c r="A11" s="7">
        <v>9</v>
      </c>
      <c r="B11">
        <v>3</v>
      </c>
      <c r="C11">
        <v>1</v>
      </c>
      <c r="D11">
        <v>0</v>
      </c>
      <c r="E11">
        <v>0</v>
      </c>
      <c r="F11">
        <v>0</v>
      </c>
      <c r="G11">
        <f>29.5/100</f>
        <v>0.29499999999999998</v>
      </c>
      <c r="H11">
        <f>16.6/100</f>
        <v>0.16600000000000001</v>
      </c>
      <c r="I11">
        <v>0</v>
      </c>
      <c r="J11">
        <v>0</v>
      </c>
      <c r="K11">
        <v>1</v>
      </c>
      <c r="L11">
        <v>1</v>
      </c>
    </row>
    <row r="12" spans="1:12">
      <c r="A12">
        <v>10</v>
      </c>
      <c r="B12">
        <v>3</v>
      </c>
      <c r="C12">
        <v>1</v>
      </c>
      <c r="D12">
        <v>0</v>
      </c>
      <c r="E12">
        <v>0</v>
      </c>
      <c r="F12">
        <v>0</v>
      </c>
      <c r="G12">
        <f>9/100</f>
        <v>0.09</v>
      </c>
      <c r="H12">
        <f>5.8/100</f>
        <v>5.7999999999999996E-2</v>
      </c>
      <c r="I12">
        <v>0</v>
      </c>
      <c r="J12">
        <v>0</v>
      </c>
      <c r="K12">
        <v>1</v>
      </c>
      <c r="L12">
        <v>1</v>
      </c>
    </row>
    <row r="13" spans="1:12">
      <c r="A13">
        <v>11</v>
      </c>
      <c r="B13">
        <v>3</v>
      </c>
      <c r="C13">
        <v>1</v>
      </c>
      <c r="D13">
        <v>0</v>
      </c>
      <c r="E13" s="6">
        <v>0.1</v>
      </c>
      <c r="F13">
        <v>0</v>
      </c>
      <c r="G13">
        <f>3.5/100</f>
        <v>3.5000000000000003E-2</v>
      </c>
      <c r="H13">
        <f>1.8/100</f>
        <v>1.8000000000000002E-2</v>
      </c>
      <c r="I13">
        <v>0</v>
      </c>
      <c r="J13">
        <v>0</v>
      </c>
      <c r="K13">
        <v>1</v>
      </c>
      <c r="L13">
        <v>1</v>
      </c>
    </row>
    <row r="14" spans="1:12">
      <c r="A14">
        <v>12</v>
      </c>
      <c r="B14">
        <v>3</v>
      </c>
      <c r="C14">
        <v>1</v>
      </c>
      <c r="D14">
        <v>0</v>
      </c>
      <c r="E14" s="6">
        <v>0.1</v>
      </c>
      <c r="F14">
        <v>0</v>
      </c>
      <c r="G14">
        <f>6.1/100</f>
        <v>6.0999999999999999E-2</v>
      </c>
      <c r="H14">
        <f>1.6/100</f>
        <v>1.6E-2</v>
      </c>
      <c r="I14">
        <v>0</v>
      </c>
      <c r="J14">
        <v>0</v>
      </c>
      <c r="K14">
        <v>1</v>
      </c>
      <c r="L14">
        <v>1</v>
      </c>
    </row>
    <row r="15" spans="1:12">
      <c r="A15">
        <v>13</v>
      </c>
      <c r="B15">
        <v>3</v>
      </c>
      <c r="C15">
        <v>1</v>
      </c>
      <c r="D15">
        <v>0</v>
      </c>
      <c r="E15" s="6">
        <v>0.1</v>
      </c>
      <c r="F15">
        <v>0</v>
      </c>
      <c r="G15">
        <f>13.5/100</f>
        <v>0.13500000000000001</v>
      </c>
      <c r="H15">
        <f>5.8/100</f>
        <v>5.7999999999999996E-2</v>
      </c>
      <c r="I15">
        <v>0</v>
      </c>
      <c r="J15">
        <v>0</v>
      </c>
      <c r="K15">
        <v>1</v>
      </c>
      <c r="L15">
        <v>1</v>
      </c>
    </row>
    <row r="16" spans="1:12">
      <c r="A16">
        <v>14</v>
      </c>
      <c r="B16">
        <v>3</v>
      </c>
      <c r="C16">
        <v>1</v>
      </c>
      <c r="D16">
        <v>0</v>
      </c>
      <c r="E16">
        <v>0</v>
      </c>
      <c r="F16">
        <v>0</v>
      </c>
      <c r="G16">
        <f>14.9/100</f>
        <v>0.14899999999999999</v>
      </c>
      <c r="H16">
        <f>5/100</f>
        <v>0.05</v>
      </c>
      <c r="I16">
        <v>0</v>
      </c>
      <c r="J16">
        <v>0</v>
      </c>
      <c r="K16">
        <v>1</v>
      </c>
      <c r="L16">
        <v>1</v>
      </c>
    </row>
    <row r="17" spans="5:5">
      <c r="E17" s="6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45F5B-1D7A-4323-9AD6-5FF81941CA24}">
  <dimension ref="A1:AW19"/>
  <sheetViews>
    <sheetView tabSelected="1" zoomScale="85" zoomScaleNormal="85" workbookViewId="0">
      <selection activeCell="C21" sqref="C21"/>
    </sheetView>
  </sheetViews>
  <sheetFormatPr defaultRowHeight="14.5"/>
  <cols>
    <col min="1" max="1" width="12.7265625" customWidth="1"/>
    <col min="2" max="3" width="29.54296875" customWidth="1"/>
    <col min="4" max="4" width="14" customWidth="1"/>
    <col min="5" max="5" width="15.26953125" customWidth="1"/>
    <col min="6" max="6" width="12.453125" customWidth="1"/>
    <col min="7" max="7" width="13.54296875" customWidth="1"/>
    <col min="8" max="8" width="26" customWidth="1"/>
    <col min="9" max="9" width="16" customWidth="1"/>
    <col min="10" max="10" width="18.7265625" customWidth="1"/>
    <col min="11" max="11" width="18.54296875" customWidth="1"/>
    <col min="12" max="12" width="17.1796875" customWidth="1"/>
    <col min="13" max="13" width="17.81640625" customWidth="1"/>
    <col min="14" max="14" width="14.453125" customWidth="1"/>
    <col min="15" max="15" width="13.1796875" customWidth="1"/>
    <col min="17" max="17" width="11.26953125" customWidth="1"/>
    <col min="18" max="18" width="12.81640625" customWidth="1"/>
    <col min="47" max="47" width="9.7265625" bestFit="1" customWidth="1"/>
  </cols>
  <sheetData>
    <row r="1" spans="1:49">
      <c r="A1" s="3" t="s">
        <v>7</v>
      </c>
    </row>
    <row r="2" spans="1:49" ht="29">
      <c r="A2" s="3"/>
      <c r="B2" s="12" t="s">
        <v>92</v>
      </c>
      <c r="C2" s="13" t="s">
        <v>93</v>
      </c>
      <c r="D2" s="13" t="s">
        <v>98</v>
      </c>
      <c r="E2" s="13" t="s">
        <v>97</v>
      </c>
      <c r="F2" s="13" t="s">
        <v>96</v>
      </c>
      <c r="G2" s="13" t="s">
        <v>95</v>
      </c>
      <c r="H2" s="13" t="s">
        <v>94</v>
      </c>
      <c r="I2" s="13" t="s">
        <v>99</v>
      </c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2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1" t="s">
        <v>72</v>
      </c>
      <c r="AI2" s="11"/>
      <c r="AJ2" s="11"/>
      <c r="AK2" s="11"/>
      <c r="AL2" s="11"/>
      <c r="AM2" s="11"/>
      <c r="AN2" s="11"/>
      <c r="AO2" s="11"/>
      <c r="AP2" s="17" t="s">
        <v>81</v>
      </c>
      <c r="AQ2" s="17"/>
      <c r="AR2" s="17"/>
      <c r="AS2" s="17"/>
      <c r="AT2" s="17"/>
      <c r="AU2" s="17"/>
      <c r="AV2" s="17"/>
      <c r="AW2" s="19"/>
    </row>
    <row r="3" spans="1:49">
      <c r="A3" s="3"/>
      <c r="C3" s="9" t="s">
        <v>45</v>
      </c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2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1"/>
      <c r="AI3" s="11"/>
      <c r="AJ3" s="11"/>
      <c r="AK3" s="11"/>
      <c r="AL3" s="11"/>
      <c r="AM3" s="11"/>
      <c r="AN3" s="11"/>
      <c r="AO3" s="11"/>
      <c r="AP3" s="17"/>
      <c r="AQ3" s="17"/>
      <c r="AR3" s="17"/>
      <c r="AS3" s="17"/>
      <c r="AT3" s="17"/>
      <c r="AU3" s="17"/>
      <c r="AV3" s="17"/>
      <c r="AW3" s="19"/>
    </row>
    <row r="4" spans="1:49" ht="72.5">
      <c r="A4" s="12"/>
      <c r="B4" s="13"/>
      <c r="C4" s="14" t="s">
        <v>58</v>
      </c>
      <c r="D4" s="14" t="s">
        <v>46</v>
      </c>
      <c r="E4" s="14" t="s">
        <v>47</v>
      </c>
      <c r="F4" s="14" t="s">
        <v>48</v>
      </c>
      <c r="G4" s="14" t="s">
        <v>49</v>
      </c>
      <c r="H4" s="14" t="s">
        <v>50</v>
      </c>
      <c r="I4" s="14" t="s">
        <v>51</v>
      </c>
      <c r="J4" s="14" t="s">
        <v>52</v>
      </c>
      <c r="K4" s="14" t="s">
        <v>53</v>
      </c>
      <c r="L4" s="14" t="s">
        <v>54</v>
      </c>
      <c r="M4" s="14" t="s">
        <v>55</v>
      </c>
      <c r="N4" s="14" t="s">
        <v>56</v>
      </c>
      <c r="O4" s="14" t="s">
        <v>57</v>
      </c>
      <c r="P4" s="14" t="s">
        <v>85</v>
      </c>
      <c r="Q4" s="14" t="s">
        <v>86</v>
      </c>
      <c r="R4" s="14" t="s">
        <v>87</v>
      </c>
      <c r="S4" s="14" t="s">
        <v>88</v>
      </c>
      <c r="T4" s="14" t="s">
        <v>89</v>
      </c>
      <c r="U4" s="15" t="s">
        <v>59</v>
      </c>
      <c r="V4" s="15" t="s">
        <v>60</v>
      </c>
      <c r="W4" s="15" t="s">
        <v>61</v>
      </c>
      <c r="X4" s="15" t="s">
        <v>62</v>
      </c>
      <c r="Y4" s="15" t="s">
        <v>63</v>
      </c>
      <c r="Z4" s="15" t="s">
        <v>64</v>
      </c>
      <c r="AA4" s="15" t="s">
        <v>65</v>
      </c>
      <c r="AB4" s="15" t="s">
        <v>66</v>
      </c>
      <c r="AC4" s="15" t="s">
        <v>67</v>
      </c>
      <c r="AD4" s="15" t="s">
        <v>68</v>
      </c>
      <c r="AE4" s="15" t="s">
        <v>70</v>
      </c>
      <c r="AF4" s="15" t="s">
        <v>69</v>
      </c>
      <c r="AG4" s="15" t="s">
        <v>71</v>
      </c>
      <c r="AH4" s="16" t="s">
        <v>73</v>
      </c>
      <c r="AI4" s="16" t="s">
        <v>74</v>
      </c>
      <c r="AJ4" s="16" t="s">
        <v>75</v>
      </c>
      <c r="AK4" s="16" t="s">
        <v>76</v>
      </c>
      <c r="AL4" s="16" t="s">
        <v>77</v>
      </c>
      <c r="AM4" s="16" t="s">
        <v>78</v>
      </c>
      <c r="AN4" s="16" t="s">
        <v>79</v>
      </c>
      <c r="AO4" s="16" t="s">
        <v>80</v>
      </c>
      <c r="AP4" s="18" t="s">
        <v>47</v>
      </c>
      <c r="AQ4" s="18" t="s">
        <v>73</v>
      </c>
      <c r="AR4" s="18" t="s">
        <v>74</v>
      </c>
      <c r="AS4" s="18" t="s">
        <v>75</v>
      </c>
      <c r="AT4" s="18" t="s">
        <v>76</v>
      </c>
      <c r="AU4" s="18" t="s">
        <v>82</v>
      </c>
      <c r="AV4" s="18" t="s">
        <v>83</v>
      </c>
      <c r="AW4" s="18" t="s">
        <v>84</v>
      </c>
    </row>
    <row r="5" spans="1:49">
      <c r="A5" s="6">
        <v>1</v>
      </c>
      <c r="B5">
        <v>42</v>
      </c>
      <c r="C5">
        <v>4.4800000000000004</v>
      </c>
      <c r="D5">
        <v>0.15</v>
      </c>
      <c r="E5">
        <v>4.3E-3</v>
      </c>
      <c r="F5">
        <v>1.67</v>
      </c>
      <c r="G5">
        <v>0.26500000000000001</v>
      </c>
      <c r="H5" s="8">
        <v>0.20499999999999999</v>
      </c>
      <c r="I5" s="8">
        <v>0.58709999999999996</v>
      </c>
      <c r="J5" s="8">
        <v>2.4799999999999999E-2</v>
      </c>
      <c r="K5" s="2">
        <v>1.6</v>
      </c>
      <c r="L5" s="8">
        <v>0.46</v>
      </c>
      <c r="M5" s="8">
        <v>0.20499999999999999</v>
      </c>
      <c r="N5" s="8">
        <v>0.1351</v>
      </c>
      <c r="O5" s="8">
        <v>2.6700000000000002E-2</v>
      </c>
      <c r="P5" s="8">
        <v>2.6560000000000001</v>
      </c>
      <c r="Q5" s="8">
        <v>0</v>
      </c>
      <c r="R5" s="8">
        <v>2</v>
      </c>
      <c r="S5" s="8">
        <v>9.0999999999999998E-2</v>
      </c>
      <c r="T5" s="8">
        <v>0.4</v>
      </c>
      <c r="U5" s="8">
        <v>0</v>
      </c>
      <c r="V5" s="8">
        <v>50</v>
      </c>
      <c r="W5" s="8">
        <v>0.06</v>
      </c>
      <c r="X5" s="8">
        <v>1</v>
      </c>
      <c r="Y5" s="8">
        <v>-1</v>
      </c>
      <c r="Z5" s="8">
        <v>-4.65E-2</v>
      </c>
      <c r="AA5" s="8">
        <v>0.52</v>
      </c>
      <c r="AB5" s="8">
        <v>8.3199999999999996E-2</v>
      </c>
      <c r="AC5" s="8">
        <v>1</v>
      </c>
      <c r="AD5" s="8">
        <v>3.24</v>
      </c>
      <c r="AE5" s="8">
        <v>7.1999999999999995E-2</v>
      </c>
      <c r="AF5" s="8">
        <v>4.32</v>
      </c>
      <c r="AG5" s="8">
        <v>0.28210000000000002</v>
      </c>
      <c r="AH5" s="8">
        <v>5</v>
      </c>
      <c r="AI5" s="8">
        <v>0.6</v>
      </c>
      <c r="AJ5" s="8">
        <v>3</v>
      </c>
      <c r="AK5" s="8">
        <v>0.5</v>
      </c>
      <c r="AL5" s="8">
        <v>10</v>
      </c>
      <c r="AM5" s="8">
        <v>0</v>
      </c>
      <c r="AN5" s="8">
        <v>-0.2</v>
      </c>
      <c r="AO5" s="8">
        <v>0.2</v>
      </c>
      <c r="AP5" s="8">
        <v>1.0999999999999999E-2</v>
      </c>
      <c r="AQ5" s="8">
        <v>0</v>
      </c>
      <c r="AR5" s="8">
        <v>0.1</v>
      </c>
      <c r="AS5" s="8">
        <v>0.3</v>
      </c>
      <c r="AT5" s="8">
        <v>0.05</v>
      </c>
      <c r="AU5" s="8">
        <v>10</v>
      </c>
      <c r="AV5" s="8">
        <v>0.25</v>
      </c>
      <c r="AW5" s="8">
        <v>0.87</v>
      </c>
    </row>
    <row r="6" spans="1:49">
      <c r="A6" s="6">
        <v>2</v>
      </c>
      <c r="B6">
        <v>42</v>
      </c>
      <c r="C6">
        <v>1</v>
      </c>
      <c r="D6">
        <v>7.4999999999999997E-2</v>
      </c>
      <c r="E6">
        <v>3.5000000000000001E-3</v>
      </c>
      <c r="F6">
        <v>1.18</v>
      </c>
      <c r="G6">
        <v>0.22</v>
      </c>
      <c r="H6" s="8">
        <v>0.14499999999999999</v>
      </c>
      <c r="I6" s="8">
        <v>1.1000000000000001</v>
      </c>
      <c r="J6" s="8">
        <v>2.7699999999999999E-2</v>
      </c>
      <c r="K6" s="2">
        <v>1.05</v>
      </c>
      <c r="L6" s="8">
        <v>0.38</v>
      </c>
      <c r="M6" s="8">
        <v>0.14499999999999999</v>
      </c>
      <c r="N6" s="8">
        <v>0.1086</v>
      </c>
      <c r="O6" s="8">
        <v>3.5099999999999999E-2</v>
      </c>
      <c r="P6" s="8">
        <v>4.9850000000000003</v>
      </c>
      <c r="Q6" s="8">
        <v>0</v>
      </c>
      <c r="R6" s="8">
        <v>2</v>
      </c>
      <c r="S6" s="8">
        <v>9.3299999999999994E-2</v>
      </c>
      <c r="T6" s="8">
        <v>0.40439999999999998</v>
      </c>
      <c r="U6" s="8">
        <v>0.06</v>
      </c>
      <c r="V6" s="8">
        <v>25</v>
      </c>
      <c r="W6" s="8">
        <v>0.2</v>
      </c>
      <c r="X6" s="8">
        <v>1</v>
      </c>
      <c r="Y6" s="8">
        <v>-1</v>
      </c>
      <c r="Z6" s="8">
        <v>-5.8200000000000002E-2</v>
      </c>
      <c r="AA6" s="8">
        <v>0.65439999999999998</v>
      </c>
      <c r="AB6">
        <v>0.105</v>
      </c>
      <c r="AC6">
        <v>0.35</v>
      </c>
      <c r="AD6">
        <v>2.5785</v>
      </c>
      <c r="AE6">
        <v>8.8900000000000007E-2</v>
      </c>
      <c r="AF6">
        <v>3.4380000000000002</v>
      </c>
      <c r="AG6">
        <v>0.3468</v>
      </c>
      <c r="AH6" s="8">
        <v>5</v>
      </c>
      <c r="AI6" s="8">
        <v>0.6</v>
      </c>
      <c r="AJ6" s="8">
        <v>3</v>
      </c>
      <c r="AK6" s="8">
        <v>0.5</v>
      </c>
      <c r="AL6" s="8">
        <v>10</v>
      </c>
      <c r="AM6" s="8">
        <v>0</v>
      </c>
      <c r="AN6" s="8">
        <v>-0.2</v>
      </c>
      <c r="AO6" s="8">
        <v>0.2</v>
      </c>
      <c r="AP6" s="8">
        <v>0.05</v>
      </c>
      <c r="AQ6" s="8">
        <v>0</v>
      </c>
      <c r="AR6" s="8">
        <v>0.09</v>
      </c>
      <c r="AS6" s="8">
        <v>0.2</v>
      </c>
      <c r="AT6" s="8">
        <v>0.3</v>
      </c>
      <c r="AU6" s="21">
        <v>10</v>
      </c>
      <c r="AV6" s="8">
        <v>1</v>
      </c>
      <c r="AW6" s="8">
        <v>1.05</v>
      </c>
    </row>
    <row r="7" spans="1:49">
      <c r="A7" s="6">
        <v>3</v>
      </c>
      <c r="B7">
        <v>41</v>
      </c>
      <c r="C7">
        <v>0.4</v>
      </c>
      <c r="D7">
        <v>0.13200000000000001</v>
      </c>
      <c r="E7">
        <v>0</v>
      </c>
      <c r="F7">
        <v>2.3730000000000002</v>
      </c>
      <c r="G7">
        <v>0.34300000000000003</v>
      </c>
      <c r="H7" s="8">
        <v>0.23100000000000001</v>
      </c>
      <c r="I7" s="8">
        <v>11.6</v>
      </c>
      <c r="J7" s="8">
        <v>5.8000000000000003E-2</v>
      </c>
      <c r="K7" s="8">
        <v>1.1720010000000001</v>
      </c>
      <c r="L7" s="8">
        <v>1.1719999999999999</v>
      </c>
      <c r="M7" s="8">
        <v>0.23100000000000001</v>
      </c>
      <c r="N7" s="8">
        <v>0.159</v>
      </c>
      <c r="O7" s="8">
        <v>0.20100000000000001</v>
      </c>
      <c r="P7" s="8">
        <v>1.52</v>
      </c>
      <c r="Q7" s="8">
        <v>0</v>
      </c>
      <c r="R7" s="8">
        <v>0</v>
      </c>
      <c r="S7" s="8">
        <v>0.29499999999999998</v>
      </c>
      <c r="T7" s="8">
        <v>0.77600000000000002</v>
      </c>
      <c r="U7" s="8">
        <v>0</v>
      </c>
      <c r="V7" s="8">
        <v>400</v>
      </c>
      <c r="W7" s="8">
        <v>0.05</v>
      </c>
      <c r="X7" s="8">
        <v>6.63</v>
      </c>
      <c r="Y7" s="8">
        <v>-6.63</v>
      </c>
      <c r="Z7" s="8">
        <v>-0.17</v>
      </c>
      <c r="AA7" s="8">
        <v>0.95</v>
      </c>
      <c r="AB7">
        <v>0.04</v>
      </c>
      <c r="AC7">
        <v>1</v>
      </c>
      <c r="AD7">
        <v>6.375</v>
      </c>
      <c r="AE7">
        <v>0.21740000000000001</v>
      </c>
      <c r="AF7">
        <v>8.5</v>
      </c>
      <c r="AG7">
        <v>0.93879999999999997</v>
      </c>
      <c r="AH7" s="8">
        <v>5</v>
      </c>
      <c r="AI7" s="8">
        <v>0.6</v>
      </c>
      <c r="AJ7" s="8">
        <v>3</v>
      </c>
      <c r="AK7" s="8">
        <v>0.5</v>
      </c>
      <c r="AL7" s="8">
        <v>10</v>
      </c>
      <c r="AM7" s="8">
        <v>0</v>
      </c>
      <c r="AN7" s="8">
        <v>-0.2</v>
      </c>
      <c r="AO7" s="8">
        <v>0.2</v>
      </c>
    </row>
    <row r="8" spans="1:49">
      <c r="A8">
        <v>4</v>
      </c>
      <c r="B8">
        <v>100</v>
      </c>
      <c r="H8" s="8"/>
      <c r="I8" s="8"/>
      <c r="J8" s="8"/>
      <c r="R8" s="8"/>
    </row>
    <row r="9" spans="1:49">
      <c r="A9">
        <v>5</v>
      </c>
      <c r="B9">
        <v>100</v>
      </c>
      <c r="H9" s="8"/>
      <c r="I9" s="8"/>
      <c r="J9" s="8"/>
    </row>
    <row r="10" spans="1:49">
      <c r="A10" s="6">
        <v>6</v>
      </c>
      <c r="B10">
        <v>41</v>
      </c>
      <c r="C10">
        <v>0.25</v>
      </c>
      <c r="D10">
        <v>0.1045</v>
      </c>
      <c r="E10">
        <v>2.5000000000000001E-3</v>
      </c>
      <c r="F10">
        <v>1.7689999999999999</v>
      </c>
      <c r="G10">
        <v>0.30399999999999999</v>
      </c>
      <c r="H10" s="8">
        <v>0.20349999999999999</v>
      </c>
      <c r="I10" s="8">
        <v>8</v>
      </c>
      <c r="J10" s="8">
        <v>5.2499999999999998E-2</v>
      </c>
      <c r="K10" s="8">
        <v>0.85499999999999998</v>
      </c>
      <c r="L10" s="8">
        <v>0.57950000000000002</v>
      </c>
      <c r="M10" s="8">
        <v>0.20349999999999999</v>
      </c>
      <c r="N10" s="8">
        <v>8.0000000000000002E-3</v>
      </c>
      <c r="O10" s="8">
        <v>1.5100000000000001E-2</v>
      </c>
      <c r="P10" s="8">
        <v>1.2</v>
      </c>
      <c r="Q10" s="8">
        <v>0</v>
      </c>
      <c r="R10" s="8">
        <v>0</v>
      </c>
      <c r="S10" s="8">
        <v>0.30399999999999999</v>
      </c>
      <c r="T10" s="8">
        <v>0.66600000000000004</v>
      </c>
      <c r="U10" s="8">
        <v>0</v>
      </c>
      <c r="V10" s="8">
        <v>400</v>
      </c>
      <c r="W10" s="8">
        <v>0.05</v>
      </c>
      <c r="X10" s="8">
        <v>4.407</v>
      </c>
      <c r="Y10" s="8">
        <v>-4.407</v>
      </c>
      <c r="Z10" s="8">
        <v>-0.17</v>
      </c>
      <c r="AA10" s="8">
        <v>0.95</v>
      </c>
      <c r="AB10">
        <v>0.04</v>
      </c>
      <c r="AC10">
        <v>1</v>
      </c>
      <c r="AD10">
        <v>4.2374999999999998</v>
      </c>
      <c r="AE10">
        <v>0.21740000000000001</v>
      </c>
      <c r="AF10">
        <v>5.65</v>
      </c>
      <c r="AG10">
        <v>0.93859999999999999</v>
      </c>
      <c r="AH10" s="8"/>
      <c r="AI10" s="8"/>
      <c r="AJ10" s="8"/>
      <c r="AK10" s="8"/>
      <c r="AL10" s="8"/>
      <c r="AM10" s="8"/>
      <c r="AN10" s="8"/>
      <c r="AO10" s="8"/>
    </row>
    <row r="11" spans="1:49">
      <c r="A11">
        <v>7</v>
      </c>
      <c r="B11">
        <v>100</v>
      </c>
      <c r="H11" s="8"/>
      <c r="I11" s="8"/>
      <c r="J11" s="8"/>
    </row>
    <row r="12" spans="1:49">
      <c r="A12" s="6">
        <v>8</v>
      </c>
      <c r="B12">
        <v>41</v>
      </c>
      <c r="C12">
        <v>0.25</v>
      </c>
      <c r="D12">
        <v>0.1045</v>
      </c>
      <c r="E12">
        <v>2.5000000000000001E-3</v>
      </c>
      <c r="F12">
        <v>1.7689999999999999</v>
      </c>
      <c r="G12">
        <v>0.30399999999999999</v>
      </c>
      <c r="H12" s="8">
        <v>0.20349999999999999</v>
      </c>
      <c r="I12" s="8">
        <v>8</v>
      </c>
      <c r="J12" s="8">
        <v>5.2499999999999998E-2</v>
      </c>
      <c r="K12" s="8">
        <v>0.85499999999999998</v>
      </c>
      <c r="L12" s="8">
        <v>0.57950000000000002</v>
      </c>
      <c r="M12" s="8">
        <v>0.20349999999999999</v>
      </c>
      <c r="N12" s="8">
        <v>8.0000000000000002E-3</v>
      </c>
      <c r="O12" s="8">
        <v>1.5100000000000001E-2</v>
      </c>
      <c r="P12" s="8">
        <v>1.2</v>
      </c>
      <c r="Q12" s="8">
        <v>0</v>
      </c>
      <c r="R12" s="8">
        <v>0</v>
      </c>
      <c r="S12" s="8">
        <v>0.30399999999999999</v>
      </c>
      <c r="T12" s="8">
        <v>0.66600000000000004</v>
      </c>
      <c r="U12" s="8">
        <v>0</v>
      </c>
      <c r="V12" s="8">
        <v>400</v>
      </c>
      <c r="W12" s="8">
        <v>0.05</v>
      </c>
      <c r="X12" s="8">
        <v>4.407</v>
      </c>
      <c r="Y12" s="8">
        <v>-4.407</v>
      </c>
      <c r="Z12" s="8">
        <v>-0.17</v>
      </c>
      <c r="AA12" s="8">
        <v>0.95</v>
      </c>
      <c r="AB12">
        <v>0.04</v>
      </c>
      <c r="AC12">
        <v>1</v>
      </c>
      <c r="AD12">
        <v>4.2374999999999998</v>
      </c>
      <c r="AE12">
        <v>0.21740000000000001</v>
      </c>
      <c r="AF12">
        <v>5.65</v>
      </c>
      <c r="AG12">
        <v>0.93859999999999999</v>
      </c>
      <c r="AH12" s="8"/>
      <c r="AI12" s="8"/>
      <c r="AJ12" s="8"/>
      <c r="AK12" s="8"/>
      <c r="AL12" s="8"/>
      <c r="AM12" s="8"/>
      <c r="AN12" s="8"/>
      <c r="AO12" s="8"/>
    </row>
    <row r="13" spans="1:49">
      <c r="A13">
        <v>9</v>
      </c>
      <c r="B13">
        <v>100</v>
      </c>
      <c r="H13" s="8"/>
      <c r="I13" s="8"/>
      <c r="J13" s="8"/>
    </row>
    <row r="14" spans="1:49">
      <c r="A14">
        <v>10</v>
      </c>
      <c r="B14">
        <v>100</v>
      </c>
    </row>
    <row r="15" spans="1:49">
      <c r="A15">
        <v>11</v>
      </c>
      <c r="B15">
        <v>10</v>
      </c>
      <c r="C15" s="8">
        <v>2.5</v>
      </c>
      <c r="D15" s="8">
        <v>1.25</v>
      </c>
      <c r="E15" s="8">
        <v>0.03</v>
      </c>
      <c r="F15" s="8">
        <v>0.01</v>
      </c>
      <c r="G15" s="8">
        <v>10</v>
      </c>
      <c r="H15" s="8">
        <v>10</v>
      </c>
      <c r="I15" s="8">
        <v>400</v>
      </c>
    </row>
    <row r="16" spans="1:49">
      <c r="A16">
        <v>12</v>
      </c>
      <c r="B16">
        <v>10</v>
      </c>
      <c r="C16" s="8">
        <v>2.5</v>
      </c>
      <c r="D16" s="8">
        <f>1.25*1</f>
        <v>1.25</v>
      </c>
      <c r="E16" s="8">
        <f>0.03/1</f>
        <v>0.03</v>
      </c>
      <c r="F16" s="8">
        <f>0.01/1</f>
        <v>0.01</v>
      </c>
      <c r="G16" s="8">
        <v>10</v>
      </c>
      <c r="H16" s="8">
        <v>10</v>
      </c>
      <c r="I16" s="24">
        <v>300</v>
      </c>
    </row>
    <row r="17" spans="1:9">
      <c r="A17">
        <v>13</v>
      </c>
      <c r="B17">
        <v>10</v>
      </c>
      <c r="C17" s="8">
        <v>2.5</v>
      </c>
      <c r="D17" s="8">
        <v>1.25</v>
      </c>
      <c r="E17" s="8">
        <v>0.03</v>
      </c>
      <c r="F17" s="8">
        <v>0.01</v>
      </c>
      <c r="G17" s="8">
        <v>10</v>
      </c>
      <c r="H17" s="8">
        <v>10</v>
      </c>
      <c r="I17" s="8">
        <v>350</v>
      </c>
    </row>
    <row r="18" spans="1:9">
      <c r="A18">
        <v>14</v>
      </c>
      <c r="B18">
        <v>100</v>
      </c>
    </row>
    <row r="19" spans="1:9">
      <c r="C19" s="8"/>
      <c r="D19" s="8"/>
      <c r="E19" s="8"/>
      <c r="F19" s="8"/>
      <c r="G19" s="8"/>
      <c r="H19" s="8"/>
      <c r="I19" s="24"/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93A31-1E5A-4104-8C10-8E6599437516}">
  <dimension ref="A1:B5"/>
  <sheetViews>
    <sheetView workbookViewId="0">
      <selection activeCell="C6" sqref="C6"/>
    </sheetView>
  </sheetViews>
  <sheetFormatPr defaultRowHeight="14.5"/>
  <cols>
    <col min="1" max="1" width="22" customWidth="1"/>
    <col min="2" max="2" width="18.54296875" customWidth="1"/>
    <col min="3" max="3" width="15" customWidth="1"/>
    <col min="4" max="4" width="15.7265625" customWidth="1"/>
  </cols>
  <sheetData>
    <row r="1" spans="1:2">
      <c r="A1" s="3" t="s">
        <v>11</v>
      </c>
    </row>
    <row r="2" spans="1:2">
      <c r="A2" s="5" t="s">
        <v>6</v>
      </c>
      <c r="B2" s="1">
        <f>B3*1000/2</f>
        <v>25000</v>
      </c>
    </row>
    <row r="3" spans="1:2">
      <c r="A3" t="s">
        <v>29</v>
      </c>
      <c r="B3" s="2">
        <v>50</v>
      </c>
    </row>
    <row r="4" spans="1:2">
      <c r="A4" t="s">
        <v>30</v>
      </c>
      <c r="B4" s="1">
        <v>1</v>
      </c>
    </row>
    <row r="5" spans="1:2">
      <c r="A5" t="s">
        <v>31</v>
      </c>
      <c r="B5" s="1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C2B6E-74BD-40FA-8EB6-D64D8C21837A}">
  <dimension ref="A1:G2"/>
  <sheetViews>
    <sheetView workbookViewId="0">
      <selection activeCell="C39" sqref="C39"/>
    </sheetView>
  </sheetViews>
  <sheetFormatPr defaultRowHeight="14.5"/>
  <cols>
    <col min="1" max="1" width="10" customWidth="1"/>
    <col min="7" max="7" width="14.81640625" customWidth="1"/>
  </cols>
  <sheetData>
    <row r="1" spans="1:7">
      <c r="A1" s="3" t="s">
        <v>4</v>
      </c>
    </row>
    <row r="2" spans="1:7">
      <c r="A2" s="3" t="s">
        <v>35</v>
      </c>
      <c r="B2" s="3" t="s">
        <v>36</v>
      </c>
      <c r="C2" s="3" t="s">
        <v>0</v>
      </c>
      <c r="D2" s="3" t="s">
        <v>1</v>
      </c>
      <c r="E2" s="3" t="s">
        <v>2</v>
      </c>
      <c r="F2" s="3" t="s">
        <v>3</v>
      </c>
      <c r="G2" s="3" t="s">
        <v>34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00B5E-E2E7-41B8-8388-8931D474EA96}">
  <dimension ref="A1:G27"/>
  <sheetViews>
    <sheetView topLeftCell="A7" workbookViewId="0">
      <selection activeCell="A27" sqref="A27:G27"/>
    </sheetView>
  </sheetViews>
  <sheetFormatPr defaultRowHeight="14.5"/>
  <cols>
    <col min="5" max="5" width="12" bestFit="1" customWidth="1"/>
    <col min="6" max="6" width="9.26953125" bestFit="1" customWidth="1"/>
    <col min="7" max="7" width="15.54296875" customWidth="1"/>
  </cols>
  <sheetData>
    <row r="1" spans="1:7">
      <c r="A1" s="3" t="s">
        <v>8</v>
      </c>
    </row>
    <row r="2" spans="1:7">
      <c r="A2" s="3" t="s">
        <v>9</v>
      </c>
    </row>
    <row r="3" spans="1:7">
      <c r="A3" s="5">
        <v>1</v>
      </c>
    </row>
    <row r="4" spans="1:7">
      <c r="A4" s="3" t="s">
        <v>42</v>
      </c>
    </row>
    <row r="5" spans="1:7">
      <c r="A5" s="3" t="s">
        <v>35</v>
      </c>
      <c r="B5" s="3" t="s">
        <v>36</v>
      </c>
      <c r="C5" s="3" t="s">
        <v>0</v>
      </c>
      <c r="D5" s="3" t="s">
        <v>10</v>
      </c>
      <c r="E5" s="22" t="s">
        <v>40</v>
      </c>
      <c r="F5" s="22" t="s">
        <v>3</v>
      </c>
      <c r="G5" s="3" t="s">
        <v>43</v>
      </c>
    </row>
    <row r="6" spans="1:7">
      <c r="A6">
        <v>1</v>
      </c>
      <c r="B6">
        <v>2</v>
      </c>
      <c r="C6">
        <v>1.9380000000000001E-2</v>
      </c>
      <c r="D6">
        <v>5.917E-2</v>
      </c>
      <c r="E6">
        <f>0.0528</f>
        <v>5.28E-2</v>
      </c>
      <c r="F6">
        <v>0</v>
      </c>
      <c r="G6">
        <v>1</v>
      </c>
    </row>
    <row r="7" spans="1:7">
      <c r="A7">
        <v>1</v>
      </c>
      <c r="B7">
        <v>5</v>
      </c>
      <c r="C7">
        <v>5.4030000000000002E-2</v>
      </c>
      <c r="D7">
        <v>0.22303999999999999</v>
      </c>
      <c r="E7">
        <f>0.0492</f>
        <v>4.9200000000000001E-2</v>
      </c>
      <c r="F7">
        <v>0</v>
      </c>
      <c r="G7">
        <v>1</v>
      </c>
    </row>
    <row r="8" spans="1:7">
      <c r="A8">
        <v>2</v>
      </c>
      <c r="B8">
        <v>3</v>
      </c>
      <c r="C8">
        <v>4.6989999999999997E-2</v>
      </c>
      <c r="D8">
        <v>0.19797000000000001</v>
      </c>
      <c r="E8">
        <f>0.0438</f>
        <v>4.3799999999999999E-2</v>
      </c>
      <c r="F8">
        <v>0</v>
      </c>
      <c r="G8">
        <v>1</v>
      </c>
    </row>
    <row r="9" spans="1:7">
      <c r="A9">
        <v>2</v>
      </c>
      <c r="B9">
        <v>4</v>
      </c>
      <c r="C9">
        <v>5.8110000000000002E-2</v>
      </c>
      <c r="D9">
        <v>0.17632</v>
      </c>
      <c r="E9">
        <f>0.034</f>
        <v>3.4000000000000002E-2</v>
      </c>
      <c r="F9">
        <v>0</v>
      </c>
      <c r="G9">
        <v>1</v>
      </c>
    </row>
    <row r="10" spans="1:7">
      <c r="A10">
        <v>2</v>
      </c>
      <c r="B10">
        <v>5</v>
      </c>
      <c r="C10">
        <v>5.6950000000000001E-2</v>
      </c>
      <c r="D10">
        <v>0.17388000000000001</v>
      </c>
      <c r="E10">
        <f>0.0346</f>
        <v>3.4599999999999999E-2</v>
      </c>
      <c r="F10">
        <v>0</v>
      </c>
      <c r="G10">
        <v>1</v>
      </c>
    </row>
    <row r="11" spans="1:7">
      <c r="A11">
        <v>3</v>
      </c>
      <c r="B11">
        <v>4</v>
      </c>
      <c r="C11">
        <v>6.701E-2</v>
      </c>
      <c r="D11">
        <v>0.17102999999999999</v>
      </c>
      <c r="E11">
        <f>0.0128</f>
        <v>1.2800000000000001E-2</v>
      </c>
      <c r="F11">
        <v>0</v>
      </c>
      <c r="G11">
        <v>1</v>
      </c>
    </row>
    <row r="12" spans="1:7">
      <c r="A12">
        <v>4</v>
      </c>
      <c r="B12">
        <v>5</v>
      </c>
      <c r="C12">
        <v>1.3350000000000001E-2</v>
      </c>
      <c r="D12">
        <v>4.2110000000000002E-2</v>
      </c>
      <c r="E12" s="1">
        <v>1.0000000000000001E-9</v>
      </c>
      <c r="F12">
        <v>0</v>
      </c>
      <c r="G12">
        <v>1</v>
      </c>
    </row>
    <row r="13" spans="1:7">
      <c r="A13">
        <v>4</v>
      </c>
      <c r="B13">
        <v>7</v>
      </c>
      <c r="C13">
        <v>0</v>
      </c>
      <c r="D13">
        <v>0.20912</v>
      </c>
      <c r="E13" s="1">
        <v>1.0000000000000001E-9</v>
      </c>
      <c r="F13">
        <v>0</v>
      </c>
      <c r="G13">
        <v>0.97799999999999998</v>
      </c>
    </row>
    <row r="14" spans="1:7">
      <c r="A14">
        <v>4</v>
      </c>
      <c r="B14">
        <v>9</v>
      </c>
      <c r="C14">
        <v>0</v>
      </c>
      <c r="D14">
        <v>0.55618000000000001</v>
      </c>
      <c r="E14" s="1">
        <v>1.0000000000000001E-9</v>
      </c>
      <c r="F14">
        <v>0</v>
      </c>
      <c r="G14">
        <v>0.96899999999999997</v>
      </c>
    </row>
    <row r="15" spans="1:7">
      <c r="A15">
        <v>5</v>
      </c>
      <c r="B15">
        <v>6</v>
      </c>
      <c r="C15">
        <v>0</v>
      </c>
      <c r="D15">
        <v>0.25202000000000002</v>
      </c>
      <c r="E15" s="1">
        <v>1.0000000000000001E-9</v>
      </c>
      <c r="F15">
        <v>0</v>
      </c>
      <c r="G15">
        <v>0.93200000000000005</v>
      </c>
    </row>
    <row r="16" spans="1:7">
      <c r="A16">
        <v>6</v>
      </c>
      <c r="B16">
        <v>11</v>
      </c>
      <c r="C16">
        <v>9.4979999999999995E-2</v>
      </c>
      <c r="D16">
        <v>0.19889999999999999</v>
      </c>
      <c r="E16" s="1">
        <v>1.0000000000000001E-9</v>
      </c>
      <c r="F16">
        <v>0</v>
      </c>
      <c r="G16">
        <v>1</v>
      </c>
    </row>
    <row r="17" spans="1:7">
      <c r="A17">
        <v>6</v>
      </c>
      <c r="B17">
        <v>12</v>
      </c>
      <c r="C17">
        <v>0.12291000000000001</v>
      </c>
      <c r="D17">
        <v>0.25580999999999998</v>
      </c>
      <c r="E17" s="1">
        <v>1.0000000000000001E-9</v>
      </c>
      <c r="F17">
        <v>0</v>
      </c>
      <c r="G17">
        <v>1</v>
      </c>
    </row>
    <row r="18" spans="1:7">
      <c r="A18">
        <v>6</v>
      </c>
      <c r="B18">
        <v>13</v>
      </c>
      <c r="C18">
        <v>6.615E-2</v>
      </c>
      <c r="D18">
        <v>0.13027</v>
      </c>
      <c r="E18" s="1">
        <v>1.0000000000000001E-9</v>
      </c>
      <c r="F18">
        <v>0</v>
      </c>
      <c r="G18">
        <v>1</v>
      </c>
    </row>
    <row r="19" spans="1:7">
      <c r="A19">
        <v>7</v>
      </c>
      <c r="B19">
        <v>8</v>
      </c>
      <c r="C19">
        <v>0</v>
      </c>
      <c r="D19">
        <v>0.17615</v>
      </c>
      <c r="E19" s="1">
        <v>1.0000000000000001E-9</v>
      </c>
      <c r="F19">
        <v>0</v>
      </c>
      <c r="G19">
        <v>1</v>
      </c>
    </row>
    <row r="20" spans="1:7">
      <c r="A20">
        <v>7</v>
      </c>
      <c r="B20">
        <v>9</v>
      </c>
      <c r="C20">
        <v>0</v>
      </c>
      <c r="D20">
        <v>0.11001</v>
      </c>
      <c r="E20" s="1">
        <v>1.0000000000000001E-9</v>
      </c>
      <c r="F20">
        <v>0</v>
      </c>
      <c r="G20">
        <v>1</v>
      </c>
    </row>
    <row r="21" spans="1:7">
      <c r="A21">
        <v>9</v>
      </c>
      <c r="B21">
        <v>10</v>
      </c>
      <c r="C21">
        <v>3.1809999999999998E-2</v>
      </c>
      <c r="D21">
        <v>8.4500000000000006E-2</v>
      </c>
      <c r="E21" s="1">
        <v>1.0000000000000001E-9</v>
      </c>
      <c r="F21">
        <v>0</v>
      </c>
      <c r="G21">
        <v>1</v>
      </c>
    </row>
    <row r="22" spans="1:7">
      <c r="A22">
        <v>9</v>
      </c>
      <c r="B22">
        <v>14</v>
      </c>
      <c r="C22">
        <v>0.12711</v>
      </c>
      <c r="D22">
        <v>0.27038000000000001</v>
      </c>
      <c r="E22" s="1">
        <v>1.0000000000000001E-9</v>
      </c>
      <c r="F22">
        <v>0</v>
      </c>
      <c r="G22">
        <v>1</v>
      </c>
    </row>
    <row r="23" spans="1:7">
      <c r="A23">
        <v>10</v>
      </c>
      <c r="B23">
        <v>11</v>
      </c>
      <c r="C23">
        <v>8.2049999999999998E-2</v>
      </c>
      <c r="D23">
        <v>0.19206999999999999</v>
      </c>
      <c r="E23" s="1">
        <v>1.0000000000000001E-9</v>
      </c>
      <c r="F23">
        <v>0</v>
      </c>
      <c r="G23">
        <v>1</v>
      </c>
    </row>
    <row r="24" spans="1:7">
      <c r="A24">
        <v>12</v>
      </c>
      <c r="B24">
        <v>13</v>
      </c>
      <c r="C24">
        <v>0.22092000000000001</v>
      </c>
      <c r="D24">
        <v>0.19988</v>
      </c>
      <c r="E24" s="1">
        <v>1.0000000000000001E-9</v>
      </c>
      <c r="F24">
        <v>0</v>
      </c>
      <c r="G24">
        <v>1</v>
      </c>
    </row>
    <row r="25" spans="1:7">
      <c r="A25">
        <v>13</v>
      </c>
      <c r="B25">
        <v>14</v>
      </c>
      <c r="C25">
        <v>0.17093</v>
      </c>
      <c r="D25">
        <v>0.34802</v>
      </c>
      <c r="E25" s="1">
        <v>1.0000000000000001E-9</v>
      </c>
      <c r="F25">
        <v>0</v>
      </c>
      <c r="G25">
        <v>1</v>
      </c>
    </row>
    <row r="26" spans="1:7">
      <c r="A26">
        <v>9</v>
      </c>
      <c r="B26">
        <v>9</v>
      </c>
      <c r="C26" t="s">
        <v>44</v>
      </c>
      <c r="D26" t="s">
        <v>44</v>
      </c>
      <c r="E26">
        <v>0.19</v>
      </c>
      <c r="F26">
        <v>0</v>
      </c>
      <c r="G26">
        <v>1</v>
      </c>
    </row>
    <row r="27" spans="1:7">
      <c r="C27" s="1"/>
      <c r="D27" s="1"/>
      <c r="E27" s="1"/>
      <c r="F27" s="2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CB373-2341-40B6-A375-7BA50357479A}">
  <dimension ref="A1:C12"/>
  <sheetViews>
    <sheetView workbookViewId="0">
      <selection activeCell="B9" sqref="B9"/>
    </sheetView>
  </sheetViews>
  <sheetFormatPr defaultRowHeight="14.5"/>
  <cols>
    <col min="1" max="1" width="30.1796875" customWidth="1"/>
  </cols>
  <sheetData>
    <row r="1" spans="1:3">
      <c r="A1" s="3" t="s">
        <v>19</v>
      </c>
    </row>
    <row r="2" spans="1:3">
      <c r="A2" s="3" t="s">
        <v>38</v>
      </c>
      <c r="B2" s="3" t="s">
        <v>39</v>
      </c>
      <c r="C2" s="3"/>
    </row>
    <row r="3" spans="1:3">
      <c r="A3" t="s">
        <v>25</v>
      </c>
      <c r="B3">
        <v>2</v>
      </c>
    </row>
    <row r="4" spans="1:3">
      <c r="A4" t="s">
        <v>26</v>
      </c>
      <c r="B4">
        <v>1</v>
      </c>
    </row>
    <row r="5" spans="1:3">
      <c r="A5" t="s">
        <v>24</v>
      </c>
      <c r="B5">
        <v>1</v>
      </c>
    </row>
    <row r="6" spans="1:3">
      <c r="A6" t="s">
        <v>27</v>
      </c>
      <c r="B6">
        <v>0</v>
      </c>
    </row>
    <row r="7" spans="1:3">
      <c r="A7" t="s">
        <v>28</v>
      </c>
      <c r="B7">
        <v>2</v>
      </c>
    </row>
    <row r="8" spans="1:3">
      <c r="A8" t="s">
        <v>20</v>
      </c>
      <c r="B8">
        <v>1</v>
      </c>
    </row>
    <row r="9" spans="1:3">
      <c r="A9" t="s">
        <v>21</v>
      </c>
      <c r="B9">
        <v>1</v>
      </c>
    </row>
    <row r="10" spans="1:3">
      <c r="A10" t="s">
        <v>22</v>
      </c>
      <c r="B10">
        <v>0</v>
      </c>
    </row>
    <row r="11" spans="1:3">
      <c r="A11" t="s">
        <v>23</v>
      </c>
      <c r="B11">
        <v>1</v>
      </c>
    </row>
    <row r="12" spans="1:3">
      <c r="A12" t="s">
        <v>41</v>
      </c>
      <c r="B12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Bus</vt:lpstr>
      <vt:lpstr>Apparatus</vt:lpstr>
      <vt:lpstr>Basic</vt:lpstr>
      <vt:lpstr>NetworkLine</vt:lpstr>
      <vt:lpstr>NetworkLine_IEEE</vt:lpstr>
      <vt:lpstr>Advance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admin_user</dc:creator>
  <cp:lastModifiedBy>Yue Zhu</cp:lastModifiedBy>
  <dcterms:created xsi:type="dcterms:W3CDTF">2015-06-05T18:17:20Z</dcterms:created>
  <dcterms:modified xsi:type="dcterms:W3CDTF">2023-03-15T13:23:42Z</dcterms:modified>
</cp:coreProperties>
</file>