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uswagner/Desktop/Coding/AFL_dashboard/"/>
    </mc:Choice>
  </mc:AlternateContent>
  <xr:revisionPtr revIDLastSave="0" documentId="13_ncr:1_{3213E0C8-9708-1B41-9F6C-7E423673D8E5}" xr6:coauthVersionLast="47" xr6:coauthVersionMax="47" xr10:uidLastSave="{00000000-0000-0000-0000-000000000000}"/>
  <bookViews>
    <workbookView xWindow="0" yWindow="500" windowWidth="28800" windowHeight="17500" activeTab="1" xr2:uid="{9271937C-9CAF-2442-B43A-9404A9DFEEC0}"/>
  </bookViews>
  <sheets>
    <sheet name="2025 Season All" sheetId="28" r:id="rId1"/>
    <sheet name="2025 Last 10 Summary" sheetId="27" r:id="rId2"/>
    <sheet name="2025 Summary" sheetId="1" r:id="rId3"/>
    <sheet name="2024 Summary" sheetId="29" r:id="rId4"/>
    <sheet name="2023 Summary" sheetId="30" r:id="rId5"/>
    <sheet name="2022 Summary" sheetId="31" r:id="rId6"/>
    <sheet name="2021 Summary" sheetId="32" r:id="rId7"/>
    <sheet name="Seasons Summary (2)" sheetId="33" r:id="rId8"/>
    <sheet name="Seasons Summary" sheetId="14" r:id="rId9"/>
    <sheet name="2025 Team Summary" sheetId="13" r:id="rId10"/>
    <sheet name="Seasons Team Summary" sheetId="22" r:id="rId11"/>
    <sheet name="2025 Ladders" sheetId="12" r:id="rId12"/>
    <sheet name="2025 Ladders (L10)" sheetId="24" r:id="rId13"/>
    <sheet name="2024 Ladders" sheetId="25" r:id="rId14"/>
    <sheet name="2023 Ladders" sheetId="26" r:id="rId15"/>
    <sheet name="2022 Ladders" sheetId="35" r:id="rId16"/>
    <sheet name="2021 Ladders" sheetId="36" r:id="rId17"/>
    <sheet name="Seasons Ladders (2)" sheetId="34" r:id="rId18"/>
    <sheet name="Seasons Ladders" sheetId="23" r:id="rId19"/>
    <sheet name="2025 Scatter Data" sheetId="9" r:id="rId20"/>
    <sheet name="Scatter Plot" sheetId="10" r:id="rId21"/>
    <sheet name="Ratings Season" sheetId="8" r:id="rId22"/>
    <sheet name="2025" sheetId="4" r:id="rId23"/>
    <sheet name="2024" sheetId="15" r:id="rId24"/>
    <sheet name="2023" sheetId="16" r:id="rId25"/>
    <sheet name="2022" sheetId="17" r:id="rId26"/>
    <sheet name="2021" sheetId="18" r:id="rId27"/>
    <sheet name="L10" sheetId="7" r:id="rId28"/>
  </sheets>
  <definedNames>
    <definedName name="XMidpoint">'2025 Scatter Data'!$H$22</definedName>
    <definedName name="YMidpoint">'2025 Scatter Data'!$K$22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24" l="1"/>
  <c r="K7" i="24" s="1"/>
  <c r="J6" i="24"/>
  <c r="J7" i="24"/>
  <c r="J8" i="24"/>
  <c r="J9" i="24"/>
  <c r="J10" i="24"/>
  <c r="J11" i="24"/>
  <c r="J12" i="24"/>
  <c r="J13" i="24"/>
  <c r="J14" i="24"/>
  <c r="J15" i="24"/>
  <c r="J16" i="24"/>
  <c r="J17" i="24"/>
  <c r="J18" i="24"/>
  <c r="J19" i="24"/>
  <c r="J20" i="24"/>
  <c r="J21" i="24"/>
  <c r="J4" i="24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I18" i="24" s="1"/>
  <c r="H19" i="24"/>
  <c r="H20" i="24"/>
  <c r="H21" i="24"/>
  <c r="H4" i="24"/>
  <c r="F5" i="24"/>
  <c r="G9" i="24" s="1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4" i="24"/>
  <c r="D5" i="24"/>
  <c r="D6" i="24"/>
  <c r="D7" i="24"/>
  <c r="D8" i="24"/>
  <c r="E8" i="24" s="1"/>
  <c r="D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4" i="24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C5" i="24" s="1"/>
  <c r="B21" i="24"/>
  <c r="B4" i="24"/>
  <c r="A1" i="36"/>
  <c r="A1" i="35"/>
  <c r="A23" i="34"/>
  <c r="A1" i="34"/>
  <c r="BX45" i="33"/>
  <c r="BV45" i="33"/>
  <c r="BT45" i="33"/>
  <c r="BX44" i="33"/>
  <c r="BV44" i="33"/>
  <c r="BT44" i="33"/>
  <c r="BX43" i="33"/>
  <c r="BV43" i="33"/>
  <c r="BT43" i="33"/>
  <c r="BX42" i="33"/>
  <c r="BV42" i="33"/>
  <c r="BT42" i="33"/>
  <c r="BX41" i="33"/>
  <c r="BV41" i="33"/>
  <c r="BT41" i="33"/>
  <c r="BX40" i="33"/>
  <c r="BV40" i="33"/>
  <c r="BT40" i="33"/>
  <c r="BX39" i="33"/>
  <c r="BV39" i="33"/>
  <c r="BT39" i="33"/>
  <c r="BX38" i="33"/>
  <c r="BV38" i="33"/>
  <c r="BT38" i="33"/>
  <c r="BX37" i="33"/>
  <c r="BV37" i="33"/>
  <c r="BT37" i="33"/>
  <c r="BX36" i="33"/>
  <c r="BV36" i="33"/>
  <c r="BT36" i="33"/>
  <c r="BX35" i="33"/>
  <c r="BV35" i="33"/>
  <c r="BT35" i="33"/>
  <c r="BX34" i="33"/>
  <c r="BV34" i="33"/>
  <c r="BT34" i="33"/>
  <c r="BX33" i="33"/>
  <c r="BV33" i="33"/>
  <c r="BT33" i="33"/>
  <c r="BX32" i="33"/>
  <c r="BV32" i="33"/>
  <c r="BT32" i="33"/>
  <c r="BX31" i="33"/>
  <c r="BV31" i="33"/>
  <c r="BT31" i="33"/>
  <c r="BX30" i="33"/>
  <c r="BV30" i="33"/>
  <c r="BT30" i="33"/>
  <c r="BU30" i="33" s="1"/>
  <c r="BX29" i="33"/>
  <c r="BV29" i="33"/>
  <c r="BT29" i="33"/>
  <c r="BX28" i="33"/>
  <c r="BY34" i="33" s="1"/>
  <c r="BV28" i="33"/>
  <c r="BW28" i="33" s="1"/>
  <c r="BT28" i="33"/>
  <c r="BU28" i="33" s="1"/>
  <c r="BX22" i="33"/>
  <c r="BV22" i="33"/>
  <c r="BT22" i="33"/>
  <c r="BX21" i="33"/>
  <c r="BV21" i="33"/>
  <c r="BT21" i="33"/>
  <c r="BX20" i="33"/>
  <c r="BV20" i="33"/>
  <c r="BT20" i="33"/>
  <c r="BX19" i="33"/>
  <c r="BV19" i="33"/>
  <c r="BT19" i="33"/>
  <c r="BX18" i="33"/>
  <c r="BV18" i="33"/>
  <c r="BT18" i="33"/>
  <c r="BX17" i="33"/>
  <c r="BV17" i="33"/>
  <c r="BT17" i="33"/>
  <c r="BX16" i="33"/>
  <c r="BV16" i="33"/>
  <c r="BT16" i="33"/>
  <c r="BX15" i="33"/>
  <c r="BV15" i="33"/>
  <c r="BT15" i="33"/>
  <c r="BX14" i="33"/>
  <c r="BY14" i="33" s="1"/>
  <c r="BV14" i="33"/>
  <c r="BT14" i="33"/>
  <c r="BX13" i="33"/>
  <c r="BV13" i="33"/>
  <c r="BW13" i="33" s="1"/>
  <c r="BT13" i="33"/>
  <c r="BX12" i="33"/>
  <c r="BV12" i="33"/>
  <c r="BT12" i="33"/>
  <c r="BU12" i="33" s="1"/>
  <c r="BX11" i="33"/>
  <c r="BY11" i="33" s="1"/>
  <c r="BV11" i="33"/>
  <c r="BT11" i="33"/>
  <c r="BX10" i="33"/>
  <c r="BY10" i="33" s="1"/>
  <c r="BV10" i="33"/>
  <c r="BW10" i="33" s="1"/>
  <c r="BT10" i="33"/>
  <c r="BX9" i="33"/>
  <c r="BV9" i="33"/>
  <c r="BT9" i="33"/>
  <c r="BU9" i="33" s="1"/>
  <c r="BX8" i="33"/>
  <c r="BV8" i="33"/>
  <c r="BW8" i="33" s="1"/>
  <c r="BT8" i="33"/>
  <c r="BU8" i="33" s="1"/>
  <c r="BX7" i="33"/>
  <c r="BY7" i="33" s="1"/>
  <c r="BV7" i="33"/>
  <c r="BT7" i="33"/>
  <c r="BU7" i="33" s="1"/>
  <c r="BY6" i="33"/>
  <c r="BX6" i="33"/>
  <c r="BV6" i="33"/>
  <c r="BT6" i="33"/>
  <c r="BX5" i="33"/>
  <c r="BY9" i="33" s="1"/>
  <c r="BV5" i="33"/>
  <c r="BT5" i="33"/>
  <c r="BU5" i="33" s="1"/>
  <c r="BX22" i="32"/>
  <c r="BV22" i="32"/>
  <c r="BT22" i="32"/>
  <c r="BX21" i="32"/>
  <c r="BV21" i="32"/>
  <c r="BT21" i="32"/>
  <c r="BX20" i="32"/>
  <c r="BV20" i="32"/>
  <c r="BT20" i="32"/>
  <c r="BX19" i="32"/>
  <c r="BV19" i="32"/>
  <c r="BT19" i="32"/>
  <c r="BX18" i="32"/>
  <c r="BV18" i="32"/>
  <c r="BT18" i="32"/>
  <c r="BX17" i="32"/>
  <c r="BV17" i="32"/>
  <c r="BT17" i="32"/>
  <c r="BX16" i="32"/>
  <c r="BV16" i="32"/>
  <c r="BT16" i="32"/>
  <c r="BX15" i="32"/>
  <c r="BV15" i="32"/>
  <c r="BT15" i="32"/>
  <c r="BX14" i="32"/>
  <c r="BV14" i="32"/>
  <c r="BT14" i="32"/>
  <c r="BX13" i="32"/>
  <c r="BV13" i="32"/>
  <c r="BT13" i="32"/>
  <c r="BX12" i="32"/>
  <c r="BV12" i="32"/>
  <c r="BT12" i="32"/>
  <c r="BX11" i="32"/>
  <c r="BV11" i="32"/>
  <c r="BT11" i="32"/>
  <c r="BX10" i="32"/>
  <c r="BV10" i="32"/>
  <c r="BW10" i="32" s="1"/>
  <c r="BT10" i="32"/>
  <c r="BX9" i="32"/>
  <c r="BV9" i="32"/>
  <c r="BT9" i="32"/>
  <c r="BU9" i="32" s="1"/>
  <c r="BX8" i="32"/>
  <c r="BV8" i="32"/>
  <c r="BT8" i="32"/>
  <c r="BX7" i="32"/>
  <c r="BV7" i="32"/>
  <c r="BT7" i="32"/>
  <c r="BX6" i="32"/>
  <c r="BY6" i="32" s="1"/>
  <c r="BV6" i="32"/>
  <c r="BW6" i="32" s="1"/>
  <c r="BT6" i="32"/>
  <c r="BX5" i="32"/>
  <c r="BY7" i="32" s="1"/>
  <c r="BV5" i="32"/>
  <c r="BT5" i="32"/>
  <c r="BU10" i="32" s="1"/>
  <c r="BX22" i="31"/>
  <c r="BV22" i="31"/>
  <c r="BT22" i="31"/>
  <c r="BX21" i="31"/>
  <c r="BV21" i="31"/>
  <c r="BT21" i="31"/>
  <c r="BX20" i="31"/>
  <c r="BV20" i="31"/>
  <c r="BT20" i="31"/>
  <c r="BX19" i="31"/>
  <c r="BV19" i="31"/>
  <c r="BT19" i="31"/>
  <c r="BX18" i="31"/>
  <c r="BV18" i="31"/>
  <c r="BT18" i="31"/>
  <c r="BX17" i="31"/>
  <c r="BV17" i="31"/>
  <c r="BT17" i="31"/>
  <c r="BX16" i="31"/>
  <c r="BV16" i="31"/>
  <c r="BT16" i="31"/>
  <c r="BX15" i="31"/>
  <c r="BV15" i="31"/>
  <c r="BT15" i="31"/>
  <c r="BX14" i="31"/>
  <c r="BV14" i="31"/>
  <c r="BT14" i="31"/>
  <c r="BX13" i="31"/>
  <c r="BV13" i="31"/>
  <c r="BT13" i="31"/>
  <c r="BX12" i="31"/>
  <c r="BV12" i="31"/>
  <c r="BT12" i="31"/>
  <c r="BX11" i="31"/>
  <c r="BV11" i="31"/>
  <c r="BT11" i="31"/>
  <c r="BX10" i="31"/>
  <c r="BY10" i="31" s="1"/>
  <c r="BV10" i="31"/>
  <c r="BT10" i="31"/>
  <c r="BX9" i="31"/>
  <c r="BV9" i="31"/>
  <c r="BT9" i="31"/>
  <c r="BX8" i="31"/>
  <c r="BY8" i="31" s="1"/>
  <c r="BV8" i="31"/>
  <c r="BT8" i="31"/>
  <c r="BU8" i="31" s="1"/>
  <c r="BX7" i="31"/>
  <c r="BV7" i="31"/>
  <c r="BW7" i="31" s="1"/>
  <c r="BT7" i="31"/>
  <c r="BX6" i="31"/>
  <c r="BY6" i="31" s="1"/>
  <c r="BV6" i="31"/>
  <c r="BT6" i="31"/>
  <c r="BX5" i="31"/>
  <c r="BY7" i="31" s="1"/>
  <c r="BV5" i="31"/>
  <c r="BW6" i="31" s="1"/>
  <c r="BU5" i="31"/>
  <c r="BT5" i="31"/>
  <c r="BU6" i="31" s="1"/>
  <c r="BX22" i="30"/>
  <c r="BV22" i="30"/>
  <c r="BT22" i="30"/>
  <c r="BX21" i="30"/>
  <c r="BV21" i="30"/>
  <c r="BT21" i="30"/>
  <c r="BX20" i="30"/>
  <c r="BV20" i="30"/>
  <c r="BT20" i="30"/>
  <c r="BX19" i="30"/>
  <c r="BV19" i="30"/>
  <c r="BT19" i="30"/>
  <c r="BX18" i="30"/>
  <c r="BV18" i="30"/>
  <c r="BT18" i="30"/>
  <c r="BX17" i="30"/>
  <c r="BV17" i="30"/>
  <c r="BT17" i="30"/>
  <c r="BX16" i="30"/>
  <c r="BV16" i="30"/>
  <c r="BT16" i="30"/>
  <c r="BX15" i="30"/>
  <c r="BV15" i="30"/>
  <c r="BT15" i="30"/>
  <c r="BX14" i="30"/>
  <c r="BV14" i="30"/>
  <c r="BT14" i="30"/>
  <c r="BX13" i="30"/>
  <c r="BV13" i="30"/>
  <c r="BT13" i="30"/>
  <c r="BX12" i="30"/>
  <c r="BV12" i="30"/>
  <c r="BT12" i="30"/>
  <c r="BX11" i="30"/>
  <c r="BV11" i="30"/>
  <c r="BW11" i="30" s="1"/>
  <c r="BT11" i="30"/>
  <c r="BX10" i="30"/>
  <c r="BV10" i="30"/>
  <c r="BW10" i="30" s="1"/>
  <c r="BT10" i="30"/>
  <c r="BX9" i="30"/>
  <c r="BV9" i="30"/>
  <c r="BT9" i="30"/>
  <c r="BU9" i="30" s="1"/>
  <c r="BX8" i="30"/>
  <c r="BV8" i="30"/>
  <c r="BT8" i="30"/>
  <c r="BX7" i="30"/>
  <c r="BY7" i="30" s="1"/>
  <c r="BV7" i="30"/>
  <c r="BT7" i="30"/>
  <c r="BU7" i="30" s="1"/>
  <c r="BX6" i="30"/>
  <c r="BY6" i="30" s="1"/>
  <c r="BV6" i="30"/>
  <c r="BW6" i="30" s="1"/>
  <c r="BT6" i="30"/>
  <c r="BU6" i="30" s="1"/>
  <c r="BX5" i="30"/>
  <c r="BY14" i="30" s="1"/>
  <c r="BV5" i="30"/>
  <c r="BW9" i="30" s="1"/>
  <c r="BT5" i="30"/>
  <c r="BU5" i="30" s="1"/>
  <c r="BX22" i="29"/>
  <c r="BV22" i="29"/>
  <c r="BT22" i="29"/>
  <c r="BX21" i="29"/>
  <c r="BV21" i="29"/>
  <c r="BT21" i="29"/>
  <c r="BX20" i="29"/>
  <c r="BV20" i="29"/>
  <c r="BT20" i="29"/>
  <c r="BX19" i="29"/>
  <c r="BV19" i="29"/>
  <c r="BT19" i="29"/>
  <c r="BX18" i="29"/>
  <c r="BV18" i="29"/>
  <c r="BT18" i="29"/>
  <c r="BX17" i="29"/>
  <c r="BV17" i="29"/>
  <c r="BT17" i="29"/>
  <c r="BX16" i="29"/>
  <c r="BV16" i="29"/>
  <c r="BT16" i="29"/>
  <c r="BX15" i="29"/>
  <c r="BV15" i="29"/>
  <c r="BT15" i="29"/>
  <c r="BX14" i="29"/>
  <c r="BV14" i="29"/>
  <c r="BT14" i="29"/>
  <c r="BX13" i="29"/>
  <c r="BV13" i="29"/>
  <c r="BT13" i="29"/>
  <c r="BX12" i="29"/>
  <c r="BV12" i="29"/>
  <c r="BT12" i="29"/>
  <c r="BX11" i="29"/>
  <c r="BV11" i="29"/>
  <c r="BT11" i="29"/>
  <c r="BX10" i="29"/>
  <c r="BV10" i="29"/>
  <c r="BT10" i="29"/>
  <c r="BX9" i="29"/>
  <c r="BV9" i="29"/>
  <c r="BT9" i="29"/>
  <c r="BX8" i="29"/>
  <c r="BV8" i="29"/>
  <c r="BT8" i="29"/>
  <c r="BX7" i="29"/>
  <c r="BV7" i="29"/>
  <c r="BT7" i="29"/>
  <c r="BU7" i="29" s="1"/>
  <c r="BX6" i="29"/>
  <c r="BV6" i="29"/>
  <c r="BT6" i="29"/>
  <c r="BX5" i="29"/>
  <c r="BV5" i="29"/>
  <c r="BT5" i="29"/>
  <c r="BX45" i="28"/>
  <c r="BV45" i="28"/>
  <c r="BT45" i="28"/>
  <c r="BO45" i="28"/>
  <c r="BM45" i="28"/>
  <c r="BK45" i="28"/>
  <c r="BI45" i="28"/>
  <c r="BG45" i="28"/>
  <c r="BE45" i="28"/>
  <c r="AZ45" i="28"/>
  <c r="AX45" i="28"/>
  <c r="AV45" i="28"/>
  <c r="AT45" i="28"/>
  <c r="AO45" i="28"/>
  <c r="AM45" i="28"/>
  <c r="AK45" i="28"/>
  <c r="AI45" i="28"/>
  <c r="AD45" i="28"/>
  <c r="AB45" i="28"/>
  <c r="Z45" i="28"/>
  <c r="X45" i="28"/>
  <c r="S45" i="28"/>
  <c r="Q45" i="28"/>
  <c r="O45" i="28"/>
  <c r="M45" i="28"/>
  <c r="H45" i="28"/>
  <c r="F45" i="28"/>
  <c r="D45" i="28"/>
  <c r="B45" i="28"/>
  <c r="BX44" i="28"/>
  <c r="BV44" i="28"/>
  <c r="BT44" i="28"/>
  <c r="BO44" i="28"/>
  <c r="BM44" i="28"/>
  <c r="BK44" i="28"/>
  <c r="BI44" i="28"/>
  <c r="BG44" i="28"/>
  <c r="BE44" i="28"/>
  <c r="AZ44" i="28"/>
  <c r="AX44" i="28"/>
  <c r="AV44" i="28"/>
  <c r="AT44" i="28"/>
  <c r="AO44" i="28"/>
  <c r="AM44" i="28"/>
  <c r="AK44" i="28"/>
  <c r="AI44" i="28"/>
  <c r="AD44" i="28"/>
  <c r="AB44" i="28"/>
  <c r="Z44" i="28"/>
  <c r="X44" i="28"/>
  <c r="S44" i="28"/>
  <c r="Q44" i="28"/>
  <c r="O44" i="28"/>
  <c r="M44" i="28"/>
  <c r="H44" i="28"/>
  <c r="F44" i="28"/>
  <c r="D44" i="28"/>
  <c r="B44" i="28"/>
  <c r="BX43" i="28"/>
  <c r="BV43" i="28"/>
  <c r="BT43" i="28"/>
  <c r="BO43" i="28"/>
  <c r="BM43" i="28"/>
  <c r="BK43" i="28"/>
  <c r="BI43" i="28"/>
  <c r="BG43" i="28"/>
  <c r="BE43" i="28"/>
  <c r="AZ43" i="28"/>
  <c r="AX43" i="28"/>
  <c r="AV43" i="28"/>
  <c r="AT43" i="28"/>
  <c r="AO43" i="28"/>
  <c r="AM43" i="28"/>
  <c r="AK43" i="28"/>
  <c r="AI43" i="28"/>
  <c r="AD43" i="28"/>
  <c r="AB43" i="28"/>
  <c r="Z43" i="28"/>
  <c r="X43" i="28"/>
  <c r="S43" i="28"/>
  <c r="Q43" i="28"/>
  <c r="O43" i="28"/>
  <c r="M43" i="28"/>
  <c r="H43" i="28"/>
  <c r="F43" i="28"/>
  <c r="D43" i="28"/>
  <c r="B43" i="28"/>
  <c r="BX42" i="28"/>
  <c r="BV42" i="28"/>
  <c r="BT42" i="28"/>
  <c r="BO42" i="28"/>
  <c r="BM42" i="28"/>
  <c r="BK42" i="28"/>
  <c r="BI42" i="28"/>
  <c r="BG42" i="28"/>
  <c r="BE42" i="28"/>
  <c r="AZ42" i="28"/>
  <c r="AX42" i="28"/>
  <c r="AV42" i="28"/>
  <c r="AT42" i="28"/>
  <c r="AO42" i="28"/>
  <c r="AM42" i="28"/>
  <c r="AK42" i="28"/>
  <c r="AI42" i="28"/>
  <c r="AD42" i="28"/>
  <c r="AB42" i="28"/>
  <c r="Z42" i="28"/>
  <c r="X42" i="28"/>
  <c r="S42" i="28"/>
  <c r="Q42" i="28"/>
  <c r="O42" i="28"/>
  <c r="M42" i="28"/>
  <c r="H42" i="28"/>
  <c r="F42" i="28"/>
  <c r="D42" i="28"/>
  <c r="B42" i="28"/>
  <c r="BX41" i="28"/>
  <c r="BV41" i="28"/>
  <c r="BT41" i="28"/>
  <c r="BO41" i="28"/>
  <c r="BM41" i="28"/>
  <c r="BK41" i="28"/>
  <c r="BI41" i="28"/>
  <c r="BG41" i="28"/>
  <c r="BE41" i="28"/>
  <c r="AZ41" i="28"/>
  <c r="AX41" i="28"/>
  <c r="AV41" i="28"/>
  <c r="AT41" i="28"/>
  <c r="AO41" i="28"/>
  <c r="AM41" i="28"/>
  <c r="AK41" i="28"/>
  <c r="AI41" i="28"/>
  <c r="AD41" i="28"/>
  <c r="AB41" i="28"/>
  <c r="Z41" i="28"/>
  <c r="X41" i="28"/>
  <c r="S41" i="28"/>
  <c r="Q41" i="28"/>
  <c r="O41" i="28"/>
  <c r="M41" i="28"/>
  <c r="H41" i="28"/>
  <c r="F41" i="28"/>
  <c r="D41" i="28"/>
  <c r="B41" i="28"/>
  <c r="BX40" i="28"/>
  <c r="BV40" i="28"/>
  <c r="BT40" i="28"/>
  <c r="BO40" i="28"/>
  <c r="BM40" i="28"/>
  <c r="BK40" i="28"/>
  <c r="BI40" i="28"/>
  <c r="BG40" i="28"/>
  <c r="BE40" i="28"/>
  <c r="AZ40" i="28"/>
  <c r="AX40" i="28"/>
  <c r="AV40" i="28"/>
  <c r="AT40" i="28"/>
  <c r="AO40" i="28"/>
  <c r="AM40" i="28"/>
  <c r="AK40" i="28"/>
  <c r="AI40" i="28"/>
  <c r="AD40" i="28"/>
  <c r="AB40" i="28"/>
  <c r="Z40" i="28"/>
  <c r="X40" i="28"/>
  <c r="S40" i="28"/>
  <c r="Q40" i="28"/>
  <c r="O40" i="28"/>
  <c r="M40" i="28"/>
  <c r="H40" i="28"/>
  <c r="F40" i="28"/>
  <c r="D40" i="28"/>
  <c r="B40" i="28"/>
  <c r="BX39" i="28"/>
  <c r="BV39" i="28"/>
  <c r="BT39" i="28"/>
  <c r="BO39" i="28"/>
  <c r="BM39" i="28"/>
  <c r="BK39" i="28"/>
  <c r="BI39" i="28"/>
  <c r="BG39" i="28"/>
  <c r="BE39" i="28"/>
  <c r="AZ39" i="28"/>
  <c r="AX39" i="28"/>
  <c r="AV39" i="28"/>
  <c r="AT39" i="28"/>
  <c r="AO39" i="28"/>
  <c r="AM39" i="28"/>
  <c r="AK39" i="28"/>
  <c r="AI39" i="28"/>
  <c r="AD39" i="28"/>
  <c r="AB39" i="28"/>
  <c r="Z39" i="28"/>
  <c r="X39" i="28"/>
  <c r="S39" i="28"/>
  <c r="Q39" i="28"/>
  <c r="O39" i="28"/>
  <c r="M39" i="28"/>
  <c r="H39" i="28"/>
  <c r="F39" i="28"/>
  <c r="D39" i="28"/>
  <c r="B39" i="28"/>
  <c r="BX38" i="28"/>
  <c r="BV38" i="28"/>
  <c r="BT38" i="28"/>
  <c r="BO38" i="28"/>
  <c r="BM38" i="28"/>
  <c r="BK38" i="28"/>
  <c r="BI38" i="28"/>
  <c r="BG38" i="28"/>
  <c r="BE38" i="28"/>
  <c r="AZ38" i="28"/>
  <c r="AX38" i="28"/>
  <c r="AV38" i="28"/>
  <c r="AT38" i="28"/>
  <c r="AO38" i="28"/>
  <c r="AM38" i="28"/>
  <c r="AK38" i="28"/>
  <c r="AI38" i="28"/>
  <c r="AD38" i="28"/>
  <c r="AB38" i="28"/>
  <c r="Z38" i="28"/>
  <c r="X38" i="28"/>
  <c r="S38" i="28"/>
  <c r="Q38" i="28"/>
  <c r="O38" i="28"/>
  <c r="M38" i="28"/>
  <c r="H38" i="28"/>
  <c r="F38" i="28"/>
  <c r="D38" i="28"/>
  <c r="B38" i="28"/>
  <c r="BX37" i="28"/>
  <c r="BV37" i="28"/>
  <c r="BT37" i="28"/>
  <c r="BO37" i="28"/>
  <c r="BM37" i="28"/>
  <c r="BK37" i="28"/>
  <c r="BI37" i="28"/>
  <c r="BG37" i="28"/>
  <c r="BE37" i="28"/>
  <c r="AZ37" i="28"/>
  <c r="AX37" i="28"/>
  <c r="AV37" i="28"/>
  <c r="AT37" i="28"/>
  <c r="AO37" i="28"/>
  <c r="AM37" i="28"/>
  <c r="AK37" i="28"/>
  <c r="AI37" i="28"/>
  <c r="AD37" i="28"/>
  <c r="AB37" i="28"/>
  <c r="Z37" i="28"/>
  <c r="X37" i="28"/>
  <c r="S37" i="28"/>
  <c r="Q37" i="28"/>
  <c r="O37" i="28"/>
  <c r="M37" i="28"/>
  <c r="H37" i="28"/>
  <c r="F37" i="28"/>
  <c r="D37" i="28"/>
  <c r="B37" i="28"/>
  <c r="BX36" i="28"/>
  <c r="BV36" i="28"/>
  <c r="BT36" i="28"/>
  <c r="BO36" i="28"/>
  <c r="BM36" i="28"/>
  <c r="BK36" i="28"/>
  <c r="BI36" i="28"/>
  <c r="BG36" i="28"/>
  <c r="BE36" i="28"/>
  <c r="AZ36" i="28"/>
  <c r="AX36" i="28"/>
  <c r="AV36" i="28"/>
  <c r="AT36" i="28"/>
  <c r="AO36" i="28"/>
  <c r="AM36" i="28"/>
  <c r="AK36" i="28"/>
  <c r="AI36" i="28"/>
  <c r="AD36" i="28"/>
  <c r="AB36" i="28"/>
  <c r="Z36" i="28"/>
  <c r="X36" i="28"/>
  <c r="S36" i="28"/>
  <c r="Q36" i="28"/>
  <c r="O36" i="28"/>
  <c r="M36" i="28"/>
  <c r="H36" i="28"/>
  <c r="F36" i="28"/>
  <c r="D36" i="28"/>
  <c r="B36" i="28"/>
  <c r="BX35" i="28"/>
  <c r="BV35" i="28"/>
  <c r="BT35" i="28"/>
  <c r="BO35" i="28"/>
  <c r="BM35" i="28"/>
  <c r="BK35" i="28"/>
  <c r="BI35" i="28"/>
  <c r="BG35" i="28"/>
  <c r="BE35" i="28"/>
  <c r="AZ35" i="28"/>
  <c r="AX35" i="28"/>
  <c r="AV35" i="28"/>
  <c r="AT35" i="28"/>
  <c r="AO35" i="28"/>
  <c r="AM35" i="28"/>
  <c r="AK35" i="28"/>
  <c r="AI35" i="28"/>
  <c r="AD35" i="28"/>
  <c r="AB35" i="28"/>
  <c r="Z35" i="28"/>
  <c r="X35" i="28"/>
  <c r="S35" i="28"/>
  <c r="Q35" i="28"/>
  <c r="O35" i="28"/>
  <c r="M35" i="28"/>
  <c r="H35" i="28"/>
  <c r="F35" i="28"/>
  <c r="D35" i="28"/>
  <c r="B35" i="28"/>
  <c r="BX34" i="28"/>
  <c r="BV34" i="28"/>
  <c r="BT34" i="28"/>
  <c r="BO34" i="28"/>
  <c r="BM34" i="28"/>
  <c r="BK34" i="28"/>
  <c r="BI34" i="28"/>
  <c r="BG34" i="28"/>
  <c r="BE34" i="28"/>
  <c r="AZ34" i="28"/>
  <c r="AX34" i="28"/>
  <c r="AV34" i="28"/>
  <c r="AT34" i="28"/>
  <c r="AO34" i="28"/>
  <c r="AM34" i="28"/>
  <c r="AK34" i="28"/>
  <c r="AI34" i="28"/>
  <c r="AD34" i="28"/>
  <c r="AB34" i="28"/>
  <c r="Z34" i="28"/>
  <c r="X34" i="28"/>
  <c r="Y34" i="28" s="1"/>
  <c r="S34" i="28"/>
  <c r="Q34" i="28"/>
  <c r="O34" i="28"/>
  <c r="M34" i="28"/>
  <c r="N34" i="28" s="1"/>
  <c r="H34" i="28"/>
  <c r="F34" i="28"/>
  <c r="D34" i="28"/>
  <c r="B34" i="28"/>
  <c r="BX33" i="28"/>
  <c r="BV33" i="28"/>
  <c r="BT33" i="28"/>
  <c r="BO33" i="28"/>
  <c r="BM33" i="28"/>
  <c r="BN33" i="28" s="1"/>
  <c r="BK33" i="28"/>
  <c r="BI33" i="28"/>
  <c r="BG33" i="28"/>
  <c r="BE33" i="28"/>
  <c r="AZ33" i="28"/>
  <c r="AX33" i="28"/>
  <c r="AV33" i="28"/>
  <c r="AT33" i="28"/>
  <c r="AO33" i="28"/>
  <c r="AM33" i="28"/>
  <c r="AK33" i="28"/>
  <c r="AI33" i="28"/>
  <c r="AD33" i="28"/>
  <c r="AE33" i="28" s="1"/>
  <c r="AB33" i="28"/>
  <c r="Z33" i="28"/>
  <c r="X33" i="28"/>
  <c r="S33" i="28"/>
  <c r="T33" i="28" s="1"/>
  <c r="Q33" i="28"/>
  <c r="O33" i="28"/>
  <c r="M33" i="28"/>
  <c r="H33" i="28"/>
  <c r="F33" i="28"/>
  <c r="D33" i="28"/>
  <c r="B33" i="28"/>
  <c r="BX32" i="28"/>
  <c r="BV32" i="28"/>
  <c r="BT32" i="28"/>
  <c r="BU32" i="28" s="1"/>
  <c r="BO32" i="28"/>
  <c r="BM32" i="28"/>
  <c r="BK32" i="28"/>
  <c r="BI32" i="28"/>
  <c r="BJ32" i="28" s="1"/>
  <c r="BG32" i="28"/>
  <c r="BE32" i="28"/>
  <c r="AZ32" i="28"/>
  <c r="AX32" i="28"/>
  <c r="AV32" i="28"/>
  <c r="AT32" i="28"/>
  <c r="AO32" i="28"/>
  <c r="AM32" i="28"/>
  <c r="AK32" i="28"/>
  <c r="AI32" i="28"/>
  <c r="AD32" i="28"/>
  <c r="AB32" i="28"/>
  <c r="AC32" i="28" s="1"/>
  <c r="Z32" i="28"/>
  <c r="X32" i="28"/>
  <c r="S32" i="28"/>
  <c r="Q32" i="28"/>
  <c r="O32" i="28"/>
  <c r="M32" i="28"/>
  <c r="H32" i="28"/>
  <c r="I32" i="28" s="1"/>
  <c r="F32" i="28"/>
  <c r="D32" i="28"/>
  <c r="B32" i="28"/>
  <c r="BX31" i="28"/>
  <c r="BV31" i="28"/>
  <c r="BT31" i="28"/>
  <c r="BO31" i="28"/>
  <c r="BM31" i="28"/>
  <c r="BN31" i="28" s="1"/>
  <c r="BK31" i="28"/>
  <c r="BI31" i="28"/>
  <c r="BH31" i="28"/>
  <c r="BG31" i="28"/>
  <c r="BE31" i="28"/>
  <c r="AZ31" i="28"/>
  <c r="AX31" i="28"/>
  <c r="AV31" i="28"/>
  <c r="AT31" i="28"/>
  <c r="AO31" i="28"/>
  <c r="AM31" i="28"/>
  <c r="AK31" i="28"/>
  <c r="AI31" i="28"/>
  <c r="AJ31" i="28" s="1"/>
  <c r="AD31" i="28"/>
  <c r="AB31" i="28"/>
  <c r="Z31" i="28"/>
  <c r="X31" i="28"/>
  <c r="S31" i="28"/>
  <c r="Q31" i="28"/>
  <c r="O31" i="28"/>
  <c r="P31" i="28" s="1"/>
  <c r="M31" i="28"/>
  <c r="H31" i="28"/>
  <c r="F31" i="28"/>
  <c r="D31" i="28"/>
  <c r="B31" i="28"/>
  <c r="BX30" i="28"/>
  <c r="BV30" i="28"/>
  <c r="BT30" i="28"/>
  <c r="BU30" i="28" s="1"/>
  <c r="BO30" i="28"/>
  <c r="BN30" i="28"/>
  <c r="BM30" i="28"/>
  <c r="BK30" i="28"/>
  <c r="BI30" i="28"/>
  <c r="BG30" i="28"/>
  <c r="BE30" i="28"/>
  <c r="AZ30" i="28"/>
  <c r="AX30" i="28"/>
  <c r="AV30" i="28"/>
  <c r="AU30" i="28"/>
  <c r="AT30" i="28"/>
  <c r="AO30" i="28"/>
  <c r="AP30" i="28" s="1"/>
  <c r="AM30" i="28"/>
  <c r="AK30" i="28"/>
  <c r="AI30" i="28"/>
  <c r="AD30" i="28"/>
  <c r="AB30" i="28"/>
  <c r="Z30" i="28"/>
  <c r="X30" i="28"/>
  <c r="S30" i="28"/>
  <c r="Q30" i="28"/>
  <c r="O30" i="28"/>
  <c r="M30" i="28"/>
  <c r="H30" i="28"/>
  <c r="F30" i="28"/>
  <c r="D30" i="28"/>
  <c r="B30" i="28"/>
  <c r="C30" i="28" s="1"/>
  <c r="BX29" i="28"/>
  <c r="BV29" i="28"/>
  <c r="BU29" i="28"/>
  <c r="BT29" i="28"/>
  <c r="BO29" i="28"/>
  <c r="BM29" i="28"/>
  <c r="BK29" i="28"/>
  <c r="BL30" i="28" s="1"/>
  <c r="BI29" i="28"/>
  <c r="BG29" i="28"/>
  <c r="BE29" i="28"/>
  <c r="BA29" i="28"/>
  <c r="AZ29" i="28"/>
  <c r="AX29" i="28"/>
  <c r="AV29" i="28"/>
  <c r="AW29" i="28" s="1"/>
  <c r="AT29" i="28"/>
  <c r="AO29" i="28"/>
  <c r="AM29" i="28"/>
  <c r="AK29" i="28"/>
  <c r="AI29" i="28"/>
  <c r="AD29" i="28"/>
  <c r="AB29" i="28"/>
  <c r="AC29" i="28" s="1"/>
  <c r="Z29" i="28"/>
  <c r="X29" i="28"/>
  <c r="S29" i="28"/>
  <c r="Q29" i="28"/>
  <c r="O29" i="28"/>
  <c r="M29" i="28"/>
  <c r="N30" i="28" s="1"/>
  <c r="H29" i="28"/>
  <c r="I31" i="28" s="1"/>
  <c r="F29" i="28"/>
  <c r="D29" i="28"/>
  <c r="C29" i="28"/>
  <c r="B29" i="28"/>
  <c r="BY28" i="28"/>
  <c r="BX28" i="28"/>
  <c r="BV28" i="28"/>
  <c r="BW29" i="28" s="1"/>
  <c r="BT28" i="28"/>
  <c r="BO28" i="28"/>
  <c r="BM28" i="28"/>
  <c r="BK28" i="28"/>
  <c r="BI28" i="28"/>
  <c r="BH28" i="28"/>
  <c r="BG28" i="28"/>
  <c r="BH34" i="28" s="1"/>
  <c r="BE28" i="28"/>
  <c r="AZ28" i="28"/>
  <c r="BA35" i="28" s="1"/>
  <c r="AX28" i="28"/>
  <c r="AV28" i="28"/>
  <c r="AW34" i="28" s="1"/>
  <c r="AU28" i="28"/>
  <c r="AT28" i="28"/>
  <c r="AP28" i="28"/>
  <c r="AO28" i="28"/>
  <c r="AP35" i="28" s="1"/>
  <c r="AM28" i="28"/>
  <c r="AN29" i="28" s="1"/>
  <c r="AK28" i="28"/>
  <c r="AI28" i="28"/>
  <c r="AJ32" i="28" s="1"/>
  <c r="AD28" i="28"/>
  <c r="AC28" i="28"/>
  <c r="AB28" i="28"/>
  <c r="AA28" i="28"/>
  <c r="Z28" i="28"/>
  <c r="Y28" i="28"/>
  <c r="X28" i="28"/>
  <c r="S28" i="28"/>
  <c r="T32" i="28" s="1"/>
  <c r="Q28" i="28"/>
  <c r="R35" i="28" s="1"/>
  <c r="O28" i="28"/>
  <c r="P32" i="28" s="1"/>
  <c r="M28" i="28"/>
  <c r="I28" i="28"/>
  <c r="H28" i="28"/>
  <c r="G28" i="28"/>
  <c r="F28" i="28"/>
  <c r="D28" i="28"/>
  <c r="E29" i="28" s="1"/>
  <c r="B28" i="28"/>
  <c r="C32" i="28" s="1"/>
  <c r="BX22" i="28"/>
  <c r="BV22" i="28"/>
  <c r="BT22" i="28"/>
  <c r="BO22" i="28"/>
  <c r="BM22" i="28"/>
  <c r="BK22" i="28"/>
  <c r="BI22" i="28"/>
  <c r="BG22" i="28"/>
  <c r="BE22" i="28"/>
  <c r="AZ22" i="28"/>
  <c r="AX22" i="28"/>
  <c r="AV22" i="28"/>
  <c r="AT22" i="28"/>
  <c r="AO22" i="28"/>
  <c r="AM22" i="28"/>
  <c r="AK22" i="28"/>
  <c r="AI22" i="28"/>
  <c r="AD22" i="28"/>
  <c r="AB22" i="28"/>
  <c r="Z22" i="28"/>
  <c r="X22" i="28"/>
  <c r="S22" i="28"/>
  <c r="Q22" i="28"/>
  <c r="O22" i="28"/>
  <c r="M22" i="28"/>
  <c r="H22" i="28"/>
  <c r="F22" i="28"/>
  <c r="D22" i="28"/>
  <c r="B22" i="28"/>
  <c r="BX21" i="28"/>
  <c r="BV21" i="28"/>
  <c r="BT21" i="28"/>
  <c r="BO21" i="28"/>
  <c r="BM21" i="28"/>
  <c r="BK21" i="28"/>
  <c r="BI21" i="28"/>
  <c r="BG21" i="28"/>
  <c r="BE21" i="28"/>
  <c r="AZ21" i="28"/>
  <c r="AX21" i="28"/>
  <c r="AV21" i="28"/>
  <c r="AT21" i="28"/>
  <c r="AO21" i="28"/>
  <c r="AM21" i="28"/>
  <c r="AK21" i="28"/>
  <c r="AI21" i="28"/>
  <c r="AD21" i="28"/>
  <c r="AB21" i="28"/>
  <c r="Z21" i="28"/>
  <c r="X21" i="28"/>
  <c r="S21" i="28"/>
  <c r="Q21" i="28"/>
  <c r="O21" i="28"/>
  <c r="M21" i="28"/>
  <c r="H21" i="28"/>
  <c r="F21" i="28"/>
  <c r="D21" i="28"/>
  <c r="B21" i="28"/>
  <c r="BX20" i="28"/>
  <c r="BV20" i="28"/>
  <c r="BT20" i="28"/>
  <c r="BO20" i="28"/>
  <c r="BM20" i="28"/>
  <c r="BK20" i="28"/>
  <c r="BI20" i="28"/>
  <c r="BG20" i="28"/>
  <c r="BE20" i="28"/>
  <c r="AZ20" i="28"/>
  <c r="AX20" i="28"/>
  <c r="AV20" i="28"/>
  <c r="AT20" i="28"/>
  <c r="AO20" i="28"/>
  <c r="AM20" i="28"/>
  <c r="AK20" i="28"/>
  <c r="AI20" i="28"/>
  <c r="AD20" i="28"/>
  <c r="AB20" i="28"/>
  <c r="Z20" i="28"/>
  <c r="X20" i="28"/>
  <c r="S20" i="28"/>
  <c r="Q20" i="28"/>
  <c r="O20" i="28"/>
  <c r="M20" i="28"/>
  <c r="H20" i="28"/>
  <c r="F20" i="28"/>
  <c r="D20" i="28"/>
  <c r="B20" i="28"/>
  <c r="BX19" i="28"/>
  <c r="BV19" i="28"/>
  <c r="BT19" i="28"/>
  <c r="BO19" i="28"/>
  <c r="BM19" i="28"/>
  <c r="BK19" i="28"/>
  <c r="BI19" i="28"/>
  <c r="BG19" i="28"/>
  <c r="BE19" i="28"/>
  <c r="AZ19" i="28"/>
  <c r="AX19" i="28"/>
  <c r="AV19" i="28"/>
  <c r="AT19" i="28"/>
  <c r="AO19" i="28"/>
  <c r="AM19" i="28"/>
  <c r="AK19" i="28"/>
  <c r="AI19" i="28"/>
  <c r="AD19" i="28"/>
  <c r="AB19" i="28"/>
  <c r="Z19" i="28"/>
  <c r="X19" i="28"/>
  <c r="S19" i="28"/>
  <c r="Q19" i="28"/>
  <c r="O19" i="28"/>
  <c r="M19" i="28"/>
  <c r="H19" i="28"/>
  <c r="F19" i="28"/>
  <c r="D19" i="28"/>
  <c r="B19" i="28"/>
  <c r="BX18" i="28"/>
  <c r="BV18" i="28"/>
  <c r="BT18" i="28"/>
  <c r="BO18" i="28"/>
  <c r="BM18" i="28"/>
  <c r="BK18" i="28"/>
  <c r="BI18" i="28"/>
  <c r="BG18" i="28"/>
  <c r="BE18" i="28"/>
  <c r="AZ18" i="28"/>
  <c r="AX18" i="28"/>
  <c r="AV18" i="28"/>
  <c r="AT18" i="28"/>
  <c r="AO18" i="28"/>
  <c r="AM18" i="28"/>
  <c r="AK18" i="28"/>
  <c r="AI18" i="28"/>
  <c r="AD18" i="28"/>
  <c r="AB18" i="28"/>
  <c r="Z18" i="28"/>
  <c r="X18" i="28"/>
  <c r="S18" i="28"/>
  <c r="Q18" i="28"/>
  <c r="O18" i="28"/>
  <c r="M18" i="28"/>
  <c r="H18" i="28"/>
  <c r="F18" i="28"/>
  <c r="D18" i="28"/>
  <c r="B18" i="28"/>
  <c r="BX17" i="28"/>
  <c r="BV17" i="28"/>
  <c r="BT17" i="28"/>
  <c r="BO17" i="28"/>
  <c r="BM17" i="28"/>
  <c r="BK17" i="28"/>
  <c r="BI17" i="28"/>
  <c r="BG17" i="28"/>
  <c r="BE17" i="28"/>
  <c r="AZ17" i="28"/>
  <c r="AX17" i="28"/>
  <c r="AV17" i="28"/>
  <c r="AT17" i="28"/>
  <c r="AO17" i="28"/>
  <c r="AM17" i="28"/>
  <c r="AK17" i="28"/>
  <c r="AI17" i="28"/>
  <c r="AD17" i="28"/>
  <c r="AB17" i="28"/>
  <c r="Z17" i="28"/>
  <c r="X17" i="28"/>
  <c r="S17" i="28"/>
  <c r="Q17" i="28"/>
  <c r="O17" i="28"/>
  <c r="M17" i="28"/>
  <c r="H17" i="28"/>
  <c r="F17" i="28"/>
  <c r="D17" i="28"/>
  <c r="B17" i="28"/>
  <c r="BX16" i="28"/>
  <c r="BV16" i="28"/>
  <c r="BT16" i="28"/>
  <c r="BO16" i="28"/>
  <c r="BM16" i="28"/>
  <c r="BK16" i="28"/>
  <c r="BI16" i="28"/>
  <c r="BG16" i="28"/>
  <c r="BE16" i="28"/>
  <c r="AZ16" i="28"/>
  <c r="AX16" i="28"/>
  <c r="AV16" i="28"/>
  <c r="AT16" i="28"/>
  <c r="AO16" i="28"/>
  <c r="AM16" i="28"/>
  <c r="AK16" i="28"/>
  <c r="AI16" i="28"/>
  <c r="AD16" i="28"/>
  <c r="AB16" i="28"/>
  <c r="Z16" i="28"/>
  <c r="X16" i="28"/>
  <c r="S16" i="28"/>
  <c r="Q16" i="28"/>
  <c r="O16" i="28"/>
  <c r="M16" i="28"/>
  <c r="H16" i="28"/>
  <c r="F16" i="28"/>
  <c r="D16" i="28"/>
  <c r="B16" i="28"/>
  <c r="BX15" i="28"/>
  <c r="BV15" i="28"/>
  <c r="BT15" i="28"/>
  <c r="BO15" i="28"/>
  <c r="BM15" i="28"/>
  <c r="BK15" i="28"/>
  <c r="BI15" i="28"/>
  <c r="BG15" i="28"/>
  <c r="BE15" i="28"/>
  <c r="AZ15" i="28"/>
  <c r="AX15" i="28"/>
  <c r="AV15" i="28"/>
  <c r="AT15" i="28"/>
  <c r="AO15" i="28"/>
  <c r="AM15" i="28"/>
  <c r="AK15" i="28"/>
  <c r="AI15" i="28"/>
  <c r="AD15" i="28"/>
  <c r="AB15" i="28"/>
  <c r="Z15" i="28"/>
  <c r="X15" i="28"/>
  <c r="S15" i="28"/>
  <c r="Q15" i="28"/>
  <c r="O15" i="28"/>
  <c r="M15" i="28"/>
  <c r="H15" i="28"/>
  <c r="F15" i="28"/>
  <c r="D15" i="28"/>
  <c r="B15" i="28"/>
  <c r="BX14" i="28"/>
  <c r="BV14" i="28"/>
  <c r="BT14" i="28"/>
  <c r="BO14" i="28"/>
  <c r="BM14" i="28"/>
  <c r="BK14" i="28"/>
  <c r="BI14" i="28"/>
  <c r="BG14" i="28"/>
  <c r="BE14" i="28"/>
  <c r="AZ14" i="28"/>
  <c r="AX14" i="28"/>
  <c r="AV14" i="28"/>
  <c r="AT14" i="28"/>
  <c r="AO14" i="28"/>
  <c r="AM14" i="28"/>
  <c r="AK14" i="28"/>
  <c r="AI14" i="28"/>
  <c r="AD14" i="28"/>
  <c r="AB14" i="28"/>
  <c r="Z14" i="28"/>
  <c r="X14" i="28"/>
  <c r="S14" i="28"/>
  <c r="Q14" i="28"/>
  <c r="O14" i="28"/>
  <c r="M14" i="28"/>
  <c r="H14" i="28"/>
  <c r="F14" i="28"/>
  <c r="D14" i="28"/>
  <c r="B14" i="28"/>
  <c r="BX13" i="28"/>
  <c r="BV13" i="28"/>
  <c r="BT13" i="28"/>
  <c r="BO13" i="28"/>
  <c r="BM13" i="28"/>
  <c r="BK13" i="28"/>
  <c r="BI13" i="28"/>
  <c r="BG13" i="28"/>
  <c r="BE13" i="28"/>
  <c r="AZ13" i="28"/>
  <c r="AX13" i="28"/>
  <c r="AV13" i="28"/>
  <c r="AT13" i="28"/>
  <c r="AO13" i="28"/>
  <c r="AM13" i="28"/>
  <c r="AK13" i="28"/>
  <c r="AI13" i="28"/>
  <c r="AD13" i="28"/>
  <c r="AB13" i="28"/>
  <c r="Z13" i="28"/>
  <c r="X13" i="28"/>
  <c r="S13" i="28"/>
  <c r="Q13" i="28"/>
  <c r="O13" i="28"/>
  <c r="M13" i="28"/>
  <c r="H13" i="28"/>
  <c r="F13" i="28"/>
  <c r="D13" i="28"/>
  <c r="B13" i="28"/>
  <c r="BX12" i="28"/>
  <c r="BV12" i="28"/>
  <c r="BT12" i="28"/>
  <c r="BO12" i="28"/>
  <c r="BM12" i="28"/>
  <c r="BK12" i="28"/>
  <c r="BI12" i="28"/>
  <c r="BG12" i="28"/>
  <c r="BE12" i="28"/>
  <c r="AZ12" i="28"/>
  <c r="AX12" i="28"/>
  <c r="AV12" i="28"/>
  <c r="AT12" i="28"/>
  <c r="AO12" i="28"/>
  <c r="AM12" i="28"/>
  <c r="AK12" i="28"/>
  <c r="AI12" i="28"/>
  <c r="AD12" i="28"/>
  <c r="AB12" i="28"/>
  <c r="Z12" i="28"/>
  <c r="X12" i="28"/>
  <c r="S12" i="28"/>
  <c r="Q12" i="28"/>
  <c r="O12" i="28"/>
  <c r="M12" i="28"/>
  <c r="H12" i="28"/>
  <c r="F12" i="28"/>
  <c r="D12" i="28"/>
  <c r="B12" i="28"/>
  <c r="BX11" i="28"/>
  <c r="BV11" i="28"/>
  <c r="BT11" i="28"/>
  <c r="BO11" i="28"/>
  <c r="BM11" i="28"/>
  <c r="BK11" i="28"/>
  <c r="BI11" i="28"/>
  <c r="BG11" i="28"/>
  <c r="BE11" i="28"/>
  <c r="AZ11" i="28"/>
  <c r="AX11" i="28"/>
  <c r="AV11" i="28"/>
  <c r="AT11" i="28"/>
  <c r="AO11" i="28"/>
  <c r="AM11" i="28"/>
  <c r="AK11" i="28"/>
  <c r="AI11" i="28"/>
  <c r="AD11" i="28"/>
  <c r="AB11" i="28"/>
  <c r="Z11" i="28"/>
  <c r="X11" i="28"/>
  <c r="S11" i="28"/>
  <c r="Q11" i="28"/>
  <c r="O11" i="28"/>
  <c r="M11" i="28"/>
  <c r="H11" i="28"/>
  <c r="F11" i="28"/>
  <c r="D11" i="28"/>
  <c r="B11" i="28"/>
  <c r="BX10" i="28"/>
  <c r="BV10" i="28"/>
  <c r="BT10" i="28"/>
  <c r="BO10" i="28"/>
  <c r="BM10" i="28"/>
  <c r="BK10" i="28"/>
  <c r="BI10" i="28"/>
  <c r="BG10" i="28"/>
  <c r="BE10" i="28"/>
  <c r="AZ10" i="28"/>
  <c r="AX10" i="28"/>
  <c r="AV10" i="28"/>
  <c r="AT10" i="28"/>
  <c r="AO10" i="28"/>
  <c r="AM10" i="28"/>
  <c r="AK10" i="28"/>
  <c r="AI10" i="28"/>
  <c r="AD10" i="28"/>
  <c r="AB10" i="28"/>
  <c r="Z10" i="28"/>
  <c r="X10" i="28"/>
  <c r="S10" i="28"/>
  <c r="Q10" i="28"/>
  <c r="O10" i="28"/>
  <c r="M10" i="28"/>
  <c r="H10" i="28"/>
  <c r="F10" i="28"/>
  <c r="D10" i="28"/>
  <c r="B10" i="28"/>
  <c r="BX9" i="28"/>
  <c r="BV9" i="28"/>
  <c r="BT9" i="28"/>
  <c r="BO9" i="28"/>
  <c r="BM9" i="28"/>
  <c r="BK9" i="28"/>
  <c r="BI9" i="28"/>
  <c r="BG9" i="28"/>
  <c r="BE9" i="28"/>
  <c r="AZ9" i="28"/>
  <c r="AX9" i="28"/>
  <c r="AV9" i="28"/>
  <c r="AT9" i="28"/>
  <c r="AO9" i="28"/>
  <c r="AM9" i="28"/>
  <c r="AK9" i="28"/>
  <c r="AI9" i="28"/>
  <c r="AD9" i="28"/>
  <c r="AB9" i="28"/>
  <c r="Z9" i="28"/>
  <c r="X9" i="28"/>
  <c r="S9" i="28"/>
  <c r="Q9" i="28"/>
  <c r="O9" i="28"/>
  <c r="M9" i="28"/>
  <c r="H9" i="28"/>
  <c r="F9" i="28"/>
  <c r="D9" i="28"/>
  <c r="B9" i="28"/>
  <c r="BX8" i="28"/>
  <c r="BV8" i="28"/>
  <c r="BT8" i="28"/>
  <c r="BO8" i="28"/>
  <c r="BM8" i="28"/>
  <c r="BK8" i="28"/>
  <c r="BI8" i="28"/>
  <c r="BG8" i="28"/>
  <c r="BE8" i="28"/>
  <c r="AZ8" i="28"/>
  <c r="AX8" i="28"/>
  <c r="AV8" i="28"/>
  <c r="AT8" i="28"/>
  <c r="AO8" i="28"/>
  <c r="AM8" i="28"/>
  <c r="AK8" i="28"/>
  <c r="AI8" i="28"/>
  <c r="AD8" i="28"/>
  <c r="AB8" i="28"/>
  <c r="Z8" i="28"/>
  <c r="X8" i="28"/>
  <c r="S8" i="28"/>
  <c r="Q8" i="28"/>
  <c r="O8" i="28"/>
  <c r="M8" i="28"/>
  <c r="H8" i="28"/>
  <c r="F8" i="28"/>
  <c r="D8" i="28"/>
  <c r="B8" i="28"/>
  <c r="BX7" i="28"/>
  <c r="BV7" i="28"/>
  <c r="BT7" i="28"/>
  <c r="BO7" i="28"/>
  <c r="BM7" i="28"/>
  <c r="BK7" i="28"/>
  <c r="BI7" i="28"/>
  <c r="BG7" i="28"/>
  <c r="BH7" i="28" s="1"/>
  <c r="BE7" i="28"/>
  <c r="AZ7" i="28"/>
  <c r="AX7" i="28"/>
  <c r="AV7" i="28"/>
  <c r="AT7" i="28"/>
  <c r="AO7" i="28"/>
  <c r="AP7" i="28" s="1"/>
  <c r="AM7" i="28"/>
  <c r="AK7" i="28"/>
  <c r="AI7" i="28"/>
  <c r="AD7" i="28"/>
  <c r="AB7" i="28"/>
  <c r="Z7" i="28"/>
  <c r="X7" i="28"/>
  <c r="Y7" i="28" s="1"/>
  <c r="S7" i="28"/>
  <c r="Q7" i="28"/>
  <c r="O7" i="28"/>
  <c r="M7" i="28"/>
  <c r="H7" i="28"/>
  <c r="I7" i="28" s="1"/>
  <c r="F7" i="28"/>
  <c r="D7" i="28"/>
  <c r="B7" i="28"/>
  <c r="BX6" i="28"/>
  <c r="BW6" i="28"/>
  <c r="BV6" i="28"/>
  <c r="BT6" i="28"/>
  <c r="BU6" i="28" s="1"/>
  <c r="BO6" i="28"/>
  <c r="BM6" i="28"/>
  <c r="BN6" i="28" s="1"/>
  <c r="BK6" i="28"/>
  <c r="BI6" i="28"/>
  <c r="BJ6" i="28" s="1"/>
  <c r="BG6" i="28"/>
  <c r="BH6" i="28" s="1"/>
  <c r="BF6" i="28"/>
  <c r="BE6" i="28"/>
  <c r="AZ6" i="28"/>
  <c r="AX6" i="28"/>
  <c r="AV6" i="28"/>
  <c r="AW6" i="28" s="1"/>
  <c r="AT6" i="28"/>
  <c r="AU6" i="28" s="1"/>
  <c r="AO6" i="28"/>
  <c r="AM6" i="28"/>
  <c r="AN6" i="28" s="1"/>
  <c r="AK6" i="28"/>
  <c r="AI6" i="28"/>
  <c r="AD6" i="28"/>
  <c r="AE6" i="28" s="1"/>
  <c r="AB6" i="28"/>
  <c r="Z6" i="28"/>
  <c r="X6" i="28"/>
  <c r="S6" i="28"/>
  <c r="T6" i="28" s="1"/>
  <c r="Q6" i="28"/>
  <c r="O6" i="28"/>
  <c r="M6" i="28"/>
  <c r="H6" i="28"/>
  <c r="F6" i="28"/>
  <c r="D6" i="28"/>
  <c r="E6" i="28" s="1"/>
  <c r="B6" i="28"/>
  <c r="C6" i="28" s="1"/>
  <c r="BX5" i="28"/>
  <c r="BV5" i="28"/>
  <c r="BW9" i="28" s="1"/>
  <c r="BT5" i="28"/>
  <c r="BO5" i="28"/>
  <c r="BM5" i="28"/>
  <c r="BL5" i="28"/>
  <c r="BK5" i="28"/>
  <c r="BI5" i="28"/>
  <c r="BG5" i="28"/>
  <c r="BE5" i="28"/>
  <c r="AZ5" i="28"/>
  <c r="AX5" i="28"/>
  <c r="AV5" i="28"/>
  <c r="AT5" i="28"/>
  <c r="AO5" i="28"/>
  <c r="AM5" i="28"/>
  <c r="AK5" i="28"/>
  <c r="AI5" i="28"/>
  <c r="AD5" i="28"/>
  <c r="AC5" i="28"/>
  <c r="AB5" i="28"/>
  <c r="Z5" i="28"/>
  <c r="X5" i="28"/>
  <c r="S5" i="28"/>
  <c r="Q5" i="28"/>
  <c r="O5" i="28"/>
  <c r="M5" i="28"/>
  <c r="H5" i="28"/>
  <c r="F5" i="28"/>
  <c r="D5" i="28"/>
  <c r="B5" i="28"/>
  <c r="BX22" i="27"/>
  <c r="BV22" i="27"/>
  <c r="BT22" i="27"/>
  <c r="BO22" i="27"/>
  <c r="BM22" i="27"/>
  <c r="BK22" i="27"/>
  <c r="BI22" i="27"/>
  <c r="BG22" i="27"/>
  <c r="BE22" i="27"/>
  <c r="AZ22" i="27"/>
  <c r="AX22" i="27"/>
  <c r="AV22" i="27"/>
  <c r="AT22" i="27"/>
  <c r="AO22" i="27"/>
  <c r="AM22" i="27"/>
  <c r="AK22" i="27"/>
  <c r="AI22" i="27"/>
  <c r="AD22" i="27"/>
  <c r="AB22" i="27"/>
  <c r="Z22" i="27"/>
  <c r="X22" i="27"/>
  <c r="S22" i="27"/>
  <c r="Q22" i="27"/>
  <c r="O22" i="27"/>
  <c r="M22" i="27"/>
  <c r="H22" i="27"/>
  <c r="F22" i="27"/>
  <c r="D22" i="27"/>
  <c r="B22" i="27"/>
  <c r="BX21" i="27"/>
  <c r="BV21" i="27"/>
  <c r="BT21" i="27"/>
  <c r="BO21" i="27"/>
  <c r="BM21" i="27"/>
  <c r="BK21" i="27"/>
  <c r="BI21" i="27"/>
  <c r="BG21" i="27"/>
  <c r="BE21" i="27"/>
  <c r="AZ21" i="27"/>
  <c r="AX21" i="27"/>
  <c r="AV21" i="27"/>
  <c r="AT21" i="27"/>
  <c r="AO21" i="27"/>
  <c r="AM21" i="27"/>
  <c r="AK21" i="27"/>
  <c r="AI21" i="27"/>
  <c r="AD21" i="27"/>
  <c r="AB21" i="27"/>
  <c r="Z21" i="27"/>
  <c r="X21" i="27"/>
  <c r="S21" i="27"/>
  <c r="Q21" i="27"/>
  <c r="O21" i="27"/>
  <c r="M21" i="27"/>
  <c r="H21" i="27"/>
  <c r="F21" i="27"/>
  <c r="D21" i="27"/>
  <c r="B21" i="27"/>
  <c r="BX20" i="27"/>
  <c r="BV20" i="27"/>
  <c r="BT20" i="27"/>
  <c r="BO20" i="27"/>
  <c r="BM20" i="27"/>
  <c r="BK20" i="27"/>
  <c r="BI20" i="27"/>
  <c r="BG20" i="27"/>
  <c r="BE20" i="27"/>
  <c r="AZ20" i="27"/>
  <c r="AX20" i="27"/>
  <c r="AV20" i="27"/>
  <c r="AT20" i="27"/>
  <c r="AO20" i="27"/>
  <c r="AM20" i="27"/>
  <c r="AK20" i="27"/>
  <c r="AI20" i="27"/>
  <c r="AD20" i="27"/>
  <c r="AB20" i="27"/>
  <c r="Z20" i="27"/>
  <c r="X20" i="27"/>
  <c r="S20" i="27"/>
  <c r="Q20" i="27"/>
  <c r="O20" i="27"/>
  <c r="M20" i="27"/>
  <c r="H20" i="27"/>
  <c r="F20" i="27"/>
  <c r="D20" i="27"/>
  <c r="B20" i="27"/>
  <c r="BX19" i="27"/>
  <c r="BV19" i="27"/>
  <c r="BT19" i="27"/>
  <c r="BO19" i="27"/>
  <c r="BM19" i="27"/>
  <c r="BK19" i="27"/>
  <c r="BI19" i="27"/>
  <c r="BG19" i="27"/>
  <c r="BE19" i="27"/>
  <c r="AZ19" i="27"/>
  <c r="AX19" i="27"/>
  <c r="AV19" i="27"/>
  <c r="AT19" i="27"/>
  <c r="AO19" i="27"/>
  <c r="AM19" i="27"/>
  <c r="AK19" i="27"/>
  <c r="AI19" i="27"/>
  <c r="AD19" i="27"/>
  <c r="AB19" i="27"/>
  <c r="Z19" i="27"/>
  <c r="X19" i="27"/>
  <c r="S19" i="27"/>
  <c r="Q19" i="27"/>
  <c r="O19" i="27"/>
  <c r="M19" i="27"/>
  <c r="H19" i="27"/>
  <c r="F19" i="27"/>
  <c r="D19" i="27"/>
  <c r="B19" i="27"/>
  <c r="BX18" i="27"/>
  <c r="BV18" i="27"/>
  <c r="BT18" i="27"/>
  <c r="BO18" i="27"/>
  <c r="BM18" i="27"/>
  <c r="BK18" i="27"/>
  <c r="BI18" i="27"/>
  <c r="BG18" i="27"/>
  <c r="BE18" i="27"/>
  <c r="AZ18" i="27"/>
  <c r="AX18" i="27"/>
  <c r="AV18" i="27"/>
  <c r="AT18" i="27"/>
  <c r="AO18" i="27"/>
  <c r="AM18" i="27"/>
  <c r="AK18" i="27"/>
  <c r="AI18" i="27"/>
  <c r="AD18" i="27"/>
  <c r="AB18" i="27"/>
  <c r="Z18" i="27"/>
  <c r="X18" i="27"/>
  <c r="S18" i="27"/>
  <c r="Q18" i="27"/>
  <c r="O18" i="27"/>
  <c r="M18" i="27"/>
  <c r="H18" i="27"/>
  <c r="F18" i="27"/>
  <c r="D18" i="27"/>
  <c r="B18" i="27"/>
  <c r="BX17" i="27"/>
  <c r="BV17" i="27"/>
  <c r="BT17" i="27"/>
  <c r="BO17" i="27"/>
  <c r="BM17" i="27"/>
  <c r="BK17" i="27"/>
  <c r="BI17" i="27"/>
  <c r="BG17" i="27"/>
  <c r="BE17" i="27"/>
  <c r="AZ17" i="27"/>
  <c r="AX17" i="27"/>
  <c r="AV17" i="27"/>
  <c r="AT17" i="27"/>
  <c r="AO17" i="27"/>
  <c r="AM17" i="27"/>
  <c r="AK17" i="27"/>
  <c r="AI17" i="27"/>
  <c r="AD17" i="27"/>
  <c r="AB17" i="27"/>
  <c r="Z17" i="27"/>
  <c r="X17" i="27"/>
  <c r="S17" i="27"/>
  <c r="Q17" i="27"/>
  <c r="O17" i="27"/>
  <c r="M17" i="27"/>
  <c r="H17" i="27"/>
  <c r="F17" i="27"/>
  <c r="D17" i="27"/>
  <c r="B17" i="27"/>
  <c r="BX16" i="27"/>
  <c r="BV16" i="27"/>
  <c r="BT16" i="27"/>
  <c r="BO16" i="27"/>
  <c r="BM16" i="27"/>
  <c r="BK16" i="27"/>
  <c r="BI16" i="27"/>
  <c r="BG16" i="27"/>
  <c r="BE16" i="27"/>
  <c r="AZ16" i="27"/>
  <c r="AX16" i="27"/>
  <c r="AV16" i="27"/>
  <c r="AT16" i="27"/>
  <c r="AO16" i="27"/>
  <c r="AM16" i="27"/>
  <c r="AK16" i="27"/>
  <c r="AI16" i="27"/>
  <c r="AD16" i="27"/>
  <c r="AB16" i="27"/>
  <c r="Z16" i="27"/>
  <c r="X16" i="27"/>
  <c r="S16" i="27"/>
  <c r="Q16" i="27"/>
  <c r="O16" i="27"/>
  <c r="M16" i="27"/>
  <c r="H16" i="27"/>
  <c r="F16" i="27"/>
  <c r="D16" i="27"/>
  <c r="B16" i="27"/>
  <c r="BX15" i="27"/>
  <c r="BV15" i="27"/>
  <c r="BT15" i="27"/>
  <c r="BO15" i="27"/>
  <c r="BM15" i="27"/>
  <c r="BK15" i="27"/>
  <c r="BI15" i="27"/>
  <c r="BG15" i="27"/>
  <c r="BE15" i="27"/>
  <c r="AZ15" i="27"/>
  <c r="AX15" i="27"/>
  <c r="AV15" i="27"/>
  <c r="AT15" i="27"/>
  <c r="AO15" i="27"/>
  <c r="AM15" i="27"/>
  <c r="AK15" i="27"/>
  <c r="AI15" i="27"/>
  <c r="AD15" i="27"/>
  <c r="AB15" i="27"/>
  <c r="Z15" i="27"/>
  <c r="X15" i="27"/>
  <c r="S15" i="27"/>
  <c r="Q15" i="27"/>
  <c r="O15" i="27"/>
  <c r="M15" i="27"/>
  <c r="H15" i="27"/>
  <c r="F15" i="27"/>
  <c r="D15" i="27"/>
  <c r="B15" i="27"/>
  <c r="BX14" i="27"/>
  <c r="BV14" i="27"/>
  <c r="BT14" i="27"/>
  <c r="BO14" i="27"/>
  <c r="BM14" i="27"/>
  <c r="BK14" i="27"/>
  <c r="BI14" i="27"/>
  <c r="BG14" i="27"/>
  <c r="BE14" i="27"/>
  <c r="AZ14" i="27"/>
  <c r="AX14" i="27"/>
  <c r="AV14" i="27"/>
  <c r="AT14" i="27"/>
  <c r="AO14" i="27"/>
  <c r="AM14" i="27"/>
  <c r="AK14" i="27"/>
  <c r="AI14" i="27"/>
  <c r="AD14" i="27"/>
  <c r="AB14" i="27"/>
  <c r="Z14" i="27"/>
  <c r="X14" i="27"/>
  <c r="S14" i="27"/>
  <c r="Q14" i="27"/>
  <c r="O14" i="27"/>
  <c r="M14" i="27"/>
  <c r="H14" i="27"/>
  <c r="F14" i="27"/>
  <c r="D14" i="27"/>
  <c r="B14" i="27"/>
  <c r="BX13" i="27"/>
  <c r="BV13" i="27"/>
  <c r="BT13" i="27"/>
  <c r="BO13" i="27"/>
  <c r="BM13" i="27"/>
  <c r="BK13" i="27"/>
  <c r="BI13" i="27"/>
  <c r="BG13" i="27"/>
  <c r="BE13" i="27"/>
  <c r="AZ13" i="27"/>
  <c r="AX13" i="27"/>
  <c r="AV13" i="27"/>
  <c r="AT13" i="27"/>
  <c r="AO13" i="27"/>
  <c r="AM13" i="27"/>
  <c r="AK13" i="27"/>
  <c r="AI13" i="27"/>
  <c r="AD13" i="27"/>
  <c r="AB13" i="27"/>
  <c r="Z13" i="27"/>
  <c r="X13" i="27"/>
  <c r="S13" i="27"/>
  <c r="Q13" i="27"/>
  <c r="O13" i="27"/>
  <c r="M13" i="27"/>
  <c r="H13" i="27"/>
  <c r="F13" i="27"/>
  <c r="D13" i="27"/>
  <c r="B13" i="27"/>
  <c r="BX12" i="27"/>
  <c r="BV12" i="27"/>
  <c r="BT12" i="27"/>
  <c r="BO12" i="27"/>
  <c r="BM12" i="27"/>
  <c r="BK12" i="27"/>
  <c r="BI12" i="27"/>
  <c r="BG12" i="27"/>
  <c r="BE12" i="27"/>
  <c r="AZ12" i="27"/>
  <c r="AX12" i="27"/>
  <c r="AV12" i="27"/>
  <c r="AT12" i="27"/>
  <c r="AO12" i="27"/>
  <c r="AM12" i="27"/>
  <c r="AK12" i="27"/>
  <c r="AI12" i="27"/>
  <c r="AD12" i="27"/>
  <c r="AB12" i="27"/>
  <c r="Z12" i="27"/>
  <c r="X12" i="27"/>
  <c r="S12" i="27"/>
  <c r="Q12" i="27"/>
  <c r="O12" i="27"/>
  <c r="M12" i="27"/>
  <c r="H12" i="27"/>
  <c r="F12" i="27"/>
  <c r="D12" i="27"/>
  <c r="B12" i="27"/>
  <c r="BX11" i="27"/>
  <c r="BV11" i="27"/>
  <c r="BT11" i="27"/>
  <c r="BO11" i="27"/>
  <c r="BM11" i="27"/>
  <c r="BK11" i="27"/>
  <c r="BI11" i="27"/>
  <c r="BG11" i="27"/>
  <c r="BE11" i="27"/>
  <c r="AZ11" i="27"/>
  <c r="AX11" i="27"/>
  <c r="AV11" i="27"/>
  <c r="AT11" i="27"/>
  <c r="AO11" i="27"/>
  <c r="AM11" i="27"/>
  <c r="AK11" i="27"/>
  <c r="AI11" i="27"/>
  <c r="AD11" i="27"/>
  <c r="AB11" i="27"/>
  <c r="Z11" i="27"/>
  <c r="X11" i="27"/>
  <c r="S11" i="27"/>
  <c r="Q11" i="27"/>
  <c r="O11" i="27"/>
  <c r="M11" i="27"/>
  <c r="H11" i="27"/>
  <c r="F11" i="27"/>
  <c r="D11" i="27"/>
  <c r="B11" i="27"/>
  <c r="BX10" i="27"/>
  <c r="BV10" i="27"/>
  <c r="BT10" i="27"/>
  <c r="BO10" i="27"/>
  <c r="BM10" i="27"/>
  <c r="BK10" i="27"/>
  <c r="BI10" i="27"/>
  <c r="BG10" i="27"/>
  <c r="BE10" i="27"/>
  <c r="AZ10" i="27"/>
  <c r="AX10" i="27"/>
  <c r="AV10" i="27"/>
  <c r="AT10" i="27"/>
  <c r="AO10" i="27"/>
  <c r="AM10" i="27"/>
  <c r="AK10" i="27"/>
  <c r="AI10" i="27"/>
  <c r="AD10" i="27"/>
  <c r="AB10" i="27"/>
  <c r="Z10" i="27"/>
  <c r="X10" i="27"/>
  <c r="S10" i="27"/>
  <c r="Q10" i="27"/>
  <c r="O10" i="27"/>
  <c r="M10" i="27"/>
  <c r="H10" i="27"/>
  <c r="F10" i="27"/>
  <c r="D10" i="27"/>
  <c r="B10" i="27"/>
  <c r="BX9" i="27"/>
  <c r="BV9" i="27"/>
  <c r="BT9" i="27"/>
  <c r="BO9" i="27"/>
  <c r="BM9" i="27"/>
  <c r="BK9" i="27"/>
  <c r="BI9" i="27"/>
  <c r="BG9" i="27"/>
  <c r="BE9" i="27"/>
  <c r="AZ9" i="27"/>
  <c r="AX9" i="27"/>
  <c r="AV9" i="27"/>
  <c r="AT9" i="27"/>
  <c r="AO9" i="27"/>
  <c r="AM9" i="27"/>
  <c r="AK9" i="27"/>
  <c r="AI9" i="27"/>
  <c r="AD9" i="27"/>
  <c r="AB9" i="27"/>
  <c r="Z9" i="27"/>
  <c r="X9" i="27"/>
  <c r="S9" i="27"/>
  <c r="Q9" i="27"/>
  <c r="O9" i="27"/>
  <c r="M9" i="27"/>
  <c r="H9" i="27"/>
  <c r="F9" i="27"/>
  <c r="D9" i="27"/>
  <c r="B9" i="27"/>
  <c r="BX8" i="27"/>
  <c r="BV8" i="27"/>
  <c r="BT8" i="27"/>
  <c r="BO8" i="27"/>
  <c r="BM8" i="27"/>
  <c r="BK8" i="27"/>
  <c r="BI8" i="27"/>
  <c r="BG8" i="27"/>
  <c r="BE8" i="27"/>
  <c r="AZ8" i="27"/>
  <c r="AX8" i="27"/>
  <c r="AV8" i="27"/>
  <c r="AT8" i="27"/>
  <c r="AO8" i="27"/>
  <c r="AM8" i="27"/>
  <c r="AK8" i="27"/>
  <c r="AI8" i="27"/>
  <c r="AD8" i="27"/>
  <c r="AB8" i="27"/>
  <c r="Z8" i="27"/>
  <c r="X8" i="27"/>
  <c r="S8" i="27"/>
  <c r="Q8" i="27"/>
  <c r="O8" i="27"/>
  <c r="M8" i="27"/>
  <c r="H8" i="27"/>
  <c r="F8" i="27"/>
  <c r="D8" i="27"/>
  <c r="B8" i="27"/>
  <c r="BX7" i="27"/>
  <c r="BV7" i="27"/>
  <c r="BT7" i="27"/>
  <c r="BO7" i="27"/>
  <c r="BM7" i="27"/>
  <c r="BK7" i="27"/>
  <c r="BI7" i="27"/>
  <c r="BG7" i="27"/>
  <c r="BE7" i="27"/>
  <c r="AZ7" i="27"/>
  <c r="AX7" i="27"/>
  <c r="AV7" i="27"/>
  <c r="AT7" i="27"/>
  <c r="AO7" i="27"/>
  <c r="AM7" i="27"/>
  <c r="AK7" i="27"/>
  <c r="AI7" i="27"/>
  <c r="AD7" i="27"/>
  <c r="AB7" i="27"/>
  <c r="Z7" i="27"/>
  <c r="X7" i="27"/>
  <c r="S7" i="27"/>
  <c r="Q7" i="27"/>
  <c r="O7" i="27"/>
  <c r="M7" i="27"/>
  <c r="H7" i="27"/>
  <c r="F7" i="27"/>
  <c r="D7" i="27"/>
  <c r="B7" i="27"/>
  <c r="BX6" i="27"/>
  <c r="BV6" i="27"/>
  <c r="BT6" i="27"/>
  <c r="BO6" i="27"/>
  <c r="BM6" i="27"/>
  <c r="BK6" i="27"/>
  <c r="BI6" i="27"/>
  <c r="BG6" i="27"/>
  <c r="BE6" i="27"/>
  <c r="AZ6" i="27"/>
  <c r="AX6" i="27"/>
  <c r="AV6" i="27"/>
  <c r="AT6" i="27"/>
  <c r="AO6" i="27"/>
  <c r="AM6" i="27"/>
  <c r="AK6" i="27"/>
  <c r="AI6" i="27"/>
  <c r="AD6" i="27"/>
  <c r="AB6" i="27"/>
  <c r="Z6" i="27"/>
  <c r="X6" i="27"/>
  <c r="S6" i="27"/>
  <c r="Q6" i="27"/>
  <c r="O6" i="27"/>
  <c r="M6" i="27"/>
  <c r="H6" i="27"/>
  <c r="F6" i="27"/>
  <c r="D6" i="27"/>
  <c r="B6" i="27"/>
  <c r="BX5" i="27"/>
  <c r="BY6" i="27" s="1"/>
  <c r="BV5" i="27"/>
  <c r="BW6" i="27" s="1"/>
  <c r="BT5" i="27"/>
  <c r="BU5" i="27" s="1"/>
  <c r="BO5" i="27"/>
  <c r="BP5" i="27" s="1"/>
  <c r="BM5" i="27"/>
  <c r="BN5" i="27" s="1"/>
  <c r="BK5" i="27"/>
  <c r="BL5" i="27" s="1"/>
  <c r="BI5" i="27"/>
  <c r="BG5" i="27"/>
  <c r="BE5" i="27"/>
  <c r="AZ5" i="27"/>
  <c r="AX5" i="27"/>
  <c r="AY6" i="27" s="1"/>
  <c r="AW5" i="27"/>
  <c r="AV5" i="27"/>
  <c r="AU5" i="27"/>
  <c r="AT5" i="27"/>
  <c r="AO5" i="27"/>
  <c r="AP6" i="27" s="1"/>
  <c r="AM5" i="27"/>
  <c r="AN6" i="27" s="1"/>
  <c r="AK5" i="27"/>
  <c r="AI5" i="27"/>
  <c r="AD5" i="27"/>
  <c r="AE8" i="27" s="1"/>
  <c r="AC5" i="27"/>
  <c r="AB5" i="27"/>
  <c r="Z5" i="27"/>
  <c r="AA7" i="27" s="1"/>
  <c r="X5" i="27"/>
  <c r="Y7" i="27" s="1"/>
  <c r="S5" i="27"/>
  <c r="Q5" i="27"/>
  <c r="R6" i="27" s="1"/>
  <c r="O5" i="27"/>
  <c r="P6" i="27" s="1"/>
  <c r="M5" i="27"/>
  <c r="H5" i="27"/>
  <c r="F5" i="27"/>
  <c r="G7" i="27" s="1"/>
  <c r="D5" i="27"/>
  <c r="B5" i="27"/>
  <c r="C8" i="27" s="1"/>
  <c r="A1" i="26"/>
  <c r="A1" i="25"/>
  <c r="B8" i="22"/>
  <c r="E21" i="22"/>
  <c r="D21" i="22"/>
  <c r="C21" i="22"/>
  <c r="B21" i="22"/>
  <c r="B19" i="22"/>
  <c r="E10" i="22"/>
  <c r="D10" i="22"/>
  <c r="C10" i="22"/>
  <c r="B10" i="22"/>
  <c r="E22" i="13"/>
  <c r="D22" i="13"/>
  <c r="C22" i="13"/>
  <c r="B22" i="13"/>
  <c r="B20" i="13"/>
  <c r="E10" i="13"/>
  <c r="D10" i="13"/>
  <c r="C10" i="13"/>
  <c r="B10" i="13"/>
  <c r="B8" i="13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5" i="1"/>
  <c r="A1" i="23"/>
  <c r="A23" i="23"/>
  <c r="B2" i="22"/>
  <c r="F1" i="22" s="1"/>
  <c r="B13" i="22"/>
  <c r="I1" i="22" s="1"/>
  <c r="N14" i="22"/>
  <c r="J14" i="22"/>
  <c r="F14" i="22"/>
  <c r="B14" i="22"/>
  <c r="K21" i="22"/>
  <c r="J21" i="22"/>
  <c r="I21" i="22"/>
  <c r="H21" i="22"/>
  <c r="G21" i="22"/>
  <c r="F21" i="22"/>
  <c r="F19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K10" i="22"/>
  <c r="J10" i="22"/>
  <c r="I10" i="22"/>
  <c r="H10" i="22"/>
  <c r="G10" i="22"/>
  <c r="F10" i="22"/>
  <c r="F8" i="22"/>
  <c r="Q5" i="22"/>
  <c r="P5" i="22"/>
  <c r="O5" i="22"/>
  <c r="N5" i="22"/>
  <c r="M5" i="22"/>
  <c r="L5" i="22"/>
  <c r="K5" i="22"/>
  <c r="J5" i="22"/>
  <c r="I5" i="22"/>
  <c r="H5" i="22"/>
  <c r="G5" i="22"/>
  <c r="F5" i="22"/>
  <c r="E5" i="22"/>
  <c r="D5" i="22"/>
  <c r="C5" i="22"/>
  <c r="B5" i="22"/>
  <c r="N3" i="22"/>
  <c r="J3" i="22"/>
  <c r="F3" i="22"/>
  <c r="B3" i="22"/>
  <c r="BX45" i="14"/>
  <c r="BV45" i="14"/>
  <c r="BT45" i="14"/>
  <c r="BX44" i="14"/>
  <c r="BV44" i="14"/>
  <c r="BT44" i="14"/>
  <c r="BX43" i="14"/>
  <c r="BV43" i="14"/>
  <c r="BT43" i="14"/>
  <c r="BX42" i="14"/>
  <c r="BV42" i="14"/>
  <c r="BT42" i="14"/>
  <c r="BX41" i="14"/>
  <c r="BV41" i="14"/>
  <c r="BT41" i="14"/>
  <c r="BX40" i="14"/>
  <c r="BV40" i="14"/>
  <c r="BT40" i="14"/>
  <c r="BX39" i="14"/>
  <c r="BV39" i="14"/>
  <c r="BT39" i="14"/>
  <c r="BX38" i="14"/>
  <c r="BV38" i="14"/>
  <c r="BT38" i="14"/>
  <c r="BX37" i="14"/>
  <c r="BV37" i="14"/>
  <c r="BT37" i="14"/>
  <c r="BX36" i="14"/>
  <c r="BV36" i="14"/>
  <c r="BT36" i="14"/>
  <c r="BX35" i="14"/>
  <c r="BV35" i="14"/>
  <c r="BT35" i="14"/>
  <c r="BX34" i="14"/>
  <c r="BV34" i="14"/>
  <c r="BT34" i="14"/>
  <c r="BX33" i="14"/>
  <c r="BV33" i="14"/>
  <c r="BT33" i="14"/>
  <c r="BX32" i="14"/>
  <c r="BV32" i="14"/>
  <c r="BT32" i="14"/>
  <c r="BX31" i="14"/>
  <c r="BV31" i="14"/>
  <c r="BT31" i="14"/>
  <c r="BX30" i="14"/>
  <c r="BV30" i="14"/>
  <c r="BT30" i="14"/>
  <c r="BX29" i="14"/>
  <c r="BV29" i="14"/>
  <c r="BT29" i="14"/>
  <c r="BX28" i="14"/>
  <c r="BV28" i="14"/>
  <c r="BT28" i="14"/>
  <c r="BX22" i="14"/>
  <c r="BV22" i="14"/>
  <c r="BT22" i="14"/>
  <c r="BX21" i="14"/>
  <c r="BV21" i="14"/>
  <c r="BT21" i="14"/>
  <c r="BX20" i="14"/>
  <c r="BV20" i="14"/>
  <c r="BT20" i="14"/>
  <c r="BX19" i="14"/>
  <c r="BV19" i="14"/>
  <c r="BT19" i="14"/>
  <c r="BX18" i="14"/>
  <c r="BV18" i="14"/>
  <c r="BT18" i="14"/>
  <c r="BX17" i="14"/>
  <c r="BV17" i="14"/>
  <c r="BT17" i="14"/>
  <c r="BX16" i="14"/>
  <c r="BV16" i="14"/>
  <c r="BT16" i="14"/>
  <c r="BX15" i="14"/>
  <c r="BV15" i="14"/>
  <c r="BT15" i="14"/>
  <c r="BX14" i="14"/>
  <c r="BV14" i="14"/>
  <c r="BT14" i="14"/>
  <c r="BX13" i="14"/>
  <c r="BV13" i="14"/>
  <c r="BT13" i="14"/>
  <c r="BX12" i="14"/>
  <c r="BV12" i="14"/>
  <c r="BT12" i="14"/>
  <c r="BX11" i="14"/>
  <c r="BV11" i="14"/>
  <c r="BT11" i="14"/>
  <c r="BX10" i="14"/>
  <c r="BV10" i="14"/>
  <c r="BT10" i="14"/>
  <c r="BX9" i="14"/>
  <c r="BV9" i="14"/>
  <c r="BT9" i="14"/>
  <c r="BX8" i="14"/>
  <c r="BV8" i="14"/>
  <c r="BT8" i="14"/>
  <c r="BX7" i="14"/>
  <c r="BV7" i="14"/>
  <c r="BT7" i="14"/>
  <c r="BX6" i="14"/>
  <c r="BV6" i="14"/>
  <c r="BT6" i="14"/>
  <c r="BX5" i="14"/>
  <c r="BV5" i="14"/>
  <c r="BT5" i="14"/>
  <c r="F20" i="13"/>
  <c r="N22" i="13"/>
  <c r="M22" i="13"/>
  <c r="L22" i="13"/>
  <c r="K22" i="13"/>
  <c r="J22" i="13"/>
  <c r="I22" i="13"/>
  <c r="H22" i="13"/>
  <c r="G22" i="13"/>
  <c r="F22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N15" i="13"/>
  <c r="J15" i="13"/>
  <c r="F15" i="13"/>
  <c r="B15" i="13"/>
  <c r="N10" i="13"/>
  <c r="M10" i="13"/>
  <c r="L10" i="13"/>
  <c r="K10" i="13"/>
  <c r="J10" i="13"/>
  <c r="I10" i="13"/>
  <c r="H10" i="13"/>
  <c r="G10" i="13"/>
  <c r="F10" i="13"/>
  <c r="F8" i="13"/>
  <c r="N3" i="13"/>
  <c r="J3" i="13"/>
  <c r="F3" i="13"/>
  <c r="Q5" i="13"/>
  <c r="Q6" i="13" s="1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B5" i="13"/>
  <c r="B3" i="13"/>
  <c r="B5" i="1"/>
  <c r="D5" i="1"/>
  <c r="F5" i="1"/>
  <c r="H5" i="1"/>
  <c r="B6" i="1"/>
  <c r="D6" i="1"/>
  <c r="F6" i="1"/>
  <c r="H6" i="1"/>
  <c r="B7" i="1"/>
  <c r="D7" i="1"/>
  <c r="F7" i="1"/>
  <c r="H7" i="1"/>
  <c r="B8" i="1"/>
  <c r="D8" i="1"/>
  <c r="F8" i="1"/>
  <c r="H8" i="1"/>
  <c r="B9" i="1"/>
  <c r="D9" i="1"/>
  <c r="F9" i="1"/>
  <c r="H9" i="1"/>
  <c r="B10" i="1"/>
  <c r="D10" i="1"/>
  <c r="F10" i="1"/>
  <c r="H10" i="1"/>
  <c r="B11" i="1"/>
  <c r="D11" i="1"/>
  <c r="F11" i="1"/>
  <c r="H11" i="1"/>
  <c r="B12" i="1"/>
  <c r="D12" i="1"/>
  <c r="F12" i="1"/>
  <c r="H12" i="1"/>
  <c r="B13" i="1"/>
  <c r="D13" i="1"/>
  <c r="F13" i="1"/>
  <c r="H13" i="1"/>
  <c r="B14" i="1"/>
  <c r="D14" i="1"/>
  <c r="F14" i="1"/>
  <c r="H14" i="1"/>
  <c r="B15" i="1"/>
  <c r="D15" i="1"/>
  <c r="F15" i="1"/>
  <c r="H15" i="1"/>
  <c r="B16" i="1"/>
  <c r="D16" i="1"/>
  <c r="F16" i="1"/>
  <c r="H16" i="1"/>
  <c r="B17" i="1"/>
  <c r="D17" i="1"/>
  <c r="F17" i="1"/>
  <c r="H17" i="1"/>
  <c r="B18" i="1"/>
  <c r="D18" i="1"/>
  <c r="F18" i="1"/>
  <c r="H18" i="1"/>
  <c r="B19" i="1"/>
  <c r="D19" i="1"/>
  <c r="F19" i="1"/>
  <c r="H19" i="1"/>
  <c r="B20" i="1"/>
  <c r="D20" i="1"/>
  <c r="F20" i="1"/>
  <c r="H20" i="1"/>
  <c r="B21" i="1"/>
  <c r="D21" i="1"/>
  <c r="F21" i="1"/>
  <c r="H21" i="1"/>
  <c r="B22" i="1"/>
  <c r="C22" i="1" s="1"/>
  <c r="D22" i="1"/>
  <c r="F22" i="1"/>
  <c r="H22" i="1"/>
  <c r="K5" i="24" l="1"/>
  <c r="G8" i="24"/>
  <c r="G15" i="24"/>
  <c r="G4" i="24"/>
  <c r="C9" i="24"/>
  <c r="C7" i="24"/>
  <c r="BY12" i="33"/>
  <c r="BU17" i="33"/>
  <c r="BW22" i="33"/>
  <c r="BW19" i="33"/>
  <c r="BW17" i="33"/>
  <c r="BW18" i="33"/>
  <c r="BU11" i="33"/>
  <c r="BU13" i="33"/>
  <c r="BW5" i="33"/>
  <c r="BU10" i="33"/>
  <c r="BW11" i="33"/>
  <c r="BY18" i="33"/>
  <c r="BY20" i="33"/>
  <c r="BY19" i="33"/>
  <c r="BY16" i="33"/>
  <c r="BY8" i="33"/>
  <c r="BU18" i="33"/>
  <c r="BY5" i="33"/>
  <c r="BW7" i="33"/>
  <c r="BY13" i="33"/>
  <c r="BU21" i="33"/>
  <c r="BU6" i="33"/>
  <c r="BU14" i="33"/>
  <c r="BW15" i="33"/>
  <c r="BU16" i="33"/>
  <c r="BW14" i="33"/>
  <c r="BY15" i="33"/>
  <c r="BU22" i="33"/>
  <c r="BU15" i="33"/>
  <c r="BW6" i="33"/>
  <c r="BW9" i="33"/>
  <c r="BW12" i="33"/>
  <c r="BY22" i="33"/>
  <c r="BW21" i="33"/>
  <c r="BU19" i="33"/>
  <c r="BY21" i="33"/>
  <c r="BY17" i="33"/>
  <c r="BU20" i="33"/>
  <c r="BW16" i="33"/>
  <c r="BW20" i="33"/>
  <c r="BW29" i="33"/>
  <c r="BU32" i="33"/>
  <c r="BY33" i="33"/>
  <c r="BW35" i="33"/>
  <c r="BY29" i="33"/>
  <c r="BW32" i="33"/>
  <c r="BY35" i="33"/>
  <c r="BY28" i="33"/>
  <c r="BY32" i="33"/>
  <c r="BW30" i="33"/>
  <c r="BU34" i="33"/>
  <c r="BY30" i="33"/>
  <c r="BW34" i="33"/>
  <c r="BU31" i="33"/>
  <c r="BU29" i="33"/>
  <c r="BW31" i="33"/>
  <c r="BU33" i="33"/>
  <c r="BY31" i="33"/>
  <c r="BW33" i="33"/>
  <c r="BU35" i="33"/>
  <c r="BY36" i="33"/>
  <c r="BW39" i="33"/>
  <c r="BU42" i="33"/>
  <c r="BY44" i="33"/>
  <c r="BU37" i="33"/>
  <c r="BY39" i="33"/>
  <c r="BW42" i="33"/>
  <c r="BW37" i="33"/>
  <c r="BU40" i="33"/>
  <c r="BY42" i="33"/>
  <c r="BY37" i="33"/>
  <c r="BW40" i="33"/>
  <c r="BU43" i="33"/>
  <c r="BU38" i="33"/>
  <c r="BY40" i="33"/>
  <c r="BW43" i="33"/>
  <c r="BW38" i="33"/>
  <c r="BU41" i="33"/>
  <c r="BY43" i="33"/>
  <c r="BU45" i="33"/>
  <c r="BU36" i="33"/>
  <c r="BY38" i="33"/>
  <c r="BW41" i="33"/>
  <c r="BU44" i="33"/>
  <c r="BW45" i="33"/>
  <c r="BW36" i="33"/>
  <c r="BU39" i="33"/>
  <c r="BY41" i="33"/>
  <c r="BW44" i="33"/>
  <c r="BY45" i="33"/>
  <c r="BW7" i="32"/>
  <c r="BU11" i="32"/>
  <c r="BW12" i="32"/>
  <c r="BU6" i="32"/>
  <c r="BU8" i="32"/>
  <c r="BW8" i="32"/>
  <c r="BY10" i="32"/>
  <c r="BY8" i="32"/>
  <c r="BU5" i="32"/>
  <c r="BY13" i="32"/>
  <c r="BW11" i="32"/>
  <c r="BW5" i="32"/>
  <c r="BU7" i="32"/>
  <c r="BW9" i="32"/>
  <c r="BY12" i="32"/>
  <c r="BY5" i="32"/>
  <c r="BY11" i="32"/>
  <c r="BY9" i="32"/>
  <c r="BU12" i="32"/>
  <c r="BU17" i="32"/>
  <c r="BY19" i="32"/>
  <c r="BU13" i="32"/>
  <c r="BW17" i="32"/>
  <c r="BU20" i="32"/>
  <c r="BU21" i="32"/>
  <c r="BW13" i="32"/>
  <c r="BU15" i="32"/>
  <c r="BY17" i="32"/>
  <c r="BW20" i="32"/>
  <c r="BW21" i="32"/>
  <c r="BW15" i="32"/>
  <c r="BU18" i="32"/>
  <c r="BY20" i="32"/>
  <c r="BY21" i="32"/>
  <c r="BY15" i="32"/>
  <c r="BW18" i="32"/>
  <c r="BU14" i="32"/>
  <c r="BU16" i="32"/>
  <c r="BY18" i="32"/>
  <c r="BU22" i="32"/>
  <c r="BW14" i="32"/>
  <c r="BW16" i="32"/>
  <c r="BU19" i="32"/>
  <c r="BW22" i="32"/>
  <c r="BY14" i="32"/>
  <c r="BY16" i="32"/>
  <c r="BW19" i="32"/>
  <c r="BY22" i="32"/>
  <c r="BW10" i="31"/>
  <c r="BW5" i="31"/>
  <c r="BW8" i="31"/>
  <c r="BU7" i="31"/>
  <c r="BY5" i="31"/>
  <c r="BU9" i="31"/>
  <c r="BU12" i="31"/>
  <c r="BW9" i="31"/>
  <c r="BU11" i="31"/>
  <c r="BW12" i="31"/>
  <c r="BY9" i="31"/>
  <c r="BW11" i="31"/>
  <c r="BY12" i="31"/>
  <c r="BY13" i="31"/>
  <c r="BU10" i="31"/>
  <c r="BY11" i="31"/>
  <c r="BY14" i="31"/>
  <c r="BW17" i="31"/>
  <c r="BU20" i="31"/>
  <c r="BW21" i="31"/>
  <c r="BU15" i="31"/>
  <c r="BY17" i="31"/>
  <c r="BW20" i="31"/>
  <c r="BY21" i="31"/>
  <c r="BW15" i="31"/>
  <c r="BU18" i="31"/>
  <c r="BY20" i="31"/>
  <c r="BU13" i="31"/>
  <c r="BY15" i="31"/>
  <c r="BW18" i="31"/>
  <c r="BW13" i="31"/>
  <c r="BU16" i="31"/>
  <c r="BY18" i="31"/>
  <c r="BW16" i="31"/>
  <c r="BU19" i="31"/>
  <c r="BU22" i="31"/>
  <c r="BU14" i="31"/>
  <c r="BY16" i="31"/>
  <c r="BW19" i="31"/>
  <c r="BW22" i="31"/>
  <c r="BW14" i="31"/>
  <c r="BU17" i="31"/>
  <c r="BY19" i="31"/>
  <c r="BU21" i="31"/>
  <c r="BY22" i="31"/>
  <c r="BU8" i="30"/>
  <c r="BY9" i="30"/>
  <c r="BU10" i="30"/>
  <c r="BY11" i="30"/>
  <c r="BY5" i="30"/>
  <c r="BW8" i="30"/>
  <c r="BU12" i="30"/>
  <c r="BU13" i="30"/>
  <c r="BW16" i="30"/>
  <c r="BU19" i="30"/>
  <c r="BW12" i="30"/>
  <c r="BW13" i="30"/>
  <c r="BY16" i="30"/>
  <c r="BW19" i="30"/>
  <c r="BW7" i="30"/>
  <c r="BY8" i="30"/>
  <c r="BY10" i="30"/>
  <c r="BU11" i="30"/>
  <c r="BY12" i="30"/>
  <c r="BU14" i="30"/>
  <c r="BW14" i="30"/>
  <c r="BW5" i="30"/>
  <c r="BU15" i="30"/>
  <c r="BU17" i="30"/>
  <c r="BY19" i="30"/>
  <c r="BW15" i="30"/>
  <c r="BW17" i="30"/>
  <c r="BU20" i="30"/>
  <c r="BY15" i="30"/>
  <c r="BY17" i="30"/>
  <c r="BW20" i="30"/>
  <c r="BU18" i="30"/>
  <c r="BY20" i="30"/>
  <c r="BW18" i="30"/>
  <c r="BU21" i="30"/>
  <c r="BU22" i="30"/>
  <c r="BY13" i="30"/>
  <c r="BU16" i="30"/>
  <c r="BY18" i="30"/>
  <c r="BW21" i="30"/>
  <c r="BW22" i="30"/>
  <c r="BY21" i="30"/>
  <c r="BY22" i="30"/>
  <c r="BU15" i="29"/>
  <c r="BU5" i="29"/>
  <c r="BU6" i="29"/>
  <c r="BW7" i="29"/>
  <c r="BW10" i="29"/>
  <c r="BW5" i="29"/>
  <c r="BW6" i="29"/>
  <c r="BY8" i="29"/>
  <c r="BY5" i="29"/>
  <c r="BY11" i="29"/>
  <c r="BY6" i="29"/>
  <c r="BY9" i="29"/>
  <c r="BW12" i="29"/>
  <c r="BY12" i="29"/>
  <c r="BY7" i="29"/>
  <c r="BW8" i="29"/>
  <c r="BY13" i="29"/>
  <c r="BW11" i="29"/>
  <c r="BU10" i="29"/>
  <c r="BU13" i="29"/>
  <c r="BU14" i="29"/>
  <c r="BU16" i="29"/>
  <c r="BY18" i="29"/>
  <c r="BW21" i="29"/>
  <c r="BU8" i="29"/>
  <c r="BW13" i="29"/>
  <c r="BW14" i="29"/>
  <c r="BW16" i="29"/>
  <c r="BU19" i="29"/>
  <c r="BY21" i="29"/>
  <c r="BU12" i="29"/>
  <c r="BY14" i="29"/>
  <c r="BY16" i="29"/>
  <c r="BW19" i="29"/>
  <c r="BU22" i="29"/>
  <c r="BU9" i="29"/>
  <c r="BY10" i="29"/>
  <c r="BU17" i="29"/>
  <c r="BY19" i="29"/>
  <c r="BW22" i="29"/>
  <c r="BW9" i="29"/>
  <c r="BW17" i="29"/>
  <c r="BU20" i="29"/>
  <c r="BY22" i="29"/>
  <c r="BU11" i="29"/>
  <c r="BW15" i="29"/>
  <c r="BY17" i="29"/>
  <c r="BW20" i="29"/>
  <c r="BY15" i="29"/>
  <c r="BU18" i="29"/>
  <c r="BY20" i="29"/>
  <c r="BW18" i="29"/>
  <c r="BU21" i="29"/>
  <c r="AP7" i="27"/>
  <c r="AP5" i="27"/>
  <c r="P5" i="27"/>
  <c r="BW5" i="27"/>
  <c r="BP7" i="27"/>
  <c r="G5" i="27"/>
  <c r="Y5" i="27"/>
  <c r="BA7" i="27"/>
  <c r="Y19" i="28"/>
  <c r="Y20" i="28"/>
  <c r="Y21" i="28"/>
  <c r="Y22" i="28"/>
  <c r="Y18" i="28"/>
  <c r="Y13" i="28"/>
  <c r="Y10" i="28"/>
  <c r="Y17" i="28"/>
  <c r="Y14" i="28"/>
  <c r="Y11" i="28"/>
  <c r="AL21" i="28"/>
  <c r="AL20" i="28"/>
  <c r="AL11" i="28"/>
  <c r="AL17" i="28"/>
  <c r="AL15" i="28"/>
  <c r="AL12" i="28"/>
  <c r="AL19" i="28"/>
  <c r="AY22" i="28"/>
  <c r="AY19" i="28"/>
  <c r="AY20" i="28"/>
  <c r="AY21" i="28"/>
  <c r="AY17" i="28"/>
  <c r="AY9" i="28"/>
  <c r="AY15" i="28"/>
  <c r="AY13" i="28"/>
  <c r="AY10" i="28"/>
  <c r="AY5" i="28"/>
  <c r="P6" i="28"/>
  <c r="AL7" i="28"/>
  <c r="AY7" i="28"/>
  <c r="BN7" i="28"/>
  <c r="C8" i="28"/>
  <c r="T8" i="28"/>
  <c r="AL8" i="28"/>
  <c r="BF8" i="28"/>
  <c r="BY8" i="28"/>
  <c r="AJ9" i="28"/>
  <c r="BN9" i="28"/>
  <c r="G10" i="28"/>
  <c r="P11" i="28"/>
  <c r="AU12" i="28"/>
  <c r="BN12" i="28"/>
  <c r="AA15" i="28"/>
  <c r="BF16" i="28"/>
  <c r="G18" i="28"/>
  <c r="AY18" i="28"/>
  <c r="C21" i="28"/>
  <c r="C22" i="28"/>
  <c r="C20" i="28"/>
  <c r="C15" i="28"/>
  <c r="C12" i="28"/>
  <c r="C9" i="28"/>
  <c r="C19" i="28"/>
  <c r="C17" i="28"/>
  <c r="N22" i="28"/>
  <c r="N18" i="28"/>
  <c r="N21" i="28"/>
  <c r="N5" i="28"/>
  <c r="N16" i="28"/>
  <c r="N13" i="28"/>
  <c r="N10" i="28"/>
  <c r="N20" i="28"/>
  <c r="Y5" i="28"/>
  <c r="AL5" i="28"/>
  <c r="BA20" i="28"/>
  <c r="BA21" i="28"/>
  <c r="BA22" i="28"/>
  <c r="BA19" i="28"/>
  <c r="BA15" i="28"/>
  <c r="BA12" i="28"/>
  <c r="BA8" i="28"/>
  <c r="BA10" i="28"/>
  <c r="BA5" i="28"/>
  <c r="BN18" i="28"/>
  <c r="BN19" i="28"/>
  <c r="BN22" i="28"/>
  <c r="BN20" i="28"/>
  <c r="BN21" i="28"/>
  <c r="BN5" i="28"/>
  <c r="BN16" i="28"/>
  <c r="BN13" i="28"/>
  <c r="BN10" i="28"/>
  <c r="R6" i="28"/>
  <c r="AN7" i="28"/>
  <c r="BA7" i="28"/>
  <c r="E8" i="28"/>
  <c r="AN8" i="28"/>
  <c r="BH8" i="28"/>
  <c r="BA9" i="28"/>
  <c r="BP9" i="28"/>
  <c r="I10" i="28"/>
  <c r="AA12" i="28"/>
  <c r="AW12" i="28"/>
  <c r="BF13" i="28"/>
  <c r="BY13" i="28"/>
  <c r="G15" i="28"/>
  <c r="AC15" i="28"/>
  <c r="AL16" i="28"/>
  <c r="BN17" i="28"/>
  <c r="BA18" i="28"/>
  <c r="C5" i="28"/>
  <c r="P19" i="28"/>
  <c r="P20" i="28"/>
  <c r="P21" i="28"/>
  <c r="P22" i="28"/>
  <c r="P13" i="28"/>
  <c r="P10" i="28"/>
  <c r="P18" i="28"/>
  <c r="P15" i="28"/>
  <c r="AA20" i="28"/>
  <c r="AA21" i="28"/>
  <c r="AA22" i="28"/>
  <c r="AA19" i="28"/>
  <c r="AA16" i="28"/>
  <c r="AA8" i="28"/>
  <c r="AA14" i="28"/>
  <c r="AA11" i="28"/>
  <c r="AA5" i="28"/>
  <c r="AN18" i="28"/>
  <c r="AN20" i="28"/>
  <c r="AN21" i="28"/>
  <c r="AN5" i="28"/>
  <c r="AN17" i="28"/>
  <c r="AN14" i="28"/>
  <c r="AN12" i="28"/>
  <c r="AN9" i="28"/>
  <c r="BP19" i="28"/>
  <c r="BP22" i="28"/>
  <c r="BP20" i="28"/>
  <c r="BP21" i="28"/>
  <c r="BP14" i="28"/>
  <c r="BP11" i="28"/>
  <c r="BP15" i="28"/>
  <c r="BP5" i="28"/>
  <c r="BP13" i="28"/>
  <c r="BP10" i="28"/>
  <c r="N7" i="28"/>
  <c r="AA7" i="28"/>
  <c r="AF7" i="28" s="1"/>
  <c r="BP7" i="28"/>
  <c r="G8" i="28"/>
  <c r="Y8" i="28"/>
  <c r="AP8" i="28"/>
  <c r="E9" i="28"/>
  <c r="AL9" i="28"/>
  <c r="BF10" i="28"/>
  <c r="BY10" i="28"/>
  <c r="T11" i="28"/>
  <c r="AC12" i="28"/>
  <c r="AL13" i="28"/>
  <c r="BH13" i="28"/>
  <c r="BN14" i="28"/>
  <c r="I15" i="28"/>
  <c r="R16" i="28"/>
  <c r="AN16" i="28"/>
  <c r="BP17" i="28"/>
  <c r="E22" i="28"/>
  <c r="E18" i="28"/>
  <c r="E21" i="28"/>
  <c r="E20" i="28"/>
  <c r="E5" i="28"/>
  <c r="E16" i="28"/>
  <c r="E13" i="28"/>
  <c r="E10" i="28"/>
  <c r="E17" i="28"/>
  <c r="E14" i="28"/>
  <c r="E12" i="28"/>
  <c r="P5" i="28"/>
  <c r="AC21" i="28"/>
  <c r="AC22" i="28"/>
  <c r="AC20" i="28"/>
  <c r="AC11" i="28"/>
  <c r="AC19" i="28"/>
  <c r="AC17" i="28"/>
  <c r="AC16" i="28"/>
  <c r="AC13" i="28"/>
  <c r="AP19" i="28"/>
  <c r="AP20" i="28"/>
  <c r="AP21" i="28"/>
  <c r="AP15" i="28"/>
  <c r="AP5" i="28"/>
  <c r="AP17" i="28"/>
  <c r="AP14" i="28"/>
  <c r="AP11" i="28"/>
  <c r="G6" i="28"/>
  <c r="J6" i="28" s="1"/>
  <c r="AJ6" i="28"/>
  <c r="BL6" i="28"/>
  <c r="BY6" i="28"/>
  <c r="AC7" i="28"/>
  <c r="BF7" i="28"/>
  <c r="AU8" i="28"/>
  <c r="BL8" i="28"/>
  <c r="G9" i="28"/>
  <c r="Y9" i="28"/>
  <c r="BH10" i="28"/>
  <c r="C11" i="28"/>
  <c r="I12" i="28"/>
  <c r="AN13" i="28"/>
  <c r="BY15" i="28"/>
  <c r="T16" i="28"/>
  <c r="BH18" i="28"/>
  <c r="G19" i="28"/>
  <c r="G20" i="28"/>
  <c r="G21" i="28"/>
  <c r="G22" i="28"/>
  <c r="G17" i="28"/>
  <c r="G14" i="28"/>
  <c r="G11" i="28"/>
  <c r="R20" i="28"/>
  <c r="R21" i="28"/>
  <c r="R22" i="28"/>
  <c r="R14" i="28"/>
  <c r="R11" i="28"/>
  <c r="R8" i="28"/>
  <c r="R5" i="28"/>
  <c r="R15" i="28"/>
  <c r="R12" i="28"/>
  <c r="R10" i="28"/>
  <c r="BF18" i="28"/>
  <c r="BF19" i="28"/>
  <c r="BF20" i="28"/>
  <c r="BF21" i="28"/>
  <c r="BF5" i="28"/>
  <c r="BF14" i="28"/>
  <c r="BF12" i="28"/>
  <c r="BU21" i="28"/>
  <c r="BU17" i="28"/>
  <c r="BU20" i="28"/>
  <c r="BU15" i="28"/>
  <c r="BU12" i="28"/>
  <c r="BU9" i="28"/>
  <c r="BU19" i="28"/>
  <c r="I6" i="28"/>
  <c r="AL6" i="28"/>
  <c r="AY6" i="28"/>
  <c r="BB6" i="28" s="1"/>
  <c r="C7" i="28"/>
  <c r="P7" i="28"/>
  <c r="AE7" i="28"/>
  <c r="BU7" i="28"/>
  <c r="AC8" i="28"/>
  <c r="AW8" i="28"/>
  <c r="BN8" i="28"/>
  <c r="I9" i="28"/>
  <c r="BF9" i="28"/>
  <c r="AN10" i="28"/>
  <c r="BJ10" i="28"/>
  <c r="N12" i="28"/>
  <c r="T13" i="28"/>
  <c r="AP13" i="28"/>
  <c r="AY14" i="28"/>
  <c r="BH15" i="28"/>
  <c r="C16" i="28"/>
  <c r="AE17" i="28"/>
  <c r="R18" i="28"/>
  <c r="G5" i="28"/>
  <c r="T21" i="28"/>
  <c r="T22" i="28"/>
  <c r="T20" i="28"/>
  <c r="T17" i="28"/>
  <c r="T15" i="28"/>
  <c r="T12" i="28"/>
  <c r="T9" i="28"/>
  <c r="T19" i="28"/>
  <c r="AE22" i="28"/>
  <c r="AE18" i="28"/>
  <c r="AE20" i="28"/>
  <c r="AE21" i="28"/>
  <c r="AE5" i="28"/>
  <c r="AE12" i="28"/>
  <c r="AE9" i="28"/>
  <c r="AE16" i="28"/>
  <c r="AE13" i="28"/>
  <c r="AE10" i="28"/>
  <c r="AU21" i="28"/>
  <c r="BB21" i="28" s="1"/>
  <c r="AU17" i="28"/>
  <c r="AU20" i="28"/>
  <c r="BB20" i="28" s="1"/>
  <c r="AU16" i="28"/>
  <c r="AU13" i="28"/>
  <c r="AU19" i="28"/>
  <c r="AU11" i="28"/>
  <c r="BH19" i="28"/>
  <c r="BH20" i="28"/>
  <c r="BH21" i="28"/>
  <c r="BH14" i="28"/>
  <c r="BH11" i="28"/>
  <c r="BH9" i="28"/>
  <c r="BH5" i="28"/>
  <c r="BU5" i="28"/>
  <c r="Y6" i="28"/>
  <c r="BA6" i="28"/>
  <c r="E7" i="28"/>
  <c r="R7" i="28"/>
  <c r="AU7" i="28"/>
  <c r="BW7" i="28"/>
  <c r="N8" i="28"/>
  <c r="AE8" i="28"/>
  <c r="AY8" i="28"/>
  <c r="BP8" i="28"/>
  <c r="N9" i="28"/>
  <c r="AC9" i="28"/>
  <c r="AP9" i="28"/>
  <c r="AP10" i="28"/>
  <c r="AY11" i="28"/>
  <c r="BU11" i="28"/>
  <c r="C13" i="28"/>
  <c r="AE14" i="28"/>
  <c r="BA14" i="28"/>
  <c r="N17" i="28"/>
  <c r="U17" i="28" s="1"/>
  <c r="BF17" i="28"/>
  <c r="BQ17" i="28" s="1"/>
  <c r="BY17" i="28"/>
  <c r="AP18" i="28"/>
  <c r="I20" i="28"/>
  <c r="I21" i="28"/>
  <c r="I22" i="28"/>
  <c r="I14" i="28"/>
  <c r="I11" i="28"/>
  <c r="I18" i="28"/>
  <c r="I8" i="28"/>
  <c r="I5" i="28"/>
  <c r="I16" i="28"/>
  <c r="T5" i="28"/>
  <c r="AU5" i="28"/>
  <c r="BB5" i="28" s="1"/>
  <c r="BJ20" i="28"/>
  <c r="BJ21" i="28"/>
  <c r="BJ19" i="28"/>
  <c r="BJ18" i="28"/>
  <c r="BJ15" i="28"/>
  <c r="BJ12" i="28"/>
  <c r="BJ8" i="28"/>
  <c r="BJ5" i="28"/>
  <c r="BJ16" i="28"/>
  <c r="BJ14" i="28"/>
  <c r="BJ11" i="28"/>
  <c r="BW18" i="28"/>
  <c r="BW19" i="28"/>
  <c r="BW20" i="28"/>
  <c r="BW21" i="28"/>
  <c r="BW5" i="28"/>
  <c r="BW17" i="28"/>
  <c r="BW16" i="28"/>
  <c r="BW13" i="28"/>
  <c r="BW10" i="28"/>
  <c r="BW14" i="28"/>
  <c r="BW12" i="28"/>
  <c r="AA6" i="28"/>
  <c r="BP6" i="28"/>
  <c r="BQ6" i="28" s="1"/>
  <c r="T7" i="28"/>
  <c r="AW7" i="28"/>
  <c r="BJ7" i="28"/>
  <c r="P8" i="28"/>
  <c r="BU8" i="28"/>
  <c r="P9" i="28"/>
  <c r="AU9" i="28"/>
  <c r="BA11" i="28"/>
  <c r="N14" i="28"/>
  <c r="AJ14" i="28"/>
  <c r="BL15" i="28"/>
  <c r="BU16" i="28"/>
  <c r="P17" i="28"/>
  <c r="BH17" i="28"/>
  <c r="AJ20" i="28"/>
  <c r="AQ20" i="28" s="1"/>
  <c r="AJ21" i="28"/>
  <c r="AQ21" i="28" s="1"/>
  <c r="AJ22" i="28"/>
  <c r="AJ19" i="28"/>
  <c r="AJ10" i="28"/>
  <c r="AJ18" i="28"/>
  <c r="AJ16" i="28"/>
  <c r="AJ8" i="28"/>
  <c r="AQ8" i="28" s="1"/>
  <c r="AJ5" i="28"/>
  <c r="AJ15" i="28"/>
  <c r="AJ12" i="28"/>
  <c r="AW18" i="28"/>
  <c r="AW22" i="28"/>
  <c r="AW19" i="28"/>
  <c r="AW20" i="28"/>
  <c r="AW21" i="28"/>
  <c r="AW5" i="28"/>
  <c r="AW14" i="28"/>
  <c r="AW17" i="28"/>
  <c r="AW16" i="28"/>
  <c r="AW13" i="28"/>
  <c r="AW10" i="28"/>
  <c r="BL21" i="28"/>
  <c r="BL17" i="28"/>
  <c r="BL20" i="28"/>
  <c r="BL19" i="28"/>
  <c r="BL16" i="28"/>
  <c r="BL13" i="28"/>
  <c r="BL11" i="28"/>
  <c r="BY19" i="28"/>
  <c r="BY20" i="28"/>
  <c r="BY21" i="28"/>
  <c r="BY14" i="28"/>
  <c r="BY11" i="28"/>
  <c r="BY9" i="28"/>
  <c r="BY5" i="28"/>
  <c r="N6" i="28"/>
  <c r="U6" i="28" s="1"/>
  <c r="AC6" i="28"/>
  <c r="AP6" i="28"/>
  <c r="G7" i="28"/>
  <c r="AJ7" i="28"/>
  <c r="AQ7" i="28" s="1"/>
  <c r="BL7" i="28"/>
  <c r="BY7" i="28"/>
  <c r="BW8" i="28"/>
  <c r="R9" i="28"/>
  <c r="AW9" i="28"/>
  <c r="BL9" i="28"/>
  <c r="AA10" i="28"/>
  <c r="AJ11" i="28"/>
  <c r="BL12" i="28"/>
  <c r="G13" i="28"/>
  <c r="BU13" i="28"/>
  <c r="P14" i="28"/>
  <c r="Y15" i="28"/>
  <c r="AU15" i="28"/>
  <c r="BA16" i="28"/>
  <c r="AA18" i="28"/>
  <c r="BP18" i="28"/>
  <c r="AC10" i="28"/>
  <c r="P12" i="28"/>
  <c r="I13" i="28"/>
  <c r="C14" i="28"/>
  <c r="BU14" i="28"/>
  <c r="BN15" i="28"/>
  <c r="BH16" i="28"/>
  <c r="C18" i="28"/>
  <c r="J18" i="28" s="1"/>
  <c r="AC18" i="28"/>
  <c r="AN22" i="28"/>
  <c r="BJ22" i="28"/>
  <c r="AA9" i="28"/>
  <c r="T10" i="28"/>
  <c r="N11" i="28"/>
  <c r="U11" i="28" s="1"/>
  <c r="G12" i="28"/>
  <c r="BY12" i="28"/>
  <c r="BL14" i="28"/>
  <c r="BF15" i="28"/>
  <c r="AY16" i="28"/>
  <c r="E19" i="28"/>
  <c r="AP22" i="28"/>
  <c r="E11" i="28"/>
  <c r="BW11" i="28"/>
  <c r="BP12" i="28"/>
  <c r="BJ13" i="28"/>
  <c r="AW15" i="28"/>
  <c r="AP16" i="28"/>
  <c r="AJ17" i="28"/>
  <c r="AQ17" i="28" s="1"/>
  <c r="AN19" i="28"/>
  <c r="C10" i="28"/>
  <c r="J10" i="28" s="1"/>
  <c r="BU10" i="28"/>
  <c r="BN11" i="28"/>
  <c r="BH12" i="28"/>
  <c r="BA13" i="28"/>
  <c r="AU14" i="28"/>
  <c r="BB14" i="28" s="1"/>
  <c r="AN15" i="28"/>
  <c r="AA17" i="28"/>
  <c r="T18" i="28"/>
  <c r="I19" i="28"/>
  <c r="BL10" i="28"/>
  <c r="BF11" i="28"/>
  <c r="AY12" i="28"/>
  <c r="AL14" i="28"/>
  <c r="AE15" i="28"/>
  <c r="Y16" i="28"/>
  <c r="AF16" i="28" s="1"/>
  <c r="R17" i="28"/>
  <c r="BJ17" i="28"/>
  <c r="AU18" i="28"/>
  <c r="BU18" i="28"/>
  <c r="BJ9" i="28"/>
  <c r="AW11" i="28"/>
  <c r="AP12" i="28"/>
  <c r="AJ13" i="28"/>
  <c r="AQ13" i="28" s="1"/>
  <c r="AC14" i="28"/>
  <c r="P16" i="28"/>
  <c r="I17" i="28"/>
  <c r="N19" i="28"/>
  <c r="BW22" i="28"/>
  <c r="AU10" i="28"/>
  <c r="BB10" i="28" s="1"/>
  <c r="AN11" i="28"/>
  <c r="AA13" i="28"/>
  <c r="T14" i="28"/>
  <c r="N15" i="28"/>
  <c r="U15" i="28" s="1"/>
  <c r="G16" i="28"/>
  <c r="BY16" i="28"/>
  <c r="AL18" i="28"/>
  <c r="BY18" i="28"/>
  <c r="AE19" i="28"/>
  <c r="BF22" i="28"/>
  <c r="BY22" i="28"/>
  <c r="AL10" i="28"/>
  <c r="AE11" i="28"/>
  <c r="Y12" i="28"/>
  <c r="AF12" i="28" s="1"/>
  <c r="R13" i="28"/>
  <c r="E15" i="28"/>
  <c r="BW15" i="28"/>
  <c r="BP16" i="28"/>
  <c r="BA17" i="28"/>
  <c r="BL18" i="28"/>
  <c r="R19" i="28"/>
  <c r="BH22" i="28"/>
  <c r="BU22" i="28"/>
  <c r="F51" i="28"/>
  <c r="G45" i="28"/>
  <c r="G38" i="28"/>
  <c r="G40" i="28"/>
  <c r="P28" i="28"/>
  <c r="AA45" i="28"/>
  <c r="Z51" i="28"/>
  <c r="AA38" i="28"/>
  <c r="AA44" i="28"/>
  <c r="AJ28" i="28"/>
  <c r="AT51" i="28"/>
  <c r="AU38" i="28"/>
  <c r="AU45" i="28"/>
  <c r="AU41" i="28"/>
  <c r="BM51" i="28"/>
  <c r="BN45" i="28"/>
  <c r="BN28" i="28"/>
  <c r="BN38" i="28"/>
  <c r="BX51" i="28"/>
  <c r="BY44" i="28"/>
  <c r="BY38" i="28"/>
  <c r="BY40" i="28"/>
  <c r="I29" i="28"/>
  <c r="S52" i="28"/>
  <c r="AM52" i="28"/>
  <c r="BG52" i="28"/>
  <c r="BH29" i="28"/>
  <c r="M53" i="28"/>
  <c r="AZ53" i="28"/>
  <c r="BA30" i="28"/>
  <c r="BK53" i="28"/>
  <c r="F54" i="28"/>
  <c r="Z54" i="28"/>
  <c r="AT54" i="28"/>
  <c r="AU31" i="28"/>
  <c r="BE54" i="28"/>
  <c r="BX54" i="28"/>
  <c r="S55" i="28"/>
  <c r="AM55" i="28"/>
  <c r="AN32" i="28"/>
  <c r="AX55" i="28"/>
  <c r="AY32" i="28"/>
  <c r="H56" i="28"/>
  <c r="I33" i="28"/>
  <c r="B57" i="28"/>
  <c r="C34" i="28"/>
  <c r="AK57" i="28"/>
  <c r="AL34" i="28"/>
  <c r="BT57" i="28"/>
  <c r="BU34" i="28"/>
  <c r="G35" i="28"/>
  <c r="AD58" i="28"/>
  <c r="AE35" i="28"/>
  <c r="BM58" i="28"/>
  <c r="BN35" i="28"/>
  <c r="BY35" i="28"/>
  <c r="X59" i="28"/>
  <c r="Y36" i="28"/>
  <c r="AO59" i="28"/>
  <c r="AP36" i="28"/>
  <c r="BG59" i="28"/>
  <c r="BH36" i="28"/>
  <c r="AK60" i="28"/>
  <c r="AL37" i="28"/>
  <c r="BL22" i="28"/>
  <c r="R45" i="28"/>
  <c r="Q51" i="28"/>
  <c r="R38" i="28"/>
  <c r="R39" i="28"/>
  <c r="R40" i="28"/>
  <c r="AK51" i="28"/>
  <c r="AL45" i="28"/>
  <c r="AL38" i="28"/>
  <c r="AL41" i="28"/>
  <c r="BE51" i="28"/>
  <c r="BF28" i="28"/>
  <c r="BF38" i="28"/>
  <c r="BO51" i="28"/>
  <c r="BP43" i="28"/>
  <c r="BP38" i="28"/>
  <c r="T29" i="28"/>
  <c r="AD52" i="28"/>
  <c r="AX52" i="28"/>
  <c r="AY29" i="28"/>
  <c r="BI52" i="28"/>
  <c r="D53" i="28"/>
  <c r="X53" i="28"/>
  <c r="BV53" i="28"/>
  <c r="G31" i="28"/>
  <c r="Q54" i="28"/>
  <c r="AA31" i="28"/>
  <c r="AK54" i="28"/>
  <c r="AL31" i="28"/>
  <c r="AQ31" i="28" s="1"/>
  <c r="AV54" i="28"/>
  <c r="BF31" i="28"/>
  <c r="BO54" i="28"/>
  <c r="BY31" i="28"/>
  <c r="AD55" i="28"/>
  <c r="AE32" i="28"/>
  <c r="AO55" i="28"/>
  <c r="AZ55" i="28"/>
  <c r="BK55" i="28"/>
  <c r="BV55" i="28"/>
  <c r="BW32" i="28"/>
  <c r="AT56" i="28"/>
  <c r="BE56" i="28"/>
  <c r="BO56" i="28"/>
  <c r="BP33" i="28"/>
  <c r="D57" i="28"/>
  <c r="O57" i="28"/>
  <c r="Z57" i="28"/>
  <c r="AA34" i="28"/>
  <c r="AM57" i="28"/>
  <c r="AX57" i="28"/>
  <c r="BI57" i="28"/>
  <c r="BJ34" i="28"/>
  <c r="BV57" i="28"/>
  <c r="H58" i="28"/>
  <c r="S58" i="28"/>
  <c r="T35" i="28"/>
  <c r="BO58" i="28"/>
  <c r="B59" i="28"/>
  <c r="M59" i="28"/>
  <c r="N36" i="28"/>
  <c r="Z59" i="28"/>
  <c r="AA36" i="28"/>
  <c r="BI59" i="28"/>
  <c r="BJ36" i="28"/>
  <c r="B60" i="28"/>
  <c r="C37" i="28"/>
  <c r="S60" i="28"/>
  <c r="T37" i="28"/>
  <c r="AM60" i="28"/>
  <c r="AN37" i="28"/>
  <c r="H51" i="28"/>
  <c r="I45" i="28"/>
  <c r="I44" i="28"/>
  <c r="R28" i="28"/>
  <c r="AB51" i="28"/>
  <c r="AC38" i="28"/>
  <c r="AC45" i="28"/>
  <c r="AC41" i="28"/>
  <c r="AL28" i="28"/>
  <c r="AV51" i="28"/>
  <c r="AW28" i="28"/>
  <c r="BB28" i="28" s="1"/>
  <c r="AW38" i="28"/>
  <c r="AW42" i="28"/>
  <c r="BG51" i="28"/>
  <c r="BH38" i="28"/>
  <c r="BH39" i="28"/>
  <c r="BP28" i="28"/>
  <c r="B52" i="28"/>
  <c r="AE29" i="28"/>
  <c r="AO52" i="28"/>
  <c r="AP29" i="28"/>
  <c r="AZ52" i="28"/>
  <c r="BJ29" i="28"/>
  <c r="BT52" i="28"/>
  <c r="E30" i="28"/>
  <c r="O53" i="28"/>
  <c r="Y30" i="28"/>
  <c r="AI53" i="28"/>
  <c r="AJ30" i="28"/>
  <c r="AT53" i="28"/>
  <c r="BM53" i="28"/>
  <c r="BW30" i="28"/>
  <c r="H54" i="28"/>
  <c r="R31" i="28"/>
  <c r="AB54" i="28"/>
  <c r="AC31" i="28"/>
  <c r="AM54" i="28"/>
  <c r="AW31" i="28"/>
  <c r="BG54" i="28"/>
  <c r="BP31" i="28"/>
  <c r="B55" i="28"/>
  <c r="AP32" i="28"/>
  <c r="BA32" i="28"/>
  <c r="BL32" i="28"/>
  <c r="BQ32" i="28" s="1"/>
  <c r="BX55" i="28"/>
  <c r="BY32" i="28"/>
  <c r="AI56" i="28"/>
  <c r="AJ33" i="28"/>
  <c r="AU33" i="28"/>
  <c r="BF33" i="28"/>
  <c r="E34" i="28"/>
  <c r="P34" i="28"/>
  <c r="U34" i="28" s="1"/>
  <c r="AB57" i="28"/>
  <c r="AC34" i="28"/>
  <c r="AF34" i="28" s="1"/>
  <c r="AN34" i="28"/>
  <c r="AY34" i="28"/>
  <c r="BK57" i="28"/>
  <c r="BL34" i="28"/>
  <c r="BW34" i="28"/>
  <c r="I35" i="28"/>
  <c r="BE58" i="28"/>
  <c r="BF35" i="28"/>
  <c r="BP35" i="28"/>
  <c r="C36" i="28"/>
  <c r="O59" i="28"/>
  <c r="P36" i="28"/>
  <c r="AB59" i="28"/>
  <c r="AC36" i="28"/>
  <c r="AT59" i="28"/>
  <c r="AU36" i="28"/>
  <c r="BK59" i="28"/>
  <c r="BL36" i="28"/>
  <c r="D60" i="28"/>
  <c r="E37" i="28"/>
  <c r="AU22" i="28"/>
  <c r="BB22" i="28" s="1"/>
  <c r="S51" i="28"/>
  <c r="T38" i="28"/>
  <c r="T45" i="28"/>
  <c r="AM51" i="28"/>
  <c r="AN28" i="28"/>
  <c r="AN38" i="28"/>
  <c r="AX51" i="28"/>
  <c r="AY45" i="28"/>
  <c r="AY38" i="28"/>
  <c r="M52" i="28"/>
  <c r="BK52" i="28"/>
  <c r="F53" i="28"/>
  <c r="P30" i="28"/>
  <c r="U30" i="28" s="1"/>
  <c r="Z53" i="28"/>
  <c r="AA30" i="28"/>
  <c r="AK53" i="28"/>
  <c r="BE53" i="28"/>
  <c r="BX53" i="28"/>
  <c r="S54" i="28"/>
  <c r="T31" i="28"/>
  <c r="AD54" i="28"/>
  <c r="AN31" i="28"/>
  <c r="AX54" i="28"/>
  <c r="M55" i="28"/>
  <c r="N32" i="28"/>
  <c r="X55" i="28"/>
  <c r="BM55" i="28"/>
  <c r="BN32" i="28"/>
  <c r="B56" i="28"/>
  <c r="M56" i="28"/>
  <c r="X56" i="28"/>
  <c r="Y33" i="28"/>
  <c r="AK56" i="28"/>
  <c r="AV56" i="28"/>
  <c r="BG56" i="28"/>
  <c r="BH33" i="28"/>
  <c r="BT56" i="28"/>
  <c r="F57" i="28"/>
  <c r="Q57" i="28"/>
  <c r="R34" i="28"/>
  <c r="AD57" i="28"/>
  <c r="AO57" i="28"/>
  <c r="AZ57" i="28"/>
  <c r="BA34" i="28"/>
  <c r="BM57" i="28"/>
  <c r="BX57" i="28"/>
  <c r="X58" i="28"/>
  <c r="AI58" i="28"/>
  <c r="AT58" i="28"/>
  <c r="AU35" i="28"/>
  <c r="BG58" i="28"/>
  <c r="D59" i="28"/>
  <c r="E36" i="28"/>
  <c r="Q59" i="28"/>
  <c r="AD59" i="28"/>
  <c r="AE36" i="28"/>
  <c r="AV59" i="28"/>
  <c r="AW36" i="28"/>
  <c r="BM59" i="28"/>
  <c r="BN36" i="28"/>
  <c r="F60" i="28"/>
  <c r="AT60" i="28"/>
  <c r="AU37" i="28"/>
  <c r="AL22" i="28"/>
  <c r="T28" i="28"/>
  <c r="AD51" i="28"/>
  <c r="AE42" i="28"/>
  <c r="AE28" i="28"/>
  <c r="AF28" i="28" s="1"/>
  <c r="AE39" i="28"/>
  <c r="AE38" i="28"/>
  <c r="AO51" i="28"/>
  <c r="AP45" i="28"/>
  <c r="AP38" i="28"/>
  <c r="AP43" i="28"/>
  <c r="AP40" i="28"/>
  <c r="AY28" i="28"/>
  <c r="BI51" i="28"/>
  <c r="BJ37" i="28"/>
  <c r="BJ40" i="28"/>
  <c r="BJ38" i="28"/>
  <c r="BJ44" i="28"/>
  <c r="D52" i="28"/>
  <c r="N29" i="28"/>
  <c r="X52" i="28"/>
  <c r="Y29" i="28"/>
  <c r="AI52" i="28"/>
  <c r="BL29" i="28"/>
  <c r="BV52" i="28"/>
  <c r="G30" i="28"/>
  <c r="J30" i="28" s="1"/>
  <c r="Q53" i="28"/>
  <c r="R30" i="28"/>
  <c r="AB53" i="28"/>
  <c r="AL30" i="28"/>
  <c r="AV53" i="28"/>
  <c r="BF30" i="28"/>
  <c r="BO53" i="28"/>
  <c r="BY30" i="28"/>
  <c r="AE31" i="28"/>
  <c r="AO54" i="28"/>
  <c r="AY31" i="28"/>
  <c r="BI54" i="28"/>
  <c r="D55" i="28"/>
  <c r="E32" i="28"/>
  <c r="J32" i="28" s="1"/>
  <c r="O55" i="28"/>
  <c r="Y32" i="28"/>
  <c r="AI55" i="28"/>
  <c r="BO55" i="28"/>
  <c r="BP32" i="28"/>
  <c r="C33" i="28"/>
  <c r="N33" i="28"/>
  <c r="Z56" i="28"/>
  <c r="AA33" i="28"/>
  <c r="AL33" i="28"/>
  <c r="AW33" i="28"/>
  <c r="BI56" i="28"/>
  <c r="BJ33" i="28"/>
  <c r="BQ33" i="28" s="1"/>
  <c r="BU33" i="28"/>
  <c r="G34" i="28"/>
  <c r="S57" i="28"/>
  <c r="T34" i="28"/>
  <c r="AE34" i="28"/>
  <c r="AP34" i="28"/>
  <c r="BN34" i="28"/>
  <c r="BY34" i="28"/>
  <c r="M58" i="28"/>
  <c r="N35" i="28"/>
  <c r="Y35" i="28"/>
  <c r="AJ35" i="28"/>
  <c r="AV58" i="28"/>
  <c r="AW35" i="28"/>
  <c r="BH35" i="28"/>
  <c r="F59" i="28"/>
  <c r="G36" i="28"/>
  <c r="R36" i="28"/>
  <c r="AX59" i="28"/>
  <c r="AY36" i="28"/>
  <c r="BO59" i="28"/>
  <c r="BP36" i="28"/>
  <c r="AV60" i="28"/>
  <c r="AW37" i="28"/>
  <c r="B51" i="28"/>
  <c r="C38" i="28"/>
  <c r="C45" i="28"/>
  <c r="BA45" i="28"/>
  <c r="AZ51" i="28"/>
  <c r="BA44" i="28"/>
  <c r="BA37" i="28"/>
  <c r="BA38" i="28"/>
  <c r="BA40" i="28"/>
  <c r="BJ28" i="28"/>
  <c r="BT51" i="28"/>
  <c r="BU38" i="28"/>
  <c r="BU37" i="28"/>
  <c r="O52" i="28"/>
  <c r="P29" i="28"/>
  <c r="Z52" i="28"/>
  <c r="AJ29" i="28"/>
  <c r="AT52" i="28"/>
  <c r="BM52" i="28"/>
  <c r="H53" i="28"/>
  <c r="I30" i="28"/>
  <c r="S53" i="28"/>
  <c r="AC30" i="28"/>
  <c r="AM53" i="28"/>
  <c r="AW30" i="28"/>
  <c r="BB30" i="28" s="1"/>
  <c r="BG53" i="28"/>
  <c r="BP30" i="28"/>
  <c r="B54" i="28"/>
  <c r="C31" i="28"/>
  <c r="M54" i="28"/>
  <c r="AP31" i="28"/>
  <c r="AZ54" i="28"/>
  <c r="BJ31" i="28"/>
  <c r="BT54" i="28"/>
  <c r="BU31" i="28"/>
  <c r="F55" i="28"/>
  <c r="Z55" i="28"/>
  <c r="AT55" i="28"/>
  <c r="BE55" i="28"/>
  <c r="BF32" i="28"/>
  <c r="D56" i="28"/>
  <c r="O56" i="28"/>
  <c r="P33" i="28"/>
  <c r="AB56" i="28"/>
  <c r="AM56" i="28"/>
  <c r="AX56" i="28"/>
  <c r="AY33" i="28"/>
  <c r="BK56" i="28"/>
  <c r="BV56" i="28"/>
  <c r="H57" i="28"/>
  <c r="I34" i="28"/>
  <c r="BE57" i="28"/>
  <c r="BO57" i="28"/>
  <c r="B58" i="28"/>
  <c r="C35" i="28"/>
  <c r="O58" i="28"/>
  <c r="Z58" i="28"/>
  <c r="AK58" i="28"/>
  <c r="AL35" i="28"/>
  <c r="AX58" i="28"/>
  <c r="BI58" i="28"/>
  <c r="BT58" i="28"/>
  <c r="BU35" i="28"/>
  <c r="H59" i="28"/>
  <c r="S59" i="28"/>
  <c r="AI59" i="28"/>
  <c r="AJ36" i="28"/>
  <c r="AZ59" i="28"/>
  <c r="BA36" i="28"/>
  <c r="AB60" i="28"/>
  <c r="AC37" i="28"/>
  <c r="C28" i="28"/>
  <c r="M51" i="28"/>
  <c r="N39" i="28"/>
  <c r="N28" i="28"/>
  <c r="N38" i="28"/>
  <c r="X51" i="28"/>
  <c r="Y45" i="28"/>
  <c r="Y43" i="28"/>
  <c r="Y38" i="28"/>
  <c r="AF38" i="28" s="1"/>
  <c r="BA28" i="28"/>
  <c r="BK51" i="28"/>
  <c r="BL38" i="28"/>
  <c r="BU28" i="28"/>
  <c r="F52" i="28"/>
  <c r="G29" i="28"/>
  <c r="J29" i="28" s="1"/>
  <c r="Q52" i="28"/>
  <c r="AA29" i="28"/>
  <c r="AK52" i="28"/>
  <c r="AU29" i="28"/>
  <c r="BB29" i="28" s="1"/>
  <c r="BE52" i="28"/>
  <c r="BN29" i="28"/>
  <c r="BX52" i="28"/>
  <c r="BY29" i="28"/>
  <c r="T30" i="28"/>
  <c r="AD53" i="28"/>
  <c r="AN30" i="28"/>
  <c r="AX53" i="28"/>
  <c r="BH30" i="28"/>
  <c r="D54" i="28"/>
  <c r="N31" i="28"/>
  <c r="U31" i="28" s="1"/>
  <c r="X54" i="28"/>
  <c r="BA31" i="28"/>
  <c r="BK54" i="28"/>
  <c r="BL31" i="28"/>
  <c r="BV54" i="28"/>
  <c r="G32" i="28"/>
  <c r="Q55" i="28"/>
  <c r="AA32" i="28"/>
  <c r="AK55" i="28"/>
  <c r="AU32" i="28"/>
  <c r="BB32" i="28" s="1"/>
  <c r="BG55" i="28"/>
  <c r="BH32" i="28"/>
  <c r="E33" i="28"/>
  <c r="Q56" i="28"/>
  <c r="R33" i="28"/>
  <c r="AC33" i="28"/>
  <c r="AN33" i="28"/>
  <c r="AZ56" i="28"/>
  <c r="BA33" i="28"/>
  <c r="BL33" i="28"/>
  <c r="BW33" i="28"/>
  <c r="AT57" i="28"/>
  <c r="AU34" i="28"/>
  <c r="BB34" i="28" s="1"/>
  <c r="BF34" i="28"/>
  <c r="BP34" i="28"/>
  <c r="D58" i="28"/>
  <c r="E35" i="28"/>
  <c r="P35" i="28"/>
  <c r="AA35" i="28"/>
  <c r="AM58" i="28"/>
  <c r="AN35" i="28"/>
  <c r="AY35" i="28"/>
  <c r="BJ35" i="28"/>
  <c r="BQ35" i="28" s="1"/>
  <c r="BV58" i="28"/>
  <c r="BW35" i="28"/>
  <c r="I36" i="28"/>
  <c r="T36" i="28"/>
  <c r="AK59" i="28"/>
  <c r="AL36" i="28"/>
  <c r="BT59" i="28"/>
  <c r="BU36" i="28"/>
  <c r="M60" i="28"/>
  <c r="N37" i="28"/>
  <c r="AD60" i="28"/>
  <c r="AE37" i="28"/>
  <c r="AA39" i="28"/>
  <c r="AW39" i="28"/>
  <c r="D51" i="28"/>
  <c r="E42" i="28"/>
  <c r="E28" i="28"/>
  <c r="E38" i="28"/>
  <c r="O51" i="28"/>
  <c r="P45" i="28"/>
  <c r="P39" i="28"/>
  <c r="P38" i="28"/>
  <c r="P43" i="28"/>
  <c r="AI51" i="28"/>
  <c r="AJ45" i="28"/>
  <c r="AJ39" i="28"/>
  <c r="AJ44" i="28"/>
  <c r="AJ38" i="28"/>
  <c r="AQ38" i="28" s="1"/>
  <c r="BL28" i="28"/>
  <c r="BW45" i="28"/>
  <c r="BV51" i="28"/>
  <c r="BW42" i="28"/>
  <c r="BW28" i="28"/>
  <c r="BW38" i="28"/>
  <c r="H52" i="28"/>
  <c r="R29" i="28"/>
  <c r="AB52" i="28"/>
  <c r="AL29" i="28"/>
  <c r="AV52" i="28"/>
  <c r="BF29" i="28"/>
  <c r="BO52" i="28"/>
  <c r="BP29" i="28"/>
  <c r="B53" i="28"/>
  <c r="AE30" i="28"/>
  <c r="AO53" i="28"/>
  <c r="AY30" i="28"/>
  <c r="BI53" i="28"/>
  <c r="BJ30" i="28"/>
  <c r="BQ30" i="28" s="1"/>
  <c r="BT53" i="28"/>
  <c r="E31" i="28"/>
  <c r="O54" i="28"/>
  <c r="Y31" i="28"/>
  <c r="AF31" i="28" s="1"/>
  <c r="AI54" i="28"/>
  <c r="BM54" i="28"/>
  <c r="BW31" i="28"/>
  <c r="H55" i="28"/>
  <c r="R32" i="28"/>
  <c r="AB55" i="28"/>
  <c r="AL32" i="28"/>
  <c r="AQ32" i="28" s="1"/>
  <c r="AV55" i="28"/>
  <c r="AW32" i="28"/>
  <c r="BI55" i="28"/>
  <c r="BT55" i="28"/>
  <c r="F56" i="28"/>
  <c r="G33" i="28"/>
  <c r="S56" i="28"/>
  <c r="AD56" i="28"/>
  <c r="AO56" i="28"/>
  <c r="AP33" i="28"/>
  <c r="BM56" i="28"/>
  <c r="BX56" i="28"/>
  <c r="BY33" i="28"/>
  <c r="M57" i="28"/>
  <c r="X57" i="28"/>
  <c r="AI57" i="28"/>
  <c r="AJ34" i="28"/>
  <c r="AQ34" i="28" s="1"/>
  <c r="AV57" i="28"/>
  <c r="BG57" i="28"/>
  <c r="F58" i="28"/>
  <c r="Q58" i="28"/>
  <c r="AB58" i="28"/>
  <c r="AC35" i="28"/>
  <c r="AO58" i="28"/>
  <c r="AZ58" i="28"/>
  <c r="BK58" i="28"/>
  <c r="BL35" i="28"/>
  <c r="BX58" i="28"/>
  <c r="AM59" i="28"/>
  <c r="AN36" i="28"/>
  <c r="BE59" i="28"/>
  <c r="BF36" i="28"/>
  <c r="BV59" i="28"/>
  <c r="BW36" i="28"/>
  <c r="BE60" i="28"/>
  <c r="G39" i="28"/>
  <c r="BK60" i="28"/>
  <c r="BT60" i="28"/>
  <c r="D61" i="28"/>
  <c r="M61" i="28"/>
  <c r="AD61" i="28"/>
  <c r="AM61" i="28"/>
  <c r="AV61" i="28"/>
  <c r="BE61" i="28"/>
  <c r="BM61" i="28"/>
  <c r="BV61" i="28"/>
  <c r="Q62" i="28"/>
  <c r="AK62" i="28"/>
  <c r="AL39" i="28"/>
  <c r="BT62" i="28"/>
  <c r="BU39" i="28"/>
  <c r="AD63" i="28"/>
  <c r="AE40" i="28"/>
  <c r="BM63" i="28"/>
  <c r="BN40" i="28"/>
  <c r="M64" i="28"/>
  <c r="N41" i="28"/>
  <c r="AB64" i="28"/>
  <c r="AO64" i="28"/>
  <c r="AP41" i="28"/>
  <c r="F65" i="28"/>
  <c r="G42" i="28"/>
  <c r="AI65" i="28"/>
  <c r="AJ42" i="28"/>
  <c r="BK65" i="28"/>
  <c r="BL42" i="28"/>
  <c r="BX65" i="28"/>
  <c r="BY42" i="28"/>
  <c r="O66" i="28"/>
  <c r="AB66" i="28"/>
  <c r="AC43" i="28"/>
  <c r="BE66" i="28"/>
  <c r="BF43" i="28"/>
  <c r="H67" i="28"/>
  <c r="AM68" i="28"/>
  <c r="BL37" i="28"/>
  <c r="H62" i="28"/>
  <c r="AB62" i="28"/>
  <c r="AC39" i="28"/>
  <c r="AM62" i="28"/>
  <c r="AX62" i="28"/>
  <c r="BI62" i="28"/>
  <c r="BJ39" i="28"/>
  <c r="BV62" i="28"/>
  <c r="H63" i="28"/>
  <c r="S63" i="28"/>
  <c r="T40" i="28"/>
  <c r="BO63" i="28"/>
  <c r="B64" i="28"/>
  <c r="O64" i="28"/>
  <c r="P41" i="28"/>
  <c r="BE64" i="28"/>
  <c r="BF41" i="28"/>
  <c r="BT64" i="28"/>
  <c r="H65" i="28"/>
  <c r="I42" i="28"/>
  <c r="AK65" i="28"/>
  <c r="AL42" i="28"/>
  <c r="AX65" i="28"/>
  <c r="AY42" i="28"/>
  <c r="BM65" i="28"/>
  <c r="B66" i="28"/>
  <c r="C43" i="28"/>
  <c r="AD66" i="28"/>
  <c r="AE43" i="28"/>
  <c r="BG66" i="28"/>
  <c r="BT66" i="28"/>
  <c r="BU43" i="28"/>
  <c r="Z67" i="28"/>
  <c r="BT67" i="28"/>
  <c r="BU44" i="28"/>
  <c r="BM60" i="28"/>
  <c r="BV60" i="28"/>
  <c r="F61" i="28"/>
  <c r="O61" i="28"/>
  <c r="X61" i="28"/>
  <c r="AO61" i="28"/>
  <c r="AX61" i="28"/>
  <c r="BG61" i="28"/>
  <c r="BO61" i="28"/>
  <c r="BX61" i="28"/>
  <c r="I39" i="28"/>
  <c r="S62" i="28"/>
  <c r="T39" i="28"/>
  <c r="AD62" i="28"/>
  <c r="AN39" i="28"/>
  <c r="AY39" i="28"/>
  <c r="BK62" i="28"/>
  <c r="BL39" i="28"/>
  <c r="BW39" i="28"/>
  <c r="I40" i="28"/>
  <c r="BE63" i="28"/>
  <c r="BF40" i="28"/>
  <c r="BP40" i="28"/>
  <c r="C41" i="28"/>
  <c r="Q64" i="28"/>
  <c r="R41" i="28"/>
  <c r="AD64" i="28"/>
  <c r="AE41" i="28"/>
  <c r="AT64" i="28"/>
  <c r="BG64" i="28"/>
  <c r="BH41" i="28"/>
  <c r="BU41" i="28"/>
  <c r="X65" i="28"/>
  <c r="Y42" i="28"/>
  <c r="AM65" i="28"/>
  <c r="AZ65" i="28"/>
  <c r="BA42" i="28"/>
  <c r="BN42" i="28"/>
  <c r="D66" i="28"/>
  <c r="E43" i="28"/>
  <c r="Q66" i="28"/>
  <c r="R43" i="28"/>
  <c r="AT66" i="28"/>
  <c r="AU43" i="28"/>
  <c r="BH43" i="28"/>
  <c r="BV66" i="28"/>
  <c r="BW43" i="28"/>
  <c r="M68" i="28"/>
  <c r="N45" i="28"/>
  <c r="U45" i="28" s="1"/>
  <c r="BF37" i="28"/>
  <c r="BN37" i="28"/>
  <c r="BW37" i="28"/>
  <c r="AO62" i="28"/>
  <c r="AZ62" i="28"/>
  <c r="BA39" i="28"/>
  <c r="BM62" i="28"/>
  <c r="BX62" i="28"/>
  <c r="X63" i="28"/>
  <c r="AI63" i="28"/>
  <c r="AT63" i="28"/>
  <c r="AU40" i="28"/>
  <c r="BB40" i="28" s="1"/>
  <c r="BG63" i="28"/>
  <c r="D64" i="28"/>
  <c r="E41" i="28"/>
  <c r="S64" i="28"/>
  <c r="BI64" i="28"/>
  <c r="BJ41" i="28"/>
  <c r="BV64" i="28"/>
  <c r="BW41" i="28"/>
  <c r="M65" i="28"/>
  <c r="Z65" i="28"/>
  <c r="AA42" i="28"/>
  <c r="AN42" i="28"/>
  <c r="BO65" i="28"/>
  <c r="BP42" i="28"/>
  <c r="F66" i="28"/>
  <c r="S66" i="28"/>
  <c r="T43" i="28"/>
  <c r="AV66" i="28"/>
  <c r="AW43" i="28"/>
  <c r="BI66" i="28"/>
  <c r="BJ43" i="28"/>
  <c r="BX66" i="28"/>
  <c r="M67" i="28"/>
  <c r="N44" i="28"/>
  <c r="AB67" i="28"/>
  <c r="AC44" i="28"/>
  <c r="AT67" i="28"/>
  <c r="AU44" i="28"/>
  <c r="O60" i="28"/>
  <c r="X60" i="28"/>
  <c r="AO60" i="28"/>
  <c r="AX60" i="28"/>
  <c r="BG60" i="28"/>
  <c r="BO60" i="28"/>
  <c r="BX60" i="28"/>
  <c r="H61" i="28"/>
  <c r="Q61" i="28"/>
  <c r="Z61" i="28"/>
  <c r="AI61" i="28"/>
  <c r="AZ61" i="28"/>
  <c r="BI61" i="28"/>
  <c r="B62" i="28"/>
  <c r="C39" i="28"/>
  <c r="M62" i="28"/>
  <c r="AP39" i="28"/>
  <c r="BN39" i="28"/>
  <c r="BY39" i="28"/>
  <c r="M63" i="28"/>
  <c r="N63" i="28" s="1"/>
  <c r="N40" i="28"/>
  <c r="Y40" i="28"/>
  <c r="AF40" i="28" s="1"/>
  <c r="AJ40" i="28"/>
  <c r="AV63" i="28"/>
  <c r="AW40" i="28"/>
  <c r="BH40" i="28"/>
  <c r="F64" i="28"/>
  <c r="G41" i="28"/>
  <c r="T41" i="28"/>
  <c r="AI64" i="28"/>
  <c r="AJ41" i="28"/>
  <c r="AQ41" i="28" s="1"/>
  <c r="AV64" i="28"/>
  <c r="AW41" i="28"/>
  <c r="BK64" i="28"/>
  <c r="BX64" i="28"/>
  <c r="BY41" i="28"/>
  <c r="N42" i="28"/>
  <c r="AB65" i="28"/>
  <c r="AC42" i="28"/>
  <c r="AO65" i="28"/>
  <c r="AP42" i="28"/>
  <c r="BE65" i="28"/>
  <c r="G43" i="28"/>
  <c r="AI66" i="28"/>
  <c r="AJ43" i="28"/>
  <c r="AX66" i="28"/>
  <c r="BK66" i="28"/>
  <c r="BL43" i="28"/>
  <c r="BY43" i="28"/>
  <c r="O67" i="28"/>
  <c r="AD68" i="28"/>
  <c r="AE45" i="28"/>
  <c r="G37" i="28"/>
  <c r="P37" i="28"/>
  <c r="Y37" i="28"/>
  <c r="AF37" i="28" s="1"/>
  <c r="AP37" i="28"/>
  <c r="AY37" i="28"/>
  <c r="BH37" i="28"/>
  <c r="BP37" i="28"/>
  <c r="BY37" i="28"/>
  <c r="I38" i="28"/>
  <c r="D62" i="28"/>
  <c r="X62" i="28"/>
  <c r="BE62" i="28"/>
  <c r="BO62" i="28"/>
  <c r="B63" i="28"/>
  <c r="C40" i="28"/>
  <c r="O63" i="28"/>
  <c r="Z63" i="28"/>
  <c r="AK63" i="28"/>
  <c r="AL40" i="28"/>
  <c r="AX63" i="28"/>
  <c r="BI63" i="28"/>
  <c r="BT63" i="28"/>
  <c r="BU40" i="28"/>
  <c r="H64" i="28"/>
  <c r="I64" i="28" s="1"/>
  <c r="I41" i="28"/>
  <c r="AK64" i="28"/>
  <c r="AX64" i="28"/>
  <c r="AY41" i="28"/>
  <c r="BL41" i="28"/>
  <c r="B65" i="28"/>
  <c r="C42" i="28"/>
  <c r="J42" i="28" s="1"/>
  <c r="O65" i="28"/>
  <c r="P42" i="28"/>
  <c r="AD65" i="28"/>
  <c r="AE65" i="28" s="1"/>
  <c r="BF42" i="28"/>
  <c r="BT65" i="28"/>
  <c r="BU42" i="28"/>
  <c r="H66" i="28"/>
  <c r="I43" i="28"/>
  <c r="X66" i="28"/>
  <c r="AK66" i="28"/>
  <c r="AL43" i="28"/>
  <c r="AY43" i="28"/>
  <c r="BM66" i="28"/>
  <c r="BN43" i="28"/>
  <c r="B67" i="28"/>
  <c r="C44" i="28"/>
  <c r="Q67" i="28"/>
  <c r="BK67" i="28"/>
  <c r="BL44" i="28"/>
  <c r="BX59" i="28"/>
  <c r="H60" i="28"/>
  <c r="Q60" i="28"/>
  <c r="Z60" i="28"/>
  <c r="AI60" i="28"/>
  <c r="AZ60" i="28"/>
  <c r="BI60" i="28"/>
  <c r="B61" i="28"/>
  <c r="S61" i="28"/>
  <c r="AB61" i="28"/>
  <c r="AK61" i="28"/>
  <c r="AT61" i="28"/>
  <c r="BK61" i="28"/>
  <c r="BT61" i="28"/>
  <c r="E39" i="28"/>
  <c r="O62" i="28"/>
  <c r="Y39" i="28"/>
  <c r="AF39" i="28" s="1"/>
  <c r="AI62" i="28"/>
  <c r="AT62" i="28"/>
  <c r="AU39" i="28"/>
  <c r="BF39" i="28"/>
  <c r="BP39" i="28"/>
  <c r="D63" i="28"/>
  <c r="E40" i="28"/>
  <c r="P40" i="28"/>
  <c r="AA40" i="28"/>
  <c r="AM63" i="28"/>
  <c r="AN40" i="28"/>
  <c r="AY40" i="28"/>
  <c r="BV63" i="28"/>
  <c r="BW40" i="28"/>
  <c r="X64" i="28"/>
  <c r="Y64" i="28" s="1"/>
  <c r="Y41" i="28"/>
  <c r="AF41" i="28" s="1"/>
  <c r="AZ64" i="28"/>
  <c r="BA41" i="28"/>
  <c r="BM64" i="28"/>
  <c r="BN41" i="28"/>
  <c r="D65" i="28"/>
  <c r="Q65" i="28"/>
  <c r="R65" i="28" s="1"/>
  <c r="R42" i="28"/>
  <c r="AT65" i="28"/>
  <c r="AU65" i="28" s="1"/>
  <c r="AU42" i="28"/>
  <c r="BB42" i="28" s="1"/>
  <c r="BG65" i="28"/>
  <c r="BH42" i="28"/>
  <c r="BV65" i="28"/>
  <c r="AM66" i="28"/>
  <c r="AN66" i="28" s="1"/>
  <c r="AN43" i="28"/>
  <c r="AZ66" i="28"/>
  <c r="BA43" i="28"/>
  <c r="BO66" i="28"/>
  <c r="D67" i="28"/>
  <c r="E44" i="28"/>
  <c r="R44" i="28"/>
  <c r="D68" i="28"/>
  <c r="E68" i="28" s="1"/>
  <c r="E45" i="28"/>
  <c r="BY36" i="28"/>
  <c r="I37" i="28"/>
  <c r="R37" i="28"/>
  <c r="AA37" i="28"/>
  <c r="AJ37" i="28"/>
  <c r="AQ37" i="28" s="1"/>
  <c r="F62" i="28"/>
  <c r="Z62" i="28"/>
  <c r="AV62" i="28"/>
  <c r="AW62" i="28" s="1"/>
  <c r="BG62" i="28"/>
  <c r="F63" i="28"/>
  <c r="Q63" i="28"/>
  <c r="AB63" i="28"/>
  <c r="AC40" i="28"/>
  <c r="AO63" i="28"/>
  <c r="AZ63" i="28"/>
  <c r="BK63" i="28"/>
  <c r="BL40" i="28"/>
  <c r="BX63" i="28"/>
  <c r="Z64" i="28"/>
  <c r="AA41" i="28"/>
  <c r="AM64" i="28"/>
  <c r="AN41" i="28"/>
  <c r="BO64" i="28"/>
  <c r="BP41" i="28"/>
  <c r="S65" i="28"/>
  <c r="T42" i="28"/>
  <c r="AV65" i="28"/>
  <c r="BI65" i="28"/>
  <c r="BJ42" i="28"/>
  <c r="M66" i="28"/>
  <c r="N43" i="28"/>
  <c r="U43" i="28" s="1"/>
  <c r="Z66" i="28"/>
  <c r="AA66" i="28" s="1"/>
  <c r="AA43" i="28"/>
  <c r="AO66" i="28"/>
  <c r="AP66" i="28" s="1"/>
  <c r="F67" i="28"/>
  <c r="G44" i="28"/>
  <c r="S67" i="28"/>
  <c r="T44" i="28"/>
  <c r="AK67" i="28"/>
  <c r="AL67" i="28" s="1"/>
  <c r="AL44" i="28"/>
  <c r="BE68" i="28"/>
  <c r="BF68" i="28" s="1"/>
  <c r="BX68" i="28"/>
  <c r="BY68" i="28" s="1"/>
  <c r="AV68" i="28"/>
  <c r="BF45" i="28"/>
  <c r="BO68" i="28"/>
  <c r="BY45" i="28"/>
  <c r="AN45" i="28"/>
  <c r="AW45" i="28"/>
  <c r="BG68" i="28"/>
  <c r="BP45" i="28"/>
  <c r="AD67" i="28"/>
  <c r="AM67" i="28"/>
  <c r="AV67" i="28"/>
  <c r="BE67" i="28"/>
  <c r="BM67" i="28"/>
  <c r="BN67" i="28" s="1"/>
  <c r="BV67" i="28"/>
  <c r="BW67" i="28" s="1"/>
  <c r="F68" i="28"/>
  <c r="G68" i="28" s="1"/>
  <c r="O68" i="28"/>
  <c r="P68" i="28" s="1"/>
  <c r="X68" i="28"/>
  <c r="AO68" i="28"/>
  <c r="AX68" i="28"/>
  <c r="BH45" i="28"/>
  <c r="AE44" i="28"/>
  <c r="AN44" i="28"/>
  <c r="AW44" i="28"/>
  <c r="BF44" i="28"/>
  <c r="BN44" i="28"/>
  <c r="BW44" i="28"/>
  <c r="BI68" i="28"/>
  <c r="X67" i="28"/>
  <c r="AO67" i="28"/>
  <c r="AX67" i="28"/>
  <c r="AY67" i="28" s="1"/>
  <c r="BG67" i="28"/>
  <c r="BH67" i="28" s="1"/>
  <c r="BO67" i="28"/>
  <c r="BP67" i="28" s="1"/>
  <c r="BX67" i="28"/>
  <c r="H68" i="28"/>
  <c r="Q68" i="28"/>
  <c r="Z68" i="28"/>
  <c r="AI68" i="28"/>
  <c r="AJ68" i="28" s="1"/>
  <c r="AZ68" i="28"/>
  <c r="BA68" i="28" s="1"/>
  <c r="BJ45" i="28"/>
  <c r="BQ45" i="28" s="1"/>
  <c r="BT68" i="28"/>
  <c r="BU68" i="28" s="1"/>
  <c r="BU45" i="28"/>
  <c r="P44" i="28"/>
  <c r="Y44" i="28"/>
  <c r="AP44" i="28"/>
  <c r="AY44" i="28"/>
  <c r="BH44" i="28"/>
  <c r="BP44" i="28"/>
  <c r="BK68" i="28"/>
  <c r="BL68" i="28" s="1"/>
  <c r="BL45" i="28"/>
  <c r="BV68" i="28"/>
  <c r="AI67" i="28"/>
  <c r="AZ67" i="28"/>
  <c r="BI67" i="28"/>
  <c r="BJ67" i="28" s="1"/>
  <c r="B68" i="28"/>
  <c r="C68" i="28" s="1"/>
  <c r="S68" i="28"/>
  <c r="T68" i="28" s="1"/>
  <c r="AB68" i="28"/>
  <c r="AC68" i="28" s="1"/>
  <c r="AK68" i="28"/>
  <c r="AT68" i="28"/>
  <c r="BM68" i="28"/>
  <c r="AW21" i="1"/>
  <c r="BA17" i="1"/>
  <c r="G6" i="24"/>
  <c r="I9" i="27"/>
  <c r="I11" i="27"/>
  <c r="I7" i="27"/>
  <c r="I8" i="27"/>
  <c r="I5" i="27"/>
  <c r="I6" i="27"/>
  <c r="AJ5" i="27"/>
  <c r="AJ10" i="27"/>
  <c r="AU11" i="27"/>
  <c r="AU8" i="27"/>
  <c r="AU6" i="27"/>
  <c r="AU7" i="27"/>
  <c r="BN11" i="27"/>
  <c r="BN8" i="27"/>
  <c r="BN7" i="27"/>
  <c r="R10" i="27"/>
  <c r="AA15" i="27"/>
  <c r="AA11" i="27"/>
  <c r="AA5" i="27"/>
  <c r="AA9" i="27"/>
  <c r="AL15" i="27"/>
  <c r="AL6" i="27"/>
  <c r="AL12" i="27"/>
  <c r="AL7" i="27"/>
  <c r="AL16" i="27"/>
  <c r="AL10" i="27"/>
  <c r="BF7" i="27"/>
  <c r="BF12" i="27"/>
  <c r="BF9" i="27"/>
  <c r="BF16" i="27"/>
  <c r="BY12" i="27"/>
  <c r="BY9" i="27"/>
  <c r="BA6" i="27"/>
  <c r="BN6" i="27"/>
  <c r="P7" i="27"/>
  <c r="T8" i="27"/>
  <c r="R5" i="27"/>
  <c r="AC7" i="27"/>
  <c r="AC11" i="27"/>
  <c r="AL5" i="27"/>
  <c r="AW7" i="27"/>
  <c r="AW16" i="27"/>
  <c r="AW11" i="27"/>
  <c r="AW8" i="27"/>
  <c r="BF5" i="27"/>
  <c r="BP10" i="27"/>
  <c r="BP8" i="27"/>
  <c r="BY5" i="27"/>
  <c r="AE6" i="27"/>
  <c r="C15" i="27"/>
  <c r="C10" i="27"/>
  <c r="C7" i="27"/>
  <c r="C16" i="27"/>
  <c r="C12" i="27"/>
  <c r="T16" i="27"/>
  <c r="T12" i="27"/>
  <c r="T10" i="27"/>
  <c r="T7" i="27"/>
  <c r="AN12" i="27"/>
  <c r="AN9" i="27"/>
  <c r="AN7" i="27"/>
  <c r="BH12" i="27"/>
  <c r="BH9" i="27"/>
  <c r="C6" i="27"/>
  <c r="BF6" i="27"/>
  <c r="BP6" i="27"/>
  <c r="R7" i="27"/>
  <c r="BH7" i="27"/>
  <c r="AN8" i="27"/>
  <c r="C5" i="27"/>
  <c r="T5" i="27"/>
  <c r="AE16" i="27"/>
  <c r="AE7" i="27"/>
  <c r="AE11" i="27"/>
  <c r="AN5" i="27"/>
  <c r="AY10" i="27"/>
  <c r="AY8" i="27"/>
  <c r="BH5" i="27"/>
  <c r="N6" i="27"/>
  <c r="E7" i="27"/>
  <c r="E8" i="27"/>
  <c r="E12" i="27"/>
  <c r="E9" i="27"/>
  <c r="N7" i="27"/>
  <c r="N11" i="27"/>
  <c r="N8" i="27"/>
  <c r="N16" i="27"/>
  <c r="AE5" i="27"/>
  <c r="AP12" i="27"/>
  <c r="AP9" i="27"/>
  <c r="AY5" i="27"/>
  <c r="BJ15" i="27"/>
  <c r="BJ5" i="27"/>
  <c r="BQ5" i="27" s="1"/>
  <c r="BJ11" i="27"/>
  <c r="BJ9" i="27"/>
  <c r="BU15" i="27"/>
  <c r="BU10" i="27"/>
  <c r="BU6" i="27"/>
  <c r="BU7" i="27"/>
  <c r="BU12" i="27"/>
  <c r="E6" i="27"/>
  <c r="Y6" i="27"/>
  <c r="AJ6" i="27"/>
  <c r="BH6" i="27"/>
  <c r="AJ7" i="27"/>
  <c r="AQ7" i="27" s="1"/>
  <c r="BJ7" i="27"/>
  <c r="E5" i="27"/>
  <c r="N5" i="27"/>
  <c r="U5" i="27" s="1"/>
  <c r="BA10" i="27"/>
  <c r="BA5" i="27"/>
  <c r="BL6" i="27"/>
  <c r="BL11" i="27"/>
  <c r="BL8" i="27"/>
  <c r="BL7" i="27"/>
  <c r="AW6" i="27"/>
  <c r="AY7" i="27"/>
  <c r="BY7" i="27"/>
  <c r="AC8" i="27"/>
  <c r="G17" i="27"/>
  <c r="G8" i="27"/>
  <c r="G12" i="27"/>
  <c r="G9" i="27"/>
  <c r="P8" i="27"/>
  <c r="P10" i="27"/>
  <c r="Y12" i="27"/>
  <c r="Y9" i="27"/>
  <c r="BW7" i="27"/>
  <c r="BW16" i="27"/>
  <c r="BW12" i="27"/>
  <c r="BW9" i="27"/>
  <c r="G6" i="27"/>
  <c r="AA6" i="27"/>
  <c r="C9" i="27"/>
  <c r="BU9" i="27"/>
  <c r="BN10" i="27"/>
  <c r="BH11" i="27"/>
  <c r="BA12" i="27"/>
  <c r="R13" i="27"/>
  <c r="BA13" i="27"/>
  <c r="AU14" i="27"/>
  <c r="E15" i="27"/>
  <c r="AN15" i="27"/>
  <c r="BW15" i="27"/>
  <c r="BU16" i="27"/>
  <c r="I17" i="27"/>
  <c r="AN17" i="27"/>
  <c r="BF17" i="27"/>
  <c r="BW17" i="27"/>
  <c r="P18" i="27"/>
  <c r="AY18" i="27"/>
  <c r="BP18" i="27"/>
  <c r="I19" i="27"/>
  <c r="AA19" i="27"/>
  <c r="BJ19" i="27"/>
  <c r="C20" i="27"/>
  <c r="T20" i="27"/>
  <c r="AL20" i="27"/>
  <c r="BU20" i="27"/>
  <c r="N21" i="27"/>
  <c r="AE21" i="27"/>
  <c r="AW21" i="27"/>
  <c r="BN21" i="27"/>
  <c r="G22" i="27"/>
  <c r="Y22" i="27"/>
  <c r="AP22" i="27"/>
  <c r="BH8" i="27"/>
  <c r="N9" i="27"/>
  <c r="BA9" i="27"/>
  <c r="BL9" i="27"/>
  <c r="G10" i="27"/>
  <c r="AA10" i="27"/>
  <c r="AU10" i="27"/>
  <c r="BF10" i="27"/>
  <c r="BY10" i="27"/>
  <c r="T11" i="27"/>
  <c r="AN11" i="27"/>
  <c r="AY11" i="27"/>
  <c r="N12" i="27"/>
  <c r="BL12" i="27"/>
  <c r="G13" i="27"/>
  <c r="T13" i="27"/>
  <c r="AE13" i="27"/>
  <c r="AP13" i="27"/>
  <c r="BN13" i="27"/>
  <c r="BY13" i="27"/>
  <c r="N14" i="27"/>
  <c r="Y14" i="27"/>
  <c r="AJ14" i="27"/>
  <c r="AW14" i="27"/>
  <c r="BH14" i="27"/>
  <c r="G15" i="27"/>
  <c r="R15" i="27"/>
  <c r="AC15" i="27"/>
  <c r="AP15" i="27"/>
  <c r="BA15" i="27"/>
  <c r="BL15" i="27"/>
  <c r="BY15" i="27"/>
  <c r="AJ16" i="27"/>
  <c r="AU16" i="27"/>
  <c r="BH16" i="27"/>
  <c r="Y17" i="27"/>
  <c r="AP17" i="27"/>
  <c r="BH17" i="27"/>
  <c r="BY17" i="27"/>
  <c r="R18" i="27"/>
  <c r="AJ18" i="27"/>
  <c r="BA18" i="27"/>
  <c r="AC19" i="27"/>
  <c r="AU19" i="27"/>
  <c r="BL19" i="27"/>
  <c r="E20" i="27"/>
  <c r="AN20" i="27"/>
  <c r="BF20" i="27"/>
  <c r="BW20" i="27"/>
  <c r="P21" i="27"/>
  <c r="AY21" i="27"/>
  <c r="BP21" i="27"/>
  <c r="I22" i="27"/>
  <c r="AA22" i="27"/>
  <c r="BJ8" i="27"/>
  <c r="BQ8" i="27" s="1"/>
  <c r="AW10" i="27"/>
  <c r="AP11" i="27"/>
  <c r="AJ12" i="27"/>
  <c r="AQ12" i="27" s="1"/>
  <c r="I13" i="27"/>
  <c r="C14" i="27"/>
  <c r="AL14" i="27"/>
  <c r="BU14" i="27"/>
  <c r="AE15" i="27"/>
  <c r="BN15" i="27"/>
  <c r="Y16" i="27"/>
  <c r="BJ16" i="27"/>
  <c r="N17" i="27"/>
  <c r="AA17" i="27"/>
  <c r="BJ17" i="27"/>
  <c r="C18" i="27"/>
  <c r="T18" i="27"/>
  <c r="AL18" i="27"/>
  <c r="BU18" i="27"/>
  <c r="N19" i="27"/>
  <c r="AE19" i="27"/>
  <c r="AW19" i="27"/>
  <c r="BN19" i="27"/>
  <c r="G20" i="27"/>
  <c r="Y20" i="27"/>
  <c r="AP20" i="27"/>
  <c r="BH20" i="27"/>
  <c r="BY20" i="27"/>
  <c r="R21" i="27"/>
  <c r="AJ21" i="27"/>
  <c r="BA21" i="27"/>
  <c r="AC22" i="27"/>
  <c r="AU22" i="27"/>
  <c r="AP8" i="27"/>
  <c r="BA8" i="27"/>
  <c r="BU8" i="27"/>
  <c r="P9" i="27"/>
  <c r="AJ9" i="27"/>
  <c r="AU9" i="27"/>
  <c r="BN9" i="27"/>
  <c r="I10" i="27"/>
  <c r="AC10" i="27"/>
  <c r="AN10" i="27"/>
  <c r="BH10" i="27"/>
  <c r="C11" i="27"/>
  <c r="BA11" i="27"/>
  <c r="BU11" i="27"/>
  <c r="P12" i="27"/>
  <c r="AA12" i="27"/>
  <c r="AU12" i="27"/>
  <c r="BN12" i="27"/>
  <c r="AU13" i="27"/>
  <c r="BF13" i="27"/>
  <c r="BP13" i="27"/>
  <c r="E14" i="27"/>
  <c r="P14" i="27"/>
  <c r="AA14" i="27"/>
  <c r="AN14" i="27"/>
  <c r="AY14" i="27"/>
  <c r="BJ14" i="27"/>
  <c r="BW14" i="27"/>
  <c r="I15" i="27"/>
  <c r="T15" i="27"/>
  <c r="BP15" i="27"/>
  <c r="AA16" i="27"/>
  <c r="BL16" i="27"/>
  <c r="BY16" i="27"/>
  <c r="AC17" i="27"/>
  <c r="AU17" i="27"/>
  <c r="BL17" i="27"/>
  <c r="E18" i="27"/>
  <c r="AN18" i="27"/>
  <c r="BF18" i="27"/>
  <c r="BW18" i="27"/>
  <c r="P19" i="27"/>
  <c r="AY19" i="27"/>
  <c r="BP19" i="27"/>
  <c r="I20" i="27"/>
  <c r="AA20" i="27"/>
  <c r="BJ20" i="27"/>
  <c r="C21" i="27"/>
  <c r="T21" i="27"/>
  <c r="AL21" i="27"/>
  <c r="BU21" i="27"/>
  <c r="N22" i="27"/>
  <c r="AE22" i="27"/>
  <c r="AW22" i="27"/>
  <c r="BJ6" i="27"/>
  <c r="BQ6" i="27" s="1"/>
  <c r="AL9" i="27"/>
  <c r="AE10" i="27"/>
  <c r="Y11" i="27"/>
  <c r="AF11" i="27" s="1"/>
  <c r="R12" i="27"/>
  <c r="AJ13" i="27"/>
  <c r="AC14" i="27"/>
  <c r="BL14" i="27"/>
  <c r="BF15" i="27"/>
  <c r="P16" i="27"/>
  <c r="AY16" i="27"/>
  <c r="C17" i="27"/>
  <c r="P17" i="27"/>
  <c r="AE17" i="27"/>
  <c r="AW17" i="27"/>
  <c r="BN17" i="27"/>
  <c r="G18" i="27"/>
  <c r="Y18" i="27"/>
  <c r="AP18" i="27"/>
  <c r="BH18" i="27"/>
  <c r="BY18" i="27"/>
  <c r="R19" i="27"/>
  <c r="AJ19" i="27"/>
  <c r="BA19" i="27"/>
  <c r="AC20" i="27"/>
  <c r="AU20" i="27"/>
  <c r="BL20" i="27"/>
  <c r="E21" i="27"/>
  <c r="AN21" i="27"/>
  <c r="BF21" i="27"/>
  <c r="BW21" i="27"/>
  <c r="P22" i="27"/>
  <c r="AY22" i="27"/>
  <c r="Y8" i="27"/>
  <c r="AJ8" i="27"/>
  <c r="BW8" i="27"/>
  <c r="R9" i="27"/>
  <c r="AC9" i="27"/>
  <c r="AW9" i="27"/>
  <c r="BP9" i="27"/>
  <c r="AP10" i="27"/>
  <c r="BJ10" i="27"/>
  <c r="E11" i="27"/>
  <c r="P11" i="27"/>
  <c r="AJ11" i="27"/>
  <c r="BW11" i="27"/>
  <c r="I12" i="27"/>
  <c r="AC12" i="27"/>
  <c r="AW12" i="27"/>
  <c r="BP12" i="27"/>
  <c r="C13" i="27"/>
  <c r="N13" i="27"/>
  <c r="Y13" i="27"/>
  <c r="AL13" i="27"/>
  <c r="AW13" i="27"/>
  <c r="BH13" i="27"/>
  <c r="BU13" i="27"/>
  <c r="G14" i="27"/>
  <c r="R14" i="27"/>
  <c r="AE14" i="27"/>
  <c r="AP14" i="27"/>
  <c r="BA14" i="27"/>
  <c r="BN14" i="27"/>
  <c r="BY14" i="27"/>
  <c r="Y15" i="27"/>
  <c r="AF15" i="27" s="1"/>
  <c r="AJ15" i="27"/>
  <c r="AQ15" i="27" s="1"/>
  <c r="AU15" i="27"/>
  <c r="BH15" i="27"/>
  <c r="E16" i="27"/>
  <c r="R16" i="27"/>
  <c r="AC16" i="27"/>
  <c r="AN16" i="27"/>
  <c r="BA16" i="27"/>
  <c r="BN16" i="27"/>
  <c r="E17" i="27"/>
  <c r="R17" i="27"/>
  <c r="AY17" i="27"/>
  <c r="BP17" i="27"/>
  <c r="I18" i="27"/>
  <c r="AA18" i="27"/>
  <c r="BJ18" i="27"/>
  <c r="C19" i="27"/>
  <c r="T19" i="27"/>
  <c r="AL19" i="27"/>
  <c r="BU19" i="27"/>
  <c r="N20" i="27"/>
  <c r="AE20" i="27"/>
  <c r="AW20" i="27"/>
  <c r="BN20" i="27"/>
  <c r="G21" i="27"/>
  <c r="Y21" i="27"/>
  <c r="AP21" i="27"/>
  <c r="BH21" i="27"/>
  <c r="BY21" i="27"/>
  <c r="R22" i="27"/>
  <c r="AJ22" i="27"/>
  <c r="BA22" i="27"/>
  <c r="T6" i="27"/>
  <c r="AC6" i="27"/>
  <c r="AA8" i="27"/>
  <c r="T9" i="27"/>
  <c r="N10" i="27"/>
  <c r="U10" i="27" s="1"/>
  <c r="G11" i="27"/>
  <c r="BY11" i="27"/>
  <c r="AA13" i="27"/>
  <c r="BJ13" i="27"/>
  <c r="T14" i="27"/>
  <c r="N15" i="27"/>
  <c r="AW15" i="27"/>
  <c r="G16" i="27"/>
  <c r="AP16" i="27"/>
  <c r="BP16" i="27"/>
  <c r="T17" i="27"/>
  <c r="AJ17" i="27"/>
  <c r="BA17" i="27"/>
  <c r="AC18" i="27"/>
  <c r="AU18" i="27"/>
  <c r="BL18" i="27"/>
  <c r="E19" i="27"/>
  <c r="AN19" i="27"/>
  <c r="BF19" i="27"/>
  <c r="BW19" i="27"/>
  <c r="P20" i="27"/>
  <c r="AY20" i="27"/>
  <c r="BP20" i="27"/>
  <c r="I21" i="27"/>
  <c r="AA21" i="27"/>
  <c r="BJ21" i="27"/>
  <c r="C22" i="27"/>
  <c r="T22" i="27"/>
  <c r="AL22" i="27"/>
  <c r="R8" i="27"/>
  <c r="AL8" i="27"/>
  <c r="BF8" i="27"/>
  <c r="BY8" i="27"/>
  <c r="AE9" i="27"/>
  <c r="AY9" i="27"/>
  <c r="E10" i="27"/>
  <c r="Y10" i="27"/>
  <c r="AF10" i="27" s="1"/>
  <c r="BL10" i="27"/>
  <c r="BW10" i="27"/>
  <c r="R11" i="27"/>
  <c r="AL11" i="27"/>
  <c r="BF11" i="27"/>
  <c r="BP11" i="27"/>
  <c r="AE12" i="27"/>
  <c r="AY12" i="27"/>
  <c r="BJ12" i="27"/>
  <c r="BQ12" i="27" s="1"/>
  <c r="E13" i="27"/>
  <c r="P13" i="27"/>
  <c r="AC13" i="27"/>
  <c r="AN13" i="27"/>
  <c r="AY13" i="27"/>
  <c r="BL13" i="27"/>
  <c r="BW13" i="27"/>
  <c r="I14" i="27"/>
  <c r="BF14" i="27"/>
  <c r="BP14" i="27"/>
  <c r="P15" i="27"/>
  <c r="AY15" i="27"/>
  <c r="I16" i="27"/>
  <c r="AL17" i="27"/>
  <c r="BU17" i="27"/>
  <c r="N18" i="27"/>
  <c r="U18" i="27" s="1"/>
  <c r="AE18" i="27"/>
  <c r="AW18" i="27"/>
  <c r="BN18" i="27"/>
  <c r="G19" i="27"/>
  <c r="Y19" i="27"/>
  <c r="AF19" i="27" s="1"/>
  <c r="AP19" i="27"/>
  <c r="BH19" i="27"/>
  <c r="BY19" i="27"/>
  <c r="R20" i="27"/>
  <c r="AJ20" i="27"/>
  <c r="AQ20" i="27" s="1"/>
  <c r="BA20" i="27"/>
  <c r="AC21" i="27"/>
  <c r="AU21" i="27"/>
  <c r="BB21" i="27" s="1"/>
  <c r="BL21" i="27"/>
  <c r="E22" i="27"/>
  <c r="AN22" i="27"/>
  <c r="BJ22" i="27"/>
  <c r="BL22" i="27"/>
  <c r="BU22" i="27"/>
  <c r="BF22" i="27"/>
  <c r="BN22" i="27"/>
  <c r="BW22" i="27"/>
  <c r="BH22" i="27"/>
  <c r="BP22" i="27"/>
  <c r="BY22" i="27"/>
  <c r="I4" i="24"/>
  <c r="I9" i="24"/>
  <c r="K10" i="24"/>
  <c r="C14" i="24"/>
  <c r="I15" i="24"/>
  <c r="E17" i="24"/>
  <c r="K18" i="24"/>
  <c r="E20" i="24"/>
  <c r="K21" i="24"/>
  <c r="C6" i="24"/>
  <c r="E7" i="24"/>
  <c r="I12" i="24"/>
  <c r="E14" i="24"/>
  <c r="G17" i="24"/>
  <c r="I20" i="24"/>
  <c r="E6" i="24"/>
  <c r="G7" i="24"/>
  <c r="I8" i="24"/>
  <c r="K9" i="24"/>
  <c r="E11" i="24"/>
  <c r="K12" i="24"/>
  <c r="C16" i="24"/>
  <c r="I17" i="24"/>
  <c r="E19" i="24"/>
  <c r="K20" i="24"/>
  <c r="I7" i="24"/>
  <c r="K8" i="24"/>
  <c r="C10" i="24"/>
  <c r="G11" i="24"/>
  <c r="I14" i="24"/>
  <c r="E16" i="24"/>
  <c r="G19" i="24"/>
  <c r="C21" i="24"/>
  <c r="E5" i="24"/>
  <c r="E10" i="24"/>
  <c r="I11" i="24"/>
  <c r="E13" i="24"/>
  <c r="K14" i="24"/>
  <c r="C18" i="24"/>
  <c r="I19" i="24"/>
  <c r="E21" i="24"/>
  <c r="E12" i="24"/>
  <c r="E4" i="24"/>
  <c r="G12" i="24"/>
  <c r="I6" i="24"/>
  <c r="G13" i="24"/>
  <c r="I16" i="24"/>
  <c r="E18" i="24"/>
  <c r="G21" i="24"/>
  <c r="I10" i="24"/>
  <c r="G20" i="24"/>
  <c r="I5" i="24"/>
  <c r="K6" i="24"/>
  <c r="C8" i="24"/>
  <c r="E9" i="24"/>
  <c r="G10" i="24"/>
  <c r="C12" i="24"/>
  <c r="I13" i="24"/>
  <c r="E15" i="24"/>
  <c r="K16" i="24"/>
  <c r="M20" i="24"/>
  <c r="I21" i="24"/>
  <c r="C4" i="24"/>
  <c r="K4" i="24"/>
  <c r="G5" i="24"/>
  <c r="C20" i="24"/>
  <c r="M4" i="24"/>
  <c r="M6" i="24"/>
  <c r="M8" i="24"/>
  <c r="M10" i="24"/>
  <c r="M12" i="24"/>
  <c r="M14" i="24"/>
  <c r="M16" i="24"/>
  <c r="M18" i="24"/>
  <c r="C11" i="24"/>
  <c r="K11" i="24"/>
  <c r="C13" i="24"/>
  <c r="K13" i="24"/>
  <c r="G14" i="24"/>
  <c r="C15" i="24"/>
  <c r="K15" i="24"/>
  <c r="G16" i="24"/>
  <c r="C17" i="24"/>
  <c r="K17" i="24"/>
  <c r="G18" i="24"/>
  <c r="C19" i="24"/>
  <c r="K19" i="24"/>
  <c r="M5" i="24"/>
  <c r="M7" i="24"/>
  <c r="M9" i="24"/>
  <c r="M11" i="24"/>
  <c r="M13" i="24"/>
  <c r="M15" i="24"/>
  <c r="M17" i="24"/>
  <c r="M19" i="24"/>
  <c r="M21" i="24"/>
  <c r="AW13" i="1"/>
  <c r="BA9" i="1"/>
  <c r="E11" i="13"/>
  <c r="AU18" i="1"/>
  <c r="AU10" i="1"/>
  <c r="AY22" i="1"/>
  <c r="BB22" i="1" s="1"/>
  <c r="J5" i="12" s="1"/>
  <c r="AY14" i="1"/>
  <c r="AY6" i="1"/>
  <c r="BA16" i="1"/>
  <c r="BA8" i="1"/>
  <c r="AU17" i="1"/>
  <c r="AU12" i="1"/>
  <c r="AW19" i="1"/>
  <c r="AW11" i="1"/>
  <c r="AW18" i="1"/>
  <c r="AW10" i="1"/>
  <c r="BA22" i="1"/>
  <c r="BA14" i="1"/>
  <c r="BA12" i="1"/>
  <c r="AU13" i="1"/>
  <c r="AU15" i="1"/>
  <c r="AU7" i="1"/>
  <c r="AW17" i="1"/>
  <c r="AW9" i="1"/>
  <c r="AY19" i="1"/>
  <c r="AY11" i="1"/>
  <c r="BA21" i="1"/>
  <c r="BA13" i="1"/>
  <c r="AU22" i="1"/>
  <c r="AU14" i="1"/>
  <c r="AU6" i="1"/>
  <c r="AY18" i="1"/>
  <c r="AY10" i="1"/>
  <c r="AU21" i="1"/>
  <c r="AY17" i="1"/>
  <c r="AY13" i="1"/>
  <c r="BA19" i="1"/>
  <c r="BA11" i="1"/>
  <c r="AW22" i="1"/>
  <c r="AW14" i="1"/>
  <c r="AW8" i="1"/>
  <c r="AY16" i="1"/>
  <c r="AY8" i="1"/>
  <c r="BA18" i="1"/>
  <c r="BA10" i="1"/>
  <c r="B24" i="13" a="1"/>
  <c r="B24" i="13" s="1"/>
  <c r="B23" i="13"/>
  <c r="C24" i="13" a="1"/>
  <c r="C24" i="13" s="1"/>
  <c r="D23" i="13"/>
  <c r="E23" i="13"/>
  <c r="AU19" i="1"/>
  <c r="BB19" i="1" s="1"/>
  <c r="J15" i="12" s="1"/>
  <c r="AU11" i="1"/>
  <c r="BB11" i="1" s="1"/>
  <c r="J4" i="12" s="1"/>
  <c r="AW5" i="1"/>
  <c r="AW15" i="1"/>
  <c r="BB15" i="1" s="1"/>
  <c r="J16" i="12" s="1"/>
  <c r="AW7" i="1"/>
  <c r="AY20" i="1"/>
  <c r="AY12" i="1"/>
  <c r="BA5" i="1"/>
  <c r="BA15" i="1"/>
  <c r="BA7" i="1"/>
  <c r="AW6" i="1"/>
  <c r="BA6" i="1"/>
  <c r="BB6" i="1" s="1"/>
  <c r="J10" i="12" s="1"/>
  <c r="AU9" i="1"/>
  <c r="BB9" i="1" s="1"/>
  <c r="J19" i="12" s="1"/>
  <c r="AU16" i="1"/>
  <c r="BB16" i="1" s="1"/>
  <c r="J18" i="12" s="1"/>
  <c r="AU8" i="1"/>
  <c r="AW20" i="1"/>
  <c r="AW12" i="1"/>
  <c r="AY9" i="1"/>
  <c r="BA20" i="1"/>
  <c r="C11" i="13"/>
  <c r="AU5" i="1"/>
  <c r="AY5" i="1"/>
  <c r="AY15" i="1"/>
  <c r="AY7" i="1"/>
  <c r="B11" i="13"/>
  <c r="AU20" i="1"/>
  <c r="AW16" i="1"/>
  <c r="AY21" i="1"/>
  <c r="D11" i="13"/>
  <c r="E24" i="13" a="1"/>
  <c r="E24" i="13" s="1"/>
  <c r="BB7" i="1"/>
  <c r="J13" i="12" s="1"/>
  <c r="C12" i="13" a="1"/>
  <c r="C12" i="13" s="1"/>
  <c r="C23" i="13"/>
  <c r="D24" i="13" a="1"/>
  <c r="D24" i="13" s="1"/>
  <c r="E12" i="13" a="1"/>
  <c r="E12" i="13" s="1"/>
  <c r="B12" i="13" a="1"/>
  <c r="B12" i="13" s="1"/>
  <c r="D12" i="13" a="1"/>
  <c r="D12" i="13" s="1"/>
  <c r="BB8" i="1"/>
  <c r="J11" i="12" s="1"/>
  <c r="BB5" i="1"/>
  <c r="J6" i="12" s="1"/>
  <c r="E21" i="1"/>
  <c r="BW28" i="14"/>
  <c r="E19" i="1"/>
  <c r="I21" i="1"/>
  <c r="BU28" i="14"/>
  <c r="E18" i="13"/>
  <c r="B19" i="13" a="1"/>
  <c r="B19" i="13" s="1"/>
  <c r="C18" i="13"/>
  <c r="D18" i="13"/>
  <c r="E17" i="1"/>
  <c r="G15" i="1"/>
  <c r="C21" i="1"/>
  <c r="I19" i="1"/>
  <c r="I17" i="1"/>
  <c r="I5" i="1"/>
  <c r="G13" i="1"/>
  <c r="G11" i="1"/>
  <c r="G9" i="1"/>
  <c r="G7" i="1"/>
  <c r="G5" i="1"/>
  <c r="I15" i="1"/>
  <c r="I7" i="1"/>
  <c r="E13" i="1"/>
  <c r="E7" i="1"/>
  <c r="G21" i="1"/>
  <c r="E15" i="1"/>
  <c r="E11" i="1"/>
  <c r="E5" i="1"/>
  <c r="C19" i="1"/>
  <c r="C17" i="1"/>
  <c r="C15" i="1"/>
  <c r="C13" i="1"/>
  <c r="C11" i="1"/>
  <c r="C9" i="1"/>
  <c r="C7" i="1"/>
  <c r="C5" i="1"/>
  <c r="I9" i="1"/>
  <c r="E9" i="1"/>
  <c r="D6" i="13"/>
  <c r="I22" i="1"/>
  <c r="I20" i="1"/>
  <c r="I18" i="1"/>
  <c r="I16" i="1"/>
  <c r="I14" i="1"/>
  <c r="I12" i="1"/>
  <c r="I10" i="1"/>
  <c r="I8" i="1"/>
  <c r="I6" i="1"/>
  <c r="I11" i="1"/>
  <c r="G17" i="1"/>
  <c r="G20" i="1"/>
  <c r="G16" i="1"/>
  <c r="G12" i="1"/>
  <c r="G8" i="1"/>
  <c r="E22" i="1"/>
  <c r="E20" i="1"/>
  <c r="E18" i="1"/>
  <c r="E16" i="1"/>
  <c r="E14" i="1"/>
  <c r="E12" i="1"/>
  <c r="E10" i="1"/>
  <c r="E8" i="1"/>
  <c r="E6" i="1"/>
  <c r="I13" i="1"/>
  <c r="G19" i="1"/>
  <c r="G22" i="1"/>
  <c r="G18" i="1"/>
  <c r="G14" i="1"/>
  <c r="G10" i="1"/>
  <c r="G6" i="1"/>
  <c r="C20" i="1"/>
  <c r="C18" i="1"/>
  <c r="C16" i="1"/>
  <c r="C14" i="1"/>
  <c r="C12" i="1"/>
  <c r="C10" i="1"/>
  <c r="C8" i="1"/>
  <c r="C6" i="1"/>
  <c r="BW7" i="14"/>
  <c r="BU42" i="14"/>
  <c r="BU44" i="14"/>
  <c r="BU31" i="14"/>
  <c r="BU35" i="14"/>
  <c r="BU32" i="14"/>
  <c r="BU30" i="14"/>
  <c r="BW31" i="14"/>
  <c r="BW29" i="14"/>
  <c r="BW35" i="14"/>
  <c r="BW32" i="14"/>
  <c r="BW30" i="14"/>
  <c r="BY40" i="14"/>
  <c r="BY32" i="14"/>
  <c r="BY30" i="14"/>
  <c r="BY28" i="14"/>
  <c r="BY31" i="14"/>
  <c r="BY29" i="14"/>
  <c r="BU29" i="14"/>
  <c r="BW39" i="14"/>
  <c r="BW33" i="14"/>
  <c r="BW36" i="14"/>
  <c r="BU38" i="14"/>
  <c r="BY39" i="14"/>
  <c r="BW41" i="14"/>
  <c r="BY33" i="14"/>
  <c r="BU34" i="14"/>
  <c r="BY35" i="14"/>
  <c r="BY36" i="14"/>
  <c r="BW38" i="14"/>
  <c r="BU40" i="14"/>
  <c r="BY41" i="14"/>
  <c r="BW34" i="14"/>
  <c r="BU37" i="14"/>
  <c r="BY38" i="14"/>
  <c r="BW40" i="14"/>
  <c r="BW37" i="14"/>
  <c r="BU33" i="14"/>
  <c r="BY34" i="14"/>
  <c r="BU36" i="14"/>
  <c r="BY37" i="14"/>
  <c r="BU39" i="14"/>
  <c r="BY45" i="14"/>
  <c r="BW44" i="14"/>
  <c r="BU43" i="14"/>
  <c r="BY44" i="14"/>
  <c r="BW42" i="14"/>
  <c r="BW43" i="14"/>
  <c r="BU41" i="14"/>
  <c r="BY42" i="14"/>
  <c r="BY43" i="14"/>
  <c r="BU45" i="14"/>
  <c r="BW45" i="14"/>
  <c r="BW5" i="14"/>
  <c r="BY10" i="14"/>
  <c r="BY6" i="14"/>
  <c r="BU5" i="14"/>
  <c r="BY7" i="14"/>
  <c r="BU9" i="14"/>
  <c r="BW10" i="14"/>
  <c r="BY5" i="14"/>
  <c r="BU6" i="14"/>
  <c r="BW6" i="14"/>
  <c r="BW9" i="14"/>
  <c r="BU8" i="14"/>
  <c r="BY9" i="14"/>
  <c r="BW8" i="14"/>
  <c r="BU7" i="14"/>
  <c r="BY8" i="14"/>
  <c r="BU10" i="14"/>
  <c r="BU13" i="14"/>
  <c r="BY14" i="14"/>
  <c r="BU17" i="14"/>
  <c r="BY18" i="14"/>
  <c r="BU21" i="14"/>
  <c r="BY22" i="14"/>
  <c r="BW13" i="14"/>
  <c r="BW17" i="14"/>
  <c r="BW21" i="14"/>
  <c r="BU12" i="14"/>
  <c r="BY13" i="14"/>
  <c r="BU16" i="14"/>
  <c r="BY17" i="14"/>
  <c r="BU20" i="14"/>
  <c r="BY21" i="14"/>
  <c r="BW12" i="14"/>
  <c r="BW16" i="14"/>
  <c r="BW20" i="14"/>
  <c r="BU11" i="14"/>
  <c r="BY12" i="14"/>
  <c r="BU15" i="14"/>
  <c r="BY16" i="14"/>
  <c r="BU19" i="14"/>
  <c r="BY20" i="14"/>
  <c r="BW11" i="14"/>
  <c r="BW15" i="14"/>
  <c r="BW19" i="14"/>
  <c r="BY11" i="14"/>
  <c r="BU14" i="14"/>
  <c r="BY15" i="14"/>
  <c r="BU18" i="14"/>
  <c r="BY19" i="14"/>
  <c r="BU22" i="14"/>
  <c r="BW14" i="14"/>
  <c r="BW18" i="14"/>
  <c r="BW22" i="14"/>
  <c r="B18" i="13"/>
  <c r="Q18" i="13"/>
  <c r="C19" i="13" a="1"/>
  <c r="C19" i="13" s="1"/>
  <c r="D19" i="13" a="1"/>
  <c r="D19" i="13" s="1"/>
  <c r="E19" i="13" a="1"/>
  <c r="E19" i="13" s="1"/>
  <c r="C6" i="13"/>
  <c r="B6" i="13"/>
  <c r="E6" i="13"/>
  <c r="AK5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G21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4" i="9"/>
  <c r="BO6" i="1"/>
  <c r="BO7" i="1"/>
  <c r="BO8" i="1"/>
  <c r="BO9" i="1"/>
  <c r="BO10" i="1"/>
  <c r="BO11" i="1"/>
  <c r="BO12" i="1"/>
  <c r="BO13" i="1"/>
  <c r="BO14" i="1"/>
  <c r="BO15" i="1"/>
  <c r="K11" i="13" s="1"/>
  <c r="BO16" i="1"/>
  <c r="BO17" i="1"/>
  <c r="BO18" i="1"/>
  <c r="BO19" i="1"/>
  <c r="BO20" i="1"/>
  <c r="BO21" i="1"/>
  <c r="BO22" i="1"/>
  <c r="BO5" i="1"/>
  <c r="BK6" i="1"/>
  <c r="BK7" i="1"/>
  <c r="BK8" i="1"/>
  <c r="BK9" i="1"/>
  <c r="BK10" i="1"/>
  <c r="BK11" i="1"/>
  <c r="BK12" i="1"/>
  <c r="BK13" i="1"/>
  <c r="BK14" i="1"/>
  <c r="BK15" i="1"/>
  <c r="I11" i="13" s="1"/>
  <c r="BK16" i="1"/>
  <c r="BK17" i="1"/>
  <c r="BK18" i="1"/>
  <c r="BK19" i="1"/>
  <c r="BK20" i="1"/>
  <c r="BK21" i="1"/>
  <c r="BK22" i="1"/>
  <c r="BK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BI6" i="1"/>
  <c r="BI7" i="1"/>
  <c r="BI8" i="1"/>
  <c r="BI9" i="1"/>
  <c r="BI10" i="1"/>
  <c r="BI11" i="1"/>
  <c r="BI12" i="1"/>
  <c r="BI13" i="1"/>
  <c r="BI14" i="1"/>
  <c r="BI15" i="1"/>
  <c r="H11" i="13" s="1"/>
  <c r="BI16" i="1"/>
  <c r="BI17" i="1"/>
  <c r="BI18" i="1"/>
  <c r="BI19" i="1"/>
  <c r="BI20" i="1"/>
  <c r="BI21" i="1"/>
  <c r="BI22" i="1"/>
  <c r="BI5" i="1"/>
  <c r="BE6" i="1"/>
  <c r="BE7" i="1"/>
  <c r="BE8" i="1"/>
  <c r="BE9" i="1"/>
  <c r="BE10" i="1"/>
  <c r="BE11" i="1"/>
  <c r="BE12" i="1"/>
  <c r="BE13" i="1"/>
  <c r="BE14" i="1"/>
  <c r="BE15" i="1"/>
  <c r="F11" i="13" s="1"/>
  <c r="BE16" i="1"/>
  <c r="BE17" i="1"/>
  <c r="BE18" i="1"/>
  <c r="BE19" i="1"/>
  <c r="BE20" i="1"/>
  <c r="BE21" i="1"/>
  <c r="BE22" i="1"/>
  <c r="BE5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F18" i="13"/>
  <c r="N23" i="13"/>
  <c r="M23" i="13"/>
  <c r="BX6" i="1"/>
  <c r="BX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5" i="1"/>
  <c r="BT6" i="1"/>
  <c r="BT7" i="1"/>
  <c r="BT8" i="1"/>
  <c r="BT9" i="1"/>
  <c r="BT10" i="1"/>
  <c r="BT11" i="1"/>
  <c r="BT12" i="1"/>
  <c r="BT13" i="1"/>
  <c r="BT14" i="1"/>
  <c r="BT15" i="1"/>
  <c r="BT16" i="1"/>
  <c r="BT17" i="1"/>
  <c r="BT18" i="1"/>
  <c r="BT19" i="1"/>
  <c r="BT20" i="1"/>
  <c r="BT21" i="1"/>
  <c r="BT22" i="1"/>
  <c r="BT5" i="1"/>
  <c r="BV6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5" i="1"/>
  <c r="I18" i="13"/>
  <c r="BM14" i="1"/>
  <c r="BM13" i="1"/>
  <c r="BM8" i="1"/>
  <c r="BM18" i="1"/>
  <c r="BM7" i="1"/>
  <c r="BM9" i="1"/>
  <c r="BM10" i="1"/>
  <c r="BM11" i="1"/>
  <c r="BM6" i="1"/>
  <c r="BM16" i="1"/>
  <c r="BM22" i="1"/>
  <c r="BM17" i="1"/>
  <c r="BM5" i="1"/>
  <c r="BM19" i="1"/>
  <c r="BM15" i="1"/>
  <c r="BM12" i="1"/>
  <c r="BM21" i="1"/>
  <c r="BM20" i="1"/>
  <c r="AM14" i="1"/>
  <c r="AM13" i="1"/>
  <c r="AM8" i="1"/>
  <c r="AM18" i="1"/>
  <c r="AM7" i="1"/>
  <c r="AM9" i="1"/>
  <c r="AM10" i="1"/>
  <c r="AM11" i="1"/>
  <c r="AM6" i="1"/>
  <c r="AM16" i="1"/>
  <c r="AM22" i="1"/>
  <c r="AM17" i="1"/>
  <c r="AM5" i="1"/>
  <c r="AM19" i="1"/>
  <c r="AM15" i="1"/>
  <c r="P6" i="13" s="1"/>
  <c r="AM12" i="1"/>
  <c r="AM21" i="1"/>
  <c r="AM20" i="1"/>
  <c r="AI14" i="1"/>
  <c r="AI13" i="1"/>
  <c r="AI8" i="1"/>
  <c r="AI18" i="1"/>
  <c r="AI7" i="1"/>
  <c r="AI9" i="1"/>
  <c r="AI10" i="1"/>
  <c r="AI11" i="1"/>
  <c r="AI6" i="1"/>
  <c r="AI16" i="1"/>
  <c r="AI22" i="1"/>
  <c r="AI17" i="1"/>
  <c r="AI5" i="1"/>
  <c r="AI19" i="1"/>
  <c r="AI15" i="1"/>
  <c r="AI12" i="1"/>
  <c r="AI21" i="1"/>
  <c r="AI20" i="1"/>
  <c r="AD14" i="1"/>
  <c r="AD13" i="1"/>
  <c r="AD8" i="1"/>
  <c r="AD18" i="1"/>
  <c r="AD7" i="1"/>
  <c r="AD9" i="1"/>
  <c r="AD10" i="1"/>
  <c r="AD11" i="1"/>
  <c r="AD6" i="1"/>
  <c r="AD16" i="1"/>
  <c r="AD22" i="1"/>
  <c r="AD17" i="1"/>
  <c r="AD5" i="1"/>
  <c r="AD19" i="1"/>
  <c r="AD15" i="1"/>
  <c r="M6" i="13" s="1"/>
  <c r="AD12" i="1"/>
  <c r="AD21" i="1"/>
  <c r="AD20" i="1"/>
  <c r="AB14" i="1"/>
  <c r="AB13" i="1"/>
  <c r="AB8" i="1"/>
  <c r="AB18" i="1"/>
  <c r="AB7" i="1"/>
  <c r="AB9" i="1"/>
  <c r="AB10" i="1"/>
  <c r="AB11" i="1"/>
  <c r="AB6" i="1"/>
  <c r="AB16" i="1"/>
  <c r="AB22" i="1"/>
  <c r="AB17" i="1"/>
  <c r="AB5" i="1"/>
  <c r="AB19" i="1"/>
  <c r="AB15" i="1"/>
  <c r="L6" i="13" s="1"/>
  <c r="AB12" i="1"/>
  <c r="AB21" i="1"/>
  <c r="AB20" i="1"/>
  <c r="Z14" i="1"/>
  <c r="Z13" i="1"/>
  <c r="Z8" i="1"/>
  <c r="Z18" i="1"/>
  <c r="Z7" i="1"/>
  <c r="Z9" i="1"/>
  <c r="Z10" i="1"/>
  <c r="Z11" i="1"/>
  <c r="Z6" i="1"/>
  <c r="Z16" i="1"/>
  <c r="Z22" i="1"/>
  <c r="Z17" i="1"/>
  <c r="Z5" i="1"/>
  <c r="Z19" i="1"/>
  <c r="Z15" i="1"/>
  <c r="Z12" i="1"/>
  <c r="Z21" i="1"/>
  <c r="Z20" i="1"/>
  <c r="S14" i="1"/>
  <c r="S13" i="1"/>
  <c r="S8" i="1"/>
  <c r="S18" i="1"/>
  <c r="S7" i="1"/>
  <c r="S9" i="1"/>
  <c r="S10" i="1"/>
  <c r="S11" i="1"/>
  <c r="S6" i="1"/>
  <c r="S16" i="1"/>
  <c r="S22" i="1"/>
  <c r="S17" i="1"/>
  <c r="S5" i="1"/>
  <c r="S19" i="1"/>
  <c r="S15" i="1"/>
  <c r="I6" i="13" s="1"/>
  <c r="S12" i="1"/>
  <c r="S21" i="1"/>
  <c r="S20" i="1"/>
  <c r="Q14" i="1"/>
  <c r="Q13" i="1"/>
  <c r="Q8" i="1"/>
  <c r="Q18" i="1"/>
  <c r="Q7" i="1"/>
  <c r="Q9" i="1"/>
  <c r="Q10" i="1"/>
  <c r="Q11" i="1"/>
  <c r="Q6" i="1"/>
  <c r="Q16" i="1"/>
  <c r="Q22" i="1"/>
  <c r="Q17" i="1"/>
  <c r="Q5" i="1"/>
  <c r="Q19" i="1"/>
  <c r="Q15" i="1"/>
  <c r="H6" i="13" s="1"/>
  <c r="Q12" i="1"/>
  <c r="Q21" i="1"/>
  <c r="Q20" i="1"/>
  <c r="O14" i="1"/>
  <c r="O13" i="1"/>
  <c r="O8" i="1"/>
  <c r="O18" i="1"/>
  <c r="O7" i="1"/>
  <c r="O9" i="1"/>
  <c r="O10" i="1"/>
  <c r="O11" i="1"/>
  <c r="O6" i="1"/>
  <c r="O16" i="1"/>
  <c r="O22" i="1"/>
  <c r="O17" i="1"/>
  <c r="O5" i="1"/>
  <c r="O19" i="1"/>
  <c r="O15" i="1"/>
  <c r="G6" i="13" s="1"/>
  <c r="O12" i="1"/>
  <c r="O21" i="1"/>
  <c r="O20" i="1"/>
  <c r="BB5" i="27" l="1"/>
  <c r="BB10" i="27"/>
  <c r="AF5" i="27"/>
  <c r="J8" i="27"/>
  <c r="BQ7" i="27"/>
  <c r="AF7" i="27"/>
  <c r="BY63" i="28"/>
  <c r="G63" i="28"/>
  <c r="AF62" i="28"/>
  <c r="T61" i="28"/>
  <c r="BY59" i="28"/>
  <c r="AY64" i="28"/>
  <c r="Y62" i="28"/>
  <c r="BL66" i="28"/>
  <c r="AQ40" i="28"/>
  <c r="J39" i="28"/>
  <c r="BY60" i="28"/>
  <c r="AU67" i="28"/>
  <c r="BN62" i="28"/>
  <c r="N68" i="28"/>
  <c r="J41" i="28"/>
  <c r="BH61" i="28"/>
  <c r="J43" i="28"/>
  <c r="I65" i="28"/>
  <c r="AQ54" i="28"/>
  <c r="BH68" i="28"/>
  <c r="T65" i="28"/>
  <c r="BH62" i="28"/>
  <c r="BA66" i="28"/>
  <c r="P62" i="28"/>
  <c r="C61" i="28"/>
  <c r="AL64" i="28"/>
  <c r="AL63" i="28"/>
  <c r="E62" i="28"/>
  <c r="AY66" i="28"/>
  <c r="AC65" i="28"/>
  <c r="AJ64" i="28"/>
  <c r="C62" i="28"/>
  <c r="BP60" i="28"/>
  <c r="AW66" i="28"/>
  <c r="AA65" i="28"/>
  <c r="E64" i="28"/>
  <c r="E66" i="28"/>
  <c r="AY61" i="28"/>
  <c r="BU67" i="28"/>
  <c r="C66" i="28"/>
  <c r="BU64" i="28"/>
  <c r="BL63" i="28"/>
  <c r="E63" i="28"/>
  <c r="BJ60" i="28"/>
  <c r="BL67" i="28"/>
  <c r="AL66" i="28"/>
  <c r="AA63" i="28"/>
  <c r="AQ43" i="28"/>
  <c r="U42" i="28"/>
  <c r="U40" i="28"/>
  <c r="BJ61" i="28"/>
  <c r="BH60" i="28"/>
  <c r="AC67" i="28"/>
  <c r="N65" i="28"/>
  <c r="BH63" i="28"/>
  <c r="BA62" i="28"/>
  <c r="BW66" i="28"/>
  <c r="BH64" i="28"/>
  <c r="J52" i="28"/>
  <c r="AP67" i="28"/>
  <c r="BP64" i="28"/>
  <c r="BA63" i="28"/>
  <c r="AA62" i="28"/>
  <c r="E65" i="28"/>
  <c r="BW63" i="28"/>
  <c r="BU61" i="28"/>
  <c r="BA60" i="28"/>
  <c r="R67" i="28"/>
  <c r="Y66" i="28"/>
  <c r="P65" i="28"/>
  <c r="P63" i="28"/>
  <c r="AJ66" i="28"/>
  <c r="BA61" i="28"/>
  <c r="AY60" i="28"/>
  <c r="U44" i="28"/>
  <c r="T66" i="28"/>
  <c r="AP62" i="28"/>
  <c r="AU64" i="28"/>
  <c r="U57" i="28"/>
  <c r="BA67" i="28"/>
  <c r="AA68" i="28"/>
  <c r="Y67" i="28"/>
  <c r="BF67" i="28"/>
  <c r="N66" i="28"/>
  <c r="AP63" i="28"/>
  <c r="G62" i="28"/>
  <c r="BW65" i="28"/>
  <c r="BL61" i="28"/>
  <c r="AJ60" i="28"/>
  <c r="J44" i="28"/>
  <c r="BB51" i="28"/>
  <c r="BN68" i="28"/>
  <c r="AJ67" i="28"/>
  <c r="AF44" i="28"/>
  <c r="R68" i="28"/>
  <c r="BJ68" i="28"/>
  <c r="AY68" i="28"/>
  <c r="AW67" i="28"/>
  <c r="BP68" i="28"/>
  <c r="T67" i="28"/>
  <c r="BQ42" i="28"/>
  <c r="AN64" i="28"/>
  <c r="BN64" i="28"/>
  <c r="BB39" i="28"/>
  <c r="AU68" i="28"/>
  <c r="BW68" i="28"/>
  <c r="I68" i="28"/>
  <c r="AP68" i="28"/>
  <c r="AN67" i="28"/>
  <c r="BJ65" i="28"/>
  <c r="AC63" i="28"/>
  <c r="E67" i="28"/>
  <c r="BH65" i="28"/>
  <c r="AL68" i="28"/>
  <c r="BY67" i="28"/>
  <c r="Y68" i="28"/>
  <c r="AE67" i="28"/>
  <c r="AW68" i="28"/>
  <c r="G67" i="28"/>
  <c r="AW65" i="28"/>
  <c r="AA64" i="28"/>
  <c r="R63" i="28"/>
  <c r="BP66" i="28"/>
  <c r="BA64" i="28"/>
  <c r="AJ62" i="28"/>
  <c r="AC61" i="28"/>
  <c r="I60" i="28"/>
  <c r="BN66" i="28"/>
  <c r="AJ65" i="28"/>
  <c r="R62" i="28"/>
  <c r="E61" i="28"/>
  <c r="BF59" i="28"/>
  <c r="Y57" i="28"/>
  <c r="T56" i="28"/>
  <c r="AC55" i="28"/>
  <c r="AQ39" i="28"/>
  <c r="U37" i="28"/>
  <c r="BH55" i="28"/>
  <c r="BL54" i="28"/>
  <c r="AE53" i="28"/>
  <c r="J28" i="28"/>
  <c r="K29" i="28" s="1"/>
  <c r="I59" i="28"/>
  <c r="P58" i="28"/>
  <c r="BL56" i="28"/>
  <c r="BA54" i="28"/>
  <c r="AN53" i="28"/>
  <c r="AA52" i="28"/>
  <c r="G59" i="28"/>
  <c r="AC53" i="28"/>
  <c r="Y52" i="28"/>
  <c r="E59" i="28"/>
  <c r="G53" i="28"/>
  <c r="AN51" i="28"/>
  <c r="BL59" i="28"/>
  <c r="AJ56" i="28"/>
  <c r="BH54" i="28"/>
  <c r="BN53" i="28"/>
  <c r="BQ29" i="28"/>
  <c r="AN60" i="28"/>
  <c r="AA59" i="28"/>
  <c r="BW57" i="28"/>
  <c r="E57" i="28"/>
  <c r="BA55" i="28"/>
  <c r="BJ52" i="28"/>
  <c r="BH59" i="28"/>
  <c r="C57" i="28"/>
  <c r="BY54" i="28"/>
  <c r="BA53" i="28"/>
  <c r="BB45" i="28"/>
  <c r="AQ10" i="28"/>
  <c r="BB7" i="28"/>
  <c r="BB53" i="28" s="1"/>
  <c r="BB16" i="28"/>
  <c r="BQ20" i="28"/>
  <c r="U13" i="28"/>
  <c r="J9" i="28"/>
  <c r="J55" i="28" s="1"/>
  <c r="BQ16" i="28"/>
  <c r="AF22" i="28"/>
  <c r="T63" i="28"/>
  <c r="AC62" i="28"/>
  <c r="AC66" i="28"/>
  <c r="BN63" i="28"/>
  <c r="BW61" i="28"/>
  <c r="BU60" i="28"/>
  <c r="AC58" i="28"/>
  <c r="N57" i="28"/>
  <c r="BU53" i="28"/>
  <c r="BP52" i="28"/>
  <c r="AQ45" i="28"/>
  <c r="N60" i="28"/>
  <c r="BW58" i="28"/>
  <c r="E58" i="28"/>
  <c r="BA56" i="28"/>
  <c r="R52" i="28"/>
  <c r="AF43" i="28"/>
  <c r="J35" i="28"/>
  <c r="BF55" i="28"/>
  <c r="AW60" i="28"/>
  <c r="BJ56" i="28"/>
  <c r="BP55" i="28"/>
  <c r="AP54" i="28"/>
  <c r="U29" i="28"/>
  <c r="BN59" i="28"/>
  <c r="BH58" i="28"/>
  <c r="BA57" i="28"/>
  <c r="BH56" i="28"/>
  <c r="BN55" i="28"/>
  <c r="T54" i="28"/>
  <c r="BL52" i="28"/>
  <c r="BB36" i="28"/>
  <c r="AU53" i="28"/>
  <c r="BA52" i="28"/>
  <c r="BH51" i="28"/>
  <c r="U36" i="28"/>
  <c r="BQ34" i="28"/>
  <c r="AP55" i="28"/>
  <c r="AL54" i="28"/>
  <c r="AE58" i="28"/>
  <c r="BF54" i="28"/>
  <c r="N53" i="28"/>
  <c r="BB38" i="28"/>
  <c r="AQ19" i="28"/>
  <c r="AQ14" i="28"/>
  <c r="J16" i="28"/>
  <c r="BQ9" i="28"/>
  <c r="J7" i="28"/>
  <c r="J53" i="28" s="1"/>
  <c r="BQ19" i="28"/>
  <c r="J11" i="28"/>
  <c r="U16" i="28"/>
  <c r="J12" i="28"/>
  <c r="BQ8" i="28"/>
  <c r="AF21" i="28"/>
  <c r="AE62" i="28"/>
  <c r="AP61" i="28"/>
  <c r="AA67" i="28"/>
  <c r="BN65" i="28"/>
  <c r="I63" i="28"/>
  <c r="I62" i="28"/>
  <c r="P66" i="28"/>
  <c r="G65" i="28"/>
  <c r="BN61" i="28"/>
  <c r="BL60" i="28"/>
  <c r="AN59" i="28"/>
  <c r="R58" i="28"/>
  <c r="G56" i="28"/>
  <c r="I55" i="28"/>
  <c r="AJ51" i="28"/>
  <c r="AL55" i="28"/>
  <c r="Y54" i="28"/>
  <c r="AF45" i="28"/>
  <c r="AC60" i="28"/>
  <c r="BU58" i="28"/>
  <c r="C58" i="28"/>
  <c r="AY56" i="28"/>
  <c r="AU55" i="28"/>
  <c r="N54" i="28"/>
  <c r="T53" i="28"/>
  <c r="P52" i="28"/>
  <c r="AJ55" i="28"/>
  <c r="R53" i="28"/>
  <c r="E52" i="28"/>
  <c r="AE51" i="28"/>
  <c r="BB35" i="28"/>
  <c r="AP57" i="28"/>
  <c r="AW56" i="28"/>
  <c r="Y55" i="28"/>
  <c r="BY53" i="28"/>
  <c r="N52" i="28"/>
  <c r="AU59" i="28"/>
  <c r="BF58" i="28"/>
  <c r="AC57" i="28"/>
  <c r="BY55" i="28"/>
  <c r="AN54" i="28"/>
  <c r="AQ30" i="28"/>
  <c r="AC51" i="28"/>
  <c r="T60" i="28"/>
  <c r="N59" i="28"/>
  <c r="BJ57" i="28"/>
  <c r="BP56" i="28"/>
  <c r="AY52" i="28"/>
  <c r="BF51" i="28"/>
  <c r="R51" i="28"/>
  <c r="AP59" i="28"/>
  <c r="I56" i="28"/>
  <c r="BB31" i="28"/>
  <c r="BY51" i="28"/>
  <c r="AU51" i="28"/>
  <c r="AQ12" i="28"/>
  <c r="AQ22" i="28"/>
  <c r="U14" i="28"/>
  <c r="U9" i="28"/>
  <c r="BB17" i="28"/>
  <c r="BQ18" i="28"/>
  <c r="U5" i="28"/>
  <c r="V6" i="28" s="1"/>
  <c r="J15" i="28"/>
  <c r="AF11" i="28"/>
  <c r="AF20" i="28"/>
  <c r="BF63" i="28"/>
  <c r="Y61" i="28"/>
  <c r="BF64" i="28"/>
  <c r="BW62" i="28"/>
  <c r="AE63" i="28"/>
  <c r="BF61" i="28"/>
  <c r="BY58" i="28"/>
  <c r="G58" i="28"/>
  <c r="BY56" i="28"/>
  <c r="BU55" i="28"/>
  <c r="BJ53" i="28"/>
  <c r="AW52" i="28"/>
  <c r="BW51" i="28"/>
  <c r="E51" i="28"/>
  <c r="BU59" i="28"/>
  <c r="BY52" i="28"/>
  <c r="G52" i="28"/>
  <c r="Y51" i="28"/>
  <c r="BJ58" i="28"/>
  <c r="BP57" i="28"/>
  <c r="AN56" i="28"/>
  <c r="AA55" i="28"/>
  <c r="J31" i="28"/>
  <c r="BA51" i="28"/>
  <c r="BP59" i="28"/>
  <c r="AW58" i="28"/>
  <c r="AF32" i="28"/>
  <c r="BQ44" i="28"/>
  <c r="AW59" i="28"/>
  <c r="AU58" i="28"/>
  <c r="AE57" i="28"/>
  <c r="AL56" i="28"/>
  <c r="U32" i="28"/>
  <c r="BF53" i="28"/>
  <c r="T51" i="28"/>
  <c r="AJ53" i="28"/>
  <c r="AP52" i="28"/>
  <c r="J37" i="28"/>
  <c r="C59" i="28"/>
  <c r="AY57" i="28"/>
  <c r="BF56" i="28"/>
  <c r="AE55" i="28"/>
  <c r="R54" i="28"/>
  <c r="AE52" i="28"/>
  <c r="AF36" i="28"/>
  <c r="AU54" i="28"/>
  <c r="BH52" i="28"/>
  <c r="AQ28" i="28"/>
  <c r="U19" i="28"/>
  <c r="AQ15" i="28"/>
  <c r="AF9" i="28"/>
  <c r="AQ6" i="28"/>
  <c r="BQ10" i="28"/>
  <c r="BQ56" i="28" s="1"/>
  <c r="U7" i="28"/>
  <c r="U21" i="28"/>
  <c r="J20" i="28"/>
  <c r="BB12" i="28"/>
  <c r="AF14" i="28"/>
  <c r="AF19" i="28"/>
  <c r="J40" i="28"/>
  <c r="AE68" i="28"/>
  <c r="BY64" i="28"/>
  <c r="G64" i="28"/>
  <c r="AJ61" i="28"/>
  <c r="AP60" i="28"/>
  <c r="N67" i="28"/>
  <c r="G66" i="28"/>
  <c r="BW64" i="28"/>
  <c r="AU63" i="28"/>
  <c r="BB43" i="28"/>
  <c r="BA65" i="28"/>
  <c r="T62" i="28"/>
  <c r="P61" i="28"/>
  <c r="BU66" i="28"/>
  <c r="AY65" i="28"/>
  <c r="BQ39" i="28"/>
  <c r="AN68" i="28"/>
  <c r="BY65" i="28"/>
  <c r="AP64" i="28"/>
  <c r="AW61" i="28"/>
  <c r="BF60" i="28"/>
  <c r="BH57" i="28"/>
  <c r="BN56" i="28"/>
  <c r="BJ55" i="28"/>
  <c r="BN54" i="28"/>
  <c r="R55" i="28"/>
  <c r="E54" i="28"/>
  <c r="U38" i="28"/>
  <c r="BA59" i="28"/>
  <c r="AY58" i="28"/>
  <c r="BF57" i="28"/>
  <c r="AC56" i="28"/>
  <c r="G55" i="28"/>
  <c r="C54" i="28"/>
  <c r="I53" i="28"/>
  <c r="AQ35" i="28"/>
  <c r="P55" i="28"/>
  <c r="BP53" i="28"/>
  <c r="BW52" i="28"/>
  <c r="BQ38" i="28"/>
  <c r="AJ58" i="28"/>
  <c r="AF33" i="28"/>
  <c r="N55" i="28"/>
  <c r="AL53" i="28"/>
  <c r="AC59" i="28"/>
  <c r="AC54" i="28"/>
  <c r="AF30" i="28"/>
  <c r="C60" i="28"/>
  <c r="BP58" i="28"/>
  <c r="AN57" i="28"/>
  <c r="AU56" i="28"/>
  <c r="Y59" i="28"/>
  <c r="BU57" i="28"/>
  <c r="AY55" i="28"/>
  <c r="AA54" i="28"/>
  <c r="AN52" i="28"/>
  <c r="G51" i="28"/>
  <c r="BQ11" i="28"/>
  <c r="AQ11" i="28"/>
  <c r="AQ5" i="28"/>
  <c r="AR21" i="28" s="1"/>
  <c r="BB9" i="28"/>
  <c r="J13" i="28"/>
  <c r="AF6" i="28"/>
  <c r="BQ12" i="28"/>
  <c r="U18" i="28"/>
  <c r="J22" i="28"/>
  <c r="J8" i="28"/>
  <c r="AF17" i="28"/>
  <c r="AF63" i="28" s="1"/>
  <c r="AU61" i="28"/>
  <c r="AA60" i="28"/>
  <c r="C67" i="28"/>
  <c r="I66" i="28"/>
  <c r="C65" i="28"/>
  <c r="BU63" i="28"/>
  <c r="C63" i="28"/>
  <c r="P67" i="28"/>
  <c r="BF65" i="28"/>
  <c r="BL64" i="28"/>
  <c r="AA61" i="28"/>
  <c r="Y60" i="28"/>
  <c r="BY66" i="28"/>
  <c r="BQ41" i="28"/>
  <c r="AJ63" i="28"/>
  <c r="AU66" i="28"/>
  <c r="AN65" i="28"/>
  <c r="AE64" i="28"/>
  <c r="G61" i="28"/>
  <c r="BH66" i="28"/>
  <c r="P64" i="28"/>
  <c r="BJ62" i="28"/>
  <c r="I67" i="28"/>
  <c r="AC64" i="28"/>
  <c r="BU62" i="28"/>
  <c r="AN61" i="28"/>
  <c r="BL58" i="28"/>
  <c r="AW57" i="28"/>
  <c r="AJ54" i="28"/>
  <c r="AP53" i="28"/>
  <c r="AC52" i="28"/>
  <c r="AL59" i="28"/>
  <c r="AN58" i="28"/>
  <c r="AU57" i="28"/>
  <c r="R56" i="28"/>
  <c r="BF52" i="28"/>
  <c r="U28" i="28"/>
  <c r="V30" i="28" s="1"/>
  <c r="AQ36" i="28"/>
  <c r="BN52" i="28"/>
  <c r="BU51" i="28"/>
  <c r="J45" i="28"/>
  <c r="AY59" i="28"/>
  <c r="AF35" i="28"/>
  <c r="T57" i="28"/>
  <c r="AA56" i="28"/>
  <c r="BQ40" i="28"/>
  <c r="AP51" i="28"/>
  <c r="BB37" i="28"/>
  <c r="AE59" i="28"/>
  <c r="Y58" i="28"/>
  <c r="R57" i="28"/>
  <c r="Y56" i="28"/>
  <c r="AY54" i="28"/>
  <c r="AY51" i="28"/>
  <c r="P53" i="28"/>
  <c r="C52" i="28"/>
  <c r="AW51" i="28"/>
  <c r="BQ36" i="28"/>
  <c r="BP54" i="28"/>
  <c r="BW53" i="28"/>
  <c r="G54" i="28"/>
  <c r="T52" i="28"/>
  <c r="BB18" i="28"/>
  <c r="BQ15" i="28"/>
  <c r="BB11" i="28"/>
  <c r="BQ14" i="28"/>
  <c r="AF5" i="28"/>
  <c r="U22" i="28"/>
  <c r="J21" i="28"/>
  <c r="AF10" i="28"/>
  <c r="AN63" i="28"/>
  <c r="AU62" i="28"/>
  <c r="AL61" i="28"/>
  <c r="R60" i="28"/>
  <c r="BJ63" i="28"/>
  <c r="BP62" i="28"/>
  <c r="R61" i="28"/>
  <c r="P60" i="28"/>
  <c r="BQ43" i="28"/>
  <c r="BP65" i="28"/>
  <c r="BJ64" i="28"/>
  <c r="Y63" i="28"/>
  <c r="AF42" i="28"/>
  <c r="BY61" i="28"/>
  <c r="BW60" i="28"/>
  <c r="AL65" i="28"/>
  <c r="C64" i="28"/>
  <c r="AY62" i="28"/>
  <c r="BL65" i="28"/>
  <c r="U41" i="28"/>
  <c r="AE61" i="28"/>
  <c r="BW59" i="28"/>
  <c r="BA58" i="28"/>
  <c r="AQ57" i="28"/>
  <c r="AP56" i="28"/>
  <c r="AW55" i="28"/>
  <c r="AQ61" i="28"/>
  <c r="BW54" i="28"/>
  <c r="AY53" i="28"/>
  <c r="BB52" i="28"/>
  <c r="BL51" i="28"/>
  <c r="U39" i="28"/>
  <c r="AJ59" i="28"/>
  <c r="AL58" i="28"/>
  <c r="I57" i="28"/>
  <c r="P56" i="28"/>
  <c r="BU54" i="28"/>
  <c r="BH53" i="28"/>
  <c r="AU52" i="28"/>
  <c r="BQ28" i="28"/>
  <c r="J38" i="28"/>
  <c r="U35" i="28"/>
  <c r="U33" i="28"/>
  <c r="E55" i="28"/>
  <c r="AW53" i="28"/>
  <c r="AJ52" i="28"/>
  <c r="BQ37" i="28"/>
  <c r="AU60" i="28"/>
  <c r="R59" i="28"/>
  <c r="BY57" i="28"/>
  <c r="G57" i="28"/>
  <c r="N56" i="28"/>
  <c r="AA53" i="28"/>
  <c r="E60" i="28"/>
  <c r="P59" i="28"/>
  <c r="BL57" i="28"/>
  <c r="BB33" i="28"/>
  <c r="BC34" i="28" s="1"/>
  <c r="C55" i="28"/>
  <c r="I54" i="28"/>
  <c r="I51" i="28"/>
  <c r="BJ59" i="28"/>
  <c r="T58" i="28"/>
  <c r="AA57" i="28"/>
  <c r="BW55" i="28"/>
  <c r="Y53" i="28"/>
  <c r="AL51" i="28"/>
  <c r="AL60" i="28"/>
  <c r="AL57" i="28"/>
  <c r="AN55" i="28"/>
  <c r="BL53" i="28"/>
  <c r="BN51" i="28"/>
  <c r="AA51" i="28"/>
  <c r="BQ22" i="28"/>
  <c r="BQ68" i="28" s="1"/>
  <c r="BB15" i="28"/>
  <c r="AQ16" i="28"/>
  <c r="U8" i="28"/>
  <c r="U54" i="28" s="1"/>
  <c r="BB19" i="28"/>
  <c r="BB65" i="28" s="1"/>
  <c r="U12" i="28"/>
  <c r="BQ5" i="28"/>
  <c r="BB8" i="28"/>
  <c r="BQ13" i="28"/>
  <c r="U20" i="28"/>
  <c r="U66" i="28" s="1"/>
  <c r="J17" i="28"/>
  <c r="AF13" i="28"/>
  <c r="BU65" i="28"/>
  <c r="AY63" i="28"/>
  <c r="BF62" i="28"/>
  <c r="AP65" i="28"/>
  <c r="AW64" i="28"/>
  <c r="AW63" i="28"/>
  <c r="N62" i="28"/>
  <c r="I61" i="28"/>
  <c r="BB44" i="28"/>
  <c r="BJ66" i="28"/>
  <c r="T64" i="28"/>
  <c r="BY62" i="28"/>
  <c r="U68" i="28"/>
  <c r="V45" i="28"/>
  <c r="R66" i="28"/>
  <c r="Y65" i="28"/>
  <c r="R64" i="28"/>
  <c r="BL62" i="28"/>
  <c r="BP61" i="28"/>
  <c r="BN60" i="28"/>
  <c r="AE66" i="28"/>
  <c r="BP63" i="28"/>
  <c r="AN62" i="28"/>
  <c r="BF66" i="28"/>
  <c r="AQ42" i="28"/>
  <c r="N64" i="28"/>
  <c r="AL62" i="28"/>
  <c r="N61" i="28"/>
  <c r="AP58" i="28"/>
  <c r="AJ57" i="28"/>
  <c r="AE56" i="28"/>
  <c r="P54" i="28"/>
  <c r="C53" i="28"/>
  <c r="I52" i="28"/>
  <c r="AQ44" i="28"/>
  <c r="P51" i="28"/>
  <c r="AE60" i="28"/>
  <c r="AL52" i="28"/>
  <c r="N51" i="28"/>
  <c r="T59" i="28"/>
  <c r="AA58" i="28"/>
  <c r="BW56" i="28"/>
  <c r="E56" i="28"/>
  <c r="BQ31" i="28"/>
  <c r="AQ29" i="28"/>
  <c r="AR38" i="28" s="1"/>
  <c r="C51" i="28"/>
  <c r="N58" i="28"/>
  <c r="J33" i="28"/>
  <c r="BJ54" i="28"/>
  <c r="AF29" i="28"/>
  <c r="AG31" i="28" s="1"/>
  <c r="BJ51" i="28"/>
  <c r="G60" i="28"/>
  <c r="BN57" i="28"/>
  <c r="BU56" i="28"/>
  <c r="C56" i="28"/>
  <c r="AE54" i="28"/>
  <c r="J36" i="28"/>
  <c r="AQ33" i="28"/>
  <c r="BU52" i="28"/>
  <c r="I58" i="28"/>
  <c r="P57" i="28"/>
  <c r="BL55" i="28"/>
  <c r="AW54" i="28"/>
  <c r="E53" i="28"/>
  <c r="BP51" i="28"/>
  <c r="BN58" i="28"/>
  <c r="J34" i="28"/>
  <c r="T55" i="28"/>
  <c r="BB41" i="28"/>
  <c r="J14" i="28"/>
  <c r="AF15" i="28"/>
  <c r="AF61" i="28" s="1"/>
  <c r="AQ18" i="28"/>
  <c r="BB13" i="28"/>
  <c r="BC13" i="28" s="1"/>
  <c r="BQ21" i="28"/>
  <c r="BR21" i="28" s="1"/>
  <c r="BQ7" i="28"/>
  <c r="BQ53" i="28" s="1"/>
  <c r="AF8" i="28"/>
  <c r="AF54" i="28" s="1"/>
  <c r="J5" i="28"/>
  <c r="K6" i="28" s="1"/>
  <c r="U10" i="28"/>
  <c r="V10" i="28" s="1"/>
  <c r="J19" i="28"/>
  <c r="K19" i="28" s="1"/>
  <c r="AQ9" i="28"/>
  <c r="AR9" i="28" s="1"/>
  <c r="AF18" i="28"/>
  <c r="AG18" i="28" s="1"/>
  <c r="M11" i="13"/>
  <c r="BB17" i="1"/>
  <c r="BB13" i="1"/>
  <c r="J7" i="12" s="1"/>
  <c r="BB14" i="1"/>
  <c r="J9" i="12" s="1"/>
  <c r="BB18" i="1"/>
  <c r="J20" i="12" s="1"/>
  <c r="BB10" i="1"/>
  <c r="J12" i="12" s="1"/>
  <c r="K6" i="13"/>
  <c r="AQ22" i="27"/>
  <c r="AQ11" i="27"/>
  <c r="J17" i="27"/>
  <c r="BQ14" i="27"/>
  <c r="BB19" i="27"/>
  <c r="AF17" i="27"/>
  <c r="U9" i="27"/>
  <c r="BQ19" i="27"/>
  <c r="BQ11" i="27"/>
  <c r="J12" i="27"/>
  <c r="AF13" i="27"/>
  <c r="AQ13" i="27"/>
  <c r="BQ20" i="27"/>
  <c r="J11" i="27"/>
  <c r="BB22" i="27"/>
  <c r="AF20" i="27"/>
  <c r="U17" i="27"/>
  <c r="J14" i="27"/>
  <c r="U16" i="27"/>
  <c r="J16" i="27"/>
  <c r="BB7" i="27"/>
  <c r="AF21" i="27"/>
  <c r="U13" i="27"/>
  <c r="BB13" i="27"/>
  <c r="U12" i="27"/>
  <c r="BQ15" i="27"/>
  <c r="U8" i="27"/>
  <c r="J5" i="27"/>
  <c r="J6" i="27"/>
  <c r="J7" i="27"/>
  <c r="BB6" i="27"/>
  <c r="AQ17" i="27"/>
  <c r="J13" i="27"/>
  <c r="AQ19" i="27"/>
  <c r="U19" i="27"/>
  <c r="J18" i="27"/>
  <c r="BQ16" i="27"/>
  <c r="BB14" i="27"/>
  <c r="J9" i="27"/>
  <c r="U11" i="27"/>
  <c r="J10" i="27"/>
  <c r="BB8" i="27"/>
  <c r="BQ22" i="27"/>
  <c r="U20" i="27"/>
  <c r="J19" i="27"/>
  <c r="BB16" i="27"/>
  <c r="AQ14" i="27"/>
  <c r="AF22" i="27"/>
  <c r="U7" i="27"/>
  <c r="J15" i="27"/>
  <c r="BB11" i="27"/>
  <c r="J22" i="27"/>
  <c r="BB18" i="27"/>
  <c r="BB20" i="27"/>
  <c r="AF18" i="27"/>
  <c r="BB9" i="27"/>
  <c r="BQ17" i="27"/>
  <c r="AQ16" i="27"/>
  <c r="AF14" i="27"/>
  <c r="AQ6" i="27"/>
  <c r="U15" i="27"/>
  <c r="BQ13" i="27"/>
  <c r="BQ18" i="27"/>
  <c r="BB15" i="27"/>
  <c r="BQ10" i="27"/>
  <c r="AQ8" i="27"/>
  <c r="AQ9" i="27"/>
  <c r="AQ18" i="27"/>
  <c r="U14" i="27"/>
  <c r="U21" i="27"/>
  <c r="J20" i="27"/>
  <c r="AF9" i="27"/>
  <c r="AF6" i="27"/>
  <c r="U6" i="27"/>
  <c r="AQ10" i="27"/>
  <c r="BQ21" i="27"/>
  <c r="AF8" i="27"/>
  <c r="U22" i="27"/>
  <c r="J21" i="27"/>
  <c r="BB17" i="27"/>
  <c r="BB12" i="27"/>
  <c r="AQ21" i="27"/>
  <c r="AF16" i="27"/>
  <c r="AF12" i="27"/>
  <c r="BQ9" i="27"/>
  <c r="BR6" i="27" s="1"/>
  <c r="AQ5" i="27"/>
  <c r="N11" i="24"/>
  <c r="N7" i="24"/>
  <c r="N4" i="24"/>
  <c r="N9" i="24"/>
  <c r="N18" i="24"/>
  <c r="N16" i="24"/>
  <c r="N21" i="24"/>
  <c r="N5" i="24"/>
  <c r="N14" i="24"/>
  <c r="N19" i="24"/>
  <c r="N12" i="24"/>
  <c r="N17" i="24"/>
  <c r="N10" i="24"/>
  <c r="N15" i="24"/>
  <c r="N8" i="24"/>
  <c r="N20" i="24"/>
  <c r="N13" i="24"/>
  <c r="N6" i="24"/>
  <c r="J17" i="12"/>
  <c r="B9" i="13" a="1"/>
  <c r="B9" i="13" s="1"/>
  <c r="J6" i="13"/>
  <c r="BB12" i="1"/>
  <c r="J8" i="12" s="1"/>
  <c r="K19" i="12" s="1"/>
  <c r="J11" i="13"/>
  <c r="D7" i="13" a="1"/>
  <c r="D7" i="13" s="1"/>
  <c r="BB21" i="1"/>
  <c r="J21" i="12" s="1"/>
  <c r="L11" i="13"/>
  <c r="N11" i="13"/>
  <c r="L23" i="13"/>
  <c r="K18" i="13"/>
  <c r="K23" i="13"/>
  <c r="L18" i="13"/>
  <c r="M18" i="13"/>
  <c r="N18" i="13"/>
  <c r="F23" i="13"/>
  <c r="G18" i="13"/>
  <c r="O18" i="13"/>
  <c r="G23" i="13"/>
  <c r="H18" i="13"/>
  <c r="P18" i="13"/>
  <c r="H23" i="13"/>
  <c r="I23" i="13"/>
  <c r="J18" i="13"/>
  <c r="J23" i="13"/>
  <c r="N6" i="13"/>
  <c r="C7" i="13" a="1"/>
  <c r="C7" i="13" s="1"/>
  <c r="O6" i="13"/>
  <c r="B7" i="13" a="1"/>
  <c r="B7" i="13" s="1"/>
  <c r="F6" i="13"/>
  <c r="G11" i="13"/>
  <c r="E7" i="13" a="1"/>
  <c r="E7" i="13" s="1"/>
  <c r="BB20" i="1"/>
  <c r="J14" i="12" s="1"/>
  <c r="B21" i="13" a="1"/>
  <c r="B21" i="13" s="1"/>
  <c r="K13" i="12"/>
  <c r="BC5" i="1"/>
  <c r="BC7" i="1"/>
  <c r="BC20" i="1"/>
  <c r="BC9" i="1"/>
  <c r="BC18" i="1"/>
  <c r="BC19" i="1"/>
  <c r="BC17" i="1"/>
  <c r="BC12" i="1"/>
  <c r="BC13" i="1"/>
  <c r="Y22" i="1"/>
  <c r="Y21" i="1"/>
  <c r="Y5" i="1"/>
  <c r="Y13" i="1"/>
  <c r="N15" i="1"/>
  <c r="Y10" i="1"/>
  <c r="Y17" i="1"/>
  <c r="Y6" i="1"/>
  <c r="Y11" i="1"/>
  <c r="Y15" i="1"/>
  <c r="Y14" i="1"/>
  <c r="Y9" i="1"/>
  <c r="Y19" i="1"/>
  <c r="Y18" i="1"/>
  <c r="Y8" i="1"/>
  <c r="Y7" i="1"/>
  <c r="Y20" i="1"/>
  <c r="Y16" i="1"/>
  <c r="Y12" i="1"/>
  <c r="BH21" i="1"/>
  <c r="F24" i="13" a="1"/>
  <c r="F24" i="13" s="1"/>
  <c r="H24" i="13" a="1"/>
  <c r="H24" i="13" s="1"/>
  <c r="BH18" i="1"/>
  <c r="I24" i="13" a="1"/>
  <c r="I24" i="13" s="1"/>
  <c r="K24" i="13" a="1"/>
  <c r="K24" i="13" s="1"/>
  <c r="BJ18" i="1"/>
  <c r="BH13" i="1"/>
  <c r="BL7" i="1"/>
  <c r="BJ10" i="1"/>
  <c r="BH10" i="1"/>
  <c r="BL22" i="1"/>
  <c r="BL14" i="1"/>
  <c r="BL6" i="1"/>
  <c r="BL21" i="1"/>
  <c r="BL13" i="1"/>
  <c r="BL20" i="1"/>
  <c r="BL12" i="1"/>
  <c r="BL19" i="1"/>
  <c r="BL11" i="1"/>
  <c r="BL18" i="1"/>
  <c r="BL10" i="1"/>
  <c r="BL17" i="1"/>
  <c r="BL9" i="1"/>
  <c r="BL16" i="1"/>
  <c r="BL8" i="1"/>
  <c r="BL5" i="1"/>
  <c r="BL15" i="1"/>
  <c r="I12" i="13" s="1" a="1"/>
  <c r="I12" i="13" s="1"/>
  <c r="BH6" i="1"/>
  <c r="BH20" i="1"/>
  <c r="BH12" i="1"/>
  <c r="BH19" i="1"/>
  <c r="BH11" i="1"/>
  <c r="BH17" i="1"/>
  <c r="BH9" i="1"/>
  <c r="BH16" i="1"/>
  <c r="BH8" i="1"/>
  <c r="BH5" i="1"/>
  <c r="BH15" i="1"/>
  <c r="BH7" i="1"/>
  <c r="BH22" i="1"/>
  <c r="BH14" i="1"/>
  <c r="BJ6" i="1"/>
  <c r="BJ14" i="1"/>
  <c r="BJ22" i="1"/>
  <c r="BJ5" i="1"/>
  <c r="BJ7" i="1"/>
  <c r="BJ11" i="1"/>
  <c r="BJ15" i="1"/>
  <c r="BJ19" i="1"/>
  <c r="BJ8" i="1"/>
  <c r="BJ12" i="1"/>
  <c r="BJ16" i="1"/>
  <c r="BJ20" i="1"/>
  <c r="BJ9" i="1"/>
  <c r="BJ13" i="1"/>
  <c r="BJ17" i="1"/>
  <c r="BJ21" i="1"/>
  <c r="BW20" i="1"/>
  <c r="BU22" i="1"/>
  <c r="BY16" i="1"/>
  <c r="P21" i="1"/>
  <c r="R22" i="1"/>
  <c r="T5" i="1"/>
  <c r="AA21" i="1"/>
  <c r="AC22" i="1"/>
  <c r="AE5" i="1"/>
  <c r="AJ15" i="1"/>
  <c r="AL21" i="1"/>
  <c r="AN22" i="1"/>
  <c r="AP5" i="1"/>
  <c r="BF15" i="1"/>
  <c r="BN22" i="1"/>
  <c r="BW21" i="1"/>
  <c r="BU5" i="1"/>
  <c r="N10" i="1"/>
  <c r="BW5" i="1"/>
  <c r="BW15" i="1"/>
  <c r="BW7" i="1"/>
  <c r="BU17" i="1"/>
  <c r="BU9" i="1"/>
  <c r="BY19" i="1"/>
  <c r="BY11" i="1"/>
  <c r="BW22" i="1"/>
  <c r="BW14" i="1"/>
  <c r="BW6" i="1"/>
  <c r="BU16" i="1"/>
  <c r="BU8" i="1"/>
  <c r="BY18" i="1"/>
  <c r="BY10" i="1"/>
  <c r="BW13" i="1"/>
  <c r="BU15" i="1"/>
  <c r="BU7" i="1"/>
  <c r="BY17" i="1"/>
  <c r="BY9" i="1"/>
  <c r="BW12" i="1"/>
  <c r="BU14" i="1"/>
  <c r="BU6" i="1"/>
  <c r="BY8" i="1"/>
  <c r="BW19" i="1"/>
  <c r="BW11" i="1"/>
  <c r="BU21" i="1"/>
  <c r="BU13" i="1"/>
  <c r="BY5" i="1"/>
  <c r="BY15" i="1"/>
  <c r="N12" i="13" s="1" a="1"/>
  <c r="N12" i="13" s="1"/>
  <c r="BY7" i="1"/>
  <c r="BW18" i="1"/>
  <c r="BW10" i="1"/>
  <c r="BU20" i="1"/>
  <c r="BU12" i="1"/>
  <c r="BY22" i="1"/>
  <c r="BY14" i="1"/>
  <c r="BY6" i="1"/>
  <c r="BW17" i="1"/>
  <c r="BW9" i="1"/>
  <c r="BU19" i="1"/>
  <c r="BU11" i="1"/>
  <c r="BY21" i="1"/>
  <c r="BY13" i="1"/>
  <c r="BW16" i="1"/>
  <c r="BW8" i="1"/>
  <c r="BU18" i="1"/>
  <c r="BU10" i="1"/>
  <c r="BY20" i="1"/>
  <c r="BY12" i="1"/>
  <c r="R10" i="1"/>
  <c r="BP5" i="1"/>
  <c r="N20" i="1"/>
  <c r="N16" i="1"/>
  <c r="N21" i="1"/>
  <c r="N6" i="1"/>
  <c r="N14" i="1"/>
  <c r="P8" i="1"/>
  <c r="N12" i="1"/>
  <c r="P20" i="1"/>
  <c r="P16" i="1"/>
  <c r="P6" i="1"/>
  <c r="P14" i="1"/>
  <c r="P12" i="1"/>
  <c r="N18" i="1"/>
  <c r="N22" i="1"/>
  <c r="N13" i="1"/>
  <c r="P17" i="1"/>
  <c r="P18" i="1"/>
  <c r="R19" i="1"/>
  <c r="R9" i="1"/>
  <c r="T12" i="1"/>
  <c r="T11" i="1"/>
  <c r="AA17" i="1"/>
  <c r="AA18" i="1"/>
  <c r="AC19" i="1"/>
  <c r="AC9" i="1"/>
  <c r="AE12" i="1"/>
  <c r="AE11" i="1"/>
  <c r="AJ20" i="1"/>
  <c r="AJ16" i="1"/>
  <c r="AJ13" i="1"/>
  <c r="AL17" i="1"/>
  <c r="AL18" i="1"/>
  <c r="AN19" i="1"/>
  <c r="AN9" i="1"/>
  <c r="AP12" i="1"/>
  <c r="AP11" i="1"/>
  <c r="BF20" i="1"/>
  <c r="BF16" i="1"/>
  <c r="BF13" i="1"/>
  <c r="BN19" i="1"/>
  <c r="BN9" i="1"/>
  <c r="BP12" i="1"/>
  <c r="BP11" i="1"/>
  <c r="P22" i="1"/>
  <c r="R5" i="1"/>
  <c r="R7" i="1"/>
  <c r="T15" i="1"/>
  <c r="T10" i="1"/>
  <c r="AA22" i="1"/>
  <c r="AA8" i="1"/>
  <c r="AC5" i="1"/>
  <c r="AC7" i="1"/>
  <c r="AE15" i="1"/>
  <c r="AE10" i="1"/>
  <c r="AJ21" i="1"/>
  <c r="AJ6" i="1"/>
  <c r="AJ14" i="1"/>
  <c r="AL22" i="1"/>
  <c r="AL8" i="1"/>
  <c r="AN5" i="1"/>
  <c r="AN7" i="1"/>
  <c r="AP15" i="1"/>
  <c r="AP10" i="1"/>
  <c r="BF21" i="1"/>
  <c r="BF6" i="1"/>
  <c r="BF14" i="1"/>
  <c r="BN5" i="1"/>
  <c r="BN7" i="1"/>
  <c r="BP15" i="1"/>
  <c r="BP10" i="1"/>
  <c r="N11" i="1"/>
  <c r="P13" i="1"/>
  <c r="R17" i="1"/>
  <c r="R18" i="1"/>
  <c r="T19" i="1"/>
  <c r="T9" i="1"/>
  <c r="AA20" i="1"/>
  <c r="AA16" i="1"/>
  <c r="AA13" i="1"/>
  <c r="AC17" i="1"/>
  <c r="AC18" i="1"/>
  <c r="AE19" i="1"/>
  <c r="AE9" i="1"/>
  <c r="AJ12" i="1"/>
  <c r="AJ11" i="1"/>
  <c r="AL20" i="1"/>
  <c r="AL16" i="1"/>
  <c r="AL13" i="1"/>
  <c r="AN17" i="1"/>
  <c r="AN18" i="1"/>
  <c r="AP19" i="1"/>
  <c r="AP9" i="1"/>
  <c r="BF12" i="1"/>
  <c r="BF11" i="1"/>
  <c r="BN17" i="1"/>
  <c r="BN18" i="1"/>
  <c r="BP19" i="1"/>
  <c r="BP9" i="1"/>
  <c r="R8" i="1"/>
  <c r="T7" i="1"/>
  <c r="AA6" i="1"/>
  <c r="AA14" i="1"/>
  <c r="AC8" i="1"/>
  <c r="AE7" i="1"/>
  <c r="AJ10" i="1"/>
  <c r="AL6" i="1"/>
  <c r="AL14" i="1"/>
  <c r="AN8" i="1"/>
  <c r="AP7" i="1"/>
  <c r="BF10" i="1"/>
  <c r="BN8" i="1"/>
  <c r="BP7" i="1"/>
  <c r="N19" i="1"/>
  <c r="N9" i="1"/>
  <c r="P11" i="1"/>
  <c r="R20" i="1"/>
  <c r="R16" i="1"/>
  <c r="R13" i="1"/>
  <c r="T17" i="1"/>
  <c r="T18" i="1"/>
  <c r="AA12" i="1"/>
  <c r="AA11" i="1"/>
  <c r="AC20" i="1"/>
  <c r="AC16" i="1"/>
  <c r="AC13" i="1"/>
  <c r="AE17" i="1"/>
  <c r="AE18" i="1"/>
  <c r="AJ19" i="1"/>
  <c r="AJ9" i="1"/>
  <c r="AL12" i="1"/>
  <c r="AL11" i="1"/>
  <c r="AN20" i="1"/>
  <c r="AN16" i="1"/>
  <c r="AN13" i="1"/>
  <c r="AP17" i="1"/>
  <c r="AP18" i="1"/>
  <c r="BF19" i="1"/>
  <c r="BF9" i="1"/>
  <c r="BN20" i="1"/>
  <c r="BN16" i="1"/>
  <c r="BN13" i="1"/>
  <c r="BP17" i="1"/>
  <c r="BP18" i="1"/>
  <c r="F19" i="13" a="1"/>
  <c r="F19" i="13" s="1"/>
  <c r="N5" i="1"/>
  <c r="N7" i="1"/>
  <c r="P15" i="1"/>
  <c r="P10" i="1"/>
  <c r="R21" i="1"/>
  <c r="R6" i="1"/>
  <c r="R14" i="1"/>
  <c r="T22" i="1"/>
  <c r="T8" i="1"/>
  <c r="AA15" i="1"/>
  <c r="AA10" i="1"/>
  <c r="AC21" i="1"/>
  <c r="AC6" i="1"/>
  <c r="AC14" i="1"/>
  <c r="AE22" i="1"/>
  <c r="AE8" i="1"/>
  <c r="AJ5" i="1"/>
  <c r="AJ7" i="1"/>
  <c r="AL15" i="1"/>
  <c r="AL10" i="1"/>
  <c r="AN21" i="1"/>
  <c r="AN6" i="1"/>
  <c r="AN14" i="1"/>
  <c r="AP22" i="1"/>
  <c r="AP8" i="1"/>
  <c r="BF5" i="1"/>
  <c r="BF7" i="1"/>
  <c r="BN21" i="1"/>
  <c r="BN6" i="1"/>
  <c r="BN14" i="1"/>
  <c r="BP22" i="1"/>
  <c r="BP8" i="1"/>
  <c r="N17" i="1"/>
  <c r="P19" i="1"/>
  <c r="P9" i="1"/>
  <c r="R12" i="1"/>
  <c r="R11" i="1"/>
  <c r="T20" i="1"/>
  <c r="T16" i="1"/>
  <c r="T13" i="1"/>
  <c r="AA19" i="1"/>
  <c r="AA9" i="1"/>
  <c r="AC12" i="1"/>
  <c r="AC11" i="1"/>
  <c r="AE20" i="1"/>
  <c r="AE16" i="1"/>
  <c r="AE13" i="1"/>
  <c r="AJ17" i="1"/>
  <c r="AJ18" i="1"/>
  <c r="AL19" i="1"/>
  <c r="AL9" i="1"/>
  <c r="AN12" i="1"/>
  <c r="AN11" i="1"/>
  <c r="AP20" i="1"/>
  <c r="AP16" i="1"/>
  <c r="AP13" i="1"/>
  <c r="BF17" i="1"/>
  <c r="BF18" i="1"/>
  <c r="BN12" i="1"/>
  <c r="BN11" i="1"/>
  <c r="BP20" i="1"/>
  <c r="BP16" i="1"/>
  <c r="BP13" i="1"/>
  <c r="N8" i="1"/>
  <c r="P5" i="1"/>
  <c r="P7" i="1"/>
  <c r="R15" i="1"/>
  <c r="H7" i="13" s="1" a="1"/>
  <c r="H7" i="13" s="1"/>
  <c r="T21" i="1"/>
  <c r="T6" i="1"/>
  <c r="T14" i="1"/>
  <c r="AA5" i="1"/>
  <c r="AA7" i="1"/>
  <c r="AC15" i="1"/>
  <c r="L7" i="13" s="1" a="1"/>
  <c r="L7" i="13" s="1"/>
  <c r="AC10" i="1"/>
  <c r="AE21" i="1"/>
  <c r="AE6" i="1"/>
  <c r="AE14" i="1"/>
  <c r="AJ22" i="1"/>
  <c r="AJ8" i="1"/>
  <c r="AL5" i="1"/>
  <c r="AL7" i="1"/>
  <c r="AN15" i="1"/>
  <c r="P7" i="13" s="1" a="1"/>
  <c r="P7" i="13" s="1"/>
  <c r="AN10" i="1"/>
  <c r="AP21" i="1"/>
  <c r="AP6" i="1"/>
  <c r="AP14" i="1"/>
  <c r="BF22" i="1"/>
  <c r="BF8" i="1"/>
  <c r="BN15" i="1"/>
  <c r="J12" i="13" s="1" a="1"/>
  <c r="J12" i="13" s="1"/>
  <c r="BN10" i="1"/>
  <c r="BP21" i="1"/>
  <c r="BP6" i="1"/>
  <c r="BP14" i="1"/>
  <c r="M19" i="13" a="1"/>
  <c r="M19" i="13" s="1"/>
  <c r="N19" i="13" a="1"/>
  <c r="N19" i="13" s="1"/>
  <c r="AB40" i="33"/>
  <c r="M39" i="33"/>
  <c r="BM41" i="33"/>
  <c r="AK37" i="33"/>
  <c r="AT22" i="33"/>
  <c r="Z22" i="33"/>
  <c r="BO28" i="33"/>
  <c r="D19" i="33"/>
  <c r="M20" i="33"/>
  <c r="D18" i="33"/>
  <c r="AI15" i="33"/>
  <c r="M6" i="33"/>
  <c r="AX6" i="33"/>
  <c r="Q9" i="33"/>
  <c r="AT11" i="32"/>
  <c r="AM45" i="33"/>
  <c r="AV37" i="33"/>
  <c r="AI36" i="33"/>
  <c r="H39" i="33"/>
  <c r="BM43" i="33"/>
  <c r="Q21" i="33"/>
  <c r="AB32" i="33"/>
  <c r="AI33" i="33"/>
  <c r="H28" i="33"/>
  <c r="M17" i="33"/>
  <c r="AV20" i="33"/>
  <c r="O12" i="33"/>
  <c r="BG12" i="33"/>
  <c r="AD14" i="33"/>
  <c r="AK6" i="33"/>
  <c r="AX18" i="32"/>
  <c r="AZ42" i="33"/>
  <c r="AV42" i="33"/>
  <c r="AD44" i="33"/>
  <c r="H35" i="33"/>
  <c r="AT38" i="33"/>
  <c r="O32" i="33"/>
  <c r="AO33" i="33"/>
  <c r="AK32" i="33"/>
  <c r="H18" i="33"/>
  <c r="H14" i="33"/>
  <c r="Q15" i="33"/>
  <c r="D6" i="33"/>
  <c r="D7" i="33"/>
  <c r="Z8" i="33"/>
  <c r="F9" i="33"/>
  <c r="AT7" i="32"/>
  <c r="AD40" i="33"/>
  <c r="BO39" i="33"/>
  <c r="AX41" i="33"/>
  <c r="BE33" i="33"/>
  <c r="BO35" i="33"/>
  <c r="O29" i="33"/>
  <c r="BE30" i="33"/>
  <c r="BI29" i="33"/>
  <c r="BM15" i="33"/>
  <c r="AK20" i="33"/>
  <c r="AM12" i="33"/>
  <c r="S14" i="33"/>
  <c r="AX15" i="33"/>
  <c r="AT5" i="33"/>
  <c r="F6" i="33"/>
  <c r="AK9" i="32"/>
  <c r="B44" i="33"/>
  <c r="AT42" i="33"/>
  <c r="AB45" i="33"/>
  <c r="AB41" i="33"/>
  <c r="AV30" i="33"/>
  <c r="H30" i="33"/>
  <c r="X32" i="33"/>
  <c r="AO18" i="33"/>
  <c r="D17" i="33"/>
  <c r="AO22" i="33"/>
  <c r="AZ8" i="33"/>
  <c r="F10" i="33"/>
  <c r="BK10" i="33"/>
  <c r="H12" i="33"/>
  <c r="D14" i="32"/>
  <c r="BI45" i="33"/>
  <c r="BK44" i="33"/>
  <c r="AT30" i="33"/>
  <c r="BK21" i="33"/>
  <c r="B8" i="33"/>
  <c r="AM6" i="33"/>
  <c r="BO16" i="31"/>
  <c r="M8" i="32"/>
  <c r="BG22" i="30"/>
  <c r="X9" i="32"/>
  <c r="Q22" i="30"/>
  <c r="Q7" i="32"/>
  <c r="AI22" i="30"/>
  <c r="O36" i="33"/>
  <c r="Q40" i="33"/>
  <c r="D30" i="33"/>
  <c r="D16" i="33"/>
  <c r="M9" i="33"/>
  <c r="AZ5" i="33"/>
  <c r="AZ19" i="32"/>
  <c r="BG15" i="31"/>
  <c r="AD17" i="32"/>
  <c r="M13" i="31"/>
  <c r="Q14" i="32"/>
  <c r="AO20" i="31"/>
  <c r="O15" i="32"/>
  <c r="F19" i="30"/>
  <c r="AB13" i="32"/>
  <c r="AV18" i="30"/>
  <c r="BE38" i="33"/>
  <c r="B42" i="33"/>
  <c r="BM29" i="33"/>
  <c r="AM19" i="33"/>
  <c r="AI10" i="33"/>
  <c r="AZ16" i="32"/>
  <c r="X20" i="32"/>
  <c r="AI12" i="31"/>
  <c r="BI17" i="32"/>
  <c r="BI19" i="31"/>
  <c r="BG43" i="33"/>
  <c r="AD38" i="33"/>
  <c r="AO29" i="33"/>
  <c r="BI14" i="33"/>
  <c r="F7" i="33"/>
  <c r="Z5" i="33"/>
  <c r="BG14" i="32"/>
  <c r="Q21" i="31"/>
  <c r="S21" i="32"/>
  <c r="AK18" i="31"/>
  <c r="AV45" i="33"/>
  <c r="BM37" i="33"/>
  <c r="AX36" i="33"/>
  <c r="Z39" i="33"/>
  <c r="F44" i="33"/>
  <c r="Z21" i="33"/>
  <c r="AT32" i="33"/>
  <c r="BG33" i="33"/>
  <c r="AT28" i="33"/>
  <c r="BK17" i="33"/>
  <c r="AM21" i="33"/>
  <c r="AX12" i="33"/>
  <c r="Q13" i="33"/>
  <c r="AV14" i="33"/>
  <c r="AV6" i="33"/>
  <c r="M21" i="32"/>
  <c r="Q45" i="33"/>
  <c r="M45" i="33"/>
  <c r="B35" i="33"/>
  <c r="AT36" i="33"/>
  <c r="Z41" i="33"/>
  <c r="BE35" i="33"/>
  <c r="BO29" i="33"/>
  <c r="AZ30" i="33"/>
  <c r="AB20" i="33"/>
  <c r="AK15" i="33"/>
  <c r="M18" i="33"/>
  <c r="BI8" i="33"/>
  <c r="BI9" i="33"/>
  <c r="AZ10" i="33"/>
  <c r="F12" i="33"/>
  <c r="F9" i="32"/>
  <c r="AV40" i="33"/>
  <c r="H40" i="33"/>
  <c r="BO41" i="33"/>
  <c r="BM33" i="33"/>
  <c r="H36" i="33"/>
  <c r="Z29" i="33"/>
  <c r="O31" i="33"/>
  <c r="O30" i="33"/>
  <c r="F16" i="33"/>
  <c r="AZ20" i="33"/>
  <c r="AZ12" i="33"/>
  <c r="AK14" i="33"/>
  <c r="D5" i="33"/>
  <c r="BM5" i="33"/>
  <c r="Z6" i="33"/>
  <c r="BG5" i="32"/>
  <c r="BO37" i="33"/>
  <c r="AB37" i="33"/>
  <c r="AZ38" i="33"/>
  <c r="H44" i="33"/>
  <c r="AB33" i="33"/>
  <c r="BM32" i="33"/>
  <c r="AB28" i="33"/>
  <c r="X21" i="33"/>
  <c r="D20" i="33"/>
  <c r="AI18" i="33"/>
  <c r="B11" i="33"/>
  <c r="AK12" i="33"/>
  <c r="D13" i="33"/>
  <c r="BK14" i="33"/>
  <c r="BE22" i="32"/>
  <c r="BO12" i="31"/>
  <c r="AM41" i="33"/>
  <c r="F40" i="33"/>
  <c r="BG42" i="33"/>
  <c r="BM38" i="33"/>
  <c r="X28" i="33"/>
  <c r="B28" i="33"/>
  <c r="B30" i="33"/>
  <c r="AK21" i="33"/>
  <c r="AT21" i="33"/>
  <c r="AV19" i="33"/>
  <c r="AI6" i="33"/>
  <c r="AT7" i="33"/>
  <c r="F8" i="33"/>
  <c r="AO10" i="33"/>
  <c r="AX19" i="32"/>
  <c r="X41" i="33"/>
  <c r="BE37" i="33"/>
  <c r="AI29" i="33"/>
  <c r="AZ16" i="33"/>
  <c r="AK10" i="33"/>
  <c r="AX11" i="33"/>
  <c r="Q15" i="31"/>
  <c r="O22" i="31"/>
  <c r="Q16" i="30"/>
  <c r="F19" i="31"/>
  <c r="BM13" i="30"/>
  <c r="Z16" i="31"/>
  <c r="AK22" i="32"/>
  <c r="O39" i="33"/>
  <c r="S42" i="33"/>
  <c r="AV31" i="33"/>
  <c r="BG19" i="33"/>
  <c r="BM10" i="33"/>
  <c r="AB10" i="32"/>
  <c r="AK11" i="32"/>
  <c r="Z14" i="31"/>
  <c r="F20" i="32"/>
  <c r="Z12" i="31"/>
  <c r="Z17" i="32"/>
  <c r="Z19" i="31"/>
  <c r="AI11" i="32"/>
  <c r="BG6" i="30"/>
  <c r="AM9" i="32"/>
  <c r="AO6" i="30"/>
  <c r="BM39" i="33"/>
  <c r="AO35" i="33"/>
  <c r="AT31" i="33"/>
  <c r="AK19" i="33"/>
  <c r="BO14" i="33"/>
  <c r="BI12" i="32"/>
  <c r="O18" i="32"/>
  <c r="AO8" i="31"/>
  <c r="Q15" i="32"/>
  <c r="AM6" i="31"/>
  <c r="Z45" i="33"/>
  <c r="BM35" i="33"/>
  <c r="S35" i="33"/>
  <c r="BK36" i="33"/>
  <c r="BI41" i="33"/>
  <c r="O20" i="33"/>
  <c r="F30" i="33"/>
  <c r="AB31" i="33"/>
  <c r="BE20" i="33"/>
  <c r="AT15" i="33"/>
  <c r="AZ18" i="33"/>
  <c r="D9" i="33"/>
  <c r="O10" i="33"/>
  <c r="F11" i="33"/>
  <c r="AO12" i="33"/>
  <c r="AX11" i="32"/>
  <c r="AB43" i="33"/>
  <c r="BM42" i="33"/>
  <c r="AV44" i="33"/>
  <c r="Q35" i="33"/>
  <c r="BK38" i="33"/>
  <c r="AX32" i="33"/>
  <c r="BK33" i="33"/>
  <c r="M33" i="33"/>
  <c r="S18" i="33"/>
  <c r="Q14" i="33"/>
  <c r="BI15" i="33"/>
  <c r="X6" i="33"/>
  <c r="O7" i="33"/>
  <c r="AT8" i="33"/>
  <c r="Z9" i="33"/>
  <c r="AD10" i="32"/>
  <c r="H38" i="33"/>
  <c r="AT37" i="33"/>
  <c r="AB39" i="33"/>
  <c r="Z44" i="33"/>
  <c r="AZ33" i="33"/>
  <c r="F33" i="33"/>
  <c r="AV28" i="33"/>
  <c r="BM21" i="33"/>
  <c r="D21" i="33"/>
  <c r="AT18" i="33"/>
  <c r="X11" i="33"/>
  <c r="AV12" i="33"/>
  <c r="O13" i="33"/>
  <c r="D15" i="33"/>
  <c r="BO22" i="32"/>
  <c r="BE14" i="31"/>
  <c r="S44" i="33"/>
  <c r="BK42" i="33"/>
  <c r="AV36" i="33"/>
  <c r="AT41" i="33"/>
  <c r="BM30" i="33"/>
  <c r="Z30" i="33"/>
  <c r="AO32" i="33"/>
  <c r="BI18" i="33"/>
  <c r="X17" i="33"/>
  <c r="BG22" i="33"/>
  <c r="O9" i="33"/>
  <c r="Z10" i="33"/>
  <c r="Q11" i="33"/>
  <c r="S12" i="33"/>
  <c r="BE16" i="32"/>
  <c r="AX45" i="33"/>
  <c r="BG38" i="33"/>
  <c r="BI37" i="33"/>
  <c r="AK40" i="33"/>
  <c r="AB36" i="33"/>
  <c r="B22" i="33"/>
  <c r="AM34" i="33"/>
  <c r="O35" i="33"/>
  <c r="AK17" i="33"/>
  <c r="BE18" i="33"/>
  <c r="BO16" i="33"/>
  <c r="D14" i="33"/>
  <c r="Q16" i="33"/>
  <c r="AI16" i="33"/>
  <c r="BI7" i="33"/>
  <c r="O21" i="32"/>
  <c r="Z43" i="33"/>
  <c r="X34" i="33"/>
  <c r="BG30" i="33"/>
  <c r="AO16" i="33"/>
  <c r="F5" i="33"/>
  <c r="AZ13" i="33"/>
  <c r="Q17" i="32"/>
  <c r="BM21" i="31"/>
  <c r="AV14" i="32"/>
  <c r="B19" i="31"/>
  <c r="BM20" i="32"/>
  <c r="D16" i="31"/>
  <c r="BO19" i="32"/>
  <c r="AI41" i="33"/>
  <c r="AX35" i="33"/>
  <c r="BK31" i="33"/>
  <c r="AO21" i="33"/>
  <c r="H15" i="33"/>
  <c r="B15" i="32"/>
  <c r="AK20" i="32"/>
  <c r="H11" i="31"/>
  <c r="BE17" i="32"/>
  <c r="AD8" i="31"/>
  <c r="BM14" i="32"/>
  <c r="AD6" i="31"/>
  <c r="F16" i="31"/>
  <c r="AX7" i="30"/>
  <c r="S14" i="31"/>
  <c r="X7" i="30"/>
  <c r="AB35" i="33"/>
  <c r="M28" i="33"/>
  <c r="H29" i="33"/>
  <c r="BK18" i="33"/>
  <c r="BK7" i="33"/>
  <c r="AZ22" i="31"/>
  <c r="S8" i="32"/>
  <c r="H5" i="31"/>
  <c r="AT43" i="33"/>
  <c r="F43" i="33"/>
  <c r="BM44" i="33"/>
  <c r="Z35" i="33"/>
  <c r="D39" i="33"/>
  <c r="BO32" i="33"/>
  <c r="H34" i="33"/>
  <c r="BE34" i="33"/>
  <c r="AM18" i="33"/>
  <c r="Z14" i="33"/>
  <c r="B16" i="33"/>
  <c r="BK6" i="33"/>
  <c r="AI7" i="33"/>
  <c r="BM8" i="33"/>
  <c r="AK9" i="33"/>
  <c r="AB6" i="32"/>
  <c r="BM40" i="33"/>
  <c r="Z40" i="33"/>
  <c r="H42" i="33"/>
  <c r="F34" i="33"/>
  <c r="Q36" i="33"/>
  <c r="AT29" i="33"/>
  <c r="AX31" i="33"/>
  <c r="AX30" i="33"/>
  <c r="O16" i="33"/>
  <c r="BM20" i="33"/>
  <c r="BK12" i="33"/>
  <c r="M15" i="33"/>
  <c r="M5" i="33"/>
  <c r="H6" i="33"/>
  <c r="AT6" i="33"/>
  <c r="AZ7" i="32"/>
  <c r="AK44" i="33"/>
  <c r="D43" i="33"/>
  <c r="BM36" i="33"/>
  <c r="BK41" i="33"/>
  <c r="F31" i="33"/>
  <c r="BI30" i="33"/>
  <c r="BG32" i="33"/>
  <c r="O19" i="33"/>
  <c r="AI17" i="33"/>
  <c r="Z28" i="33"/>
  <c r="AI9" i="33"/>
  <c r="AT10" i="33"/>
  <c r="AB11" i="33"/>
  <c r="AD12" i="33"/>
  <c r="S19" i="32"/>
  <c r="BK21" i="31"/>
  <c r="BE41" i="33"/>
  <c r="X40" i="33"/>
  <c r="Q43" i="33"/>
  <c r="F39" i="33"/>
  <c r="BK28" i="33"/>
  <c r="AD28" i="33"/>
  <c r="S30" i="33"/>
  <c r="AX21" i="33"/>
  <c r="BG21" i="33"/>
  <c r="BO19" i="33"/>
  <c r="BM6" i="33"/>
  <c r="BM7" i="33"/>
  <c r="Q8" i="33"/>
  <c r="BI10" i="33"/>
  <c r="BE21" i="32"/>
  <c r="AK45" i="33"/>
  <c r="AK36" i="33"/>
  <c r="BK35" i="33"/>
  <c r="O38" i="33"/>
  <c r="M43" i="33"/>
  <c r="BG20" i="33"/>
  <c r="Q31" i="33"/>
  <c r="AM32" i="33"/>
  <c r="O22" i="33"/>
  <c r="AD16" i="33"/>
  <c r="AT19" i="33"/>
  <c r="AV10" i="33"/>
  <c r="AD11" i="33"/>
  <c r="AO13" i="33"/>
  <c r="AO15" i="33"/>
  <c r="AO19" i="32"/>
  <c r="X36" i="33"/>
  <c r="AI40" i="33"/>
  <c r="H32" i="33"/>
  <c r="M16" i="33"/>
  <c r="AZ9" i="33"/>
  <c r="S7" i="33"/>
  <c r="S10" i="32"/>
  <c r="AM18" i="31"/>
  <c r="AI19" i="32"/>
  <c r="AO15" i="31"/>
  <c r="M17" i="32"/>
  <c r="D13" i="31"/>
  <c r="BG19" i="32"/>
  <c r="AK35" i="33"/>
  <c r="BG29" i="33"/>
  <c r="AB29" i="33"/>
  <c r="F19" i="33"/>
  <c r="AX9" i="33"/>
  <c r="BM22" i="31"/>
  <c r="X11" i="32"/>
  <c r="AB6" i="31"/>
  <c r="H8" i="32"/>
  <c r="BG13" i="31"/>
  <c r="BE5" i="32"/>
  <c r="AK10" i="31"/>
  <c r="BK19" i="31"/>
  <c r="AV7" i="30"/>
  <c r="BG17" i="31"/>
  <c r="AD7" i="30"/>
  <c r="AM40" i="33"/>
  <c r="X20" i="33"/>
  <c r="AD20" i="33"/>
  <c r="D12" i="33"/>
  <c r="AM11" i="33"/>
  <c r="AX14" i="31"/>
  <c r="M10" i="32"/>
  <c r="BI10" i="31"/>
  <c r="AK6" i="32"/>
  <c r="O8" i="31"/>
  <c r="Z34" i="33"/>
  <c r="D28" i="33"/>
  <c r="BE22" i="33"/>
  <c r="BM16" i="33"/>
  <c r="X7" i="33"/>
  <c r="AO21" i="31"/>
  <c r="AX6" i="32"/>
  <c r="B11" i="31"/>
  <c r="BO10" i="32"/>
  <c r="F41" i="33"/>
  <c r="BI40" i="33"/>
  <c r="Z42" i="33"/>
  <c r="O34" i="33"/>
  <c r="AO36" i="33"/>
  <c r="AB30" i="33"/>
  <c r="BO31" i="33"/>
  <c r="BO30" i="33"/>
  <c r="X16" i="33"/>
  <c r="B21" i="33"/>
  <c r="AK13" i="33"/>
  <c r="S16" i="33"/>
  <c r="AD5" i="33"/>
  <c r="AB6" i="33"/>
  <c r="BE6" i="33"/>
  <c r="BM9" i="32"/>
  <c r="Z38" i="33"/>
  <c r="BK37" i="33"/>
  <c r="AT39" i="33"/>
  <c r="BI44" i="33"/>
  <c r="S34" i="33"/>
  <c r="X33" i="33"/>
  <c r="BG28" i="33"/>
  <c r="D22" i="33"/>
  <c r="S21" i="33"/>
  <c r="BM18" i="33"/>
  <c r="AI11" i="33"/>
  <c r="BI12" i="33"/>
  <c r="AD13" i="33"/>
  <c r="BO15" i="33"/>
  <c r="H5" i="33"/>
  <c r="S17" i="31"/>
  <c r="O42" i="33"/>
  <c r="AO40" i="33"/>
  <c r="AI43" i="33"/>
  <c r="X39" i="33"/>
  <c r="F29" i="33"/>
  <c r="AO28" i="33"/>
  <c r="AK30" i="33"/>
  <c r="O28" i="33"/>
  <c r="M22" i="33"/>
  <c r="BK20" i="33"/>
  <c r="H7" i="33"/>
  <c r="S8" i="33"/>
  <c r="AK8" i="33"/>
  <c r="D11" i="33"/>
  <c r="Z15" i="32"/>
  <c r="BG45" i="33"/>
  <c r="Q39" i="33"/>
  <c r="B38" i="33"/>
  <c r="M41" i="33"/>
  <c r="BI36" i="33"/>
  <c r="S22" i="33"/>
  <c r="AM35" i="33"/>
  <c r="Q28" i="33"/>
  <c r="BE17" i="33"/>
  <c r="S19" i="33"/>
  <c r="AD17" i="33"/>
  <c r="AM14" i="33"/>
  <c r="AV16" i="33"/>
  <c r="BE5" i="33"/>
  <c r="D8" i="33"/>
  <c r="BE15" i="32"/>
  <c r="BE44" i="33"/>
  <c r="Q44" i="33"/>
  <c r="AI34" i="33"/>
  <c r="B36" i="33"/>
  <c r="AX40" i="33"/>
  <c r="Q34" i="33"/>
  <c r="AM28" i="33"/>
  <c r="BK29" i="33"/>
  <c r="AZ19" i="33"/>
  <c r="B15" i="33"/>
  <c r="S17" i="33"/>
  <c r="BO7" i="33"/>
  <c r="BO8" i="33"/>
  <c r="BG9" i="33"/>
  <c r="AX10" i="33"/>
  <c r="BO8" i="32"/>
  <c r="B41" i="33"/>
  <c r="AK42" i="33"/>
  <c r="BM31" i="33"/>
  <c r="O21" i="33"/>
  <c r="H11" i="33"/>
  <c r="AV11" i="32"/>
  <c r="BE12" i="32"/>
  <c r="BM16" i="31"/>
  <c r="AB11" i="32"/>
  <c r="H14" i="31"/>
  <c r="BM19" i="32"/>
  <c r="S22" i="31"/>
  <c r="M9" i="32"/>
  <c r="BE40" i="33"/>
  <c r="AO20" i="33"/>
  <c r="AV17" i="33"/>
  <c r="Q12" i="33"/>
  <c r="BO12" i="33"/>
  <c r="M17" i="31"/>
  <c r="Q6" i="32"/>
  <c r="F5" i="31"/>
  <c r="BE9" i="32"/>
  <c r="AV10" i="31"/>
  <c r="Z6" i="32"/>
  <c r="D8" i="31"/>
  <c r="M9" i="31"/>
  <c r="BK7" i="30"/>
  <c r="AM8" i="31"/>
  <c r="BI38" i="33"/>
  <c r="D38" i="33"/>
  <c r="BK39" i="33"/>
  <c r="B45" i="33"/>
  <c r="F35" i="33"/>
  <c r="AT33" i="33"/>
  <c r="B29" i="33"/>
  <c r="AM22" i="33"/>
  <c r="F28" i="33"/>
  <c r="H19" i="33"/>
  <c r="AT11" i="33"/>
  <c r="F13" i="33"/>
  <c r="O14" i="33"/>
  <c r="H16" i="33"/>
  <c r="Q5" i="33"/>
  <c r="AO19" i="31"/>
  <c r="O45" i="33"/>
  <c r="AM43" i="33"/>
  <c r="F37" i="33"/>
  <c r="D42" i="33"/>
  <c r="X31" i="33"/>
  <c r="B31" i="33"/>
  <c r="Q33" i="33"/>
  <c r="AI19" i="33"/>
  <c r="Q18" i="33"/>
  <c r="BM28" i="33"/>
  <c r="AT9" i="33"/>
  <c r="BE10" i="33"/>
  <c r="AO11" i="33"/>
  <c r="BM12" i="33"/>
  <c r="AO21" i="32"/>
  <c r="BO45" i="33"/>
  <c r="AI39" i="33"/>
  <c r="S38" i="33"/>
  <c r="AD41" i="33"/>
  <c r="B37" i="33"/>
  <c r="AB22" i="33"/>
  <c r="H22" i="33"/>
  <c r="AK28" i="33"/>
  <c r="AD18" i="33"/>
  <c r="AD19" i="33"/>
  <c r="AX17" i="33"/>
  <c r="BE14" i="33"/>
  <c r="BG5" i="33"/>
  <c r="S6" i="33"/>
  <c r="X8" i="33"/>
  <c r="S18" i="32"/>
  <c r="AT45" i="33"/>
  <c r="M37" i="33"/>
  <c r="D36" i="33"/>
  <c r="AX38" i="33"/>
  <c r="AD43" i="33"/>
  <c r="BO20" i="33"/>
  <c r="AI31" i="33"/>
  <c r="BE32" i="33"/>
  <c r="AX22" i="33"/>
  <c r="AM16" i="33"/>
  <c r="BE19" i="33"/>
  <c r="BO10" i="33"/>
  <c r="BM11" i="33"/>
  <c r="BE13" i="33"/>
  <c r="AB16" i="33"/>
  <c r="AD13" i="32"/>
  <c r="Q42" i="33"/>
  <c r="M42" i="33"/>
  <c r="AK43" i="33"/>
  <c r="BG34" i="33"/>
  <c r="AZ37" i="33"/>
  <c r="AM31" i="33"/>
  <c r="B33" i="33"/>
  <c r="B32" i="33"/>
  <c r="AT17" i="33"/>
  <c r="BG13" i="33"/>
  <c r="AO14" i="33"/>
  <c r="AO5" i="33"/>
  <c r="AO6" i="33"/>
  <c r="AZ7" i="33"/>
  <c r="M8" i="33"/>
  <c r="AX8" i="32"/>
  <c r="AZ41" i="33"/>
  <c r="BG36" i="33"/>
  <c r="D32" i="33"/>
  <c r="F22" i="33"/>
  <c r="AM5" i="33"/>
  <c r="S17" i="32"/>
  <c r="M13" i="32"/>
  <c r="BG7" i="31"/>
  <c r="S20" i="32"/>
  <c r="BE10" i="31"/>
  <c r="AM17" i="32"/>
  <c r="BO7" i="31"/>
  <c r="AZ45" i="33"/>
  <c r="AT44" i="33"/>
  <c r="AV35" i="33"/>
  <c r="AV21" i="33"/>
  <c r="BG7" i="33"/>
  <c r="AB5" i="33"/>
  <c r="AB14" i="31"/>
  <c r="AZ9" i="32"/>
  <c r="AM22" i="30"/>
  <c r="AD7" i="32"/>
  <c r="M20" i="30"/>
  <c r="Z11" i="32"/>
  <c r="AZ19" i="30"/>
  <c r="F10" i="31"/>
  <c r="AZ10" i="29"/>
  <c r="AV9" i="31"/>
  <c r="S39" i="33"/>
  <c r="D37" i="33"/>
  <c r="BI22" i="33"/>
  <c r="AM15" i="33"/>
  <c r="X9" i="33"/>
  <c r="BO9" i="33"/>
  <c r="BG10" i="31"/>
  <c r="B17" i="31"/>
  <c r="AX22" i="32"/>
  <c r="D14" i="31"/>
  <c r="AM44" i="33"/>
  <c r="X42" i="33"/>
  <c r="M34" i="33"/>
  <c r="Z36" i="33"/>
  <c r="BE43" i="33"/>
  <c r="X37" i="33"/>
  <c r="AM42" i="33"/>
  <c r="AO31" i="33"/>
  <c r="S31" i="33"/>
  <c r="AK33" i="33"/>
  <c r="BM19" i="33"/>
  <c r="AB18" i="33"/>
  <c r="BG16" i="33"/>
  <c r="BM9" i="33"/>
  <c r="S11" i="33"/>
  <c r="AZ11" i="33"/>
  <c r="B13" i="33"/>
  <c r="AD15" i="32"/>
  <c r="AK19" i="31"/>
  <c r="AX42" i="33"/>
  <c r="BG40" i="33"/>
  <c r="AZ43" i="33"/>
  <c r="AO39" i="33"/>
  <c r="Q29" i="33"/>
  <c r="BI28" i="33"/>
  <c r="M31" i="33"/>
  <c r="H17" i="33"/>
  <c r="AD22" i="33"/>
  <c r="M21" i="33"/>
  <c r="AB7" i="33"/>
  <c r="AM8" i="33"/>
  <c r="BE8" i="33"/>
  <c r="O11" i="33"/>
  <c r="BM17" i="32"/>
  <c r="BK45" i="33"/>
  <c r="AD37" i="33"/>
  <c r="M36" i="33"/>
  <c r="BO38" i="33"/>
  <c r="AV43" i="33"/>
  <c r="H21" i="33"/>
  <c r="AZ31" i="33"/>
  <c r="O33" i="33"/>
  <c r="BO22" i="33"/>
  <c r="AX16" i="33"/>
  <c r="AI20" i="33"/>
  <c r="BE11" i="33"/>
  <c r="X12" i="33"/>
  <c r="M14" i="33"/>
  <c r="Q6" i="33"/>
  <c r="AZ15" i="32"/>
  <c r="S45" i="33"/>
  <c r="AI44" i="33"/>
  <c r="AZ34" i="33"/>
  <c r="S36" i="33"/>
  <c r="BO40" i="33"/>
  <c r="AV34" i="33"/>
  <c r="AX28" i="33"/>
  <c r="Q30" i="33"/>
  <c r="F20" i="33"/>
  <c r="S15" i="33"/>
  <c r="AM17" i="33"/>
  <c r="AD8" i="33"/>
  <c r="B9" i="33"/>
  <c r="B10" i="33"/>
  <c r="M11" i="33"/>
  <c r="BI11" i="32"/>
  <c r="M40" i="33"/>
  <c r="AX39" i="33"/>
  <c r="O41" i="33"/>
  <c r="AV33" i="33"/>
  <c r="BG35" i="33"/>
  <c r="AZ28" i="33"/>
  <c r="AM30" i="33"/>
  <c r="AV29" i="33"/>
  <c r="BE15" i="33"/>
  <c r="B20" i="33"/>
  <c r="AB12" i="33"/>
  <c r="B14" i="33"/>
  <c r="Z15" i="33"/>
  <c r="AK5" i="33"/>
  <c r="BK5" i="33"/>
  <c r="BO5" i="32"/>
  <c r="AT35" i="33"/>
  <c r="M30" i="33"/>
  <c r="H31" i="33"/>
  <c r="Z19" i="33"/>
  <c r="D10" i="33"/>
  <c r="AV8" i="32"/>
  <c r="AZ12" i="32"/>
  <c r="AB8" i="31"/>
  <c r="AZ10" i="32"/>
  <c r="S6" i="31"/>
  <c r="BI7" i="32"/>
  <c r="BM12" i="31"/>
  <c r="AK39" i="33"/>
  <c r="AM37" i="33"/>
  <c r="X29" i="33"/>
  <c r="AV15" i="33"/>
  <c r="Q10" i="33"/>
  <c r="AK11" i="33"/>
  <c r="AB15" i="31"/>
  <c r="X19" i="31"/>
  <c r="H14" i="30"/>
  <c r="BI16" i="31"/>
  <c r="AO22" i="32"/>
  <c r="BK13" i="31"/>
  <c r="AX20" i="32"/>
  <c r="O19" i="30"/>
  <c r="AT18" i="32"/>
  <c r="AT17" i="30"/>
  <c r="D41" i="33"/>
  <c r="AD33" i="33"/>
  <c r="X30" i="33"/>
  <c r="AD21" i="33"/>
  <c r="AV13" i="33"/>
  <c r="X13" i="33"/>
  <c r="X21" i="32"/>
  <c r="BE16" i="31"/>
  <c r="BI18" i="32"/>
  <c r="D21" i="31"/>
  <c r="B39" i="33"/>
  <c r="BI35" i="33"/>
  <c r="AZ22" i="33"/>
  <c r="AD15" i="33"/>
  <c r="BE7" i="33"/>
  <c r="AV9" i="33"/>
  <c r="BG22" i="32"/>
  <c r="AM14" i="31"/>
  <c r="AM22" i="32"/>
  <c r="AX12" i="31"/>
  <c r="BO42" i="33"/>
  <c r="Q41" i="33"/>
  <c r="AB44" i="33"/>
  <c r="BG39" i="33"/>
  <c r="AK29" i="33"/>
  <c r="D29" i="33"/>
  <c r="AD31" i="33"/>
  <c r="AB17" i="33"/>
  <c r="AV22" i="33"/>
  <c r="AB21" i="33"/>
  <c r="AV7" i="33"/>
  <c r="BG8" i="33"/>
  <c r="AD9" i="33"/>
  <c r="Z11" i="33"/>
  <c r="AB20" i="32"/>
  <c r="Q16" i="31"/>
  <c r="AZ39" i="33"/>
  <c r="AK38" i="33"/>
  <c r="AV41" i="33"/>
  <c r="S37" i="33"/>
  <c r="AK22" i="33"/>
  <c r="Q22" i="33"/>
  <c r="BE28" i="33"/>
  <c r="AX18" i="33"/>
  <c r="AX19" i="33"/>
  <c r="BI17" i="33"/>
  <c r="O15" i="33"/>
  <c r="B6" i="33"/>
  <c r="AD6" i="33"/>
  <c r="AI8" i="33"/>
  <c r="AO20" i="32"/>
  <c r="H45" i="33"/>
  <c r="AZ44" i="33"/>
  <c r="BI34" i="33"/>
  <c r="AD36" i="33"/>
  <c r="H41" i="33"/>
  <c r="D35" i="33"/>
  <c r="M29" i="33"/>
  <c r="AI30" i="33"/>
  <c r="Q20" i="33"/>
  <c r="AB15" i="33"/>
  <c r="BG17" i="33"/>
  <c r="AX8" i="33"/>
  <c r="AO9" i="33"/>
  <c r="M10" i="33"/>
  <c r="AV11" i="33"/>
  <c r="D7" i="32"/>
  <c r="AI42" i="33"/>
  <c r="AD42" i="33"/>
  <c r="M44" i="33"/>
  <c r="BO34" i="33"/>
  <c r="AB38" i="33"/>
  <c r="BE31" i="33"/>
  <c r="S33" i="33"/>
  <c r="S32" i="33"/>
  <c r="BM17" i="33"/>
  <c r="BO13" i="33"/>
  <c r="BG14" i="33"/>
  <c r="AX5" i="33"/>
  <c r="BI6" i="33"/>
  <c r="O8" i="33"/>
  <c r="BK8" i="33"/>
  <c r="AO11" i="32"/>
  <c r="AX37" i="33"/>
  <c r="AZ36" i="33"/>
  <c r="AI38" i="33"/>
  <c r="BO43" i="33"/>
  <c r="AZ32" i="33"/>
  <c r="AV32" i="33"/>
  <c r="BM34" i="33"/>
  <c r="BI20" i="33"/>
  <c r="BI19" i="33"/>
  <c r="O18" i="33"/>
  <c r="BG10" i="33"/>
  <c r="Z12" i="33"/>
  <c r="BE12" i="33"/>
  <c r="AT14" i="33"/>
  <c r="AB22" i="32"/>
  <c r="BO20" i="31"/>
  <c r="BI42" i="33"/>
  <c r="AX20" i="33"/>
  <c r="BO17" i="33"/>
  <c r="AX13" i="33"/>
  <c r="AB13" i="33"/>
  <c r="Q19" i="31"/>
  <c r="BG7" i="32"/>
  <c r="Q6" i="31"/>
  <c r="AI5" i="32"/>
  <c r="AZ14" i="31"/>
  <c r="O9" i="32"/>
  <c r="S10" i="31"/>
  <c r="H43" i="33"/>
  <c r="AM33" i="33"/>
  <c r="AO30" i="33"/>
  <c r="BM22" i="33"/>
  <c r="BK13" i="33"/>
  <c r="AM13" i="33"/>
  <c r="M15" i="32"/>
  <c r="S19" i="31"/>
  <c r="F21" i="32"/>
  <c r="AM16" i="31"/>
  <c r="Z18" i="32"/>
  <c r="BK20" i="31"/>
  <c r="BE14" i="32"/>
  <c r="AO17" i="30"/>
  <c r="X13" i="32"/>
  <c r="F17" i="30"/>
  <c r="F36" i="33"/>
  <c r="AV38" i="33"/>
  <c r="AZ29" i="33"/>
  <c r="BK15" i="33"/>
  <c r="Z7" i="33"/>
  <c r="AI5" i="33"/>
  <c r="AV17" i="32"/>
  <c r="AK13" i="31"/>
  <c r="AD14" i="32"/>
  <c r="BG20" i="31"/>
  <c r="BK40" i="33"/>
  <c r="X45" i="33"/>
  <c r="S28" i="33"/>
  <c r="AM20" i="33"/>
  <c r="S13" i="33"/>
  <c r="AD10" i="33"/>
  <c r="B19" i="32"/>
  <c r="AM21" i="31"/>
  <c r="D16" i="32"/>
  <c r="AO18" i="31"/>
  <c r="AI45" i="33"/>
  <c r="AD20" i="30"/>
  <c r="O40" i="33"/>
  <c r="Q19" i="33"/>
  <c r="BM5" i="32"/>
  <c r="AV6" i="31"/>
  <c r="S5" i="31"/>
  <c r="BO44" i="33"/>
  <c r="BE39" i="33"/>
  <c r="AD29" i="33"/>
  <c r="AZ17" i="33"/>
  <c r="AB8" i="33"/>
  <c r="BM12" i="32"/>
  <c r="AM15" i="32"/>
  <c r="AM17" i="31"/>
  <c r="AM20" i="32"/>
  <c r="AO14" i="31"/>
  <c r="AO17" i="32"/>
  <c r="AT12" i="31"/>
  <c r="B6" i="32"/>
  <c r="AO38" i="33"/>
  <c r="O43" i="33"/>
  <c r="AK34" i="33"/>
  <c r="AK18" i="33"/>
  <c r="B12" i="33"/>
  <c r="BE9" i="33"/>
  <c r="BO13" i="32"/>
  <c r="AK16" i="31"/>
  <c r="AO12" i="32"/>
  <c r="BE13" i="31"/>
  <c r="BM45" i="33"/>
  <c r="AO37" i="33"/>
  <c r="D31" i="33"/>
  <c r="F17" i="33"/>
  <c r="F38" i="33"/>
  <c r="AZ40" i="33"/>
  <c r="Z32" i="33"/>
  <c r="F18" i="33"/>
  <c r="BK9" i="33"/>
  <c r="Q22" i="32"/>
  <c r="AD22" i="32"/>
  <c r="AK8" i="31"/>
  <c r="Q14" i="30"/>
  <c r="AK14" i="32"/>
  <c r="AZ7" i="30"/>
  <c r="X9" i="29"/>
  <c r="AV13" i="31"/>
  <c r="B12" i="30"/>
  <c r="F5" i="29"/>
  <c r="AX6" i="31"/>
  <c r="S18" i="29"/>
  <c r="H22" i="31"/>
  <c r="AK17" i="30"/>
  <c r="AM20" i="29"/>
  <c r="BK14" i="32"/>
  <c r="B21" i="32"/>
  <c r="BG21" i="30"/>
  <c r="AT21" i="30"/>
  <c r="AI8" i="32"/>
  <c r="S22" i="30"/>
  <c r="M17" i="29"/>
  <c r="BK7" i="31"/>
  <c r="AX19" i="29"/>
  <c r="BO12" i="32"/>
  <c r="BI17" i="30"/>
  <c r="AV16" i="29"/>
  <c r="AK7" i="31"/>
  <c r="AT18" i="30"/>
  <c r="Q11" i="29"/>
  <c r="BI9" i="30"/>
  <c r="O14" i="31"/>
  <c r="B20" i="32"/>
  <c r="AT20" i="32"/>
  <c r="AI15" i="30"/>
  <c r="Z15" i="31"/>
  <c r="BO9" i="30"/>
  <c r="AI6" i="29"/>
  <c r="D21" i="30"/>
  <c r="D11" i="29"/>
  <c r="Z14" i="32"/>
  <c r="AB16" i="30"/>
  <c r="AO8" i="29"/>
  <c r="BK17" i="30"/>
  <c r="BE18" i="29"/>
  <c r="BI7" i="30"/>
  <c r="AZ13" i="29"/>
  <c r="F8" i="31"/>
  <c r="AI7" i="32"/>
  <c r="BG9" i="32"/>
  <c r="AI17" i="32"/>
  <c r="AZ18" i="31"/>
  <c r="AD16" i="31"/>
  <c r="Z8" i="31"/>
  <c r="F14" i="32"/>
  <c r="BM21" i="30"/>
  <c r="AB6" i="29"/>
  <c r="BK18" i="31"/>
  <c r="AV8" i="30"/>
  <c r="D13" i="29"/>
  <c r="BE6" i="31"/>
  <c r="S11" i="30"/>
  <c r="D11" i="32"/>
  <c r="BI7" i="31"/>
  <c r="AT5" i="29"/>
  <c r="X6" i="31"/>
  <c r="AD19" i="31"/>
  <c r="AX22" i="30"/>
  <c r="AM10" i="31"/>
  <c r="Q21" i="30"/>
  <c r="AT19" i="32"/>
  <c r="AO42" i="33"/>
  <c r="AD6" i="32"/>
  <c r="X35" i="33"/>
  <c r="BG11" i="33"/>
  <c r="S21" i="31"/>
  <c r="AI8" i="31"/>
  <c r="BE8" i="31"/>
  <c r="AD39" i="33"/>
  <c r="AI32" i="33"/>
  <c r="S29" i="33"/>
  <c r="X18" i="33"/>
  <c r="AT12" i="33"/>
  <c r="AT9" i="32"/>
  <c r="BO21" i="32"/>
  <c r="AB5" i="31"/>
  <c r="F19" i="32"/>
  <c r="Z10" i="31"/>
  <c r="Z16" i="32"/>
  <c r="Z7" i="31"/>
  <c r="AD17" i="31"/>
  <c r="X43" i="33"/>
  <c r="BG44" i="33"/>
  <c r="D34" i="33"/>
  <c r="AI14" i="33"/>
  <c r="AZ15" i="33"/>
  <c r="O20" i="32"/>
  <c r="O19" i="32"/>
  <c r="AX16" i="31"/>
  <c r="Q16" i="32"/>
  <c r="AI13" i="31"/>
  <c r="BG41" i="33"/>
  <c r="B40" i="33"/>
  <c r="AK31" i="33"/>
  <c r="Z17" i="33"/>
  <c r="S41" i="33"/>
  <c r="X44" i="33"/>
  <c r="F32" i="33"/>
  <c r="BE21" i="33"/>
  <c r="AT13" i="33"/>
  <c r="B17" i="32"/>
  <c r="Q19" i="32"/>
  <c r="AO22" i="30"/>
  <c r="D13" i="30"/>
  <c r="BO7" i="32"/>
  <c r="M6" i="30"/>
  <c r="Q19" i="29"/>
  <c r="AX11" i="31"/>
  <c r="O22" i="29"/>
  <c r="O17" i="32"/>
  <c r="F20" i="30"/>
  <c r="AZ18" i="29"/>
  <c r="AT9" i="31"/>
  <c r="BM6" i="30"/>
  <c r="BO22" i="29"/>
  <c r="AV15" i="31"/>
  <c r="BK12" i="32"/>
  <c r="BE11" i="32"/>
  <c r="AV5" i="30"/>
  <c r="AB20" i="31"/>
  <c r="O12" i="30"/>
  <c r="AD5" i="29"/>
  <c r="AO21" i="30"/>
  <c r="BI13" i="29"/>
  <c r="AZ18" i="32"/>
  <c r="BO18" i="30"/>
  <c r="H10" i="29"/>
  <c r="X18" i="30"/>
  <c r="AI22" i="29"/>
  <c r="AB21" i="30"/>
  <c r="AM18" i="29"/>
  <c r="AX10" i="31"/>
  <c r="BM8" i="32"/>
  <c r="O7" i="32"/>
  <c r="AK13" i="30"/>
  <c r="Z9" i="31"/>
  <c r="BO19" i="29"/>
  <c r="X18" i="32"/>
  <c r="O13" i="30"/>
  <c r="BK11" i="29"/>
  <c r="Q8" i="32"/>
  <c r="BI21" i="30"/>
  <c r="F10" i="29"/>
  <c r="AM21" i="32"/>
  <c r="AO17" i="29"/>
  <c r="Z20" i="32"/>
  <c r="H10" i="33"/>
  <c r="B10" i="32"/>
  <c r="H5" i="32"/>
  <c r="H21" i="31"/>
  <c r="AI21" i="31"/>
  <c r="BE5" i="31"/>
  <c r="M10" i="31"/>
  <c r="BG14" i="30"/>
  <c r="BO16" i="32"/>
  <c r="F11" i="30"/>
  <c r="BK18" i="29"/>
  <c r="BK14" i="31"/>
  <c r="AT8" i="30"/>
  <c r="B8" i="29"/>
  <c r="AI6" i="31"/>
  <c r="Z14" i="29"/>
  <c r="AZ8" i="32"/>
  <c r="AD16" i="30"/>
  <c r="BE5" i="29"/>
  <c r="AK20" i="30"/>
  <c r="O14" i="32"/>
  <c r="AM13" i="32"/>
  <c r="BI11" i="31"/>
  <c r="B20" i="30"/>
  <c r="AO8" i="32"/>
  <c r="Z21" i="30"/>
  <c r="O13" i="29"/>
  <c r="S8" i="31"/>
  <c r="AB7" i="30"/>
  <c r="Q14" i="31"/>
  <c r="Z12" i="32"/>
  <c r="AV16" i="32"/>
  <c r="B14" i="30"/>
  <c r="D15" i="31"/>
  <c r="AK7" i="30"/>
  <c r="AT34" i="33"/>
  <c r="S5" i="32"/>
  <c r="AX33" i="33"/>
  <c r="BI5" i="33"/>
  <c r="F17" i="31"/>
  <c r="AT20" i="30"/>
  <c r="B12" i="31"/>
  <c r="AD45" i="33"/>
  <c r="BK22" i="33"/>
  <c r="AT20" i="33"/>
  <c r="AT16" i="33"/>
  <c r="M7" i="33"/>
  <c r="AB18" i="31"/>
  <c r="Q11" i="32"/>
  <c r="BO8" i="31"/>
  <c r="AK7" i="32"/>
  <c r="X12" i="31"/>
  <c r="O5" i="32"/>
  <c r="BG9" i="31"/>
  <c r="AI15" i="31"/>
  <c r="AX44" i="33"/>
  <c r="AM39" i="33"/>
  <c r="BK34" i="33"/>
  <c r="AO17" i="33"/>
  <c r="H8" i="33"/>
  <c r="AI18" i="32"/>
  <c r="BE20" i="32"/>
  <c r="BG14" i="31"/>
  <c r="BG17" i="32"/>
  <c r="F13" i="31"/>
  <c r="AM36" i="33"/>
  <c r="AX34" i="33"/>
  <c r="D33" i="33"/>
  <c r="AV18" i="33"/>
  <c r="AB42" i="33"/>
  <c r="Q37" i="33"/>
  <c r="B34" i="33"/>
  <c r="X22" i="33"/>
  <c r="AV5" i="33"/>
  <c r="AZ17" i="31"/>
  <c r="S15" i="32"/>
  <c r="AK19" i="32"/>
  <c r="B8" i="30"/>
  <c r="H18" i="31"/>
  <c r="AB18" i="30"/>
  <c r="AK5" i="29"/>
  <c r="M5" i="31"/>
  <c r="O16" i="29"/>
  <c r="O16" i="32"/>
  <c r="AD21" i="30"/>
  <c r="AI12" i="29"/>
  <c r="AK22" i="30"/>
  <c r="B7" i="30"/>
  <c r="S15" i="30"/>
  <c r="BO10" i="31"/>
  <c r="B7" i="32"/>
  <c r="BG11" i="32"/>
  <c r="S5" i="30"/>
  <c r="BM13" i="31"/>
  <c r="AM22" i="29"/>
  <c r="AT10" i="32"/>
  <c r="BK15" i="30"/>
  <c r="M14" i="29"/>
  <c r="H6" i="32"/>
  <c r="AM10" i="30"/>
  <c r="BK12" i="29"/>
  <c r="AT15" i="32"/>
  <c r="O21" i="29"/>
  <c r="D21" i="32"/>
  <c r="X14" i="33"/>
  <c r="AD11" i="32"/>
  <c r="BK7" i="32"/>
  <c r="O15" i="31"/>
  <c r="AO10" i="30"/>
  <c r="O11" i="31"/>
  <c r="D14" i="29"/>
  <c r="H19" i="32"/>
  <c r="AI14" i="30"/>
  <c r="AM7" i="29"/>
  <c r="AX21" i="31"/>
  <c r="F10" i="30"/>
  <c r="AV20" i="29"/>
  <c r="X7" i="32"/>
  <c r="AT21" i="29"/>
  <c r="AO9" i="32"/>
  <c r="BM14" i="33"/>
  <c r="AV7" i="32"/>
  <c r="BI18" i="31"/>
  <c r="AK20" i="31"/>
  <c r="AI16" i="32"/>
  <c r="BK15" i="32"/>
  <c r="X13" i="31"/>
  <c r="X22" i="30"/>
  <c r="AM6" i="32"/>
  <c r="AK10" i="30"/>
  <c r="BO15" i="29"/>
  <c r="M12" i="31"/>
  <c r="F9" i="30"/>
  <c r="BM22" i="32"/>
  <c r="AK16" i="30"/>
  <c r="B9" i="29"/>
  <c r="H20" i="31"/>
  <c r="F6" i="30"/>
  <c r="AZ5" i="29"/>
  <c r="BO12" i="30"/>
  <c r="AO10" i="32"/>
  <c r="S11" i="32"/>
  <c r="AZ15" i="30"/>
  <c r="AT9" i="30"/>
  <c r="AD18" i="31"/>
  <c r="AD13" i="30"/>
  <c r="S8" i="29"/>
  <c r="AB9" i="31"/>
  <c r="BG9" i="29"/>
  <c r="S21" i="30"/>
  <c r="O8" i="32"/>
  <c r="AD5" i="32"/>
  <c r="AM9" i="30"/>
  <c r="AO9" i="31"/>
  <c r="B10" i="29"/>
  <c r="BI13" i="33"/>
  <c r="D13" i="32"/>
  <c r="AO12" i="31"/>
  <c r="AI16" i="31"/>
  <c r="X5" i="30"/>
  <c r="AD5" i="31"/>
  <c r="BE22" i="29"/>
  <c r="F21" i="33"/>
  <c r="BM10" i="31"/>
  <c r="AX29" i="33"/>
  <c r="AV8" i="33"/>
  <c r="B18" i="32"/>
  <c r="F15" i="32"/>
  <c r="BM17" i="30"/>
  <c r="Q38" i="33"/>
  <c r="Z33" i="33"/>
  <c r="X19" i="33"/>
  <c r="AM10" i="33"/>
  <c r="S9" i="33"/>
  <c r="BE18" i="31"/>
  <c r="F11" i="32"/>
  <c r="S12" i="31"/>
  <c r="Z8" i="32"/>
  <c r="Q9" i="31"/>
  <c r="O6" i="32"/>
  <c r="BG6" i="31"/>
  <c r="AB12" i="31"/>
  <c r="Z37" i="33"/>
  <c r="Q32" i="33"/>
  <c r="M35" i="33"/>
  <c r="BE16" i="33"/>
  <c r="AI12" i="33"/>
  <c r="F8" i="32"/>
  <c r="X19" i="32"/>
  <c r="AO10" i="31"/>
  <c r="BI16" i="32"/>
  <c r="AT7" i="31"/>
  <c r="X38" i="33"/>
  <c r="BE42" i="33"/>
  <c r="BI32" i="33"/>
  <c r="Z18" i="33"/>
  <c r="BO36" i="33"/>
  <c r="AD30" i="33"/>
  <c r="Z31" i="33"/>
  <c r="BO21" i="33"/>
  <c r="X10" i="33"/>
  <c r="BE7" i="31"/>
  <c r="AX10" i="32"/>
  <c r="AB16" i="32"/>
  <c r="AM6" i="30"/>
  <c r="BO18" i="31"/>
  <c r="F5" i="30"/>
  <c r="H13" i="32"/>
  <c r="B18" i="30"/>
  <c r="BM16" i="29"/>
  <c r="AB12" i="32"/>
  <c r="X12" i="30"/>
  <c r="B15" i="29"/>
  <c r="X16" i="32"/>
  <c r="X7" i="29"/>
  <c r="AK16" i="33"/>
  <c r="BG16" i="32"/>
  <c r="BG8" i="32"/>
  <c r="BG19" i="31"/>
  <c r="AO12" i="30"/>
  <c r="Q8" i="31"/>
  <c r="AX16" i="29"/>
  <c r="AM14" i="32"/>
  <c r="AT16" i="30"/>
  <c r="AX8" i="29"/>
  <c r="AO22" i="31"/>
  <c r="AM11" i="30"/>
  <c r="BK7" i="29"/>
  <c r="O10" i="32"/>
  <c r="AK6" i="29"/>
  <c r="M7" i="32"/>
  <c r="F15" i="33"/>
  <c r="Q9" i="32"/>
  <c r="F21" i="31"/>
  <c r="B15" i="31"/>
  <c r="BK17" i="29"/>
  <c r="AD17" i="30"/>
  <c r="BO14" i="29"/>
  <c r="BM10" i="32"/>
  <c r="BO13" i="30"/>
  <c r="H21" i="29"/>
  <c r="O19" i="31"/>
  <c r="X10" i="30"/>
  <c r="F14" i="29"/>
  <c r="AT17" i="31"/>
  <c r="M20" i="29"/>
  <c r="BI17" i="31"/>
  <c r="AM7" i="33"/>
  <c r="D18" i="31"/>
  <c r="AI18" i="31"/>
  <c r="AV11" i="31"/>
  <c r="AT6" i="32"/>
  <c r="AM12" i="32"/>
  <c r="D18" i="30"/>
  <c r="AD11" i="30"/>
  <c r="BO21" i="31"/>
  <c r="BE8" i="30"/>
  <c r="AM9" i="29"/>
  <c r="D12" i="31"/>
  <c r="H12" i="29"/>
  <c r="D22" i="32"/>
  <c r="AX21" i="30"/>
  <c r="F22" i="29"/>
  <c r="AD9" i="31"/>
  <c r="BK6" i="30"/>
  <c r="BI6" i="29"/>
  <c r="BI14" i="30"/>
  <c r="AB19" i="31"/>
  <c r="H14" i="32"/>
  <c r="AK18" i="32"/>
  <c r="AM8" i="30"/>
  <c r="F20" i="31"/>
  <c r="Q9" i="30"/>
  <c r="AB18" i="32"/>
  <c r="AB17" i="30"/>
  <c r="BO11" i="33"/>
  <c r="AK15" i="32"/>
  <c r="BM18" i="31"/>
  <c r="AK21" i="31"/>
  <c r="AI6" i="30"/>
  <c r="AX7" i="31"/>
  <c r="BM6" i="29"/>
  <c r="BI11" i="33"/>
  <c r="AV21" i="31"/>
  <c r="BK17" i="31"/>
  <c r="AT5" i="31"/>
  <c r="H17" i="29"/>
  <c r="B16" i="30"/>
  <c r="AD15" i="29"/>
  <c r="O6" i="33"/>
  <c r="AB20" i="30"/>
  <c r="AM29" i="33"/>
  <c r="AX14" i="33"/>
  <c r="AI15" i="32"/>
  <c r="AT21" i="32"/>
  <c r="D44" i="33"/>
  <c r="F42" i="33"/>
  <c r="AD32" i="33"/>
  <c r="B19" i="33"/>
  <c r="BG15" i="33"/>
  <c r="AB14" i="33"/>
  <c r="BI14" i="31"/>
  <c r="H9" i="32"/>
  <c r="F18" i="30"/>
  <c r="AB5" i="32"/>
  <c r="X15" i="30"/>
  <c r="AM22" i="31"/>
  <c r="BI20" i="30"/>
  <c r="F6" i="31"/>
  <c r="F45" i="33"/>
  <c r="BI21" i="33"/>
  <c r="S20" i="33"/>
  <c r="Z16" i="33"/>
  <c r="X15" i="33"/>
  <c r="BM15" i="31"/>
  <c r="AD8" i="32"/>
  <c r="BE12" i="31"/>
  <c r="Z5" i="32"/>
  <c r="AI10" i="31"/>
  <c r="AK41" i="33"/>
  <c r="AO44" i="33"/>
  <c r="BI33" i="33"/>
  <c r="AI28" i="33"/>
  <c r="B43" i="33"/>
  <c r="AI21" i="33"/>
  <c r="B18" i="33"/>
  <c r="F14" i="33"/>
  <c r="B17" i="33"/>
  <c r="AM19" i="32"/>
  <c r="X6" i="32"/>
  <c r="BI22" i="31"/>
  <c r="H5" i="30"/>
  <c r="BO11" i="31"/>
  <c r="M19" i="29"/>
  <c r="AB19" i="32"/>
  <c r="H19" i="30"/>
  <c r="AB10" i="29"/>
  <c r="AX9" i="32"/>
  <c r="S13" i="30"/>
  <c r="F9" i="29"/>
  <c r="Q12" i="32"/>
  <c r="O8" i="29"/>
  <c r="BK11" i="33"/>
  <c r="AI12" i="32"/>
  <c r="M15" i="31"/>
  <c r="H17" i="31"/>
  <c r="Z20" i="29"/>
  <c r="AM21" i="30"/>
  <c r="F17" i="29"/>
  <c r="AB8" i="32"/>
  <c r="AZ8" i="30"/>
  <c r="Q10" i="29"/>
  <c r="BO14" i="31"/>
  <c r="Q12" i="30"/>
  <c r="S16" i="29"/>
  <c r="F18" i="31"/>
  <c r="AM8" i="29"/>
  <c r="AB17" i="31"/>
  <c r="AX7" i="33"/>
  <c r="BI20" i="31"/>
  <c r="BE15" i="31"/>
  <c r="AX9" i="31"/>
  <c r="O22" i="32"/>
  <c r="AT19" i="30"/>
  <c r="BG8" i="29"/>
  <c r="M18" i="31"/>
  <c r="O20" i="30"/>
  <c r="Z18" i="29"/>
  <c r="AZ8" i="31"/>
  <c r="AB9" i="30"/>
  <c r="BK18" i="32"/>
  <c r="D7" i="31"/>
  <c r="O5" i="29"/>
  <c r="BG5" i="31"/>
  <c r="O17" i="31"/>
  <c r="H6" i="31"/>
  <c r="B5" i="31"/>
  <c r="AD14" i="30"/>
  <c r="AZ13" i="31"/>
  <c r="BM18" i="32"/>
  <c r="BK11" i="32"/>
  <c r="BO10" i="30"/>
  <c r="BM14" i="31"/>
  <c r="AM12" i="30"/>
  <c r="AZ22" i="32"/>
  <c r="AK21" i="30"/>
  <c r="BO7" i="29"/>
  <c r="BG13" i="32"/>
  <c r="AB12" i="30"/>
  <c r="B6" i="29"/>
  <c r="O16" i="30"/>
  <c r="BG22" i="29"/>
  <c r="S6" i="30"/>
  <c r="S5" i="33"/>
  <c r="AM38" i="33"/>
  <c r="BK19" i="33"/>
  <c r="AM9" i="33"/>
  <c r="BE6" i="32"/>
  <c r="BI10" i="32"/>
  <c r="O37" i="33"/>
  <c r="AZ35" i="33"/>
  <c r="AI22" i="33"/>
  <c r="AO19" i="33"/>
  <c r="AK7" i="33"/>
  <c r="AB9" i="33"/>
  <c r="AV22" i="32"/>
  <c r="BG12" i="31"/>
  <c r="B22" i="32"/>
  <c r="O20" i="31"/>
  <c r="BM21" i="32"/>
  <c r="Q17" i="31"/>
  <c r="AT14" i="32"/>
  <c r="AO45" i="33"/>
  <c r="BG37" i="33"/>
  <c r="H33" i="33"/>
  <c r="Q17" i="33"/>
  <c r="AB10" i="33"/>
  <c r="H9" i="33"/>
  <c r="M14" i="31"/>
  <c r="AK8" i="32"/>
  <c r="AK9" i="31"/>
  <c r="AI6" i="32"/>
  <c r="BO6" i="31"/>
  <c r="O44" i="33"/>
  <c r="AI37" i="33"/>
  <c r="AB34" i="33"/>
  <c r="BE45" i="33"/>
  <c r="D45" i="33"/>
  <c r="BK30" i="33"/>
  <c r="BK16" i="33"/>
  <c r="AO8" i="33"/>
  <c r="BO5" i="33"/>
  <c r="AX14" i="32"/>
  <c r="BE19" i="31"/>
  <c r="BE21" i="31"/>
  <c r="H22" i="29"/>
  <c r="AB22" i="30"/>
  <c r="AT19" i="29"/>
  <c r="S6" i="32"/>
  <c r="BG10" i="30"/>
  <c r="Q13" i="29"/>
  <c r="AI19" i="31"/>
  <c r="S19" i="30"/>
  <c r="AO18" i="29"/>
  <c r="BM20" i="31"/>
  <c r="BM10" i="29"/>
  <c r="BO6" i="33"/>
  <c r="X21" i="31"/>
  <c r="S18" i="31"/>
  <c r="BK6" i="31"/>
  <c r="AK12" i="29"/>
  <c r="H22" i="30"/>
  <c r="AV10" i="29"/>
  <c r="BG21" i="31"/>
  <c r="Z10" i="30"/>
  <c r="BM20" i="29"/>
  <c r="AD13" i="31"/>
  <c r="BO11" i="30"/>
  <c r="X22" i="32"/>
  <c r="AI5" i="31"/>
  <c r="Z7" i="29"/>
  <c r="AO13" i="31"/>
  <c r="Z13" i="31"/>
  <c r="AZ7" i="31"/>
  <c r="AB10" i="31"/>
  <c r="AO18" i="30"/>
  <c r="BK17" i="32"/>
  <c r="BG15" i="30"/>
  <c r="AK10" i="29"/>
  <c r="AV14" i="31"/>
  <c r="AK8" i="30"/>
  <c r="BE11" i="29"/>
  <c r="X7" i="31"/>
  <c r="O19" i="29"/>
  <c r="BE13" i="32"/>
  <c r="BO14" i="30"/>
  <c r="D9" i="29"/>
  <c r="BE20" i="30"/>
  <c r="AM11" i="32"/>
  <c r="AI14" i="32"/>
  <c r="BO5" i="31"/>
  <c r="AD15" i="30"/>
  <c r="S7" i="31"/>
  <c r="X5" i="32"/>
  <c r="AV6" i="32"/>
  <c r="AD9" i="30"/>
  <c r="Q7" i="31"/>
  <c r="BE14" i="29"/>
  <c r="AT17" i="32"/>
  <c r="AB19" i="30"/>
  <c r="B20" i="29"/>
  <c r="B12" i="32"/>
  <c r="D9" i="30"/>
  <c r="AB18" i="29"/>
  <c r="AD12" i="32"/>
  <c r="BM9" i="29"/>
  <c r="BI13" i="32"/>
  <c r="X5" i="33"/>
  <c r="AV12" i="32"/>
  <c r="AB21" i="31"/>
  <c r="F22" i="31"/>
  <c r="BE9" i="30"/>
  <c r="Z11" i="31"/>
  <c r="H8" i="29"/>
  <c r="S13" i="32"/>
  <c r="AD18" i="30"/>
  <c r="AD16" i="32"/>
  <c r="B10" i="31"/>
  <c r="BK16" i="31"/>
  <c r="O13" i="31"/>
  <c r="Q13" i="32"/>
  <c r="BK16" i="30"/>
  <c r="AI20" i="29"/>
  <c r="BE17" i="31"/>
  <c r="BM15" i="30"/>
  <c r="B6" i="31"/>
  <c r="AX16" i="30"/>
  <c r="Z19" i="32"/>
  <c r="AT19" i="31"/>
  <c r="AV39" i="33"/>
  <c r="M19" i="33"/>
  <c r="B5" i="33"/>
  <c r="AM5" i="32"/>
  <c r="BE8" i="32"/>
  <c r="AT40" i="33"/>
  <c r="AX43" i="33"/>
  <c r="AD35" i="33"/>
  <c r="Z20" i="33"/>
  <c r="M12" i="33"/>
  <c r="S10" i="33"/>
  <c r="AM16" i="32"/>
  <c r="BG18" i="31"/>
  <c r="AZ13" i="32"/>
  <c r="S16" i="31"/>
  <c r="X12" i="32"/>
  <c r="AM13" i="31"/>
  <c r="AX21" i="32"/>
  <c r="BK43" i="33"/>
  <c r="S40" i="33"/>
  <c r="M32" i="33"/>
  <c r="BG18" i="33"/>
  <c r="BM13" i="33"/>
  <c r="Z13" i="33"/>
  <c r="AZ12" i="31"/>
  <c r="AV5" i="32"/>
  <c r="BO15" i="30"/>
  <c r="AV22" i="31"/>
  <c r="B21" i="30"/>
  <c r="H37" i="33"/>
  <c r="BG31" i="33"/>
  <c r="BI31" i="33"/>
  <c r="AO41" i="33"/>
  <c r="BI39" i="33"/>
  <c r="BE29" i="33"/>
  <c r="O17" i="33"/>
  <c r="H13" i="33"/>
  <c r="AD7" i="33"/>
  <c r="AD15" i="31"/>
  <c r="X15" i="31"/>
  <c r="D11" i="31"/>
  <c r="AI14" i="29"/>
  <c r="X13" i="30"/>
  <c r="H13" i="29"/>
  <c r="AX22" i="31"/>
  <c r="AX11" i="30"/>
  <c r="D8" i="29"/>
  <c r="O18" i="31"/>
  <c r="H16" i="30"/>
  <c r="B7" i="29"/>
  <c r="AD12" i="31"/>
  <c r="AX9" i="29"/>
  <c r="BG10" i="32"/>
  <c r="H8" i="31"/>
  <c r="AB7" i="31"/>
  <c r="O22" i="30"/>
  <c r="BM13" i="32"/>
  <c r="AZ20" i="30"/>
  <c r="AK13" i="29"/>
  <c r="AX19" i="31"/>
  <c r="BM10" i="30"/>
  <c r="Q14" i="29"/>
  <c r="Q11" i="31"/>
  <c r="AK21" i="29"/>
  <c r="AZ14" i="32"/>
  <c r="BM19" i="30"/>
  <c r="AD17" i="29"/>
  <c r="AV14" i="30"/>
  <c r="AX12" i="32"/>
  <c r="AO16" i="32"/>
  <c r="M7" i="31"/>
  <c r="D20" i="30"/>
  <c r="BK9" i="32"/>
  <c r="BI13" i="30"/>
  <c r="F21" i="29"/>
  <c r="O10" i="31"/>
  <c r="F16" i="30"/>
  <c r="S7" i="29"/>
  <c r="X21" i="30"/>
  <c r="AO13" i="29"/>
  <c r="AK14" i="31"/>
  <c r="AX20" i="30"/>
  <c r="O18" i="29"/>
  <c r="AO8" i="30"/>
  <c r="AD9" i="32"/>
  <c r="AX13" i="32"/>
  <c r="D15" i="30"/>
  <c r="AI13" i="33"/>
  <c r="BK13" i="32"/>
  <c r="Q22" i="31"/>
  <c r="M20" i="31"/>
  <c r="AV13" i="30"/>
  <c r="O5" i="31"/>
  <c r="AB9" i="29"/>
  <c r="M18" i="32"/>
  <c r="AI20" i="30"/>
  <c r="AX22" i="29"/>
  <c r="H13" i="31"/>
  <c r="AT10" i="30"/>
  <c r="Z15" i="29"/>
  <c r="D6" i="32"/>
  <c r="BO13" i="29"/>
  <c r="BI6" i="32"/>
  <c r="BG6" i="33"/>
  <c r="S7" i="32"/>
  <c r="B16" i="31"/>
  <c r="O12" i="31"/>
  <c r="AZ21" i="29"/>
  <c r="AO20" i="30"/>
  <c r="S20" i="29"/>
  <c r="AO7" i="32"/>
  <c r="D40" i="33"/>
  <c r="AB19" i="33"/>
  <c r="AB14" i="32"/>
  <c r="B20" i="31"/>
  <c r="D17" i="31"/>
  <c r="AO43" i="33"/>
  <c r="M38" i="33"/>
  <c r="AD34" i="33"/>
  <c r="AZ14" i="33"/>
  <c r="AZ6" i="33"/>
  <c r="Z22" i="32"/>
  <c r="AK21" i="32"/>
  <c r="M19" i="31"/>
  <c r="BE18" i="32"/>
  <c r="O16" i="31"/>
  <c r="BG15" i="32"/>
  <c r="O21" i="31"/>
  <c r="D9" i="32"/>
  <c r="BE36" i="33"/>
  <c r="AI35" i="33"/>
  <c r="BO33" i="33"/>
  <c r="BO18" i="33"/>
  <c r="Q7" i="33"/>
  <c r="AO7" i="33"/>
  <c r="S22" i="32"/>
  <c r="AX20" i="31"/>
  <c r="H22" i="32"/>
  <c r="AI17" i="31"/>
  <c r="D19" i="32"/>
  <c r="S43" i="33"/>
  <c r="AZ21" i="33"/>
  <c r="H20" i="33"/>
  <c r="BI43" i="33"/>
  <c r="AO34" i="33"/>
  <c r="BK32" i="33"/>
  <c r="BI16" i="33"/>
  <c r="O5" i="33"/>
  <c r="BM6" i="32"/>
  <c r="AZ10" i="31"/>
  <c r="BM9" i="31"/>
  <c r="AT22" i="30"/>
  <c r="AO18" i="32"/>
  <c r="AT12" i="30"/>
  <c r="BE15" i="29"/>
  <c r="H15" i="31"/>
  <c r="AD12" i="30"/>
  <c r="AK16" i="29"/>
  <c r="AZ5" i="31"/>
  <c r="AZ22" i="29"/>
  <c r="D15" i="32"/>
  <c r="AI16" i="30"/>
  <c r="AB11" i="29"/>
  <c r="BE19" i="32"/>
  <c r="BI21" i="32"/>
  <c r="F12" i="31"/>
  <c r="BE22" i="30"/>
  <c r="AD18" i="32"/>
  <c r="AD5" i="30"/>
  <c r="M8" i="29"/>
  <c r="O9" i="31"/>
  <c r="AV9" i="30"/>
  <c r="AV5" i="29"/>
  <c r="D5" i="31"/>
  <c r="BK15" i="29"/>
  <c r="AT13" i="31"/>
  <c r="BM11" i="30"/>
  <c r="AT12" i="29"/>
  <c r="AM19" i="30"/>
  <c r="AT5" i="32"/>
  <c r="AM18" i="32"/>
  <c r="AV17" i="30"/>
  <c r="BI16" i="30"/>
  <c r="AM10" i="32"/>
  <c r="BI12" i="30"/>
  <c r="AK14" i="29"/>
  <c r="BK10" i="31"/>
  <c r="AZ16" i="29"/>
  <c r="AK10" i="32"/>
  <c r="AO15" i="30"/>
  <c r="AX13" i="29"/>
  <c r="AX8" i="31"/>
  <c r="D10" i="30"/>
  <c r="D16" i="29"/>
  <c r="M10" i="30"/>
  <c r="B21" i="31"/>
  <c r="AB21" i="32"/>
  <c r="BI15" i="32"/>
  <c r="B7" i="33"/>
  <c r="X10" i="32"/>
  <c r="X18" i="31"/>
  <c r="X11" i="31"/>
  <c r="BG12" i="29"/>
  <c r="S14" i="30"/>
  <c r="AT9" i="29"/>
  <c r="BE7" i="32"/>
  <c r="AI7" i="30"/>
  <c r="F16" i="29"/>
  <c r="AV19" i="31"/>
  <c r="AT11" i="30"/>
  <c r="M9" i="29"/>
  <c r="M16" i="31"/>
  <c r="AV11" i="29"/>
  <c r="AB16" i="31"/>
  <c r="BG12" i="32"/>
  <c r="AV16" i="31"/>
  <c r="BO13" i="31"/>
  <c r="AO5" i="31"/>
  <c r="BO17" i="32"/>
  <c r="Z19" i="30"/>
  <c r="BI17" i="29"/>
  <c r="H5" i="29"/>
  <c r="O7" i="30"/>
  <c r="M11" i="32"/>
  <c r="AM17" i="30"/>
  <c r="AK11" i="30"/>
  <c r="M16" i="32"/>
  <c r="F10" i="32"/>
  <c r="AB10" i="30"/>
  <c r="AT14" i="30"/>
  <c r="BE21" i="29"/>
  <c r="BI5" i="31"/>
  <c r="BI22" i="29"/>
  <c r="BK21" i="32"/>
  <c r="BI22" i="30"/>
  <c r="AX21" i="29"/>
  <c r="H19" i="31"/>
  <c r="BG22" i="31"/>
  <c r="BG6" i="29"/>
  <c r="D10" i="29"/>
  <c r="B13" i="29"/>
  <c r="AB21" i="29"/>
  <c r="AX5" i="31"/>
  <c r="X5" i="31"/>
  <c r="BI8" i="31"/>
  <c r="AD10" i="29"/>
  <c r="M12" i="29"/>
  <c r="B19" i="29"/>
  <c r="AZ6" i="29"/>
  <c r="BM11" i="32"/>
  <c r="F22" i="32"/>
  <c r="AD14" i="31"/>
  <c r="Z22" i="30"/>
  <c r="AK12" i="32"/>
  <c r="BM7" i="29"/>
  <c r="BE5" i="30"/>
  <c r="O7" i="31"/>
  <c r="AK8" i="29"/>
  <c r="AT5" i="30"/>
  <c r="X18" i="29"/>
  <c r="BE19" i="29"/>
  <c r="AB17" i="29"/>
  <c r="B13" i="32"/>
  <c r="AT20" i="31"/>
  <c r="AM14" i="30"/>
  <c r="D18" i="29"/>
  <c r="S20" i="30"/>
  <c r="D17" i="32"/>
  <c r="BG17" i="29"/>
  <c r="AZ11" i="32"/>
  <c r="M21" i="31"/>
  <c r="B9" i="32"/>
  <c r="AI5" i="29"/>
  <c r="B19" i="30"/>
  <c r="H16" i="32"/>
  <c r="BG13" i="30"/>
  <c r="F11" i="31"/>
  <c r="BO19" i="30"/>
  <c r="BE19" i="30"/>
  <c r="S11" i="29"/>
  <c r="BO20" i="29"/>
  <c r="H6" i="29"/>
  <c r="AX18" i="29"/>
  <c r="AM12" i="31"/>
  <c r="F14" i="31"/>
  <c r="X21" i="29"/>
  <c r="F15" i="30"/>
  <c r="AZ5" i="32"/>
  <c r="BO20" i="32"/>
  <c r="Q9" i="29"/>
  <c r="F20" i="29"/>
  <c r="M12" i="30"/>
  <c r="AT15" i="30"/>
  <c r="B18" i="29"/>
  <c r="BE6" i="30"/>
  <c r="Q20" i="32"/>
  <c r="B11" i="32"/>
  <c r="BE10" i="29"/>
  <c r="D20" i="31"/>
  <c r="BO22" i="30"/>
  <c r="AK5" i="30"/>
  <c r="AT22" i="29"/>
  <c r="BK19" i="29"/>
  <c r="BI22" i="32"/>
  <c r="X10" i="29"/>
  <c r="Z13" i="29"/>
  <c r="AT10" i="29"/>
  <c r="BO10" i="29"/>
  <c r="AI11" i="31"/>
  <c r="AK5" i="31"/>
  <c r="AT8" i="29"/>
  <c r="BI20" i="29"/>
  <c r="D20" i="29"/>
  <c r="BE11" i="30"/>
  <c r="AI21" i="32"/>
  <c r="AM21" i="29"/>
  <c r="H18" i="29"/>
  <c r="AK19" i="29"/>
  <c r="F8" i="29"/>
  <c r="Q5" i="31"/>
  <c r="AZ9" i="31"/>
  <c r="AX5" i="29"/>
  <c r="AT11" i="29"/>
  <c r="X8" i="32"/>
  <c r="AM9" i="31"/>
  <c r="AB7" i="32"/>
  <c r="AT21" i="31"/>
  <c r="BM5" i="31"/>
  <c r="X16" i="29"/>
  <c r="M7" i="30"/>
  <c r="AO14" i="32"/>
  <c r="AI17" i="30"/>
  <c r="BM8" i="30"/>
  <c r="AI22" i="31"/>
  <c r="X14" i="31"/>
  <c r="AO9" i="30"/>
  <c r="AI9" i="30"/>
  <c r="X6" i="29"/>
  <c r="AD7" i="31"/>
  <c r="AK18" i="29"/>
  <c r="BG20" i="32"/>
  <c r="Z14" i="30"/>
  <c r="BM14" i="29"/>
  <c r="M8" i="31"/>
  <c r="M11" i="30"/>
  <c r="BO18" i="32"/>
  <c r="F6" i="32"/>
  <c r="Z18" i="31"/>
  <c r="M13" i="29"/>
  <c r="AM20" i="30"/>
  <c r="M20" i="32"/>
  <c r="AI11" i="29"/>
  <c r="X15" i="29"/>
  <c r="AX15" i="31"/>
  <c r="AK16" i="32"/>
  <c r="Q8" i="29"/>
  <c r="S11" i="31"/>
  <c r="BO17" i="31"/>
  <c r="H9" i="31"/>
  <c r="B18" i="31"/>
  <c r="BM17" i="31"/>
  <c r="AX12" i="29"/>
  <c r="AK6" i="30"/>
  <c r="BO6" i="30"/>
  <c r="AX5" i="30"/>
  <c r="BK21" i="29"/>
  <c r="AT17" i="29"/>
  <c r="F17" i="32"/>
  <c r="AK13" i="32"/>
  <c r="AT14" i="31"/>
  <c r="X17" i="30"/>
  <c r="AI20" i="32"/>
  <c r="AZ20" i="29"/>
  <c r="AX12" i="30"/>
  <c r="AB11" i="31"/>
  <c r="AB5" i="29"/>
  <c r="AI5" i="30"/>
  <c r="B5" i="29"/>
  <c r="M14" i="30"/>
  <c r="AM7" i="32"/>
  <c r="AZ9" i="29"/>
  <c r="BE9" i="31"/>
  <c r="AZ21" i="30"/>
  <c r="Z11" i="30"/>
  <c r="BK10" i="29"/>
  <c r="BI6" i="31"/>
  <c r="AI22" i="32"/>
  <c r="AX6" i="29"/>
  <c r="AI9" i="29"/>
  <c r="X22" i="29"/>
  <c r="AV20" i="30"/>
  <c r="BI19" i="30"/>
  <c r="AZ13" i="30"/>
  <c r="AX15" i="32"/>
  <c r="AD11" i="29"/>
  <c r="AV19" i="32"/>
  <c r="BM15" i="29"/>
  <c r="Z6" i="29"/>
  <c r="AM17" i="29"/>
  <c r="AV6" i="29"/>
  <c r="AV22" i="29"/>
  <c r="BO12" i="29"/>
  <c r="Z21" i="31"/>
  <c r="AT8" i="32"/>
  <c r="AO5" i="29"/>
  <c r="BM18" i="30"/>
  <c r="B22" i="31"/>
  <c r="BE9" i="29"/>
  <c r="AD21" i="29"/>
  <c r="F18" i="29"/>
  <c r="BE14" i="30"/>
  <c r="F18" i="32"/>
  <c r="B14" i="32"/>
  <c r="Z10" i="32"/>
  <c r="O13" i="32"/>
  <c r="M13" i="33"/>
  <c r="Z20" i="31"/>
  <c r="AV19" i="29"/>
  <c r="BE17" i="29"/>
  <c r="AD10" i="31"/>
  <c r="AV5" i="31"/>
  <c r="AB6" i="30"/>
  <c r="BG8" i="30"/>
  <c r="AX17" i="32"/>
  <c r="X20" i="30"/>
  <c r="AB19" i="29"/>
  <c r="AI9" i="32"/>
  <c r="AK15" i="30"/>
  <c r="AK17" i="29"/>
  <c r="M22" i="32"/>
  <c r="S12" i="29"/>
  <c r="BI13" i="31"/>
  <c r="BG20" i="30"/>
  <c r="M12" i="32"/>
  <c r="BG13" i="29"/>
  <c r="AD8" i="30"/>
  <c r="X9" i="31"/>
  <c r="AZ19" i="29"/>
  <c r="AK19" i="30"/>
  <c r="BE8" i="29"/>
  <c r="Z15" i="30"/>
  <c r="AO15" i="32"/>
  <c r="AB11" i="30"/>
  <c r="Z13" i="30"/>
  <c r="Q20" i="30"/>
  <c r="BI15" i="30"/>
  <c r="D16" i="30"/>
  <c r="BE16" i="30"/>
  <c r="Z16" i="30"/>
  <c r="AM12" i="29"/>
  <c r="BK22" i="31"/>
  <c r="M13" i="30"/>
  <c r="AO11" i="29"/>
  <c r="M21" i="29"/>
  <c r="BM19" i="31"/>
  <c r="BK20" i="30"/>
  <c r="AT16" i="31"/>
  <c r="AK15" i="31"/>
  <c r="H7" i="29"/>
  <c r="BG12" i="30"/>
  <c r="D11" i="30"/>
  <c r="AI8" i="29"/>
  <c r="BI21" i="29"/>
  <c r="AD19" i="32"/>
  <c r="AX19" i="30"/>
  <c r="BK22" i="30"/>
  <c r="BK6" i="29"/>
  <c r="AM16" i="30"/>
  <c r="BG11" i="30"/>
  <c r="AT7" i="29"/>
  <c r="F12" i="30"/>
  <c r="X11" i="29"/>
  <c r="AV10" i="32"/>
  <c r="X20" i="31"/>
  <c r="B9" i="30"/>
  <c r="M22" i="29"/>
  <c r="AB15" i="30"/>
  <c r="Z7" i="32"/>
  <c r="S10" i="29"/>
  <c r="AD22" i="30"/>
  <c r="D19" i="30"/>
  <c r="AB16" i="29"/>
  <c r="BE20" i="31"/>
  <c r="AK15" i="29"/>
  <c r="AM15" i="29"/>
  <c r="AO15" i="29"/>
  <c r="AZ17" i="29"/>
  <c r="B14" i="29"/>
  <c r="BK5" i="31"/>
  <c r="BE11" i="31"/>
  <c r="S22" i="29"/>
  <c r="AT7" i="30"/>
  <c r="X14" i="29"/>
  <c r="AZ14" i="29"/>
  <c r="AX17" i="29"/>
  <c r="BM17" i="29"/>
  <c r="AV7" i="29"/>
  <c r="BI8" i="32"/>
  <c r="AT6" i="31"/>
  <c r="BK22" i="32"/>
  <c r="F7" i="29"/>
  <c r="B17" i="30"/>
  <c r="H16" i="31"/>
  <c r="BK14" i="29"/>
  <c r="BG18" i="30"/>
  <c r="D6" i="29"/>
  <c r="AX7" i="32"/>
  <c r="Z21" i="29"/>
  <c r="AK17" i="31"/>
  <c r="B7" i="31"/>
  <c r="F16" i="32"/>
  <c r="AD16" i="29"/>
  <c r="AO11" i="30"/>
  <c r="AD22" i="31"/>
  <c r="AB15" i="29"/>
  <c r="F14" i="30"/>
  <c r="M5" i="30"/>
  <c r="AB8" i="30"/>
  <c r="AZ10" i="30"/>
  <c r="S17" i="30"/>
  <c r="BK20" i="32"/>
  <c r="AZ21" i="32"/>
  <c r="Z19" i="29"/>
  <c r="BK16" i="32"/>
  <c r="BK8" i="32"/>
  <c r="AO13" i="30"/>
  <c r="AV17" i="14"/>
  <c r="AT41" i="14"/>
  <c r="AZ19" i="14"/>
  <c r="AX40" i="14"/>
  <c r="AX9" i="14"/>
  <c r="AV21" i="14"/>
  <c r="AZ44" i="14"/>
  <c r="AX33" i="14"/>
  <c r="AX6" i="14"/>
  <c r="AZ33" i="14"/>
  <c r="AT28" i="14"/>
  <c r="AZ42" i="14"/>
  <c r="D8" i="32"/>
  <c r="Z9" i="32"/>
  <c r="S20" i="31"/>
  <c r="BM7" i="31"/>
  <c r="BO14" i="32"/>
  <c r="BM13" i="29"/>
  <c r="BE18" i="30"/>
  <c r="AV15" i="32"/>
  <c r="BK10" i="32"/>
  <c r="B6" i="30"/>
  <c r="AX16" i="32"/>
  <c r="AV21" i="30"/>
  <c r="BM12" i="29"/>
  <c r="BM7" i="32"/>
  <c r="D5" i="30"/>
  <c r="H11" i="29"/>
  <c r="AZ20" i="32"/>
  <c r="Q13" i="31"/>
  <c r="BK11" i="31"/>
  <c r="AZ20" i="31"/>
  <c r="AV20" i="31"/>
  <c r="AB20" i="29"/>
  <c r="BG9" i="30"/>
  <c r="BM9" i="30"/>
  <c r="Q5" i="30"/>
  <c r="BI11" i="29"/>
  <c r="Z21" i="32"/>
  <c r="X17" i="32"/>
  <c r="AI7" i="31"/>
  <c r="AO12" i="29"/>
  <c r="D6" i="30"/>
  <c r="Q8" i="30"/>
  <c r="H9" i="30"/>
  <c r="BM5" i="30"/>
  <c r="D12" i="32"/>
  <c r="Z13" i="32"/>
  <c r="X8" i="29"/>
  <c r="B5" i="32"/>
  <c r="Q12" i="31"/>
  <c r="M19" i="32"/>
  <c r="BM16" i="32"/>
  <c r="BO21" i="30"/>
  <c r="M18" i="30"/>
  <c r="AV22" i="30"/>
  <c r="M15" i="30"/>
  <c r="H12" i="30"/>
  <c r="AM5" i="30"/>
  <c r="BM19" i="29"/>
  <c r="BK12" i="30"/>
  <c r="AI15" i="29"/>
  <c r="BI9" i="31"/>
  <c r="AV8" i="31"/>
  <c r="BO7" i="30"/>
  <c r="BM8" i="31"/>
  <c r="AV15" i="29"/>
  <c r="AX7" i="29"/>
  <c r="H11" i="30"/>
  <c r="AO19" i="30"/>
  <c r="Q21" i="32"/>
  <c r="X17" i="31"/>
  <c r="BI20" i="32"/>
  <c r="H12" i="32"/>
  <c r="X12" i="29"/>
  <c r="AX8" i="30"/>
  <c r="AI19" i="30"/>
  <c r="AB22" i="31"/>
  <c r="AX11" i="29"/>
  <c r="Z9" i="29"/>
  <c r="AX13" i="30"/>
  <c r="M8" i="30"/>
  <c r="M22" i="30"/>
  <c r="AZ17" i="32"/>
  <c r="H18" i="32"/>
  <c r="BI16" i="29"/>
  <c r="AM14" i="29"/>
  <c r="AX14" i="30"/>
  <c r="Q11" i="30"/>
  <c r="BK11" i="30"/>
  <c r="D22" i="29"/>
  <c r="BG5" i="29"/>
  <c r="AB8" i="29"/>
  <c r="AX18" i="30"/>
  <c r="BI9" i="29"/>
  <c r="AV9" i="32"/>
  <c r="AK11" i="31"/>
  <c r="AT12" i="32"/>
  <c r="BI5" i="32"/>
  <c r="Z10" i="29"/>
  <c r="AV6" i="30"/>
  <c r="Q18" i="30"/>
  <c r="BO20" i="30"/>
  <c r="BO16" i="29"/>
  <c r="AO14" i="30"/>
  <c r="F19" i="29"/>
  <c r="M5" i="32"/>
  <c r="F7" i="31"/>
  <c r="H10" i="32"/>
  <c r="AI20" i="31"/>
  <c r="S19" i="29"/>
  <c r="X16" i="30"/>
  <c r="BE17" i="30"/>
  <c r="AO16" i="30"/>
  <c r="AD6" i="29"/>
  <c r="BG20" i="29"/>
  <c r="AI16" i="29"/>
  <c r="S13" i="29"/>
  <c r="AI8" i="30"/>
  <c r="BO6" i="32"/>
  <c r="AV18" i="32"/>
  <c r="AO21" i="29"/>
  <c r="M11" i="31"/>
  <c r="B5" i="30"/>
  <c r="AZ14" i="30"/>
  <c r="AV18" i="14"/>
  <c r="AT32" i="14"/>
  <c r="AV30" i="14"/>
  <c r="AV34" i="14"/>
  <c r="AT9" i="14"/>
  <c r="AZ40" i="14"/>
  <c r="AX16" i="14"/>
  <c r="AT6" i="14"/>
  <c r="AV16" i="14"/>
  <c r="AV40" i="14"/>
  <c r="AT31" i="14"/>
  <c r="AX30" i="14"/>
  <c r="AT38" i="14"/>
  <c r="AX10" i="14"/>
  <c r="AV22" i="14"/>
  <c r="AX34" i="14"/>
  <c r="BK14" i="30"/>
  <c r="B14" i="31"/>
  <c r="Q18" i="32"/>
  <c r="F9" i="31"/>
  <c r="H11" i="32"/>
  <c r="AI10" i="29"/>
  <c r="AM7" i="31"/>
  <c r="AD21" i="32"/>
  <c r="BK5" i="32"/>
  <c r="Q6" i="30"/>
  <c r="F5" i="32"/>
  <c r="AZ12" i="30"/>
  <c r="O15" i="29"/>
  <c r="AX17" i="31"/>
  <c r="BK5" i="30"/>
  <c r="D21" i="29"/>
  <c r="M22" i="31"/>
  <c r="M17" i="30"/>
  <c r="O14" i="30"/>
  <c r="M21" i="30"/>
  <c r="BM20" i="30"/>
  <c r="BM14" i="30"/>
  <c r="AK18" i="30"/>
  <c r="B21" i="29"/>
  <c r="S16" i="32"/>
  <c r="S9" i="31"/>
  <c r="AD21" i="31"/>
  <c r="AT22" i="31"/>
  <c r="H7" i="30"/>
  <c r="BE15" i="30"/>
  <c r="BE6" i="29"/>
  <c r="AV9" i="29"/>
  <c r="AO14" i="29"/>
  <c r="BI6" i="30"/>
  <c r="AX5" i="32"/>
  <c r="BG6" i="32"/>
  <c r="AO22" i="29"/>
  <c r="Z17" i="30"/>
  <c r="BK5" i="29"/>
  <c r="X16" i="31"/>
  <c r="AT11" i="31"/>
  <c r="D12" i="30"/>
  <c r="Z8" i="30"/>
  <c r="BI10" i="30"/>
  <c r="M9" i="30"/>
  <c r="AV13" i="32"/>
  <c r="BG18" i="32"/>
  <c r="Q5" i="29"/>
  <c r="BO15" i="31"/>
  <c r="BK9" i="31"/>
  <c r="BK18" i="30"/>
  <c r="H9" i="29"/>
  <c r="Q12" i="29"/>
  <c r="AM8" i="32"/>
  <c r="AO19" i="29"/>
  <c r="Q17" i="29"/>
  <c r="AK7" i="29"/>
  <c r="AK20" i="29"/>
  <c r="B13" i="31"/>
  <c r="Z20" i="30"/>
  <c r="B8" i="31"/>
  <c r="H7" i="31"/>
  <c r="AO6" i="29"/>
  <c r="O8" i="30"/>
  <c r="BG7" i="30"/>
  <c r="D17" i="30"/>
  <c r="S15" i="29"/>
  <c r="BG15" i="29"/>
  <c r="BG16" i="31"/>
  <c r="BG21" i="29"/>
  <c r="F12" i="29"/>
  <c r="H7" i="32"/>
  <c r="Q18" i="31"/>
  <c r="Z18" i="30"/>
  <c r="AV12" i="29"/>
  <c r="BK21" i="30"/>
  <c r="AO5" i="32"/>
  <c r="M7" i="29"/>
  <c r="H10" i="31"/>
  <c r="Q16" i="29"/>
  <c r="BK12" i="31"/>
  <c r="O17" i="29"/>
  <c r="AT15" i="31"/>
  <c r="B9" i="31"/>
  <c r="F13" i="30"/>
  <c r="AO6" i="31"/>
  <c r="AZ11" i="31"/>
  <c r="AM5" i="31"/>
  <c r="AZ6" i="30"/>
  <c r="BE7" i="30"/>
  <c r="F13" i="29"/>
  <c r="BG14" i="29"/>
  <c r="BK6" i="32"/>
  <c r="AT6" i="29"/>
  <c r="AZ6" i="31"/>
  <c r="AZ18" i="30"/>
  <c r="F21" i="30"/>
  <c r="Z5" i="31"/>
  <c r="BE13" i="30"/>
  <c r="Q22" i="29"/>
  <c r="BK10" i="30"/>
  <c r="BO11" i="29"/>
  <c r="AO11" i="31"/>
  <c r="AK12" i="31"/>
  <c r="AO17" i="31"/>
  <c r="BE22" i="31"/>
  <c r="AT13" i="30"/>
  <c r="AB13" i="31"/>
  <c r="BO6" i="29"/>
  <c r="BG21" i="32"/>
  <c r="M6" i="32"/>
  <c r="D19" i="31"/>
  <c r="Q21" i="29"/>
  <c r="D10" i="32"/>
  <c r="AM13" i="30"/>
  <c r="O9" i="29"/>
  <c r="BI12" i="31"/>
  <c r="AZ5" i="30"/>
  <c r="AM5" i="29"/>
  <c r="M6" i="31"/>
  <c r="B11" i="30"/>
  <c r="F7" i="30"/>
  <c r="O15" i="30"/>
  <c r="AZ11" i="30"/>
  <c r="H20" i="32"/>
  <c r="S14" i="32"/>
  <c r="AB13" i="29"/>
  <c r="S12" i="32"/>
  <c r="X22" i="31"/>
  <c r="X14" i="30"/>
  <c r="X20" i="29"/>
  <c r="H15" i="29"/>
  <c r="S12" i="30"/>
  <c r="AT18" i="29"/>
  <c r="AB22" i="29"/>
  <c r="AV17" i="29"/>
  <c r="BE12" i="29"/>
  <c r="S15" i="31"/>
  <c r="AM15" i="31"/>
  <c r="H16" i="29"/>
  <c r="X11" i="30"/>
  <c r="F8" i="30"/>
  <c r="BG11" i="31"/>
  <c r="Z5" i="29"/>
  <c r="BO21" i="29"/>
  <c r="BI10" i="29"/>
  <c r="B11" i="29"/>
  <c r="Z22" i="29"/>
  <c r="AO6" i="32"/>
  <c r="D5" i="32"/>
  <c r="AZ15" i="29"/>
  <c r="BG17" i="30"/>
  <c r="AV20" i="32"/>
  <c r="O11" i="29"/>
  <c r="Z8" i="29"/>
  <c r="AV18" i="29"/>
  <c r="AX15" i="29"/>
  <c r="BK13" i="29"/>
  <c r="M6" i="29"/>
  <c r="AV12" i="30"/>
  <c r="O5" i="30"/>
  <c r="AK14" i="30"/>
  <c r="AI12" i="30"/>
  <c r="BI8" i="30"/>
  <c r="AV19" i="30"/>
  <c r="Q13" i="30"/>
  <c r="AD6" i="30"/>
  <c r="AX10" i="29"/>
  <c r="B10" i="30"/>
  <c r="AV8" i="29"/>
  <c r="Q7" i="30"/>
  <c r="Z5" i="30"/>
  <c r="BM12" i="30"/>
  <c r="X14" i="32"/>
  <c r="AI9" i="31"/>
  <c r="M14" i="32"/>
  <c r="BI9" i="32"/>
  <c r="AI17" i="29"/>
  <c r="AZ9" i="30"/>
  <c r="AI21" i="30"/>
  <c r="BK8" i="31"/>
  <c r="H20" i="29"/>
  <c r="BE12" i="30"/>
  <c r="BI15" i="29"/>
  <c r="AK22" i="31"/>
  <c r="B12" i="29"/>
  <c r="AV15" i="30"/>
  <c r="O6" i="30"/>
  <c r="BK9" i="30"/>
  <c r="AM15" i="30"/>
  <c r="BM15" i="32"/>
  <c r="AK9" i="30"/>
  <c r="AI18" i="29"/>
  <c r="O12" i="32"/>
  <c r="AZ7" i="29"/>
  <c r="BO16" i="30"/>
  <c r="S21" i="29"/>
  <c r="X9" i="30"/>
  <c r="BI18" i="30"/>
  <c r="AI10" i="30"/>
  <c r="D22" i="30"/>
  <c r="BI14" i="32"/>
  <c r="BK22" i="29"/>
  <c r="Z12" i="29"/>
  <c r="H15" i="32"/>
  <c r="Q5" i="32"/>
  <c r="AD9" i="29"/>
  <c r="BI12" i="29"/>
  <c r="Q7" i="29"/>
  <c r="BI5" i="29"/>
  <c r="BM11" i="31"/>
  <c r="AD11" i="31"/>
  <c r="F7" i="32"/>
  <c r="AD19" i="29"/>
  <c r="BM18" i="29"/>
  <c r="BM8" i="29"/>
  <c r="AX43" i="14"/>
  <c r="AV11" i="14"/>
  <c r="AT30" i="14"/>
  <c r="AT14" i="14"/>
  <c r="AZ16" i="14"/>
  <c r="AT44" i="14"/>
  <c r="AV28" i="14"/>
  <c r="AZ34" i="14"/>
  <c r="AV43" i="14"/>
  <c r="AX14" i="14"/>
  <c r="AT22" i="14"/>
  <c r="AZ37" i="14"/>
  <c r="AT8" i="14"/>
  <c r="AV7" i="14"/>
  <c r="O9" i="30"/>
  <c r="BM16" i="30"/>
  <c r="Z22" i="31"/>
  <c r="AV7" i="31"/>
  <c r="S18" i="30"/>
  <c r="AO13" i="32"/>
  <c r="D20" i="32"/>
  <c r="X8" i="31"/>
  <c r="S13" i="31"/>
  <c r="AD18" i="29"/>
  <c r="AZ19" i="31"/>
  <c r="H21" i="30"/>
  <c r="BG18" i="29"/>
  <c r="BG8" i="31"/>
  <c r="BO5" i="30"/>
  <c r="H17" i="32"/>
  <c r="S16" i="30"/>
  <c r="S9" i="29"/>
  <c r="BM11" i="29"/>
  <c r="BO18" i="29"/>
  <c r="AX10" i="30"/>
  <c r="AB9" i="32"/>
  <c r="Q10" i="32"/>
  <c r="AB14" i="29"/>
  <c r="Q19" i="30"/>
  <c r="AO5" i="30"/>
  <c r="BG5" i="30"/>
  <c r="Q10" i="30"/>
  <c r="BO8" i="29"/>
  <c r="BO19" i="31"/>
  <c r="BO5" i="29"/>
  <c r="AK11" i="29"/>
  <c r="Z17" i="29"/>
  <c r="B17" i="29"/>
  <c r="AI14" i="31"/>
  <c r="BE21" i="30"/>
  <c r="D10" i="31"/>
  <c r="Q18" i="29"/>
  <c r="AO9" i="29"/>
  <c r="D15" i="29"/>
  <c r="AI11" i="30"/>
  <c r="AT13" i="29"/>
  <c r="BG19" i="29"/>
  <c r="X13" i="29"/>
  <c r="BM21" i="29"/>
  <c r="AZ15" i="31"/>
  <c r="AX13" i="31"/>
  <c r="AO16" i="29"/>
  <c r="AM7" i="30"/>
  <c r="X8" i="30"/>
  <c r="D7" i="29"/>
  <c r="AZ12" i="29"/>
  <c r="BK16" i="29"/>
  <c r="O6" i="29"/>
  <c r="AO16" i="31"/>
  <c r="AX20" i="29"/>
  <c r="BK13" i="30"/>
  <c r="AI7" i="29"/>
  <c r="BI5" i="30"/>
  <c r="D7" i="30"/>
  <c r="O14" i="29"/>
  <c r="O10" i="30"/>
  <c r="AV21" i="32"/>
  <c r="D18" i="32"/>
  <c r="Z16" i="29"/>
  <c r="O12" i="29"/>
  <c r="BM22" i="30"/>
  <c r="O18" i="30"/>
  <c r="D5" i="29"/>
  <c r="AD20" i="32"/>
  <c r="BM6" i="31"/>
  <c r="AZ16" i="30"/>
  <c r="Z6" i="31"/>
  <c r="D6" i="31"/>
  <c r="BI15" i="31"/>
  <c r="AD10" i="30"/>
  <c r="AV11" i="30"/>
  <c r="X19" i="29"/>
  <c r="AI13" i="29"/>
  <c r="O11" i="32"/>
  <c r="B16" i="29"/>
  <c r="AI18" i="30"/>
  <c r="BG16" i="30"/>
  <c r="H6" i="30"/>
  <c r="BK8" i="30"/>
  <c r="AD13" i="29"/>
  <c r="O17" i="30"/>
  <c r="BO11" i="32"/>
  <c r="BK19" i="32"/>
  <c r="BG16" i="29"/>
  <c r="D9" i="31"/>
  <c r="F22" i="30"/>
  <c r="M15" i="29"/>
  <c r="AV13" i="29"/>
  <c r="AT14" i="29"/>
  <c r="S7" i="30"/>
  <c r="AK9" i="29"/>
  <c r="AT6" i="30"/>
  <c r="S9" i="32"/>
  <c r="BI19" i="32"/>
  <c r="BG11" i="29"/>
  <c r="X10" i="31"/>
  <c r="BI11" i="30"/>
  <c r="F13" i="32"/>
  <c r="AK5" i="32"/>
  <c r="AB12" i="29"/>
  <c r="X6" i="30"/>
  <c r="AM18" i="30"/>
  <c r="M19" i="30"/>
  <c r="D14" i="30"/>
  <c r="AT13" i="32"/>
  <c r="AI10" i="32"/>
  <c r="H15" i="30"/>
  <c r="AK6" i="31"/>
  <c r="AM11" i="29"/>
  <c r="AX18" i="31"/>
  <c r="BO17" i="30"/>
  <c r="M5" i="29"/>
  <c r="Q10" i="31"/>
  <c r="AO20" i="29"/>
  <c r="BE10" i="32"/>
  <c r="AX17" i="30"/>
  <c r="M18" i="29"/>
  <c r="AD7" i="29"/>
  <c r="BK20" i="29"/>
  <c r="X17" i="29"/>
  <c r="Z17" i="31"/>
  <c r="F15" i="31"/>
  <c r="BE7" i="29"/>
  <c r="AO7" i="30"/>
  <c r="H8" i="30"/>
  <c r="AT16" i="29"/>
  <c r="D12" i="29"/>
  <c r="BM22" i="29"/>
  <c r="AZ17" i="30"/>
  <c r="AK17" i="32"/>
  <c r="BO9" i="32"/>
  <c r="AV12" i="31"/>
  <c r="AB7" i="29"/>
  <c r="AX15" i="30"/>
  <c r="X15" i="32"/>
  <c r="BO9" i="29"/>
  <c r="S5" i="29"/>
  <c r="D22" i="31"/>
  <c r="AB13" i="30"/>
  <c r="AM11" i="31"/>
  <c r="X5" i="29"/>
  <c r="BI7" i="29"/>
  <c r="AZ8" i="29"/>
  <c r="BE13" i="29"/>
  <c r="O6" i="31"/>
  <c r="AI13" i="30"/>
  <c r="H17" i="30"/>
  <c r="M11" i="29"/>
  <c r="F11" i="29"/>
  <c r="AI19" i="29"/>
  <c r="BK15" i="31"/>
  <c r="AZ6" i="32"/>
  <c r="AZ22" i="30"/>
  <c r="AO10" i="29"/>
  <c r="Q6" i="29"/>
  <c r="M16" i="29"/>
  <c r="H10" i="30"/>
  <c r="AD22" i="29"/>
  <c r="BG7" i="29"/>
  <c r="S17" i="29"/>
  <c r="AK22" i="29"/>
  <c r="Q20" i="31"/>
  <c r="B8" i="32"/>
  <c r="M10" i="29"/>
  <c r="AZ21" i="31"/>
  <c r="AM19" i="29"/>
  <c r="AM13" i="29"/>
  <c r="B16" i="32"/>
  <c r="BE16" i="29"/>
  <c r="AK12" i="30"/>
  <c r="Z7" i="30"/>
  <c r="B13" i="30"/>
  <c r="M16" i="30"/>
  <c r="AT22" i="32"/>
  <c r="S9" i="30"/>
  <c r="AO7" i="29"/>
  <c r="F15" i="29"/>
  <c r="BO17" i="29"/>
  <c r="H20" i="30"/>
  <c r="BG19" i="30"/>
  <c r="BM7" i="30"/>
  <c r="AT15" i="29"/>
  <c r="Q15" i="29"/>
  <c r="AZ11" i="29"/>
  <c r="D19" i="29"/>
  <c r="BI8" i="29"/>
  <c r="AD20" i="31"/>
  <c r="BO22" i="31"/>
  <c r="F6" i="29"/>
  <c r="Z9" i="30"/>
  <c r="AT8" i="31"/>
  <c r="O20" i="29"/>
  <c r="O11" i="30"/>
  <c r="S6" i="29"/>
  <c r="BI19" i="29"/>
  <c r="AX14" i="29"/>
  <c r="O7" i="29"/>
  <c r="AV17" i="31"/>
  <c r="AV18" i="31"/>
  <c r="AM6" i="29"/>
  <c r="AX6" i="30"/>
  <c r="BI18" i="29"/>
  <c r="AT18" i="31"/>
  <c r="BO9" i="31"/>
  <c r="AB15" i="32"/>
  <c r="AV21" i="29"/>
  <c r="H18" i="30"/>
  <c r="AM20" i="31"/>
  <c r="AD20" i="29"/>
  <c r="Q15" i="30"/>
  <c r="AD14" i="29"/>
  <c r="AV10" i="30"/>
  <c r="AT34" i="14"/>
  <c r="AV8" i="14"/>
  <c r="AT37" i="14"/>
  <c r="B22" i="29"/>
  <c r="H13" i="30"/>
  <c r="O10" i="29"/>
  <c r="AO7" i="31"/>
  <c r="H12" i="31"/>
  <c r="BM5" i="29"/>
  <c r="BI21" i="31"/>
  <c r="AZ32" i="14"/>
  <c r="AT17" i="14"/>
  <c r="AZ10" i="14"/>
  <c r="AV44" i="14"/>
  <c r="AZ30" i="14"/>
  <c r="AT5" i="14"/>
  <c r="AT43" i="14"/>
  <c r="AX8" i="14"/>
  <c r="AZ43" i="14"/>
  <c r="AX20" i="14"/>
  <c r="AZ18" i="14"/>
  <c r="AD8" i="29"/>
  <c r="AB17" i="32"/>
  <c r="AT10" i="31"/>
  <c r="BE20" i="29"/>
  <c r="AM19" i="31"/>
  <c r="BE10" i="30"/>
  <c r="AM10" i="29"/>
  <c r="AV35" i="14"/>
  <c r="AT21" i="14"/>
  <c r="AX32" i="14"/>
  <c r="AX19" i="14"/>
  <c r="AX41" i="14"/>
  <c r="AZ12" i="14"/>
  <c r="B15" i="30"/>
  <c r="AI13" i="32"/>
  <c r="Q20" i="29"/>
  <c r="AT20" i="29"/>
  <c r="Z12" i="30"/>
  <c r="H14" i="29"/>
  <c r="H21" i="32"/>
  <c r="AT18" i="14"/>
  <c r="AT16" i="14"/>
  <c r="AZ13" i="14"/>
  <c r="AV33" i="14"/>
  <c r="AX31" i="14"/>
  <c r="AX35" i="14"/>
  <c r="AX45" i="14"/>
  <c r="AV45" i="14"/>
  <c r="AZ31" i="14"/>
  <c r="AZ9" i="14"/>
  <c r="AV36" i="14"/>
  <c r="AV38" i="14"/>
  <c r="AZ45" i="14"/>
  <c r="AV10" i="14"/>
  <c r="AX11" i="14"/>
  <c r="AT40" i="14"/>
  <c r="AV32" i="14"/>
  <c r="AZ21" i="14"/>
  <c r="AZ6" i="14"/>
  <c r="AZ8" i="14"/>
  <c r="AT13" i="14"/>
  <c r="AX38" i="14"/>
  <c r="S8" i="30"/>
  <c r="S14" i="29"/>
  <c r="AV16" i="30"/>
  <c r="AV14" i="29"/>
  <c r="X19" i="30"/>
  <c r="BG10" i="29"/>
  <c r="AD12" i="29"/>
  <c r="AZ39" i="14"/>
  <c r="AZ7" i="14"/>
  <c r="AZ20" i="14"/>
  <c r="AZ22" i="14"/>
  <c r="AZ15" i="14"/>
  <c r="AV19" i="14"/>
  <c r="AX42" i="14"/>
  <c r="AV15" i="14"/>
  <c r="AZ35" i="14"/>
  <c r="AV31" i="14"/>
  <c r="AX21" i="14"/>
  <c r="AZ11" i="14"/>
  <c r="AV41" i="14"/>
  <c r="Q17" i="30"/>
  <c r="BI14" i="29"/>
  <c r="D17" i="29"/>
  <c r="BK19" i="30"/>
  <c r="D8" i="30"/>
  <c r="BO15" i="32"/>
  <c r="AX29" i="14"/>
  <c r="AX12" i="14"/>
  <c r="AX36" i="14"/>
  <c r="AV12" i="14"/>
  <c r="AZ29" i="14"/>
  <c r="AV29" i="14"/>
  <c r="AT7" i="14"/>
  <c r="AV14" i="14"/>
  <c r="AT35" i="14"/>
  <c r="AZ28" i="14"/>
  <c r="AV39" i="14"/>
  <c r="AT10" i="14"/>
  <c r="AZ36" i="14"/>
  <c r="AT39" i="14"/>
  <c r="AX7" i="14"/>
  <c r="AX15" i="14"/>
  <c r="BK9" i="29"/>
  <c r="AD19" i="30"/>
  <c r="O21" i="30"/>
  <c r="AZ16" i="31"/>
  <c r="H19" i="29"/>
  <c r="S10" i="30"/>
  <c r="AT19" i="14"/>
  <c r="AT20" i="14"/>
  <c r="AV20" i="14"/>
  <c r="AX39" i="14"/>
  <c r="AZ14" i="14"/>
  <c r="AZ41" i="14"/>
  <c r="AX44" i="14"/>
  <c r="AT11" i="14"/>
  <c r="AX18" i="14"/>
  <c r="AX37" i="14"/>
  <c r="AT15" i="14"/>
  <c r="AX28" i="14"/>
  <c r="F12" i="32"/>
  <c r="BO8" i="30"/>
  <c r="AM16" i="29"/>
  <c r="AB14" i="30"/>
  <c r="Z6" i="30"/>
  <c r="AT16" i="32"/>
  <c r="AT36" i="14"/>
  <c r="AT12" i="14"/>
  <c r="AV9" i="14"/>
  <c r="AX5" i="14"/>
  <c r="AT42" i="14"/>
  <c r="AT45" i="14"/>
  <c r="AX22" i="14"/>
  <c r="AT33" i="14"/>
  <c r="AV6" i="14"/>
  <c r="AX17" i="14"/>
  <c r="AZ38" i="14"/>
  <c r="AZ17" i="14"/>
  <c r="Z11" i="29"/>
  <c r="B22" i="30"/>
  <c r="BK8" i="29"/>
  <c r="AX9" i="30"/>
  <c r="AB5" i="30"/>
  <c r="AI21" i="29"/>
  <c r="AZ5" i="14"/>
  <c r="AX13" i="14"/>
  <c r="AV5" i="14"/>
  <c r="AV37" i="14"/>
  <c r="AT29" i="14"/>
  <c r="AV13" i="14"/>
  <c r="AV42" i="14"/>
  <c r="AW42" i="14" l="1"/>
  <c r="AW13" i="14"/>
  <c r="AU29" i="14"/>
  <c r="AW37" i="14"/>
  <c r="AW5" i="14"/>
  <c r="AY13" i="14"/>
  <c r="BA5" i="14"/>
  <c r="AJ21" i="29"/>
  <c r="AC5" i="30"/>
  <c r="AY9" i="30"/>
  <c r="BL8" i="29"/>
  <c r="C22" i="30"/>
  <c r="AA11" i="29"/>
  <c r="BA17" i="14"/>
  <c r="BA38" i="14"/>
  <c r="AY17" i="14"/>
  <c r="AW6" i="14"/>
  <c r="AU33" i="14"/>
  <c r="B22" i="22"/>
  <c r="AY22" i="14"/>
  <c r="AU45" i="14"/>
  <c r="AU42" i="14"/>
  <c r="AY5" i="14"/>
  <c r="AW9" i="14"/>
  <c r="AU12" i="14"/>
  <c r="AU36" i="14"/>
  <c r="AU16" i="32"/>
  <c r="AA6" i="30"/>
  <c r="AC14" i="30"/>
  <c r="AN16" i="29"/>
  <c r="BP8" i="30"/>
  <c r="G12" i="32"/>
  <c r="AY28" i="14"/>
  <c r="AU15" i="14"/>
  <c r="AY37" i="14"/>
  <c r="AY18" i="14"/>
  <c r="AU11" i="14"/>
  <c r="AY44" i="14"/>
  <c r="BA41" i="14"/>
  <c r="BA14" i="14"/>
  <c r="AY39" i="14"/>
  <c r="AW20" i="14"/>
  <c r="AU20" i="14"/>
  <c r="AU19" i="14"/>
  <c r="T10" i="30"/>
  <c r="I19" i="29"/>
  <c r="BA16" i="31"/>
  <c r="P21" i="30"/>
  <c r="AE19" i="30"/>
  <c r="BL9" i="29"/>
  <c r="AY15" i="14"/>
  <c r="AY7" i="14"/>
  <c r="AU39" i="14"/>
  <c r="BA36" i="14"/>
  <c r="B11" i="22"/>
  <c r="AU10" i="14"/>
  <c r="B12" i="22" s="1" a="1"/>
  <c r="B12" i="22" s="1"/>
  <c r="AW39" i="14"/>
  <c r="BA28" i="14"/>
  <c r="AU35" i="14"/>
  <c r="AW14" i="14"/>
  <c r="AU7" i="14"/>
  <c r="AW29" i="14"/>
  <c r="BA29" i="14"/>
  <c r="AW12" i="14"/>
  <c r="AY36" i="14"/>
  <c r="AY12" i="14"/>
  <c r="AY29" i="14"/>
  <c r="BP15" i="32"/>
  <c r="E8" i="30"/>
  <c r="BL19" i="30"/>
  <c r="E17" i="29"/>
  <c r="BJ14" i="29"/>
  <c r="R17" i="30"/>
  <c r="AW41" i="14"/>
  <c r="BA11" i="14"/>
  <c r="AY21" i="14"/>
  <c r="AW31" i="14"/>
  <c r="BA35" i="14"/>
  <c r="AW15" i="14"/>
  <c r="AY42" i="14"/>
  <c r="AW19" i="14"/>
  <c r="BA15" i="14"/>
  <c r="BA22" i="14"/>
  <c r="BA20" i="14"/>
  <c r="BA7" i="14"/>
  <c r="BA39" i="14"/>
  <c r="AE12" i="29"/>
  <c r="BH10" i="29"/>
  <c r="Y19" i="30"/>
  <c r="AW14" i="29"/>
  <c r="AW16" i="30"/>
  <c r="T14" i="29"/>
  <c r="T8" i="30"/>
  <c r="AY38" i="14"/>
  <c r="AU13" i="14"/>
  <c r="BA8" i="14"/>
  <c r="BA6" i="14"/>
  <c r="BA21" i="14"/>
  <c r="AW32" i="14"/>
  <c r="AU40" i="14"/>
  <c r="AY11" i="14"/>
  <c r="AW10" i="14"/>
  <c r="C12" i="22" s="1" a="1"/>
  <c r="C12" i="22" s="1"/>
  <c r="C11" i="22"/>
  <c r="BA45" i="14"/>
  <c r="AW38" i="14"/>
  <c r="AW36" i="14"/>
  <c r="BA9" i="14"/>
  <c r="BA31" i="14"/>
  <c r="AW45" i="14"/>
  <c r="AY45" i="14"/>
  <c r="AY35" i="14"/>
  <c r="AY31" i="14"/>
  <c r="AW33" i="14"/>
  <c r="C23" i="22" s="1" a="1"/>
  <c r="C23" i="22" s="1"/>
  <c r="C22" i="22"/>
  <c r="BA13" i="14"/>
  <c r="AU16" i="14"/>
  <c r="AU18" i="14"/>
  <c r="I21" i="32"/>
  <c r="I14" i="29"/>
  <c r="AA12" i="30"/>
  <c r="AU20" i="29"/>
  <c r="R20" i="29"/>
  <c r="AJ13" i="32"/>
  <c r="C15" i="30"/>
  <c r="BA12" i="14"/>
  <c r="AY41" i="14"/>
  <c r="AY19" i="14"/>
  <c r="AY32" i="14"/>
  <c r="AU21" i="14"/>
  <c r="AW35" i="14"/>
  <c r="AN10" i="29"/>
  <c r="BF10" i="30"/>
  <c r="AN19" i="31"/>
  <c r="BF20" i="29"/>
  <c r="AU10" i="31"/>
  <c r="AC17" i="32"/>
  <c r="AE8" i="29"/>
  <c r="BA18" i="14"/>
  <c r="AY20" i="14"/>
  <c r="BA43" i="14"/>
  <c r="AY8" i="14"/>
  <c r="AU43" i="14"/>
  <c r="AU5" i="14"/>
  <c r="BA30" i="14"/>
  <c r="AW44" i="14"/>
  <c r="E11" i="22"/>
  <c r="BA10" i="14"/>
  <c r="E12" i="22" s="1" a="1"/>
  <c r="E12" i="22" s="1"/>
  <c r="AU17" i="14"/>
  <c r="BA32" i="14"/>
  <c r="BJ21" i="31"/>
  <c r="BN5" i="29"/>
  <c r="I12" i="31"/>
  <c r="AP7" i="31"/>
  <c r="P10" i="29"/>
  <c r="I13" i="30"/>
  <c r="C22" i="29"/>
  <c r="AU37" i="14"/>
  <c r="AW8" i="14"/>
  <c r="AU34" i="14"/>
  <c r="AW10" i="30"/>
  <c r="AE14" i="29"/>
  <c r="R15" i="30"/>
  <c r="AE20" i="29"/>
  <c r="AN20" i="31"/>
  <c r="I18" i="30"/>
  <c r="AW21" i="29"/>
  <c r="AC15" i="32"/>
  <c r="BP9" i="31"/>
  <c r="AU18" i="31"/>
  <c r="BJ18" i="29"/>
  <c r="AY6" i="30"/>
  <c r="AN6" i="29"/>
  <c r="AW18" i="31"/>
  <c r="AW17" i="31"/>
  <c r="P7" i="29"/>
  <c r="AY14" i="29"/>
  <c r="BJ19" i="29"/>
  <c r="T6" i="29"/>
  <c r="P11" i="30"/>
  <c r="P20" i="29"/>
  <c r="AU8" i="31"/>
  <c r="AA9" i="30"/>
  <c r="G6" i="29"/>
  <c r="BP22" i="31"/>
  <c r="AE20" i="31"/>
  <c r="BJ8" i="29"/>
  <c r="E19" i="29"/>
  <c r="BA11" i="29"/>
  <c r="R15" i="29"/>
  <c r="AU15" i="29"/>
  <c r="BN7" i="30"/>
  <c r="BH19" i="30"/>
  <c r="I20" i="30"/>
  <c r="BP17" i="29"/>
  <c r="G15" i="29"/>
  <c r="AP7" i="29"/>
  <c r="T9" i="30"/>
  <c r="AU22" i="32"/>
  <c r="N16" i="30"/>
  <c r="C13" i="30"/>
  <c r="AA7" i="30"/>
  <c r="AL12" i="30"/>
  <c r="BF16" i="29"/>
  <c r="C16" i="32"/>
  <c r="AN13" i="29"/>
  <c r="AN19" i="29"/>
  <c r="BA21" i="31"/>
  <c r="N10" i="29"/>
  <c r="C8" i="32"/>
  <c r="R20" i="31"/>
  <c r="AL22" i="29"/>
  <c r="T17" i="29"/>
  <c r="BH7" i="29"/>
  <c r="AE22" i="29"/>
  <c r="I10" i="30"/>
  <c r="N16" i="29"/>
  <c r="R6" i="29"/>
  <c r="AP10" i="29"/>
  <c r="BA22" i="30"/>
  <c r="BA6" i="32"/>
  <c r="BL15" i="31"/>
  <c r="AJ19" i="29"/>
  <c r="G11" i="29"/>
  <c r="N11" i="29"/>
  <c r="I17" i="30"/>
  <c r="AJ13" i="30"/>
  <c r="P6" i="31"/>
  <c r="BF13" i="29"/>
  <c r="BA8" i="29"/>
  <c r="BJ7" i="29"/>
  <c r="Y5" i="29"/>
  <c r="AN11" i="31"/>
  <c r="AC13" i="30"/>
  <c r="E22" i="31"/>
  <c r="T5" i="29"/>
  <c r="BP9" i="29"/>
  <c r="Y15" i="32"/>
  <c r="AY15" i="30"/>
  <c r="AC7" i="29"/>
  <c r="AW12" i="31"/>
  <c r="BP9" i="32"/>
  <c r="AL17" i="32"/>
  <c r="BA17" i="30"/>
  <c r="BN22" i="29"/>
  <c r="E12" i="29"/>
  <c r="AU16" i="29"/>
  <c r="I8" i="30"/>
  <c r="AP7" i="30"/>
  <c r="BF7" i="29"/>
  <c r="G15" i="31"/>
  <c r="AA17" i="31"/>
  <c r="Y17" i="29"/>
  <c r="BL20" i="29"/>
  <c r="AE7" i="29"/>
  <c r="N18" i="29"/>
  <c r="AY17" i="30"/>
  <c r="BF10" i="32"/>
  <c r="AP20" i="29"/>
  <c r="R10" i="31"/>
  <c r="N5" i="29"/>
  <c r="BP17" i="30"/>
  <c r="AY18" i="31"/>
  <c r="AN11" i="29"/>
  <c r="AL6" i="31"/>
  <c r="I15" i="30"/>
  <c r="AJ10" i="32"/>
  <c r="AU13" i="32"/>
  <c r="E14" i="30"/>
  <c r="N19" i="30"/>
  <c r="AN18" i="30"/>
  <c r="Y6" i="30"/>
  <c r="AC12" i="29"/>
  <c r="AL5" i="32"/>
  <c r="G13" i="32"/>
  <c r="BJ11" i="30"/>
  <c r="Y10" i="31"/>
  <c r="BH11" i="29"/>
  <c r="BJ19" i="32"/>
  <c r="T9" i="32"/>
  <c r="AU6" i="30"/>
  <c r="AL9" i="29"/>
  <c r="T7" i="30"/>
  <c r="AU14" i="29"/>
  <c r="AW13" i="29"/>
  <c r="N15" i="29"/>
  <c r="G22" i="30"/>
  <c r="E9" i="31"/>
  <c r="BH16" i="29"/>
  <c r="BL19" i="32"/>
  <c r="BP11" i="32"/>
  <c r="P17" i="30"/>
  <c r="AE13" i="29"/>
  <c r="BL8" i="30"/>
  <c r="I6" i="30"/>
  <c r="BH16" i="30"/>
  <c r="AJ18" i="30"/>
  <c r="C16" i="29"/>
  <c r="P11" i="32"/>
  <c r="AJ13" i="29"/>
  <c r="Y19" i="29"/>
  <c r="AW11" i="30"/>
  <c r="AE10" i="30"/>
  <c r="BJ15" i="31"/>
  <c r="E6" i="31"/>
  <c r="AA6" i="31"/>
  <c r="BA16" i="30"/>
  <c r="BN6" i="31"/>
  <c r="AE20" i="32"/>
  <c r="E5" i="29"/>
  <c r="P18" i="30"/>
  <c r="BN22" i="30"/>
  <c r="P12" i="29"/>
  <c r="AA16" i="29"/>
  <c r="E18" i="32"/>
  <c r="AW21" i="32"/>
  <c r="P10" i="30"/>
  <c r="P14" i="29"/>
  <c r="E7" i="30"/>
  <c r="BJ5" i="30"/>
  <c r="AJ7" i="29"/>
  <c r="BL13" i="30"/>
  <c r="AY20" i="29"/>
  <c r="AP16" i="31"/>
  <c r="P6" i="29"/>
  <c r="BL16" i="29"/>
  <c r="BA12" i="29"/>
  <c r="E7" i="29"/>
  <c r="Y8" i="30"/>
  <c r="AN7" i="30"/>
  <c r="AP16" i="29"/>
  <c r="AY13" i="31"/>
  <c r="BA15" i="31"/>
  <c r="BN21" i="29"/>
  <c r="Y13" i="29"/>
  <c r="BH19" i="29"/>
  <c r="AU13" i="29"/>
  <c r="AJ11" i="30"/>
  <c r="E15" i="29"/>
  <c r="AP9" i="29"/>
  <c r="R18" i="29"/>
  <c r="E10" i="31"/>
  <c r="BF21" i="30"/>
  <c r="AJ14" i="31"/>
  <c r="C17" i="29"/>
  <c r="AA17" i="29"/>
  <c r="AL11" i="29"/>
  <c r="BP5" i="29"/>
  <c r="BP19" i="31"/>
  <c r="BP8" i="29"/>
  <c r="R10" i="30"/>
  <c r="BH5" i="30"/>
  <c r="AP5" i="30"/>
  <c r="R19" i="30"/>
  <c r="AC14" i="29"/>
  <c r="R10" i="32"/>
  <c r="AC9" i="32"/>
  <c r="AY10" i="30"/>
  <c r="BP18" i="29"/>
  <c r="BN11" i="29"/>
  <c r="T9" i="29"/>
  <c r="T16" i="30"/>
  <c r="I17" i="32"/>
  <c r="BP5" i="30"/>
  <c r="BH8" i="31"/>
  <c r="BH18" i="29"/>
  <c r="I21" i="30"/>
  <c r="BA19" i="31"/>
  <c r="AE18" i="29"/>
  <c r="T13" i="31"/>
  <c r="Y8" i="31"/>
  <c r="E20" i="32"/>
  <c r="AP13" i="32"/>
  <c r="T18" i="30"/>
  <c r="AW7" i="31"/>
  <c r="AA22" i="31"/>
  <c r="BN16" i="30"/>
  <c r="P9" i="30"/>
  <c r="AW7" i="14"/>
  <c r="AU8" i="14"/>
  <c r="BA37" i="14"/>
  <c r="AU22" i="14"/>
  <c r="AY14" i="14"/>
  <c r="AW43" i="14"/>
  <c r="BA34" i="14"/>
  <c r="AW28" i="14"/>
  <c r="AU44" i="14"/>
  <c r="BA16" i="14"/>
  <c r="AU14" i="14"/>
  <c r="AU30" i="14"/>
  <c r="AW11" i="14"/>
  <c r="AY43" i="14"/>
  <c r="BN8" i="29"/>
  <c r="BN18" i="29"/>
  <c r="AE19" i="29"/>
  <c r="G7" i="32"/>
  <c r="AE11" i="31"/>
  <c r="BN11" i="31"/>
  <c r="BJ5" i="29"/>
  <c r="R7" i="29"/>
  <c r="BJ12" i="29"/>
  <c r="AE9" i="29"/>
  <c r="R5" i="32"/>
  <c r="I15" i="32"/>
  <c r="AA12" i="29"/>
  <c r="BL22" i="29"/>
  <c r="BJ14" i="32"/>
  <c r="E22" i="30"/>
  <c r="AJ10" i="30"/>
  <c r="BJ18" i="30"/>
  <c r="Y9" i="30"/>
  <c r="T21" i="29"/>
  <c r="BP16" i="30"/>
  <c r="BA7" i="29"/>
  <c r="P12" i="32"/>
  <c r="AJ18" i="29"/>
  <c r="AL9" i="30"/>
  <c r="BN15" i="32"/>
  <c r="AN15" i="30"/>
  <c r="BL9" i="30"/>
  <c r="P6" i="30"/>
  <c r="AW15" i="30"/>
  <c r="C12" i="29"/>
  <c r="AL22" i="31"/>
  <c r="BJ15" i="29"/>
  <c r="BF12" i="30"/>
  <c r="I20" i="29"/>
  <c r="BL8" i="31"/>
  <c r="AJ21" i="30"/>
  <c r="BA9" i="30"/>
  <c r="AJ17" i="29"/>
  <c r="BJ9" i="32"/>
  <c r="N14" i="32"/>
  <c r="AJ9" i="31"/>
  <c r="Y14" i="32"/>
  <c r="BN12" i="30"/>
  <c r="AA5" i="30"/>
  <c r="R7" i="30"/>
  <c r="AW8" i="29"/>
  <c r="C10" i="30"/>
  <c r="AY10" i="29"/>
  <c r="AE6" i="30"/>
  <c r="R13" i="30"/>
  <c r="AW19" i="30"/>
  <c r="BJ8" i="30"/>
  <c r="AJ12" i="30"/>
  <c r="AL14" i="30"/>
  <c r="P5" i="30"/>
  <c r="AW12" i="30"/>
  <c r="N6" i="29"/>
  <c r="U6" i="29" s="1"/>
  <c r="BL13" i="29"/>
  <c r="AY15" i="29"/>
  <c r="AW18" i="29"/>
  <c r="AA8" i="29"/>
  <c r="P11" i="29"/>
  <c r="AW20" i="32"/>
  <c r="BH17" i="30"/>
  <c r="BA15" i="29"/>
  <c r="E5" i="32"/>
  <c r="AP6" i="32"/>
  <c r="AA22" i="29"/>
  <c r="C11" i="29"/>
  <c r="BJ10" i="29"/>
  <c r="BP21" i="29"/>
  <c r="AA5" i="29"/>
  <c r="BH11" i="31"/>
  <c r="G8" i="30"/>
  <c r="Y11" i="30"/>
  <c r="I16" i="29"/>
  <c r="AN15" i="31"/>
  <c r="T15" i="31"/>
  <c r="BF12" i="29"/>
  <c r="AW17" i="29"/>
  <c r="AC22" i="29"/>
  <c r="AU18" i="29"/>
  <c r="T12" i="30"/>
  <c r="I15" i="29"/>
  <c r="Y20" i="29"/>
  <c r="Y14" i="30"/>
  <c r="Y22" i="31"/>
  <c r="T12" i="32"/>
  <c r="AC13" i="29"/>
  <c r="T14" i="32"/>
  <c r="I20" i="32"/>
  <c r="BA11" i="30"/>
  <c r="P15" i="30"/>
  <c r="G7" i="30"/>
  <c r="C11" i="30"/>
  <c r="N6" i="31"/>
  <c r="AN5" i="29"/>
  <c r="BA5" i="30"/>
  <c r="BJ12" i="31"/>
  <c r="P9" i="29"/>
  <c r="AN13" i="30"/>
  <c r="E10" i="32"/>
  <c r="R21" i="29"/>
  <c r="E19" i="31"/>
  <c r="N6" i="32"/>
  <c r="BH21" i="32"/>
  <c r="BP6" i="29"/>
  <c r="AC13" i="31"/>
  <c r="AU13" i="30"/>
  <c r="BF22" i="31"/>
  <c r="AP17" i="31"/>
  <c r="AL12" i="31"/>
  <c r="AP11" i="31"/>
  <c r="BP11" i="29"/>
  <c r="BL10" i="30"/>
  <c r="R22" i="29"/>
  <c r="BF13" i="30"/>
  <c r="AA5" i="31"/>
  <c r="G21" i="30"/>
  <c r="BA18" i="30"/>
  <c r="BA6" i="31"/>
  <c r="AU6" i="29"/>
  <c r="BL6" i="32"/>
  <c r="BH14" i="29"/>
  <c r="G13" i="29"/>
  <c r="BF7" i="30"/>
  <c r="BA6" i="30"/>
  <c r="AN5" i="31"/>
  <c r="BA11" i="31"/>
  <c r="AP6" i="31"/>
  <c r="G13" i="30"/>
  <c r="C9" i="31"/>
  <c r="AU15" i="31"/>
  <c r="P17" i="29"/>
  <c r="BL12" i="31"/>
  <c r="R16" i="29"/>
  <c r="I10" i="31"/>
  <c r="N7" i="29"/>
  <c r="AP5" i="32"/>
  <c r="BL21" i="30"/>
  <c r="AW12" i="29"/>
  <c r="AA18" i="30"/>
  <c r="R18" i="31"/>
  <c r="I7" i="32"/>
  <c r="G12" i="29"/>
  <c r="BH21" i="29"/>
  <c r="BH16" i="31"/>
  <c r="BH15" i="29"/>
  <c r="T15" i="29"/>
  <c r="E17" i="30"/>
  <c r="BH7" i="30"/>
  <c r="P8" i="30"/>
  <c r="AP6" i="29"/>
  <c r="I7" i="31"/>
  <c r="C8" i="31"/>
  <c r="AA20" i="30"/>
  <c r="C13" i="31"/>
  <c r="AL20" i="29"/>
  <c r="AL7" i="29"/>
  <c r="R17" i="29"/>
  <c r="AP19" i="29"/>
  <c r="AN8" i="32"/>
  <c r="R12" i="29"/>
  <c r="I9" i="29"/>
  <c r="BL18" i="30"/>
  <c r="BL9" i="31"/>
  <c r="BP15" i="31"/>
  <c r="R5" i="29"/>
  <c r="BH18" i="32"/>
  <c r="AW13" i="32"/>
  <c r="N9" i="30"/>
  <c r="BJ10" i="30"/>
  <c r="AA8" i="30"/>
  <c r="E12" i="30"/>
  <c r="AU11" i="31"/>
  <c r="Y16" i="31"/>
  <c r="BL5" i="29"/>
  <c r="AA17" i="30"/>
  <c r="AP22" i="29"/>
  <c r="BH6" i="32"/>
  <c r="AY5" i="32"/>
  <c r="BJ6" i="30"/>
  <c r="AP14" i="29"/>
  <c r="AW9" i="29"/>
  <c r="BF6" i="29"/>
  <c r="BF15" i="30"/>
  <c r="I7" i="30"/>
  <c r="AU22" i="31"/>
  <c r="AE21" i="31"/>
  <c r="T9" i="31"/>
  <c r="T16" i="32"/>
  <c r="C21" i="29"/>
  <c r="AL18" i="30"/>
  <c r="BN14" i="30"/>
  <c r="BN20" i="30"/>
  <c r="N21" i="30"/>
  <c r="P14" i="30"/>
  <c r="N17" i="30"/>
  <c r="N22" i="31"/>
  <c r="E21" i="29"/>
  <c r="BL5" i="30"/>
  <c r="AY17" i="31"/>
  <c r="P15" i="29"/>
  <c r="BA12" i="30"/>
  <c r="G5" i="32"/>
  <c r="R6" i="30"/>
  <c r="BL5" i="32"/>
  <c r="AE21" i="32"/>
  <c r="AN7" i="31"/>
  <c r="AJ10" i="29"/>
  <c r="I11" i="32"/>
  <c r="G9" i="31"/>
  <c r="R18" i="32"/>
  <c r="C14" i="31"/>
  <c r="BL14" i="30"/>
  <c r="AY34" i="14"/>
  <c r="AW22" i="14"/>
  <c r="AY10" i="14"/>
  <c r="D12" i="22" s="1" a="1"/>
  <c r="D12" i="22" s="1"/>
  <c r="D11" i="22"/>
  <c r="AU38" i="14"/>
  <c r="AY30" i="14"/>
  <c r="AU31" i="14"/>
  <c r="AW40" i="14"/>
  <c r="AW16" i="14"/>
  <c r="AU6" i="14"/>
  <c r="AY16" i="14"/>
  <c r="BA40" i="14"/>
  <c r="AU9" i="14"/>
  <c r="AW34" i="14"/>
  <c r="AW30" i="14"/>
  <c r="AU32" i="14"/>
  <c r="AW18" i="14"/>
  <c r="BA14" i="30"/>
  <c r="C5" i="30"/>
  <c r="N11" i="31"/>
  <c r="AP21" i="29"/>
  <c r="AW18" i="32"/>
  <c r="BP6" i="32"/>
  <c r="AJ8" i="30"/>
  <c r="T13" i="29"/>
  <c r="AJ16" i="29"/>
  <c r="BH20" i="29"/>
  <c r="AE6" i="29"/>
  <c r="AP16" i="30"/>
  <c r="BF17" i="30"/>
  <c r="Y16" i="30"/>
  <c r="T19" i="29"/>
  <c r="AJ20" i="31"/>
  <c r="I10" i="32"/>
  <c r="G7" i="31"/>
  <c r="N5" i="32"/>
  <c r="G19" i="29"/>
  <c r="AP14" i="30"/>
  <c r="BP16" i="29"/>
  <c r="BP20" i="30"/>
  <c r="R18" i="30"/>
  <c r="AW6" i="30"/>
  <c r="AA10" i="29"/>
  <c r="BJ5" i="32"/>
  <c r="AU12" i="32"/>
  <c r="AL11" i="31"/>
  <c r="AW9" i="32"/>
  <c r="BJ9" i="29"/>
  <c r="AY18" i="30"/>
  <c r="AC8" i="29"/>
  <c r="BH5" i="29"/>
  <c r="E22" i="29"/>
  <c r="BL11" i="30"/>
  <c r="R11" i="30"/>
  <c r="AY14" i="30"/>
  <c r="AN14" i="29"/>
  <c r="BJ16" i="29"/>
  <c r="I18" i="32"/>
  <c r="BA17" i="32"/>
  <c r="N22" i="30"/>
  <c r="N8" i="30"/>
  <c r="AY13" i="30"/>
  <c r="AA9" i="29"/>
  <c r="AY11" i="29"/>
  <c r="AC22" i="31"/>
  <c r="AJ19" i="30"/>
  <c r="AY8" i="30"/>
  <c r="Y12" i="29"/>
  <c r="AF12" i="29" s="1"/>
  <c r="I12" i="32"/>
  <c r="BJ20" i="32"/>
  <c r="Y17" i="31"/>
  <c r="R21" i="32"/>
  <c r="AP19" i="30"/>
  <c r="I11" i="30"/>
  <c r="AY7" i="29"/>
  <c r="AW15" i="29"/>
  <c r="BN8" i="31"/>
  <c r="BP7" i="30"/>
  <c r="AW8" i="31"/>
  <c r="BJ9" i="31"/>
  <c r="AJ15" i="29"/>
  <c r="BL12" i="30"/>
  <c r="BN19" i="29"/>
  <c r="AN5" i="30"/>
  <c r="I12" i="30"/>
  <c r="N15" i="30"/>
  <c r="AW22" i="30"/>
  <c r="N18" i="30"/>
  <c r="BP21" i="30"/>
  <c r="BN16" i="32"/>
  <c r="N19" i="32"/>
  <c r="R12" i="31"/>
  <c r="C5" i="32"/>
  <c r="Y8" i="29"/>
  <c r="AA13" i="32"/>
  <c r="E12" i="32"/>
  <c r="BN5" i="30"/>
  <c r="I9" i="30"/>
  <c r="R8" i="30"/>
  <c r="E6" i="30"/>
  <c r="AP12" i="29"/>
  <c r="AJ7" i="31"/>
  <c r="Y17" i="32"/>
  <c r="AA21" i="32"/>
  <c r="BJ11" i="29"/>
  <c r="R5" i="30"/>
  <c r="BN9" i="30"/>
  <c r="BH9" i="30"/>
  <c r="AC20" i="29"/>
  <c r="AW20" i="31"/>
  <c r="BA20" i="31"/>
  <c r="BL11" i="31"/>
  <c r="R13" i="31"/>
  <c r="BA20" i="32"/>
  <c r="I11" i="29"/>
  <c r="E5" i="30"/>
  <c r="BN7" i="32"/>
  <c r="BN12" i="29"/>
  <c r="AW21" i="30"/>
  <c r="AY16" i="32"/>
  <c r="C6" i="30"/>
  <c r="BL10" i="32"/>
  <c r="AW15" i="32"/>
  <c r="BF18" i="30"/>
  <c r="BN13" i="29"/>
  <c r="BP14" i="32"/>
  <c r="BN7" i="31"/>
  <c r="T20" i="31"/>
  <c r="AA9" i="32"/>
  <c r="E8" i="32"/>
  <c r="BA42" i="14"/>
  <c r="AU28" i="14"/>
  <c r="E22" i="22"/>
  <c r="BA33" i="14"/>
  <c r="AY6" i="14"/>
  <c r="AY33" i="14"/>
  <c r="D23" i="22" s="1" a="1"/>
  <c r="D23" i="22" s="1"/>
  <c r="D22" i="22"/>
  <c r="BA44" i="14"/>
  <c r="AW21" i="14"/>
  <c r="AY9" i="14"/>
  <c r="AY40" i="14"/>
  <c r="BA19" i="14"/>
  <c r="AU41" i="14"/>
  <c r="AW17" i="14"/>
  <c r="AP13" i="30"/>
  <c r="BL8" i="32"/>
  <c r="BL16" i="32"/>
  <c r="AA19" i="29"/>
  <c r="BA21" i="32"/>
  <c r="BL20" i="32"/>
  <c r="T17" i="30"/>
  <c r="BA10" i="30"/>
  <c r="AC8" i="30"/>
  <c r="N5" i="30"/>
  <c r="G14" i="30"/>
  <c r="AC15" i="29"/>
  <c r="AE22" i="31"/>
  <c r="AP11" i="30"/>
  <c r="AE16" i="29"/>
  <c r="G16" i="32"/>
  <c r="C7" i="31"/>
  <c r="AL17" i="31"/>
  <c r="AA21" i="29"/>
  <c r="AY7" i="32"/>
  <c r="E6" i="29"/>
  <c r="BH18" i="30"/>
  <c r="BL14" i="29"/>
  <c r="I16" i="31"/>
  <c r="C17" i="30"/>
  <c r="G7" i="29"/>
  <c r="BL22" i="32"/>
  <c r="AU6" i="31"/>
  <c r="BJ8" i="32"/>
  <c r="AW7" i="29"/>
  <c r="BN17" i="29"/>
  <c r="AY17" i="29"/>
  <c r="BA14" i="29"/>
  <c r="Y14" i="29"/>
  <c r="AU7" i="30"/>
  <c r="T22" i="29"/>
  <c r="BF11" i="31"/>
  <c r="BL5" i="31"/>
  <c r="C14" i="29"/>
  <c r="BA17" i="29"/>
  <c r="AP15" i="29"/>
  <c r="AN15" i="29"/>
  <c r="AL15" i="29"/>
  <c r="BF20" i="31"/>
  <c r="AC16" i="29"/>
  <c r="E19" i="30"/>
  <c r="AE22" i="30"/>
  <c r="T10" i="29"/>
  <c r="AA7" i="32"/>
  <c r="AC15" i="30"/>
  <c r="N22" i="29"/>
  <c r="C9" i="30"/>
  <c r="Y20" i="31"/>
  <c r="AW10" i="32"/>
  <c r="Y11" i="29"/>
  <c r="G12" i="30"/>
  <c r="AU7" i="29"/>
  <c r="BB7" i="29" s="1"/>
  <c r="BH11" i="30"/>
  <c r="AN16" i="30"/>
  <c r="BL6" i="29"/>
  <c r="BL22" i="30"/>
  <c r="AY19" i="30"/>
  <c r="AE19" i="32"/>
  <c r="BJ21" i="29"/>
  <c r="AJ8" i="29"/>
  <c r="E11" i="30"/>
  <c r="BH12" i="30"/>
  <c r="I7" i="29"/>
  <c r="AL15" i="31"/>
  <c r="AU16" i="31"/>
  <c r="BL20" i="30"/>
  <c r="BN19" i="31"/>
  <c r="N21" i="29"/>
  <c r="AP11" i="29"/>
  <c r="N13" i="30"/>
  <c r="BL22" i="31"/>
  <c r="AN12" i="29"/>
  <c r="AA16" i="30"/>
  <c r="BF16" i="30"/>
  <c r="BQ16" i="30" s="1"/>
  <c r="E16" i="30"/>
  <c r="BJ15" i="30"/>
  <c r="R20" i="30"/>
  <c r="AA13" i="30"/>
  <c r="AC11" i="30"/>
  <c r="AP15" i="32"/>
  <c r="AA15" i="30"/>
  <c r="BF8" i="29"/>
  <c r="AL19" i="30"/>
  <c r="BA19" i="29"/>
  <c r="Y9" i="31"/>
  <c r="AE8" i="30"/>
  <c r="BH13" i="29"/>
  <c r="N12" i="32"/>
  <c r="BH20" i="30"/>
  <c r="BJ13" i="31"/>
  <c r="T12" i="29"/>
  <c r="N22" i="32"/>
  <c r="AL17" i="29"/>
  <c r="AL15" i="30"/>
  <c r="AJ9" i="32"/>
  <c r="AC19" i="29"/>
  <c r="Y20" i="30"/>
  <c r="AY17" i="32"/>
  <c r="BH8" i="30"/>
  <c r="AC6" i="30"/>
  <c r="AW5" i="31"/>
  <c r="AE10" i="31"/>
  <c r="BF17" i="29"/>
  <c r="AW19" i="29"/>
  <c r="AA20" i="31"/>
  <c r="N13" i="33"/>
  <c r="P13" i="32"/>
  <c r="AA10" i="32"/>
  <c r="C14" i="32"/>
  <c r="G18" i="32"/>
  <c r="BF14" i="30"/>
  <c r="G18" i="29"/>
  <c r="AE21" i="29"/>
  <c r="BF9" i="29"/>
  <c r="C22" i="31"/>
  <c r="BN18" i="30"/>
  <c r="AP5" i="29"/>
  <c r="AU8" i="32"/>
  <c r="AA21" i="31"/>
  <c r="BP12" i="29"/>
  <c r="AW22" i="29"/>
  <c r="AW6" i="29"/>
  <c r="AN17" i="29"/>
  <c r="AA6" i="29"/>
  <c r="BN15" i="29"/>
  <c r="AW19" i="32"/>
  <c r="AE11" i="29"/>
  <c r="AY15" i="32"/>
  <c r="BA13" i="30"/>
  <c r="BJ19" i="30"/>
  <c r="AW20" i="30"/>
  <c r="Y22" i="29"/>
  <c r="AF22" i="29" s="1"/>
  <c r="AJ9" i="29"/>
  <c r="AY6" i="29"/>
  <c r="AJ22" i="32"/>
  <c r="BJ6" i="31"/>
  <c r="BL10" i="29"/>
  <c r="AA11" i="30"/>
  <c r="BA21" i="30"/>
  <c r="BF9" i="31"/>
  <c r="BA9" i="29"/>
  <c r="AN7" i="32"/>
  <c r="N14" i="30"/>
  <c r="C5" i="29"/>
  <c r="AJ5" i="30"/>
  <c r="AC5" i="29"/>
  <c r="AC11" i="31"/>
  <c r="AY12" i="30"/>
  <c r="BA20" i="29"/>
  <c r="AJ20" i="32"/>
  <c r="Y17" i="30"/>
  <c r="AU14" i="31"/>
  <c r="AL13" i="32"/>
  <c r="G17" i="32"/>
  <c r="AU17" i="29"/>
  <c r="BL21" i="29"/>
  <c r="AY5" i="30"/>
  <c r="BP6" i="30"/>
  <c r="AL6" i="30"/>
  <c r="AY12" i="29"/>
  <c r="BN17" i="31"/>
  <c r="C18" i="31"/>
  <c r="I9" i="31"/>
  <c r="BP17" i="31"/>
  <c r="T11" i="31"/>
  <c r="R8" i="29"/>
  <c r="AL16" i="32"/>
  <c r="AY15" i="31"/>
  <c r="Y15" i="29"/>
  <c r="AJ11" i="29"/>
  <c r="AQ11" i="29" s="1"/>
  <c r="N20" i="32"/>
  <c r="AN20" i="30"/>
  <c r="N13" i="29"/>
  <c r="AA18" i="31"/>
  <c r="G6" i="32"/>
  <c r="BP18" i="32"/>
  <c r="N11" i="30"/>
  <c r="N8" i="31"/>
  <c r="BN14" i="29"/>
  <c r="AA14" i="30"/>
  <c r="BH20" i="32"/>
  <c r="AL18" i="29"/>
  <c r="AE7" i="31"/>
  <c r="Y6" i="29"/>
  <c r="AJ9" i="30"/>
  <c r="AP9" i="30"/>
  <c r="Y14" i="31"/>
  <c r="AJ22" i="31"/>
  <c r="BN8" i="30"/>
  <c r="AJ17" i="30"/>
  <c r="AP14" i="32"/>
  <c r="N7" i="30"/>
  <c r="Y16" i="29"/>
  <c r="BN5" i="31"/>
  <c r="AU21" i="31"/>
  <c r="AC7" i="32"/>
  <c r="AN9" i="31"/>
  <c r="Y8" i="32"/>
  <c r="AU11" i="29"/>
  <c r="BB11" i="29" s="1"/>
  <c r="AY5" i="29"/>
  <c r="BA9" i="31"/>
  <c r="R5" i="31"/>
  <c r="G8" i="29"/>
  <c r="AL19" i="29"/>
  <c r="I18" i="29"/>
  <c r="AN21" i="29"/>
  <c r="AJ21" i="32"/>
  <c r="BF11" i="30"/>
  <c r="E20" i="29"/>
  <c r="BJ20" i="29"/>
  <c r="AU8" i="29"/>
  <c r="AL5" i="31"/>
  <c r="AJ11" i="31"/>
  <c r="AQ11" i="31" s="1"/>
  <c r="BP10" i="29"/>
  <c r="AU10" i="29"/>
  <c r="AA13" i="29"/>
  <c r="Y10" i="29"/>
  <c r="BJ22" i="32"/>
  <c r="BL19" i="29"/>
  <c r="AU22" i="29"/>
  <c r="BB22" i="29" s="1"/>
  <c r="AL5" i="30"/>
  <c r="BP22" i="30"/>
  <c r="E20" i="31"/>
  <c r="BF10" i="29"/>
  <c r="C11" i="32"/>
  <c r="R20" i="32"/>
  <c r="BF6" i="30"/>
  <c r="C18" i="29"/>
  <c r="J18" i="29" s="1"/>
  <c r="AU15" i="30"/>
  <c r="N12" i="30"/>
  <c r="G20" i="29"/>
  <c r="R9" i="29"/>
  <c r="BP20" i="32"/>
  <c r="BA5" i="32"/>
  <c r="G15" i="30"/>
  <c r="Y21" i="29"/>
  <c r="AF21" i="29" s="1"/>
  <c r="G14" i="31"/>
  <c r="AN12" i="31"/>
  <c r="AY18" i="29"/>
  <c r="I6" i="29"/>
  <c r="BP20" i="29"/>
  <c r="T11" i="29"/>
  <c r="BF19" i="30"/>
  <c r="BP19" i="30"/>
  <c r="G11" i="31"/>
  <c r="BH13" i="30"/>
  <c r="I16" i="32"/>
  <c r="C19" i="30"/>
  <c r="AJ5" i="29"/>
  <c r="C9" i="32"/>
  <c r="N21" i="31"/>
  <c r="BA11" i="32"/>
  <c r="BH17" i="29"/>
  <c r="E17" i="32"/>
  <c r="T20" i="30"/>
  <c r="E18" i="29"/>
  <c r="AN14" i="30"/>
  <c r="AU20" i="31"/>
  <c r="BB20" i="31" s="1"/>
  <c r="C13" i="32"/>
  <c r="AC17" i="29"/>
  <c r="BF19" i="29"/>
  <c r="Y18" i="29"/>
  <c r="AU5" i="30"/>
  <c r="AL8" i="29"/>
  <c r="P7" i="31"/>
  <c r="BF5" i="30"/>
  <c r="BQ5" i="30" s="1"/>
  <c r="BN7" i="29"/>
  <c r="AL12" i="32"/>
  <c r="AA22" i="30"/>
  <c r="AE14" i="31"/>
  <c r="G22" i="32"/>
  <c r="BN11" i="32"/>
  <c r="BA6" i="29"/>
  <c r="C19" i="29"/>
  <c r="J19" i="29" s="1"/>
  <c r="N12" i="29"/>
  <c r="AE10" i="29"/>
  <c r="BJ8" i="31"/>
  <c r="Y5" i="31"/>
  <c r="AY5" i="31"/>
  <c r="AC21" i="29"/>
  <c r="C13" i="29"/>
  <c r="E10" i="29"/>
  <c r="BH6" i="29"/>
  <c r="BH22" i="31"/>
  <c r="I19" i="31"/>
  <c r="AY21" i="29"/>
  <c r="BJ22" i="30"/>
  <c r="BL21" i="32"/>
  <c r="BJ22" i="29"/>
  <c r="BJ5" i="31"/>
  <c r="BF21" i="29"/>
  <c r="AU14" i="30"/>
  <c r="BB14" i="30" s="1"/>
  <c r="AC10" i="30"/>
  <c r="G10" i="32"/>
  <c r="N16" i="32"/>
  <c r="AL11" i="30"/>
  <c r="AN17" i="30"/>
  <c r="N11" i="32"/>
  <c r="P7" i="30"/>
  <c r="I5" i="29"/>
  <c r="BJ17" i="29"/>
  <c r="AA19" i="30"/>
  <c r="BP17" i="32"/>
  <c r="AP5" i="31"/>
  <c r="BP13" i="31"/>
  <c r="AW16" i="31"/>
  <c r="BH12" i="32"/>
  <c r="AC16" i="31"/>
  <c r="AW11" i="29"/>
  <c r="N16" i="31"/>
  <c r="N9" i="29"/>
  <c r="U9" i="29" s="1"/>
  <c r="AU11" i="30"/>
  <c r="AW19" i="31"/>
  <c r="G16" i="29"/>
  <c r="AJ7" i="30"/>
  <c r="BF7" i="32"/>
  <c r="AU9" i="29"/>
  <c r="BB9" i="29" s="1"/>
  <c r="T14" i="30"/>
  <c r="BH12" i="29"/>
  <c r="Y11" i="31"/>
  <c r="Y18" i="31"/>
  <c r="Y10" i="32"/>
  <c r="C7" i="33"/>
  <c r="BJ15" i="32"/>
  <c r="AC21" i="32"/>
  <c r="C21" i="31"/>
  <c r="N10" i="30"/>
  <c r="U10" i="30" s="1"/>
  <c r="E16" i="29"/>
  <c r="E10" i="30"/>
  <c r="AY8" i="31"/>
  <c r="AY13" i="29"/>
  <c r="AP15" i="30"/>
  <c r="AL10" i="32"/>
  <c r="BA16" i="29"/>
  <c r="BL10" i="31"/>
  <c r="AL14" i="29"/>
  <c r="BJ12" i="30"/>
  <c r="AN10" i="32"/>
  <c r="BJ16" i="30"/>
  <c r="AW17" i="30"/>
  <c r="AN18" i="32"/>
  <c r="AU5" i="32"/>
  <c r="AN19" i="30"/>
  <c r="AU12" i="29"/>
  <c r="BB12" i="29" s="1"/>
  <c r="BN11" i="30"/>
  <c r="AU13" i="31"/>
  <c r="BL15" i="29"/>
  <c r="E5" i="31"/>
  <c r="AW5" i="29"/>
  <c r="AW9" i="30"/>
  <c r="P9" i="31"/>
  <c r="N8" i="29"/>
  <c r="AE5" i="30"/>
  <c r="AE18" i="32"/>
  <c r="BF22" i="30"/>
  <c r="G12" i="31"/>
  <c r="BJ21" i="32"/>
  <c r="BF19" i="32"/>
  <c r="AC11" i="29"/>
  <c r="AJ16" i="30"/>
  <c r="E15" i="32"/>
  <c r="BA22" i="29"/>
  <c r="BA5" i="31"/>
  <c r="AL16" i="29"/>
  <c r="AE12" i="30"/>
  <c r="I15" i="31"/>
  <c r="BF15" i="29"/>
  <c r="BQ15" i="29" s="1"/>
  <c r="AU12" i="30"/>
  <c r="AP18" i="32"/>
  <c r="AU22" i="30"/>
  <c r="BB22" i="30" s="1"/>
  <c r="BN9" i="31"/>
  <c r="BA10" i="31"/>
  <c r="BN6" i="32"/>
  <c r="P5" i="33"/>
  <c r="BJ16" i="33"/>
  <c r="BL32" i="33"/>
  <c r="AP34" i="33"/>
  <c r="BJ43" i="33"/>
  <c r="I20" i="33"/>
  <c r="BA21" i="33"/>
  <c r="T43" i="33"/>
  <c r="E19" i="32"/>
  <c r="AJ17" i="31"/>
  <c r="I22" i="32"/>
  <c r="AY20" i="31"/>
  <c r="T22" i="32"/>
  <c r="AP7" i="33"/>
  <c r="R7" i="33"/>
  <c r="BP18" i="33"/>
  <c r="BP33" i="33"/>
  <c r="AJ35" i="33"/>
  <c r="BF36" i="33"/>
  <c r="E9" i="32"/>
  <c r="P21" i="31"/>
  <c r="BH15" i="32"/>
  <c r="P16" i="31"/>
  <c r="BF18" i="32"/>
  <c r="N19" i="31"/>
  <c r="AL21" i="32"/>
  <c r="AA22" i="32"/>
  <c r="BA6" i="33"/>
  <c r="BA14" i="33"/>
  <c r="AE34" i="33"/>
  <c r="N38" i="33"/>
  <c r="AP43" i="33"/>
  <c r="E17" i="31"/>
  <c r="C20" i="31"/>
  <c r="J20" i="31" s="1"/>
  <c r="AC14" i="32"/>
  <c r="AC19" i="33"/>
  <c r="E40" i="33"/>
  <c r="AP7" i="32"/>
  <c r="T20" i="29"/>
  <c r="AP20" i="30"/>
  <c r="BA21" i="29"/>
  <c r="P12" i="31"/>
  <c r="C16" i="31"/>
  <c r="T7" i="32"/>
  <c r="BH6" i="33"/>
  <c r="BJ6" i="32"/>
  <c r="BP13" i="29"/>
  <c r="E6" i="32"/>
  <c r="AA15" i="29"/>
  <c r="AU10" i="30"/>
  <c r="BB10" i="30" s="1"/>
  <c r="I13" i="31"/>
  <c r="AY22" i="29"/>
  <c r="AJ20" i="30"/>
  <c r="N18" i="32"/>
  <c r="AC9" i="29"/>
  <c r="P5" i="31"/>
  <c r="AW13" i="30"/>
  <c r="N20" i="31"/>
  <c r="U20" i="31" s="1"/>
  <c r="R22" i="31"/>
  <c r="BL13" i="32"/>
  <c r="AJ13" i="33"/>
  <c r="E15" i="30"/>
  <c r="AY13" i="32"/>
  <c r="AE9" i="32"/>
  <c r="AP8" i="30"/>
  <c r="P18" i="29"/>
  <c r="AY20" i="30"/>
  <c r="AL14" i="31"/>
  <c r="AP13" i="29"/>
  <c r="Y21" i="30"/>
  <c r="T7" i="29"/>
  <c r="G16" i="30"/>
  <c r="P10" i="31"/>
  <c r="G21" i="29"/>
  <c r="BJ13" i="30"/>
  <c r="BL9" i="32"/>
  <c r="E20" i="30"/>
  <c r="N7" i="31"/>
  <c r="AP16" i="32"/>
  <c r="AY12" i="32"/>
  <c r="AW14" i="30"/>
  <c r="AE17" i="29"/>
  <c r="BN19" i="30"/>
  <c r="BA14" i="32"/>
  <c r="AL21" i="29"/>
  <c r="R11" i="31"/>
  <c r="R14" i="29"/>
  <c r="BN10" i="30"/>
  <c r="AY19" i="31"/>
  <c r="AL13" i="29"/>
  <c r="BA20" i="30"/>
  <c r="BN13" i="32"/>
  <c r="P22" i="30"/>
  <c r="AC7" i="31"/>
  <c r="I8" i="31"/>
  <c r="BH10" i="32"/>
  <c r="AY9" i="29"/>
  <c r="AE12" i="31"/>
  <c r="C7" i="29"/>
  <c r="I16" i="30"/>
  <c r="P18" i="31"/>
  <c r="E8" i="29"/>
  <c r="AY11" i="30"/>
  <c r="AY22" i="31"/>
  <c r="I13" i="29"/>
  <c r="Y13" i="30"/>
  <c r="AJ14" i="29"/>
  <c r="AQ14" i="29" s="1"/>
  <c r="E11" i="31"/>
  <c r="Y15" i="31"/>
  <c r="AE15" i="31"/>
  <c r="AE7" i="33"/>
  <c r="I13" i="33"/>
  <c r="P17" i="33"/>
  <c r="BF29" i="33"/>
  <c r="BJ39" i="33"/>
  <c r="AP41" i="33"/>
  <c r="BJ31" i="33"/>
  <c r="BH31" i="33"/>
  <c r="I37" i="33"/>
  <c r="C21" i="30"/>
  <c r="AW22" i="31"/>
  <c r="BP15" i="30"/>
  <c r="AW5" i="32"/>
  <c r="BA12" i="31"/>
  <c r="AA13" i="33"/>
  <c r="BN13" i="33"/>
  <c r="BH18" i="33"/>
  <c r="N32" i="33"/>
  <c r="T40" i="33"/>
  <c r="BL43" i="33"/>
  <c r="AY21" i="32"/>
  <c r="AN13" i="31"/>
  <c r="Y12" i="32"/>
  <c r="T16" i="31"/>
  <c r="BA13" i="32"/>
  <c r="BH18" i="31"/>
  <c r="AN16" i="32"/>
  <c r="T10" i="33"/>
  <c r="N12" i="33"/>
  <c r="AA20" i="33"/>
  <c r="AE35" i="33"/>
  <c r="AY43" i="33"/>
  <c r="AU40" i="33"/>
  <c r="BF8" i="32"/>
  <c r="AN5" i="32"/>
  <c r="C5" i="33"/>
  <c r="N19" i="33"/>
  <c r="AW39" i="33"/>
  <c r="AU19" i="31"/>
  <c r="BB19" i="31" s="1"/>
  <c r="AA19" i="32"/>
  <c r="AY16" i="30"/>
  <c r="C6" i="31"/>
  <c r="BN15" i="30"/>
  <c r="BF17" i="31"/>
  <c r="AJ20" i="29"/>
  <c r="BL16" i="30"/>
  <c r="R13" i="32"/>
  <c r="P13" i="31"/>
  <c r="BL16" i="31"/>
  <c r="C10" i="31"/>
  <c r="J10" i="31" s="1"/>
  <c r="AE16" i="32"/>
  <c r="AE18" i="30"/>
  <c r="T13" i="32"/>
  <c r="I8" i="29"/>
  <c r="AA11" i="31"/>
  <c r="BF9" i="30"/>
  <c r="G22" i="31"/>
  <c r="AC21" i="31"/>
  <c r="AW12" i="32"/>
  <c r="Y5" i="33"/>
  <c r="BJ13" i="32"/>
  <c r="BN9" i="29"/>
  <c r="AE12" i="32"/>
  <c r="AC18" i="29"/>
  <c r="E9" i="30"/>
  <c r="C12" i="32"/>
  <c r="J12" i="32" s="1"/>
  <c r="C20" i="29"/>
  <c r="AC19" i="30"/>
  <c r="AU17" i="32"/>
  <c r="BF14" i="29"/>
  <c r="R7" i="31"/>
  <c r="AE9" i="30"/>
  <c r="AW6" i="32"/>
  <c r="Y5" i="32"/>
  <c r="AF5" i="32" s="1"/>
  <c r="T7" i="31"/>
  <c r="AE15" i="30"/>
  <c r="BP5" i="31"/>
  <c r="AJ14" i="32"/>
  <c r="AN11" i="32"/>
  <c r="BF20" i="30"/>
  <c r="E9" i="29"/>
  <c r="BP14" i="30"/>
  <c r="BF13" i="32"/>
  <c r="P19" i="29"/>
  <c r="Y7" i="31"/>
  <c r="BF11" i="29"/>
  <c r="AL8" i="30"/>
  <c r="AW14" i="31"/>
  <c r="AL10" i="29"/>
  <c r="BH15" i="30"/>
  <c r="BL17" i="32"/>
  <c r="AP18" i="30"/>
  <c r="AC10" i="31"/>
  <c r="BA7" i="31"/>
  <c r="AA13" i="31"/>
  <c r="AP13" i="31"/>
  <c r="AA7" i="29"/>
  <c r="AJ5" i="31"/>
  <c r="AQ5" i="31" s="1"/>
  <c r="Y22" i="32"/>
  <c r="BP11" i="30"/>
  <c r="AE13" i="31"/>
  <c r="BN20" i="29"/>
  <c r="AA10" i="30"/>
  <c r="BH21" i="31"/>
  <c r="AW10" i="29"/>
  <c r="I22" i="30"/>
  <c r="AL12" i="29"/>
  <c r="BL6" i="31"/>
  <c r="T18" i="31"/>
  <c r="Y21" i="31"/>
  <c r="BP6" i="33"/>
  <c r="BN10" i="29"/>
  <c r="BN20" i="31"/>
  <c r="AP18" i="29"/>
  <c r="T19" i="30"/>
  <c r="AJ19" i="31"/>
  <c r="R13" i="29"/>
  <c r="BH10" i="30"/>
  <c r="T6" i="32"/>
  <c r="AU19" i="29"/>
  <c r="AC22" i="30"/>
  <c r="I22" i="29"/>
  <c r="BF21" i="31"/>
  <c r="BF19" i="31"/>
  <c r="AY14" i="32"/>
  <c r="BP5" i="33"/>
  <c r="AP8" i="33"/>
  <c r="BL16" i="33"/>
  <c r="BL30" i="33"/>
  <c r="E45" i="33"/>
  <c r="BF45" i="33"/>
  <c r="AC34" i="33"/>
  <c r="AJ37" i="33"/>
  <c r="P44" i="33"/>
  <c r="BP6" i="31"/>
  <c r="AJ6" i="32"/>
  <c r="AL9" i="31"/>
  <c r="AL8" i="32"/>
  <c r="N14" i="31"/>
  <c r="I9" i="33"/>
  <c r="AC10" i="33"/>
  <c r="R17" i="33"/>
  <c r="I33" i="33"/>
  <c r="BH37" i="33"/>
  <c r="AP45" i="33"/>
  <c r="AU14" i="32"/>
  <c r="R17" i="31"/>
  <c r="BN21" i="32"/>
  <c r="P20" i="31"/>
  <c r="C22" i="32"/>
  <c r="BH12" i="31"/>
  <c r="AW22" i="32"/>
  <c r="AC9" i="33"/>
  <c r="AL7" i="33"/>
  <c r="AP19" i="33"/>
  <c r="AJ22" i="33"/>
  <c r="BA35" i="33"/>
  <c r="P37" i="33"/>
  <c r="BJ10" i="32"/>
  <c r="BF6" i="32"/>
  <c r="AN9" i="33"/>
  <c r="BL19" i="33"/>
  <c r="AN38" i="33"/>
  <c r="T5" i="33"/>
  <c r="T6" i="30"/>
  <c r="BH22" i="29"/>
  <c r="P16" i="30"/>
  <c r="C6" i="29"/>
  <c r="J6" i="29" s="1"/>
  <c r="AC12" i="30"/>
  <c r="BH13" i="32"/>
  <c r="BP7" i="29"/>
  <c r="AL21" i="30"/>
  <c r="BA22" i="32"/>
  <c r="AN12" i="30"/>
  <c r="BN14" i="31"/>
  <c r="BP10" i="30"/>
  <c r="BL11" i="32"/>
  <c r="BN18" i="32"/>
  <c r="BA13" i="31"/>
  <c r="AE14" i="30"/>
  <c r="C5" i="31"/>
  <c r="I6" i="31"/>
  <c r="P17" i="31"/>
  <c r="BH5" i="31"/>
  <c r="P5" i="29"/>
  <c r="E7" i="31"/>
  <c r="BL18" i="32"/>
  <c r="AC9" i="30"/>
  <c r="BA8" i="31"/>
  <c r="AA18" i="29"/>
  <c r="P20" i="30"/>
  <c r="N18" i="31"/>
  <c r="BH8" i="29"/>
  <c r="AU19" i="30"/>
  <c r="P22" i="32"/>
  <c r="AY9" i="31"/>
  <c r="BF15" i="31"/>
  <c r="BJ20" i="31"/>
  <c r="AY7" i="33"/>
  <c r="AC17" i="31"/>
  <c r="AN8" i="29"/>
  <c r="G18" i="31"/>
  <c r="T16" i="29"/>
  <c r="R12" i="30"/>
  <c r="BP14" i="31"/>
  <c r="R10" i="29"/>
  <c r="BA8" i="30"/>
  <c r="AC8" i="32"/>
  <c r="G17" i="29"/>
  <c r="J17" i="29" s="1"/>
  <c r="AN21" i="30"/>
  <c r="AA20" i="29"/>
  <c r="AF20" i="29" s="1"/>
  <c r="I17" i="31"/>
  <c r="N15" i="31"/>
  <c r="AJ12" i="32"/>
  <c r="BL11" i="33"/>
  <c r="P8" i="29"/>
  <c r="R12" i="32"/>
  <c r="U12" i="32" s="1"/>
  <c r="G9" i="29"/>
  <c r="T13" i="30"/>
  <c r="AY9" i="32"/>
  <c r="AC10" i="29"/>
  <c r="I19" i="30"/>
  <c r="AC19" i="32"/>
  <c r="N19" i="29"/>
  <c r="BP11" i="31"/>
  <c r="I5" i="30"/>
  <c r="BJ22" i="31"/>
  <c r="Y6" i="32"/>
  <c r="AN19" i="32"/>
  <c r="C17" i="33"/>
  <c r="G14" i="33"/>
  <c r="C18" i="33"/>
  <c r="AJ21" i="33"/>
  <c r="C43" i="33"/>
  <c r="AJ28" i="33"/>
  <c r="BJ33" i="33"/>
  <c r="AP44" i="33"/>
  <c r="AL41" i="33"/>
  <c r="AJ10" i="31"/>
  <c r="AA5" i="32"/>
  <c r="BF12" i="31"/>
  <c r="AE8" i="32"/>
  <c r="BN15" i="31"/>
  <c r="Y15" i="33"/>
  <c r="AA16" i="33"/>
  <c r="T20" i="33"/>
  <c r="BJ21" i="33"/>
  <c r="G45" i="33"/>
  <c r="G6" i="31"/>
  <c r="BJ20" i="30"/>
  <c r="AN22" i="31"/>
  <c r="Y15" i="30"/>
  <c r="AF15" i="30" s="1"/>
  <c r="AC5" i="32"/>
  <c r="G18" i="30"/>
  <c r="I9" i="32"/>
  <c r="BJ14" i="31"/>
  <c r="AC14" i="33"/>
  <c r="BH15" i="33"/>
  <c r="C19" i="33"/>
  <c r="AE32" i="33"/>
  <c r="G42" i="33"/>
  <c r="E44" i="33"/>
  <c r="AU21" i="32"/>
  <c r="AJ15" i="32"/>
  <c r="AY14" i="33"/>
  <c r="AN29" i="33"/>
  <c r="AC20" i="30"/>
  <c r="P6" i="33"/>
  <c r="AE15" i="29"/>
  <c r="C16" i="30"/>
  <c r="I17" i="29"/>
  <c r="AU5" i="31"/>
  <c r="BL17" i="31"/>
  <c r="AW21" i="31"/>
  <c r="BJ11" i="33"/>
  <c r="BN6" i="29"/>
  <c r="AY7" i="31"/>
  <c r="AJ6" i="30"/>
  <c r="AL21" i="31"/>
  <c r="BN18" i="31"/>
  <c r="AL15" i="32"/>
  <c r="BP11" i="33"/>
  <c r="AC17" i="30"/>
  <c r="AC18" i="32"/>
  <c r="R9" i="30"/>
  <c r="G20" i="31"/>
  <c r="AN8" i="30"/>
  <c r="AL18" i="32"/>
  <c r="I14" i="32"/>
  <c r="AC19" i="31"/>
  <c r="BJ14" i="30"/>
  <c r="BJ6" i="29"/>
  <c r="BL6" i="30"/>
  <c r="AE9" i="31"/>
  <c r="G22" i="29"/>
  <c r="AY21" i="30"/>
  <c r="E22" i="32"/>
  <c r="I12" i="29"/>
  <c r="E12" i="31"/>
  <c r="AN9" i="29"/>
  <c r="BF8" i="30"/>
  <c r="BP21" i="31"/>
  <c r="AE11" i="30"/>
  <c r="E18" i="30"/>
  <c r="AN12" i="32"/>
  <c r="AU6" i="32"/>
  <c r="AW11" i="31"/>
  <c r="AJ18" i="31"/>
  <c r="E18" i="31"/>
  <c r="AN7" i="33"/>
  <c r="BJ17" i="31"/>
  <c r="N20" i="29"/>
  <c r="AU17" i="31"/>
  <c r="BB17" i="31" s="1"/>
  <c r="G14" i="29"/>
  <c r="Y10" i="30"/>
  <c r="P19" i="31"/>
  <c r="I21" i="29"/>
  <c r="BP13" i="30"/>
  <c r="BN10" i="32"/>
  <c r="BP14" i="29"/>
  <c r="AE17" i="30"/>
  <c r="BL17" i="29"/>
  <c r="C15" i="31"/>
  <c r="G21" i="31"/>
  <c r="R9" i="32"/>
  <c r="G15" i="33"/>
  <c r="N7" i="32"/>
  <c r="AL6" i="29"/>
  <c r="P10" i="32"/>
  <c r="BL7" i="29"/>
  <c r="AN11" i="30"/>
  <c r="AP22" i="31"/>
  <c r="AY8" i="29"/>
  <c r="AU16" i="30"/>
  <c r="AN14" i="32"/>
  <c r="AY16" i="29"/>
  <c r="R8" i="31"/>
  <c r="AP12" i="30"/>
  <c r="BH19" i="31"/>
  <c r="BH8" i="32"/>
  <c r="BH16" i="32"/>
  <c r="AL16" i="33"/>
  <c r="Y7" i="29"/>
  <c r="AF7" i="29" s="1"/>
  <c r="Y16" i="32"/>
  <c r="C15" i="29"/>
  <c r="J15" i="29" s="1"/>
  <c r="Y12" i="30"/>
  <c r="AF12" i="30" s="1"/>
  <c r="AC12" i="32"/>
  <c r="BN16" i="29"/>
  <c r="C18" i="30"/>
  <c r="I13" i="32"/>
  <c r="G5" i="30"/>
  <c r="BP18" i="31"/>
  <c r="AN6" i="30"/>
  <c r="AC16" i="32"/>
  <c r="AY10" i="32"/>
  <c r="BF7" i="31"/>
  <c r="Y10" i="33"/>
  <c r="BP21" i="33"/>
  <c r="AA31" i="33"/>
  <c r="AE30" i="33"/>
  <c r="BP36" i="33"/>
  <c r="AA18" i="33"/>
  <c r="BJ32" i="33"/>
  <c r="BF42" i="33"/>
  <c r="Y38" i="33"/>
  <c r="AU7" i="31"/>
  <c r="BB7" i="31" s="1"/>
  <c r="BJ16" i="32"/>
  <c r="AP10" i="31"/>
  <c r="Y19" i="32"/>
  <c r="AF19" i="32" s="1"/>
  <c r="G8" i="32"/>
  <c r="AJ12" i="33"/>
  <c r="BF16" i="33"/>
  <c r="N35" i="33"/>
  <c r="R32" i="33"/>
  <c r="AA37" i="33"/>
  <c r="AC12" i="31"/>
  <c r="BH6" i="31"/>
  <c r="P6" i="32"/>
  <c r="R9" i="31"/>
  <c r="AA8" i="32"/>
  <c r="T12" i="31"/>
  <c r="G11" i="32"/>
  <c r="BF18" i="31"/>
  <c r="BQ18" i="31" s="1"/>
  <c r="T9" i="33"/>
  <c r="AN10" i="33"/>
  <c r="Y19" i="33"/>
  <c r="AA33" i="33"/>
  <c r="R38" i="33"/>
  <c r="BN17" i="30"/>
  <c r="G15" i="32"/>
  <c r="C18" i="32"/>
  <c r="J18" i="32" s="1"/>
  <c r="AW8" i="33"/>
  <c r="AY29" i="33"/>
  <c r="BN10" i="31"/>
  <c r="G21" i="33"/>
  <c r="BF22" i="29"/>
  <c r="BQ22" i="29" s="1"/>
  <c r="AE5" i="31"/>
  <c r="Y5" i="30"/>
  <c r="AF5" i="30" s="1"/>
  <c r="AJ16" i="31"/>
  <c r="AP12" i="31"/>
  <c r="E13" i="32"/>
  <c r="BJ13" i="33"/>
  <c r="C10" i="29"/>
  <c r="AP9" i="31"/>
  <c r="AN9" i="30"/>
  <c r="AE5" i="32"/>
  <c r="P8" i="32"/>
  <c r="T21" i="30"/>
  <c r="BH9" i="29"/>
  <c r="AC9" i="31"/>
  <c r="T8" i="29"/>
  <c r="AE13" i="30"/>
  <c r="AE18" i="31"/>
  <c r="AU9" i="30"/>
  <c r="BB9" i="30" s="1"/>
  <c r="BA15" i="30"/>
  <c r="T11" i="32"/>
  <c r="AP10" i="32"/>
  <c r="BP12" i="30"/>
  <c r="BA5" i="29"/>
  <c r="G6" i="30"/>
  <c r="I20" i="31"/>
  <c r="C9" i="29"/>
  <c r="AL16" i="30"/>
  <c r="BN22" i="32"/>
  <c r="G9" i="30"/>
  <c r="N12" i="31"/>
  <c r="BP15" i="29"/>
  <c r="AL10" i="30"/>
  <c r="AN6" i="32"/>
  <c r="Y22" i="30"/>
  <c r="Y13" i="31"/>
  <c r="BL15" i="32"/>
  <c r="AJ16" i="32"/>
  <c r="AQ16" i="32" s="1"/>
  <c r="AL20" i="31"/>
  <c r="BJ18" i="31"/>
  <c r="AW7" i="32"/>
  <c r="BN14" i="33"/>
  <c r="AP9" i="32"/>
  <c r="AU21" i="29"/>
  <c r="BB21" i="29" s="1"/>
  <c r="Y7" i="32"/>
  <c r="AW20" i="29"/>
  <c r="G10" i="30"/>
  <c r="AY21" i="31"/>
  <c r="AN7" i="29"/>
  <c r="AJ14" i="30"/>
  <c r="AQ14" i="30" s="1"/>
  <c r="I19" i="32"/>
  <c r="E14" i="29"/>
  <c r="P11" i="31"/>
  <c r="AP10" i="30"/>
  <c r="P15" i="31"/>
  <c r="BL7" i="32"/>
  <c r="AE11" i="32"/>
  <c r="Y14" i="33"/>
  <c r="E21" i="32"/>
  <c r="P21" i="29"/>
  <c r="AU15" i="32"/>
  <c r="BL12" i="29"/>
  <c r="AN10" i="30"/>
  <c r="I6" i="32"/>
  <c r="N14" i="29"/>
  <c r="U14" i="29" s="1"/>
  <c r="BL15" i="30"/>
  <c r="AU10" i="32"/>
  <c r="AN22" i="29"/>
  <c r="BN13" i="31"/>
  <c r="T5" i="30"/>
  <c r="BH11" i="32"/>
  <c r="C7" i="32"/>
  <c r="BP10" i="31"/>
  <c r="BQ10" i="31" s="1"/>
  <c r="T15" i="30"/>
  <c r="C7" i="30"/>
  <c r="J7" i="30" s="1"/>
  <c r="AL22" i="30"/>
  <c r="AJ12" i="29"/>
  <c r="AQ12" i="29" s="1"/>
  <c r="AE21" i="30"/>
  <c r="P16" i="32"/>
  <c r="P16" i="29"/>
  <c r="N5" i="31"/>
  <c r="AL5" i="29"/>
  <c r="AC18" i="30"/>
  <c r="I18" i="31"/>
  <c r="C8" i="30"/>
  <c r="J8" i="30" s="1"/>
  <c r="AL19" i="32"/>
  <c r="T15" i="32"/>
  <c r="BA17" i="31"/>
  <c r="AW5" i="33"/>
  <c r="Y22" i="33"/>
  <c r="C34" i="33"/>
  <c r="R37" i="33"/>
  <c r="AC42" i="33"/>
  <c r="AW18" i="33"/>
  <c r="E33" i="33"/>
  <c r="AY34" i="33"/>
  <c r="AN36" i="33"/>
  <c r="G13" i="31"/>
  <c r="BH17" i="32"/>
  <c r="BH14" i="31"/>
  <c r="BF20" i="32"/>
  <c r="AJ18" i="32"/>
  <c r="AQ18" i="32" s="1"/>
  <c r="I8" i="33"/>
  <c r="AP17" i="33"/>
  <c r="BL34" i="33"/>
  <c r="AN39" i="33"/>
  <c r="AY44" i="33"/>
  <c r="AJ15" i="31"/>
  <c r="BH9" i="31"/>
  <c r="P5" i="32"/>
  <c r="Y12" i="31"/>
  <c r="AL7" i="32"/>
  <c r="BP8" i="31"/>
  <c r="R11" i="32"/>
  <c r="AC18" i="31"/>
  <c r="N7" i="33"/>
  <c r="AU16" i="33"/>
  <c r="AU20" i="33"/>
  <c r="BL22" i="33"/>
  <c r="AE45" i="33"/>
  <c r="C12" i="31"/>
  <c r="J12" i="31" s="1"/>
  <c r="AU20" i="30"/>
  <c r="BB20" i="30" s="1"/>
  <c r="G17" i="31"/>
  <c r="BJ5" i="33"/>
  <c r="AY33" i="33"/>
  <c r="T5" i="32"/>
  <c r="AU34" i="33"/>
  <c r="AL7" i="30"/>
  <c r="E15" i="31"/>
  <c r="C14" i="30"/>
  <c r="AW16" i="32"/>
  <c r="AA12" i="32"/>
  <c r="R14" i="31"/>
  <c r="AC7" i="30"/>
  <c r="T8" i="31"/>
  <c r="P13" i="29"/>
  <c r="AA21" i="30"/>
  <c r="AP8" i="32"/>
  <c r="C20" i="30"/>
  <c r="BJ11" i="31"/>
  <c r="AN13" i="32"/>
  <c r="P14" i="32"/>
  <c r="AL20" i="30"/>
  <c r="BF5" i="29"/>
  <c r="BQ5" i="29" s="1"/>
  <c r="AE16" i="30"/>
  <c r="BA8" i="32"/>
  <c r="AA14" i="29"/>
  <c r="AJ6" i="31"/>
  <c r="C8" i="29"/>
  <c r="J8" i="29" s="1"/>
  <c r="AU8" i="30"/>
  <c r="BL14" i="31"/>
  <c r="BL18" i="29"/>
  <c r="G11" i="30"/>
  <c r="BP16" i="32"/>
  <c r="BH14" i="30"/>
  <c r="N10" i="31"/>
  <c r="U10" i="31" s="1"/>
  <c r="BF5" i="31"/>
  <c r="BQ5" i="31" s="1"/>
  <c r="AJ21" i="31"/>
  <c r="AQ21" i="31" s="1"/>
  <c r="I21" i="31"/>
  <c r="I5" i="32"/>
  <c r="C10" i="32"/>
  <c r="J10" i="32" s="1"/>
  <c r="I10" i="33"/>
  <c r="AA20" i="32"/>
  <c r="AP17" i="29"/>
  <c r="AN21" i="32"/>
  <c r="G10" i="29"/>
  <c r="BJ21" i="30"/>
  <c r="R8" i="32"/>
  <c r="BL11" i="29"/>
  <c r="P13" i="30"/>
  <c r="Y18" i="32"/>
  <c r="BP19" i="29"/>
  <c r="AA9" i="31"/>
  <c r="AL13" i="30"/>
  <c r="P7" i="32"/>
  <c r="BN8" i="32"/>
  <c r="AY10" i="31"/>
  <c r="AN18" i="29"/>
  <c r="AC21" i="30"/>
  <c r="AJ22" i="29"/>
  <c r="AQ22" i="29" s="1"/>
  <c r="Y18" i="30"/>
  <c r="I10" i="29"/>
  <c r="BP18" i="30"/>
  <c r="BA18" i="32"/>
  <c r="BJ13" i="29"/>
  <c r="AP21" i="30"/>
  <c r="AE5" i="29"/>
  <c r="P12" i="30"/>
  <c r="AC20" i="31"/>
  <c r="AW5" i="30"/>
  <c r="BF11" i="32"/>
  <c r="BL12" i="32"/>
  <c r="AW15" i="31"/>
  <c r="BP22" i="29"/>
  <c r="BN6" i="30"/>
  <c r="AU9" i="31"/>
  <c r="BA18" i="29"/>
  <c r="G20" i="30"/>
  <c r="P17" i="32"/>
  <c r="P22" i="29"/>
  <c r="AY11" i="31"/>
  <c r="R19" i="29"/>
  <c r="N6" i="30"/>
  <c r="U6" i="30" s="1"/>
  <c r="BP7" i="32"/>
  <c r="E13" i="30"/>
  <c r="AP22" i="30"/>
  <c r="R19" i="32"/>
  <c r="C17" i="32"/>
  <c r="J17" i="32" s="1"/>
  <c r="AU13" i="33"/>
  <c r="BF21" i="33"/>
  <c r="G32" i="33"/>
  <c r="Y44" i="33"/>
  <c r="T41" i="33"/>
  <c r="AA17" i="33"/>
  <c r="AL31" i="33"/>
  <c r="C40" i="33"/>
  <c r="BH41" i="33"/>
  <c r="AJ13" i="31"/>
  <c r="R16" i="32"/>
  <c r="AY16" i="31"/>
  <c r="P19" i="32"/>
  <c r="P20" i="32"/>
  <c r="BA15" i="33"/>
  <c r="AJ14" i="33"/>
  <c r="E34" i="33"/>
  <c r="BH44" i="33"/>
  <c r="Y43" i="33"/>
  <c r="AE17" i="31"/>
  <c r="AA7" i="31"/>
  <c r="AA16" i="32"/>
  <c r="AA10" i="31"/>
  <c r="G19" i="32"/>
  <c r="AC5" i="31"/>
  <c r="BP21" i="32"/>
  <c r="AU9" i="32"/>
  <c r="AU12" i="33"/>
  <c r="Y18" i="33"/>
  <c r="T29" i="33"/>
  <c r="AJ32" i="33"/>
  <c r="AE39" i="33"/>
  <c r="BF8" i="31"/>
  <c r="BQ8" i="31" s="1"/>
  <c r="AJ8" i="31"/>
  <c r="T21" i="31"/>
  <c r="BH11" i="33"/>
  <c r="Y35" i="33"/>
  <c r="AE6" i="32"/>
  <c r="AP42" i="33"/>
  <c r="AU19" i="32"/>
  <c r="R21" i="30"/>
  <c r="AN10" i="31"/>
  <c r="AY22" i="30"/>
  <c r="AE19" i="31"/>
  <c r="Y6" i="31"/>
  <c r="AU5" i="29"/>
  <c r="BJ7" i="31"/>
  <c r="E11" i="32"/>
  <c r="T11" i="30"/>
  <c r="BF6" i="31"/>
  <c r="E13" i="29"/>
  <c r="AW8" i="30"/>
  <c r="BL18" i="31"/>
  <c r="AC6" i="29"/>
  <c r="BN21" i="30"/>
  <c r="G14" i="32"/>
  <c r="AA8" i="31"/>
  <c r="AE16" i="31"/>
  <c r="BA18" i="31"/>
  <c r="BB18" i="31" s="1"/>
  <c r="AJ17" i="32"/>
  <c r="BH9" i="32"/>
  <c r="AJ7" i="32"/>
  <c r="G8" i="31"/>
  <c r="BA13" i="29"/>
  <c r="BJ7" i="30"/>
  <c r="BF18" i="29"/>
  <c r="BQ18" i="29" s="1"/>
  <c r="BL17" i="30"/>
  <c r="AP8" i="29"/>
  <c r="AQ8" i="29" s="1"/>
  <c r="AC16" i="30"/>
  <c r="AA14" i="32"/>
  <c r="E11" i="29"/>
  <c r="J11" i="29" s="1"/>
  <c r="E21" i="30"/>
  <c r="AJ6" i="29"/>
  <c r="AQ6" i="29" s="1"/>
  <c r="BP9" i="30"/>
  <c r="AA15" i="31"/>
  <c r="AJ15" i="30"/>
  <c r="AU20" i="32"/>
  <c r="C20" i="32"/>
  <c r="P14" i="31"/>
  <c r="BJ9" i="30"/>
  <c r="R11" i="29"/>
  <c r="AU18" i="30"/>
  <c r="AL7" i="31"/>
  <c r="AQ7" i="31" s="1"/>
  <c r="AW16" i="29"/>
  <c r="BJ17" i="30"/>
  <c r="BP12" i="32"/>
  <c r="AY19" i="29"/>
  <c r="BL7" i="31"/>
  <c r="N17" i="29"/>
  <c r="U17" i="29" s="1"/>
  <c r="T22" i="30"/>
  <c r="AJ8" i="32"/>
  <c r="AU21" i="30"/>
  <c r="BB21" i="30" s="1"/>
  <c r="BH21" i="30"/>
  <c r="C21" i="32"/>
  <c r="BL14" i="32"/>
  <c r="AN20" i="29"/>
  <c r="AL17" i="30"/>
  <c r="I22" i="31"/>
  <c r="T18" i="29"/>
  <c r="AY6" i="31"/>
  <c r="G5" i="29"/>
  <c r="C12" i="30"/>
  <c r="J12" i="30" s="1"/>
  <c r="AW13" i="31"/>
  <c r="BB13" i="31" s="1"/>
  <c r="Y9" i="29"/>
  <c r="AF9" i="29" s="1"/>
  <c r="BA7" i="30"/>
  <c r="AL14" i="32"/>
  <c r="R14" i="30"/>
  <c r="U14" i="30" s="1"/>
  <c r="AL8" i="31"/>
  <c r="AE22" i="32"/>
  <c r="R22" i="32"/>
  <c r="BL9" i="33"/>
  <c r="G18" i="33"/>
  <c r="AA32" i="33"/>
  <c r="BA40" i="33"/>
  <c r="G38" i="33"/>
  <c r="G17" i="33"/>
  <c r="E31" i="33"/>
  <c r="AP37" i="33"/>
  <c r="BN45" i="33"/>
  <c r="BF13" i="31"/>
  <c r="AP12" i="32"/>
  <c r="AL16" i="31"/>
  <c r="BP13" i="32"/>
  <c r="BF9" i="33"/>
  <c r="C12" i="33"/>
  <c r="AL18" i="33"/>
  <c r="AL34" i="33"/>
  <c r="P43" i="33"/>
  <c r="AP38" i="33"/>
  <c r="C6" i="32"/>
  <c r="J6" i="32" s="1"/>
  <c r="AU12" i="31"/>
  <c r="AP17" i="32"/>
  <c r="AP14" i="31"/>
  <c r="AN20" i="32"/>
  <c r="AN17" i="31"/>
  <c r="AN15" i="32"/>
  <c r="BN12" i="32"/>
  <c r="AC8" i="33"/>
  <c r="BA17" i="33"/>
  <c r="AE29" i="33"/>
  <c r="BF39" i="33"/>
  <c r="BP44" i="33"/>
  <c r="T5" i="31"/>
  <c r="AW6" i="31"/>
  <c r="BN5" i="32"/>
  <c r="R19" i="33"/>
  <c r="P40" i="33"/>
  <c r="AE20" i="30"/>
  <c r="AJ45" i="33"/>
  <c r="AP18" i="31"/>
  <c r="E16" i="32"/>
  <c r="AN21" i="31"/>
  <c r="C19" i="32"/>
  <c r="J19" i="32" s="1"/>
  <c r="AE10" i="33"/>
  <c r="T13" i="33"/>
  <c r="AN20" i="33"/>
  <c r="T28" i="33"/>
  <c r="Y45" i="33"/>
  <c r="BL40" i="33"/>
  <c r="BH20" i="31"/>
  <c r="AE14" i="32"/>
  <c r="AL13" i="31"/>
  <c r="AW17" i="32"/>
  <c r="AJ5" i="33"/>
  <c r="AA7" i="33"/>
  <c r="BL15" i="33"/>
  <c r="BA29" i="33"/>
  <c r="AW38" i="33"/>
  <c r="G36" i="33"/>
  <c r="G17" i="30"/>
  <c r="Y13" i="32"/>
  <c r="AP17" i="30"/>
  <c r="BF14" i="32"/>
  <c r="BL20" i="31"/>
  <c r="AA18" i="32"/>
  <c r="AN16" i="31"/>
  <c r="G21" i="32"/>
  <c r="T19" i="31"/>
  <c r="N15" i="32"/>
  <c r="AN13" i="33"/>
  <c r="BL13" i="33"/>
  <c r="BN22" i="33"/>
  <c r="AP30" i="33"/>
  <c r="AN33" i="33"/>
  <c r="I43" i="33"/>
  <c r="T10" i="31"/>
  <c r="P9" i="32"/>
  <c r="BA14" i="31"/>
  <c r="AJ5" i="32"/>
  <c r="AQ5" i="32" s="1"/>
  <c r="R6" i="31"/>
  <c r="U6" i="31" s="1"/>
  <c r="BH7" i="32"/>
  <c r="R19" i="31"/>
  <c r="AC13" i="33"/>
  <c r="AY13" i="33"/>
  <c r="BP17" i="33"/>
  <c r="AY20" i="33"/>
  <c r="BJ42" i="33"/>
  <c r="BP20" i="31"/>
  <c r="AC22" i="32"/>
  <c r="AU14" i="33"/>
  <c r="BF12" i="33"/>
  <c r="AA12" i="33"/>
  <c r="BH10" i="33"/>
  <c r="P18" i="33"/>
  <c r="BJ19" i="33"/>
  <c r="BJ20" i="33"/>
  <c r="BN34" i="33"/>
  <c r="AW32" i="33"/>
  <c r="BA32" i="33"/>
  <c r="BP43" i="33"/>
  <c r="AJ38" i="33"/>
  <c r="BA36" i="33"/>
  <c r="AY37" i="33"/>
  <c r="AP11" i="32"/>
  <c r="BL8" i="33"/>
  <c r="P8" i="33"/>
  <c r="BJ6" i="33"/>
  <c r="AY5" i="33"/>
  <c r="BH14" i="33"/>
  <c r="BP13" i="33"/>
  <c r="BN17" i="33"/>
  <c r="T32" i="33"/>
  <c r="T33" i="33"/>
  <c r="BF31" i="33"/>
  <c r="AC38" i="33"/>
  <c r="BP34" i="33"/>
  <c r="N44" i="33"/>
  <c r="AE42" i="33"/>
  <c r="AJ42" i="33"/>
  <c r="E7" i="32"/>
  <c r="J7" i="32" s="1"/>
  <c r="AW11" i="33"/>
  <c r="N10" i="33"/>
  <c r="AP9" i="33"/>
  <c r="AY8" i="33"/>
  <c r="BH17" i="33"/>
  <c r="AC15" i="33"/>
  <c r="R20" i="33"/>
  <c r="AJ30" i="33"/>
  <c r="N29" i="33"/>
  <c r="E35" i="33"/>
  <c r="I41" i="33"/>
  <c r="AE36" i="33"/>
  <c r="BJ34" i="33"/>
  <c r="BA44" i="33"/>
  <c r="I45" i="33"/>
  <c r="AP20" i="32"/>
  <c r="AJ8" i="33"/>
  <c r="AQ8" i="33" s="1"/>
  <c r="AE6" i="33"/>
  <c r="C6" i="33"/>
  <c r="P15" i="33"/>
  <c r="BJ17" i="33"/>
  <c r="AY19" i="33"/>
  <c r="AY18" i="33"/>
  <c r="BF28" i="33"/>
  <c r="R22" i="33"/>
  <c r="AL22" i="33"/>
  <c r="T37" i="33"/>
  <c r="AW41" i="33"/>
  <c r="AL38" i="33"/>
  <c r="BA39" i="33"/>
  <c r="R16" i="31"/>
  <c r="AC20" i="32"/>
  <c r="AF20" i="32" s="1"/>
  <c r="AA11" i="33"/>
  <c r="AE9" i="33"/>
  <c r="BH8" i="33"/>
  <c r="AW7" i="33"/>
  <c r="AC21" i="33"/>
  <c r="AW22" i="33"/>
  <c r="AC17" i="33"/>
  <c r="AE31" i="33"/>
  <c r="E29" i="33"/>
  <c r="AL29" i="33"/>
  <c r="BH39" i="33"/>
  <c r="AC44" i="33"/>
  <c r="R41" i="33"/>
  <c r="BP42" i="33"/>
  <c r="AY12" i="31"/>
  <c r="AN22" i="32"/>
  <c r="AN14" i="31"/>
  <c r="BH22" i="32"/>
  <c r="AW9" i="33"/>
  <c r="BF7" i="33"/>
  <c r="AE15" i="33"/>
  <c r="BA22" i="33"/>
  <c r="BJ35" i="33"/>
  <c r="C39" i="33"/>
  <c r="E21" i="31"/>
  <c r="BJ18" i="32"/>
  <c r="BF16" i="31"/>
  <c r="Y21" i="32"/>
  <c r="AF21" i="32" s="1"/>
  <c r="Y13" i="33"/>
  <c r="AW13" i="33"/>
  <c r="AE21" i="33"/>
  <c r="Y30" i="33"/>
  <c r="AE33" i="33"/>
  <c r="E41" i="33"/>
  <c r="AU17" i="30"/>
  <c r="BB17" i="30" s="1"/>
  <c r="AU18" i="32"/>
  <c r="P19" i="30"/>
  <c r="AY20" i="32"/>
  <c r="BL13" i="31"/>
  <c r="AP22" i="32"/>
  <c r="BJ16" i="31"/>
  <c r="I14" i="30"/>
  <c r="Y19" i="31"/>
  <c r="AC15" i="31"/>
  <c r="AL11" i="33"/>
  <c r="R10" i="33"/>
  <c r="AW15" i="33"/>
  <c r="Y29" i="33"/>
  <c r="AN37" i="33"/>
  <c r="AL39" i="33"/>
  <c r="BN12" i="31"/>
  <c r="BJ7" i="32"/>
  <c r="T6" i="31"/>
  <c r="BA10" i="32"/>
  <c r="AC8" i="31"/>
  <c r="BA12" i="32"/>
  <c r="AW8" i="32"/>
  <c r="BB8" i="32" s="1"/>
  <c r="E10" i="33"/>
  <c r="AA19" i="33"/>
  <c r="I31" i="33"/>
  <c r="N30" i="33"/>
  <c r="AU35" i="33"/>
  <c r="BP5" i="32"/>
  <c r="BL5" i="33"/>
  <c r="BQ5" i="33" s="1"/>
  <c r="AL5" i="33"/>
  <c r="AA15" i="33"/>
  <c r="C14" i="33"/>
  <c r="AC12" i="33"/>
  <c r="C20" i="33"/>
  <c r="BF15" i="33"/>
  <c r="AW29" i="33"/>
  <c r="AN30" i="33"/>
  <c r="AQ30" i="33" s="1"/>
  <c r="BA28" i="33"/>
  <c r="BH35" i="33"/>
  <c r="AW33" i="33"/>
  <c r="P41" i="33"/>
  <c r="AY39" i="33"/>
  <c r="N40" i="33"/>
  <c r="U40" i="33" s="1"/>
  <c r="D16" i="36" s="1"/>
  <c r="BJ11" i="32"/>
  <c r="N11" i="33"/>
  <c r="U11" i="33" s="1"/>
  <c r="C10" i="33"/>
  <c r="C9" i="33"/>
  <c r="AE8" i="33"/>
  <c r="AN17" i="33"/>
  <c r="T15" i="33"/>
  <c r="G20" i="33"/>
  <c r="R30" i="33"/>
  <c r="AY28" i="33"/>
  <c r="AW34" i="33"/>
  <c r="BP40" i="33"/>
  <c r="T36" i="33"/>
  <c r="BA34" i="33"/>
  <c r="AJ44" i="33"/>
  <c r="T45" i="33"/>
  <c r="BA15" i="32"/>
  <c r="BB15" i="32" s="1"/>
  <c r="R6" i="33"/>
  <c r="N14" i="33"/>
  <c r="Y12" i="33"/>
  <c r="BF11" i="33"/>
  <c r="AJ20" i="33"/>
  <c r="AY16" i="33"/>
  <c r="BP22" i="33"/>
  <c r="P33" i="33"/>
  <c r="BA31" i="33"/>
  <c r="I21" i="33"/>
  <c r="AW43" i="33"/>
  <c r="BP38" i="33"/>
  <c r="N36" i="33"/>
  <c r="AE37" i="33"/>
  <c r="BL45" i="33"/>
  <c r="BN17" i="32"/>
  <c r="P11" i="33"/>
  <c r="BF8" i="33"/>
  <c r="AN8" i="33"/>
  <c r="AC7" i="33"/>
  <c r="N21" i="33"/>
  <c r="AE22" i="33"/>
  <c r="I17" i="33"/>
  <c r="N31" i="33"/>
  <c r="BJ28" i="33"/>
  <c r="R29" i="33"/>
  <c r="AP39" i="33"/>
  <c r="BA43" i="33"/>
  <c r="BH40" i="33"/>
  <c r="AY42" i="33"/>
  <c r="AL19" i="31"/>
  <c r="AE15" i="32"/>
  <c r="C13" i="33"/>
  <c r="BA11" i="33"/>
  <c r="T11" i="33"/>
  <c r="BN9" i="33"/>
  <c r="BH16" i="33"/>
  <c r="AC18" i="33"/>
  <c r="BN19" i="33"/>
  <c r="AL33" i="33"/>
  <c r="T31" i="33"/>
  <c r="AP31" i="33"/>
  <c r="AN42" i="33"/>
  <c r="Y37" i="33"/>
  <c r="BF43" i="33"/>
  <c r="AA36" i="33"/>
  <c r="N34" i="33"/>
  <c r="Y42" i="33"/>
  <c r="AN44" i="33"/>
  <c r="E14" i="31"/>
  <c r="AY22" i="32"/>
  <c r="C17" i="31"/>
  <c r="J17" i="31" s="1"/>
  <c r="BH10" i="31"/>
  <c r="BP9" i="33"/>
  <c r="Y9" i="33"/>
  <c r="AF9" i="33" s="1"/>
  <c r="AN15" i="33"/>
  <c r="BJ22" i="33"/>
  <c r="E37" i="33"/>
  <c r="T39" i="33"/>
  <c r="AW9" i="31"/>
  <c r="BA10" i="29"/>
  <c r="BB10" i="29" s="1"/>
  <c r="G10" i="31"/>
  <c r="BA19" i="30"/>
  <c r="AA11" i="32"/>
  <c r="N20" i="30"/>
  <c r="U20" i="30" s="1"/>
  <c r="AE7" i="32"/>
  <c r="AN22" i="30"/>
  <c r="BA9" i="32"/>
  <c r="AC14" i="31"/>
  <c r="AC5" i="33"/>
  <c r="BH7" i="33"/>
  <c r="AW21" i="33"/>
  <c r="AW35" i="33"/>
  <c r="AU44" i="33"/>
  <c r="BB44" i="33" s="1"/>
  <c r="BA45" i="33"/>
  <c r="BP7" i="31"/>
  <c r="AN17" i="32"/>
  <c r="BF10" i="31"/>
  <c r="T20" i="32"/>
  <c r="BH7" i="31"/>
  <c r="N13" i="32"/>
  <c r="U13" i="32" s="1"/>
  <c r="T17" i="32"/>
  <c r="AN5" i="33"/>
  <c r="G22" i="33"/>
  <c r="E32" i="33"/>
  <c r="BH36" i="33"/>
  <c r="BA41" i="33"/>
  <c r="AY8" i="32"/>
  <c r="N8" i="33"/>
  <c r="U8" i="33" s="1"/>
  <c r="D13" i="34" s="1"/>
  <c r="BA7" i="33"/>
  <c r="AP6" i="33"/>
  <c r="AP5" i="33"/>
  <c r="AP14" i="33"/>
  <c r="BH13" i="33"/>
  <c r="AU17" i="33"/>
  <c r="C32" i="33"/>
  <c r="C33" i="33"/>
  <c r="AN31" i="33"/>
  <c r="BA37" i="33"/>
  <c r="BH34" i="33"/>
  <c r="AL43" i="33"/>
  <c r="N42" i="33"/>
  <c r="R42" i="33"/>
  <c r="AE13" i="32"/>
  <c r="AC16" i="33"/>
  <c r="BF13" i="33"/>
  <c r="BQ13" i="33" s="1"/>
  <c r="BN11" i="33"/>
  <c r="BP10" i="33"/>
  <c r="BF19" i="33"/>
  <c r="AN16" i="33"/>
  <c r="AY22" i="33"/>
  <c r="BB22" i="33" s="1"/>
  <c r="BF32" i="33"/>
  <c r="AJ31" i="33"/>
  <c r="BP20" i="33"/>
  <c r="AE43" i="33"/>
  <c r="AY38" i="33"/>
  <c r="E36" i="33"/>
  <c r="N37" i="33"/>
  <c r="AU45" i="33"/>
  <c r="T18" i="32"/>
  <c r="Y8" i="33"/>
  <c r="T6" i="33"/>
  <c r="BH5" i="33"/>
  <c r="BF14" i="33"/>
  <c r="AY17" i="33"/>
  <c r="AE19" i="33"/>
  <c r="AE18" i="33"/>
  <c r="AF18" i="33" s="1"/>
  <c r="AL28" i="33"/>
  <c r="I22" i="33"/>
  <c r="AC22" i="33"/>
  <c r="C37" i="33"/>
  <c r="AE41" i="33"/>
  <c r="T38" i="33"/>
  <c r="AJ39" i="33"/>
  <c r="BP45" i="33"/>
  <c r="AP21" i="32"/>
  <c r="AQ21" i="32" s="1"/>
  <c r="BN12" i="33"/>
  <c r="AP11" i="33"/>
  <c r="BF10" i="33"/>
  <c r="AU9" i="33"/>
  <c r="BN28" i="33"/>
  <c r="R18" i="33"/>
  <c r="AJ19" i="33"/>
  <c r="R33" i="33"/>
  <c r="C31" i="33"/>
  <c r="Y31" i="33"/>
  <c r="E42" i="33"/>
  <c r="G37" i="33"/>
  <c r="AN43" i="33"/>
  <c r="P45" i="33"/>
  <c r="AP19" i="31"/>
  <c r="R5" i="33"/>
  <c r="I16" i="33"/>
  <c r="P14" i="33"/>
  <c r="G13" i="33"/>
  <c r="AU11" i="33"/>
  <c r="I19" i="33"/>
  <c r="G28" i="33"/>
  <c r="AN22" i="33"/>
  <c r="C29" i="33"/>
  <c r="AU33" i="33"/>
  <c r="BB33" i="33" s="1"/>
  <c r="J9" i="36" s="1"/>
  <c r="G35" i="33"/>
  <c r="C45" i="33"/>
  <c r="BL39" i="33"/>
  <c r="E38" i="33"/>
  <c r="BJ38" i="33"/>
  <c r="AN8" i="31"/>
  <c r="BL7" i="30"/>
  <c r="N9" i="31"/>
  <c r="U9" i="31" s="1"/>
  <c r="E8" i="31"/>
  <c r="AA6" i="32"/>
  <c r="AW10" i="31"/>
  <c r="BF9" i="32"/>
  <c r="G5" i="31"/>
  <c r="R6" i="32"/>
  <c r="N17" i="31"/>
  <c r="BP12" i="33"/>
  <c r="R12" i="33"/>
  <c r="AW17" i="33"/>
  <c r="AP20" i="33"/>
  <c r="BF40" i="33"/>
  <c r="N9" i="32"/>
  <c r="U9" i="32" s="1"/>
  <c r="T22" i="31"/>
  <c r="BN19" i="32"/>
  <c r="I14" i="31"/>
  <c r="AC11" i="32"/>
  <c r="BN16" i="31"/>
  <c r="BF12" i="32"/>
  <c r="AW11" i="32"/>
  <c r="I11" i="33"/>
  <c r="P21" i="33"/>
  <c r="U21" i="33" s="1"/>
  <c r="BN31" i="33"/>
  <c r="AL42" i="33"/>
  <c r="AQ42" i="33" s="1"/>
  <c r="H18" i="36" s="1"/>
  <c r="H40" i="36" s="1"/>
  <c r="C41" i="33"/>
  <c r="BP8" i="32"/>
  <c r="BQ8" i="32" s="1"/>
  <c r="AY10" i="33"/>
  <c r="BH9" i="33"/>
  <c r="BP8" i="33"/>
  <c r="BP7" i="33"/>
  <c r="BQ7" i="33" s="1"/>
  <c r="T17" i="33"/>
  <c r="C15" i="33"/>
  <c r="J15" i="33" s="1"/>
  <c r="BA19" i="33"/>
  <c r="BL29" i="33"/>
  <c r="AN28" i="33"/>
  <c r="R34" i="33"/>
  <c r="AY40" i="33"/>
  <c r="C36" i="33"/>
  <c r="AJ34" i="33"/>
  <c r="R44" i="33"/>
  <c r="U44" i="33" s="1"/>
  <c r="D20" i="36" s="1"/>
  <c r="BF44" i="33"/>
  <c r="BF15" i="32"/>
  <c r="E8" i="33"/>
  <c r="BF5" i="33"/>
  <c r="AW16" i="33"/>
  <c r="AN14" i="33"/>
  <c r="AE17" i="33"/>
  <c r="T19" i="33"/>
  <c r="BF17" i="33"/>
  <c r="R28" i="33"/>
  <c r="AN35" i="33"/>
  <c r="T22" i="33"/>
  <c r="BJ36" i="33"/>
  <c r="N41" i="33"/>
  <c r="U41" i="33" s="1"/>
  <c r="C38" i="33"/>
  <c r="R39" i="33"/>
  <c r="BH45" i="33"/>
  <c r="AA15" i="32"/>
  <c r="AF15" i="32" s="1"/>
  <c r="E11" i="33"/>
  <c r="AL8" i="33"/>
  <c r="T8" i="33"/>
  <c r="I7" i="33"/>
  <c r="J7" i="33" s="1"/>
  <c r="BL20" i="33"/>
  <c r="N22" i="33"/>
  <c r="U22" i="33" s="1"/>
  <c r="P28" i="33"/>
  <c r="AL30" i="33"/>
  <c r="AP28" i="33"/>
  <c r="G29" i="33"/>
  <c r="Y39" i="33"/>
  <c r="AJ43" i="33"/>
  <c r="AP40" i="33"/>
  <c r="P42" i="33"/>
  <c r="T17" i="31"/>
  <c r="I5" i="33"/>
  <c r="BP15" i="33"/>
  <c r="AE13" i="33"/>
  <c r="BJ12" i="33"/>
  <c r="AJ11" i="33"/>
  <c r="BN18" i="33"/>
  <c r="T21" i="33"/>
  <c r="E22" i="33"/>
  <c r="BH28" i="33"/>
  <c r="Y33" i="33"/>
  <c r="AF33" i="33" s="1"/>
  <c r="T34" i="33"/>
  <c r="BJ44" i="33"/>
  <c r="AU39" i="33"/>
  <c r="BL37" i="33"/>
  <c r="AA38" i="33"/>
  <c r="AF38" i="33" s="1"/>
  <c r="BN9" i="32"/>
  <c r="BQ9" i="32" s="1"/>
  <c r="BF6" i="33"/>
  <c r="AC6" i="33"/>
  <c r="AE5" i="33"/>
  <c r="T16" i="33"/>
  <c r="AL13" i="33"/>
  <c r="C21" i="33"/>
  <c r="Y16" i="33"/>
  <c r="AF16" i="33" s="1"/>
  <c r="F19" i="34" s="1"/>
  <c r="BP30" i="33"/>
  <c r="BQ30" i="33" s="1"/>
  <c r="BP31" i="33"/>
  <c r="AC30" i="33"/>
  <c r="AP36" i="33"/>
  <c r="P34" i="33"/>
  <c r="AA42" i="33"/>
  <c r="AF42" i="33" s="1"/>
  <c r="F18" i="36" s="1"/>
  <c r="BJ40" i="33"/>
  <c r="G41" i="33"/>
  <c r="BP10" i="32"/>
  <c r="C11" i="31"/>
  <c r="AY6" i="32"/>
  <c r="AP21" i="31"/>
  <c r="Y7" i="33"/>
  <c r="BN16" i="33"/>
  <c r="BQ16" i="33" s="1"/>
  <c r="BF22" i="33"/>
  <c r="E28" i="33"/>
  <c r="AA34" i="33"/>
  <c r="P8" i="31"/>
  <c r="AL6" i="32"/>
  <c r="BJ10" i="31"/>
  <c r="N10" i="32"/>
  <c r="AY14" i="31"/>
  <c r="AN11" i="33"/>
  <c r="E12" i="33"/>
  <c r="AE20" i="33"/>
  <c r="Y20" i="33"/>
  <c r="AN40" i="33"/>
  <c r="AE7" i="30"/>
  <c r="BH17" i="31"/>
  <c r="AW7" i="30"/>
  <c r="BB7" i="30" s="1"/>
  <c r="BL19" i="31"/>
  <c r="AL10" i="31"/>
  <c r="BF5" i="32"/>
  <c r="BQ5" i="32" s="1"/>
  <c r="BH13" i="31"/>
  <c r="I8" i="32"/>
  <c r="AC6" i="31"/>
  <c r="Y11" i="32"/>
  <c r="BN22" i="31"/>
  <c r="AY9" i="33"/>
  <c r="G19" i="33"/>
  <c r="AC29" i="33"/>
  <c r="BH29" i="33"/>
  <c r="AL35" i="33"/>
  <c r="BH19" i="32"/>
  <c r="E13" i="31"/>
  <c r="N17" i="32"/>
  <c r="AP15" i="31"/>
  <c r="AJ19" i="32"/>
  <c r="AN18" i="31"/>
  <c r="T10" i="32"/>
  <c r="T7" i="33"/>
  <c r="BA9" i="33"/>
  <c r="N16" i="33"/>
  <c r="I32" i="33"/>
  <c r="J32" i="33" s="1"/>
  <c r="AJ40" i="33"/>
  <c r="Y36" i="33"/>
  <c r="AP19" i="32"/>
  <c r="AP15" i="33"/>
  <c r="AP13" i="33"/>
  <c r="AE11" i="33"/>
  <c r="AW10" i="33"/>
  <c r="AU19" i="33"/>
  <c r="AE16" i="33"/>
  <c r="P22" i="33"/>
  <c r="AN32" i="33"/>
  <c r="R31" i="33"/>
  <c r="BH20" i="33"/>
  <c r="N43" i="33"/>
  <c r="P38" i="33"/>
  <c r="BL35" i="33"/>
  <c r="AL36" i="33"/>
  <c r="AL45" i="33"/>
  <c r="BF21" i="32"/>
  <c r="BQ21" i="32" s="1"/>
  <c r="BJ10" i="33"/>
  <c r="R8" i="33"/>
  <c r="BN7" i="33"/>
  <c r="BN6" i="33"/>
  <c r="BP19" i="33"/>
  <c r="BH21" i="33"/>
  <c r="AY21" i="33"/>
  <c r="T30" i="33"/>
  <c r="AE28" i="33"/>
  <c r="BL28" i="33"/>
  <c r="G39" i="33"/>
  <c r="R43" i="33"/>
  <c r="Y40" i="33"/>
  <c r="AF40" i="33" s="1"/>
  <c r="BF41" i="33"/>
  <c r="BL21" i="31"/>
  <c r="T19" i="32"/>
  <c r="U19" i="32" s="1"/>
  <c r="AE12" i="33"/>
  <c r="AF12" i="33" s="1"/>
  <c r="AC11" i="33"/>
  <c r="AU10" i="33"/>
  <c r="AJ9" i="33"/>
  <c r="AA28" i="33"/>
  <c r="AJ17" i="33"/>
  <c r="P19" i="33"/>
  <c r="U19" i="33" s="1"/>
  <c r="BH32" i="33"/>
  <c r="BJ30" i="33"/>
  <c r="G31" i="33"/>
  <c r="BL41" i="33"/>
  <c r="BN36" i="33"/>
  <c r="E43" i="33"/>
  <c r="AL44" i="33"/>
  <c r="BA7" i="32"/>
  <c r="AU6" i="33"/>
  <c r="BB6" i="33" s="1"/>
  <c r="I6" i="33"/>
  <c r="N5" i="33"/>
  <c r="N15" i="33"/>
  <c r="BL12" i="33"/>
  <c r="BN20" i="33"/>
  <c r="P16" i="33"/>
  <c r="AY30" i="33"/>
  <c r="AY31" i="33"/>
  <c r="AU29" i="33"/>
  <c r="R36" i="33"/>
  <c r="G34" i="33"/>
  <c r="I42" i="33"/>
  <c r="AA40" i="33"/>
  <c r="BN40" i="33"/>
  <c r="AC6" i="32"/>
  <c r="AF6" i="32" s="1"/>
  <c r="AL9" i="33"/>
  <c r="BN8" i="33"/>
  <c r="AJ7" i="33"/>
  <c r="AQ7" i="33" s="1"/>
  <c r="BL6" i="33"/>
  <c r="C16" i="33"/>
  <c r="AA14" i="33"/>
  <c r="AF14" i="33" s="1"/>
  <c r="AN18" i="33"/>
  <c r="BF34" i="33"/>
  <c r="I34" i="33"/>
  <c r="J34" i="33" s="1"/>
  <c r="BP32" i="33"/>
  <c r="E39" i="33"/>
  <c r="J39" i="33" s="1"/>
  <c r="AA35" i="33"/>
  <c r="BN44" i="33"/>
  <c r="G43" i="33"/>
  <c r="AU43" i="33"/>
  <c r="I5" i="31"/>
  <c r="T8" i="32"/>
  <c r="BA22" i="31"/>
  <c r="BB22" i="31" s="1"/>
  <c r="BL7" i="33"/>
  <c r="BL18" i="33"/>
  <c r="I29" i="33"/>
  <c r="N28" i="33"/>
  <c r="AC35" i="33"/>
  <c r="Y7" i="30"/>
  <c r="T14" i="31"/>
  <c r="AY7" i="30"/>
  <c r="G16" i="31"/>
  <c r="AE6" i="31"/>
  <c r="BN14" i="32"/>
  <c r="AE8" i="31"/>
  <c r="AF8" i="31" s="1"/>
  <c r="BF17" i="32"/>
  <c r="I11" i="31"/>
  <c r="J11" i="31" s="1"/>
  <c r="AL20" i="32"/>
  <c r="AQ20" i="32" s="1"/>
  <c r="C15" i="32"/>
  <c r="J15" i="32" s="1"/>
  <c r="I15" i="33"/>
  <c r="AP21" i="33"/>
  <c r="BL31" i="33"/>
  <c r="AY35" i="33"/>
  <c r="AJ41" i="33"/>
  <c r="BP19" i="32"/>
  <c r="E16" i="31"/>
  <c r="BN20" i="32"/>
  <c r="BQ20" i="32" s="1"/>
  <c r="C19" i="31"/>
  <c r="AW14" i="32"/>
  <c r="BB14" i="32" s="1"/>
  <c r="BN21" i="31"/>
  <c r="R17" i="32"/>
  <c r="BA13" i="33"/>
  <c r="G5" i="33"/>
  <c r="AP16" i="33"/>
  <c r="AQ16" i="33" s="1"/>
  <c r="BH30" i="33"/>
  <c r="Y34" i="33"/>
  <c r="AF34" i="33" s="1"/>
  <c r="AA43" i="33"/>
  <c r="P21" i="32"/>
  <c r="BJ7" i="33"/>
  <c r="AJ16" i="33"/>
  <c r="R16" i="33"/>
  <c r="E14" i="33"/>
  <c r="BP16" i="33"/>
  <c r="BF18" i="33"/>
  <c r="AL17" i="33"/>
  <c r="P35" i="33"/>
  <c r="AN34" i="33"/>
  <c r="AQ34" i="33" s="1"/>
  <c r="C22" i="33"/>
  <c r="AC36" i="33"/>
  <c r="AF36" i="33" s="1"/>
  <c r="AL40" i="33"/>
  <c r="AQ40" i="33" s="1"/>
  <c r="BJ37" i="33"/>
  <c r="BH38" i="33"/>
  <c r="AY45" i="33"/>
  <c r="BF16" i="32"/>
  <c r="T12" i="33"/>
  <c r="R11" i="33"/>
  <c r="AA10" i="33"/>
  <c r="AF10" i="33" s="1"/>
  <c r="P9" i="33"/>
  <c r="BH22" i="33"/>
  <c r="Y17" i="33"/>
  <c r="AF17" i="33" s="1"/>
  <c r="BJ18" i="33"/>
  <c r="AP32" i="33"/>
  <c r="AA30" i="33"/>
  <c r="BN30" i="33"/>
  <c r="AU41" i="33"/>
  <c r="BB41" i="33" s="1"/>
  <c r="J17" i="36" s="1"/>
  <c r="AW36" i="33"/>
  <c r="BL42" i="33"/>
  <c r="T44" i="33"/>
  <c r="BF14" i="31"/>
  <c r="BP22" i="32"/>
  <c r="E15" i="33"/>
  <c r="P13" i="33"/>
  <c r="AW12" i="33"/>
  <c r="BB12" i="33" s="1"/>
  <c r="Y11" i="33"/>
  <c r="AU18" i="33"/>
  <c r="E21" i="33"/>
  <c r="J21" i="33" s="1"/>
  <c r="BN21" i="33"/>
  <c r="AW28" i="33"/>
  <c r="G33" i="33"/>
  <c r="BA33" i="33"/>
  <c r="AA44" i="33"/>
  <c r="AF44" i="33" s="1"/>
  <c r="AC39" i="33"/>
  <c r="AU37" i="33"/>
  <c r="I38" i="33"/>
  <c r="AE10" i="32"/>
  <c r="AA9" i="33"/>
  <c r="AU8" i="33"/>
  <c r="BB8" i="33" s="1"/>
  <c r="P7" i="33"/>
  <c r="Y6" i="33"/>
  <c r="BJ15" i="33"/>
  <c r="R14" i="33"/>
  <c r="T18" i="33"/>
  <c r="N33" i="33"/>
  <c r="BL33" i="33"/>
  <c r="AY32" i="33"/>
  <c r="BL38" i="33"/>
  <c r="R35" i="33"/>
  <c r="U35" i="33" s="1"/>
  <c r="AW44" i="33"/>
  <c r="BN42" i="33"/>
  <c r="AC43" i="33"/>
  <c r="AF43" i="33" s="1"/>
  <c r="AY11" i="32"/>
  <c r="AP12" i="33"/>
  <c r="G11" i="33"/>
  <c r="P10" i="33"/>
  <c r="E9" i="33"/>
  <c r="BA18" i="33"/>
  <c r="AU15" i="33"/>
  <c r="BB15" i="33" s="1"/>
  <c r="BF20" i="33"/>
  <c r="BQ20" i="33" s="1"/>
  <c r="AC31" i="33"/>
  <c r="G30" i="33"/>
  <c r="P20" i="33"/>
  <c r="BJ41" i="33"/>
  <c r="BL36" i="33"/>
  <c r="BQ36" i="33" s="1"/>
  <c r="T35" i="33"/>
  <c r="BN35" i="33"/>
  <c r="AA45" i="33"/>
  <c r="AF45" i="33" s="1"/>
  <c r="AN6" i="31"/>
  <c r="R15" i="32"/>
  <c r="AP8" i="31"/>
  <c r="P18" i="32"/>
  <c r="BJ12" i="32"/>
  <c r="BP14" i="33"/>
  <c r="AL19" i="33"/>
  <c r="AU31" i="33"/>
  <c r="AP35" i="33"/>
  <c r="BN39" i="33"/>
  <c r="AP6" i="30"/>
  <c r="AN9" i="32"/>
  <c r="BH6" i="30"/>
  <c r="AJ11" i="32"/>
  <c r="AQ11" i="32" s="1"/>
  <c r="AA19" i="31"/>
  <c r="AA17" i="32"/>
  <c r="AA12" i="31"/>
  <c r="G20" i="32"/>
  <c r="AA14" i="31"/>
  <c r="AL11" i="32"/>
  <c r="AC10" i="32"/>
  <c r="BN10" i="33"/>
  <c r="BH19" i="33"/>
  <c r="AW31" i="33"/>
  <c r="T42" i="33"/>
  <c r="P39" i="33"/>
  <c r="AL22" i="32"/>
  <c r="AA16" i="31"/>
  <c r="BN13" i="30"/>
  <c r="G19" i="31"/>
  <c r="R16" i="30"/>
  <c r="P22" i="31"/>
  <c r="U22" i="31" s="1"/>
  <c r="R15" i="31"/>
  <c r="U15" i="31" s="1"/>
  <c r="AY11" i="33"/>
  <c r="AL10" i="33"/>
  <c r="BA16" i="33"/>
  <c r="AJ29" i="33"/>
  <c r="AQ29" i="33" s="1"/>
  <c r="BF37" i="33"/>
  <c r="Y41" i="33"/>
  <c r="AY19" i="32"/>
  <c r="AP10" i="33"/>
  <c r="G8" i="33"/>
  <c r="AU7" i="33"/>
  <c r="AJ6" i="33"/>
  <c r="AW19" i="33"/>
  <c r="AU21" i="33"/>
  <c r="BB21" i="33" s="1"/>
  <c r="AL21" i="33"/>
  <c r="C30" i="33"/>
  <c r="C28" i="33"/>
  <c r="Y28" i="33"/>
  <c r="BN38" i="33"/>
  <c r="BQ38" i="33" s="1"/>
  <c r="BH42" i="33"/>
  <c r="G40" i="33"/>
  <c r="J40" i="33" s="1"/>
  <c r="AN41" i="33"/>
  <c r="BP12" i="31"/>
  <c r="BF22" i="32"/>
  <c r="BL14" i="33"/>
  <c r="E13" i="33"/>
  <c r="AL12" i="33"/>
  <c r="AQ12" i="33" s="1"/>
  <c r="H16" i="34" s="1"/>
  <c r="C11" i="33"/>
  <c r="AJ18" i="33"/>
  <c r="AQ18" i="33" s="1"/>
  <c r="E20" i="33"/>
  <c r="J20" i="33" s="1"/>
  <c r="Y21" i="33"/>
  <c r="AC28" i="33"/>
  <c r="BN32" i="33"/>
  <c r="AC33" i="33"/>
  <c r="I44" i="33"/>
  <c r="BA38" i="33"/>
  <c r="AC37" i="33"/>
  <c r="BP37" i="33"/>
  <c r="BH5" i="32"/>
  <c r="AA6" i="33"/>
  <c r="BN5" i="33"/>
  <c r="E5" i="33"/>
  <c r="AL14" i="33"/>
  <c r="BA12" i="33"/>
  <c r="BA20" i="33"/>
  <c r="G16" i="33"/>
  <c r="J16" i="33" s="1"/>
  <c r="P30" i="33"/>
  <c r="P31" i="33"/>
  <c r="U31" i="33" s="1"/>
  <c r="D7" i="36" s="1"/>
  <c r="D29" i="36" s="1"/>
  <c r="AA29" i="33"/>
  <c r="I36" i="33"/>
  <c r="BN33" i="33"/>
  <c r="BQ33" i="33" s="1"/>
  <c r="BP41" i="33"/>
  <c r="I40" i="33"/>
  <c r="AW40" i="33"/>
  <c r="BB40" i="33" s="1"/>
  <c r="G9" i="32"/>
  <c r="J9" i="32" s="1"/>
  <c r="G12" i="33"/>
  <c r="BA10" i="33"/>
  <c r="BJ9" i="33"/>
  <c r="BJ8" i="33"/>
  <c r="N18" i="33"/>
  <c r="AL15" i="33"/>
  <c r="AC20" i="33"/>
  <c r="AF20" i="33" s="1"/>
  <c r="BA30" i="33"/>
  <c r="BP29" i="33"/>
  <c r="BF35" i="33"/>
  <c r="AA41" i="33"/>
  <c r="AU36" i="33"/>
  <c r="C35" i="33"/>
  <c r="N45" i="33"/>
  <c r="R45" i="33"/>
  <c r="N21" i="32"/>
  <c r="AW6" i="33"/>
  <c r="AW14" i="33"/>
  <c r="R13" i="33"/>
  <c r="AY12" i="33"/>
  <c r="AN21" i="33"/>
  <c r="AQ21" i="33" s="1"/>
  <c r="H20" i="35" s="1"/>
  <c r="BL17" i="33"/>
  <c r="BQ17" i="33" s="1"/>
  <c r="AU28" i="33"/>
  <c r="BB28" i="33" s="1"/>
  <c r="BH33" i="33"/>
  <c r="AU32" i="33"/>
  <c r="AA21" i="33"/>
  <c r="G44" i="33"/>
  <c r="AA39" i="33"/>
  <c r="AF39" i="33" s="1"/>
  <c r="AY36" i="33"/>
  <c r="BN37" i="33"/>
  <c r="BQ37" i="33" s="1"/>
  <c r="AW45" i="33"/>
  <c r="AL18" i="31"/>
  <c r="T21" i="32"/>
  <c r="R21" i="31"/>
  <c r="BH14" i="32"/>
  <c r="AA5" i="33"/>
  <c r="AF5" i="33" s="1"/>
  <c r="G7" i="33"/>
  <c r="BJ14" i="33"/>
  <c r="BQ14" i="33" s="1"/>
  <c r="AP29" i="33"/>
  <c r="AE38" i="33"/>
  <c r="BH43" i="33"/>
  <c r="BJ19" i="31"/>
  <c r="BJ17" i="32"/>
  <c r="AJ12" i="31"/>
  <c r="AQ12" i="31" s="1"/>
  <c r="Y20" i="32"/>
  <c r="BA16" i="32"/>
  <c r="AJ10" i="33"/>
  <c r="AQ10" i="33" s="1"/>
  <c r="H14" i="34" s="1"/>
  <c r="AN19" i="33"/>
  <c r="BN29" i="33"/>
  <c r="C42" i="33"/>
  <c r="BF38" i="33"/>
  <c r="AW18" i="30"/>
  <c r="AC13" i="32"/>
  <c r="G19" i="30"/>
  <c r="P15" i="32"/>
  <c r="AP20" i="31"/>
  <c r="R14" i="32"/>
  <c r="N13" i="31"/>
  <c r="U13" i="31" s="1"/>
  <c r="AE17" i="32"/>
  <c r="BH15" i="31"/>
  <c r="BA19" i="32"/>
  <c r="BA5" i="33"/>
  <c r="N9" i="33"/>
  <c r="E16" i="33"/>
  <c r="E30" i="33"/>
  <c r="R40" i="33"/>
  <c r="P36" i="33"/>
  <c r="AJ22" i="30"/>
  <c r="AQ22" i="30" s="1"/>
  <c r="R7" i="32"/>
  <c r="R22" i="30"/>
  <c r="Y9" i="32"/>
  <c r="AF9" i="32" s="1"/>
  <c r="BH22" i="30"/>
  <c r="N8" i="32"/>
  <c r="U8" i="32" s="1"/>
  <c r="BP16" i="31"/>
  <c r="AN6" i="33"/>
  <c r="C8" i="33"/>
  <c r="J8" i="33" s="1"/>
  <c r="B13" i="34" s="1"/>
  <c r="BL21" i="33"/>
  <c r="AU30" i="33"/>
  <c r="BB30" i="33" s="1"/>
  <c r="BL44" i="33"/>
  <c r="BJ45" i="33"/>
  <c r="E14" i="32"/>
  <c r="J14" i="32" s="1"/>
  <c r="I12" i="33"/>
  <c r="BL10" i="33"/>
  <c r="G10" i="33"/>
  <c r="J10" i="33" s="1"/>
  <c r="BA8" i="33"/>
  <c r="AP22" i="33"/>
  <c r="E17" i="33"/>
  <c r="J17" i="33" s="1"/>
  <c r="AP18" i="33"/>
  <c r="Y32" i="33"/>
  <c r="I30" i="33"/>
  <c r="AW30" i="33"/>
  <c r="AC41" i="33"/>
  <c r="AF41" i="33" s="1"/>
  <c r="AC45" i="33"/>
  <c r="AU42" i="33"/>
  <c r="C44" i="33"/>
  <c r="J44" i="33" s="1"/>
  <c r="AL9" i="32"/>
  <c r="AQ9" i="32" s="1"/>
  <c r="G6" i="33"/>
  <c r="AU5" i="33"/>
  <c r="AY15" i="33"/>
  <c r="T14" i="33"/>
  <c r="AN12" i="33"/>
  <c r="AL20" i="33"/>
  <c r="AQ20" i="33" s="1"/>
  <c r="BN15" i="33"/>
  <c r="BQ15" i="33" s="1"/>
  <c r="BJ29" i="33"/>
  <c r="BQ29" i="33" s="1"/>
  <c r="BF30" i="33"/>
  <c r="P29" i="33"/>
  <c r="BP35" i="33"/>
  <c r="BF33" i="33"/>
  <c r="AY41" i="33"/>
  <c r="BP39" i="33"/>
  <c r="AE40" i="33"/>
  <c r="AU7" i="32"/>
  <c r="G9" i="33"/>
  <c r="AA8" i="33"/>
  <c r="E7" i="33"/>
  <c r="E6" i="33"/>
  <c r="R15" i="33"/>
  <c r="I14" i="33"/>
  <c r="I18" i="33"/>
  <c r="AL32" i="33"/>
  <c r="AP33" i="33"/>
  <c r="P32" i="33"/>
  <c r="AU38" i="33"/>
  <c r="I35" i="33"/>
  <c r="AE44" i="33"/>
  <c r="AW42" i="33"/>
  <c r="BA42" i="33"/>
  <c r="AY18" i="32"/>
  <c r="AL6" i="33"/>
  <c r="AE14" i="33"/>
  <c r="BH12" i="33"/>
  <c r="P12" i="33"/>
  <c r="U12" i="33" s="1"/>
  <c r="D16" i="34" s="1"/>
  <c r="AW20" i="33"/>
  <c r="N17" i="33"/>
  <c r="U17" i="33" s="1"/>
  <c r="I28" i="33"/>
  <c r="AJ33" i="33"/>
  <c r="AQ33" i="33" s="1"/>
  <c r="AC32" i="33"/>
  <c r="AF32" i="33" s="1"/>
  <c r="F8" i="36" s="1"/>
  <c r="R21" i="33"/>
  <c r="BN43" i="33"/>
  <c r="BQ43" i="33" s="1"/>
  <c r="I39" i="33"/>
  <c r="AJ36" i="33"/>
  <c r="AQ36" i="33" s="1"/>
  <c r="H12" i="36" s="1"/>
  <c r="H34" i="36" s="1"/>
  <c r="AW37" i="33"/>
  <c r="BB37" i="33" s="1"/>
  <c r="AN45" i="33"/>
  <c r="AQ45" i="33" s="1"/>
  <c r="H21" i="36" s="1"/>
  <c r="AU11" i="32"/>
  <c r="BB11" i="32" s="1"/>
  <c r="R9" i="33"/>
  <c r="AY6" i="33"/>
  <c r="N6" i="33"/>
  <c r="AJ15" i="33"/>
  <c r="AQ15" i="33" s="1"/>
  <c r="E18" i="33"/>
  <c r="N20" i="33"/>
  <c r="U20" i="33" s="1"/>
  <c r="E19" i="33"/>
  <c r="J19" i="33" s="1"/>
  <c r="B10" i="35" s="1"/>
  <c r="BP28" i="33"/>
  <c r="AA22" i="33"/>
  <c r="AF22" i="33" s="1"/>
  <c r="F7" i="35" s="1"/>
  <c r="AU22" i="33"/>
  <c r="AL37" i="33"/>
  <c r="BN41" i="33"/>
  <c r="BQ41" i="33" s="1"/>
  <c r="N39" i="33"/>
  <c r="AC40" i="33"/>
  <c r="U42" i="33"/>
  <c r="D18" i="36" s="1"/>
  <c r="D40" i="36" s="1"/>
  <c r="BQ15" i="32"/>
  <c r="U18" i="32"/>
  <c r="BB43" i="33"/>
  <c r="J19" i="36" s="1"/>
  <c r="BQ21" i="33"/>
  <c r="J43" i="33"/>
  <c r="B41" i="34" s="1"/>
  <c r="BQ32" i="33"/>
  <c r="BQ40" i="33"/>
  <c r="J45" i="33"/>
  <c r="B21" i="36" s="1"/>
  <c r="B43" i="36" s="1"/>
  <c r="J42" i="33"/>
  <c r="B18" i="36" s="1"/>
  <c r="B40" i="36" s="1"/>
  <c r="J31" i="33"/>
  <c r="B7" i="36" s="1"/>
  <c r="B29" i="36" s="1"/>
  <c r="BB9" i="33"/>
  <c r="J18" i="34" s="1"/>
  <c r="BQ11" i="33"/>
  <c r="BQ14" i="32"/>
  <c r="BQ45" i="33"/>
  <c r="BB5" i="33"/>
  <c r="U9" i="33"/>
  <c r="D18" i="34" s="1"/>
  <c r="J5" i="30"/>
  <c r="U6" i="33"/>
  <c r="U18" i="33"/>
  <c r="D21" i="35" s="1"/>
  <c r="BQ9" i="33"/>
  <c r="BB7" i="33"/>
  <c r="U17" i="31"/>
  <c r="J38" i="33"/>
  <c r="B14" i="36" s="1"/>
  <c r="B36" i="36" s="1"/>
  <c r="BB11" i="33"/>
  <c r="BQ10" i="33"/>
  <c r="AQ39" i="33"/>
  <c r="H15" i="36" s="1"/>
  <c r="U10" i="33"/>
  <c r="AF21" i="33"/>
  <c r="J28" i="33"/>
  <c r="B4" i="36" s="1"/>
  <c r="J30" i="33"/>
  <c r="B6" i="36" s="1"/>
  <c r="B28" i="36" s="1"/>
  <c r="AQ6" i="33"/>
  <c r="H6" i="34" s="1"/>
  <c r="J14" i="33"/>
  <c r="B8" i="35" s="1"/>
  <c r="BB21" i="32"/>
  <c r="U5" i="31"/>
  <c r="U21" i="30"/>
  <c r="AQ44" i="33"/>
  <c r="H20" i="36" s="1"/>
  <c r="H42" i="36" s="1"/>
  <c r="AQ15" i="31"/>
  <c r="AQ43" i="33"/>
  <c r="H19" i="36" s="1"/>
  <c r="H41" i="36" s="1"/>
  <c r="AF31" i="33"/>
  <c r="F7" i="36" s="1"/>
  <c r="AQ11" i="33"/>
  <c r="H5" i="35" s="1"/>
  <c r="AF8" i="33"/>
  <c r="U32" i="33"/>
  <c r="D8" i="36" s="1"/>
  <c r="BB32" i="33"/>
  <c r="J8" i="36" s="1"/>
  <c r="U33" i="33"/>
  <c r="D9" i="36" s="1"/>
  <c r="U14" i="33"/>
  <c r="AF6" i="33"/>
  <c r="F6" i="35" s="1"/>
  <c r="AF11" i="33"/>
  <c r="F5" i="34" s="1"/>
  <c r="U13" i="33"/>
  <c r="BQ22" i="32"/>
  <c r="BQ42" i="33"/>
  <c r="BB36" i="33"/>
  <c r="J12" i="36" s="1"/>
  <c r="AQ17" i="33"/>
  <c r="BQ18" i="33"/>
  <c r="J5" i="33"/>
  <c r="B15" i="35" s="1"/>
  <c r="BQ21" i="31"/>
  <c r="J19" i="31"/>
  <c r="AQ41" i="33"/>
  <c r="H17" i="36" s="1"/>
  <c r="H39" i="36" s="1"/>
  <c r="BQ31" i="33"/>
  <c r="BQ17" i="32"/>
  <c r="AF7" i="30"/>
  <c r="U28" i="33"/>
  <c r="D4" i="36" s="1"/>
  <c r="D26" i="36" s="1"/>
  <c r="J29" i="33"/>
  <c r="BB39" i="33"/>
  <c r="J15" i="36" s="1"/>
  <c r="AF35" i="33"/>
  <c r="F11" i="36" s="1"/>
  <c r="BB14" i="33"/>
  <c r="J8" i="35" s="1"/>
  <c r="BQ44" i="33"/>
  <c r="AQ38" i="33"/>
  <c r="H14" i="36" s="1"/>
  <c r="H36" i="36" s="1"/>
  <c r="U43" i="33"/>
  <c r="D19" i="36" s="1"/>
  <c r="D41" i="36" s="1"/>
  <c r="J12" i="33"/>
  <c r="B16" i="34" s="1"/>
  <c r="AQ16" i="31"/>
  <c r="BQ13" i="31"/>
  <c r="AQ17" i="30"/>
  <c r="AQ8" i="32"/>
  <c r="U14" i="31"/>
  <c r="BB20" i="32"/>
  <c r="AQ15" i="30"/>
  <c r="AF15" i="31"/>
  <c r="J21" i="30"/>
  <c r="AQ7" i="32"/>
  <c r="AQ17" i="32"/>
  <c r="BB8" i="30"/>
  <c r="BB5" i="29"/>
  <c r="AF6" i="31"/>
  <c r="BB19" i="32"/>
  <c r="BB13" i="30"/>
  <c r="AF13" i="31"/>
  <c r="BQ8" i="30"/>
  <c r="U15" i="33"/>
  <c r="U5" i="33"/>
  <c r="D15" i="34" s="1"/>
  <c r="AF28" i="33"/>
  <c r="F4" i="36" s="1"/>
  <c r="F26" i="36" s="1"/>
  <c r="BQ35" i="33"/>
  <c r="U38" i="33"/>
  <c r="D14" i="36" s="1"/>
  <c r="D36" i="36" s="1"/>
  <c r="AQ19" i="32"/>
  <c r="BQ19" i="32"/>
  <c r="AQ32" i="33"/>
  <c r="H8" i="36" s="1"/>
  <c r="BQ6" i="33"/>
  <c r="J36" i="33"/>
  <c r="B12" i="36" s="1"/>
  <c r="B34" i="36" s="1"/>
  <c r="J41" i="33"/>
  <c r="B17" i="36" s="1"/>
  <c r="B39" i="36" s="1"/>
  <c r="BB16" i="33"/>
  <c r="J19" i="35" s="1"/>
  <c r="J35" i="33"/>
  <c r="B11" i="36" s="1"/>
  <c r="B33" i="36" s="1"/>
  <c r="U45" i="33"/>
  <c r="J37" i="33"/>
  <c r="B13" i="36" s="1"/>
  <c r="B35" i="36" s="1"/>
  <c r="U37" i="33"/>
  <c r="D13" i="36" s="1"/>
  <c r="D35" i="36" s="1"/>
  <c r="AQ31" i="33"/>
  <c r="H7" i="36" s="1"/>
  <c r="J33" i="33"/>
  <c r="B9" i="36" s="1"/>
  <c r="B31" i="36" s="1"/>
  <c r="BB17" i="33"/>
  <c r="J12" i="34" s="1"/>
  <c r="AQ14" i="33"/>
  <c r="H8" i="34" s="1"/>
  <c r="AF12" i="31"/>
  <c r="AF12" i="32"/>
  <c r="AF37" i="33"/>
  <c r="F13" i="36" s="1"/>
  <c r="J13" i="33"/>
  <c r="B9" i="35" s="1"/>
  <c r="BQ28" i="33"/>
  <c r="J9" i="33"/>
  <c r="B18" i="35" s="1"/>
  <c r="AQ5" i="33"/>
  <c r="H15" i="34" s="1"/>
  <c r="BB35" i="33"/>
  <c r="J11" i="36" s="1"/>
  <c r="BQ12" i="31"/>
  <c r="AF19" i="31"/>
  <c r="BB18" i="32"/>
  <c r="BB13" i="33"/>
  <c r="J9" i="34" s="1"/>
  <c r="AQ22" i="32"/>
  <c r="AF17" i="31"/>
  <c r="U22" i="32"/>
  <c r="BQ13" i="32"/>
  <c r="U39" i="33"/>
  <c r="D15" i="36" s="1"/>
  <c r="BB38" i="33"/>
  <c r="J14" i="36" s="1"/>
  <c r="J6" i="33"/>
  <c r="AQ9" i="33"/>
  <c r="F5" i="35"/>
  <c r="H43" i="36"/>
  <c r="F30" i="36"/>
  <c r="D42" i="36"/>
  <c r="D31" i="36"/>
  <c r="D30" i="36"/>
  <c r="H37" i="36"/>
  <c r="D38" i="36"/>
  <c r="F33" i="36"/>
  <c r="F29" i="36"/>
  <c r="F40" i="36"/>
  <c r="H30" i="36"/>
  <c r="D17" i="34"/>
  <c r="D17" i="35"/>
  <c r="B29" i="34"/>
  <c r="B39" i="34"/>
  <c r="F13" i="35"/>
  <c r="H30" i="34"/>
  <c r="D21" i="34"/>
  <c r="H11" i="34"/>
  <c r="H11" i="35"/>
  <c r="J11" i="34"/>
  <c r="J11" i="35"/>
  <c r="D14" i="34"/>
  <c r="D14" i="35"/>
  <c r="H41" i="34"/>
  <c r="H6" i="35"/>
  <c r="H13" i="34"/>
  <c r="H13" i="35"/>
  <c r="D6" i="34"/>
  <c r="D6" i="35"/>
  <c r="F21" i="34"/>
  <c r="F21" i="35"/>
  <c r="F32" i="34"/>
  <c r="B10" i="34"/>
  <c r="B8" i="34"/>
  <c r="D42" i="34"/>
  <c r="D8" i="34"/>
  <c r="D8" i="35"/>
  <c r="H12" i="34"/>
  <c r="H12" i="35"/>
  <c r="J41" i="34"/>
  <c r="J34" i="34"/>
  <c r="J30" i="34"/>
  <c r="F12" i="34"/>
  <c r="F12" i="35"/>
  <c r="B36" i="34"/>
  <c r="F16" i="35"/>
  <c r="H20" i="34"/>
  <c r="D31" i="34"/>
  <c r="J37" i="34"/>
  <c r="J31" i="34"/>
  <c r="D9" i="34"/>
  <c r="D9" i="35"/>
  <c r="D30" i="34"/>
  <c r="B26" i="34"/>
  <c r="J15" i="34"/>
  <c r="J15" i="35"/>
  <c r="F20" i="34"/>
  <c r="F20" i="35"/>
  <c r="H37" i="34"/>
  <c r="F4" i="34"/>
  <c r="F4" i="35"/>
  <c r="D38" i="34"/>
  <c r="H34" i="34"/>
  <c r="B15" i="34"/>
  <c r="F33" i="34"/>
  <c r="H16" i="35"/>
  <c r="F14" i="34"/>
  <c r="F14" i="35"/>
  <c r="D13" i="35"/>
  <c r="H42" i="34"/>
  <c r="F6" i="34"/>
  <c r="B13" i="35"/>
  <c r="D29" i="34"/>
  <c r="J17" i="34"/>
  <c r="J17" i="35"/>
  <c r="B40" i="34"/>
  <c r="B16" i="35"/>
  <c r="J16" i="34"/>
  <c r="B34" i="34"/>
  <c r="D35" i="34"/>
  <c r="F15" i="34"/>
  <c r="F15" i="35"/>
  <c r="H14" i="35"/>
  <c r="H39" i="34"/>
  <c r="H19" i="34"/>
  <c r="H19" i="35"/>
  <c r="J12" i="35"/>
  <c r="H36" i="34"/>
  <c r="B35" i="34"/>
  <c r="F19" i="35"/>
  <c r="BC21" i="27"/>
  <c r="V5" i="27"/>
  <c r="V18" i="27"/>
  <c r="BC5" i="27"/>
  <c r="BQ54" i="28"/>
  <c r="BR31" i="28"/>
  <c r="BC8" i="28"/>
  <c r="BQ51" i="28"/>
  <c r="BR28" i="28"/>
  <c r="U62" i="28"/>
  <c r="V39" i="28"/>
  <c r="AF65" i="28"/>
  <c r="AG42" i="28"/>
  <c r="AG5" i="28"/>
  <c r="BR12" i="28"/>
  <c r="BR11" i="28"/>
  <c r="AQ58" i="28"/>
  <c r="AR35" i="28"/>
  <c r="U61" i="28"/>
  <c r="V38" i="28"/>
  <c r="J65" i="28"/>
  <c r="AR6" i="28"/>
  <c r="V19" i="28"/>
  <c r="U55" i="28"/>
  <c r="V32" i="28"/>
  <c r="BC17" i="28"/>
  <c r="BB54" i="28"/>
  <c r="BC31" i="28"/>
  <c r="BR9" i="28"/>
  <c r="J58" i="28"/>
  <c r="K35" i="28"/>
  <c r="BR20" i="28"/>
  <c r="BB68" i="28"/>
  <c r="BC45" i="28"/>
  <c r="BC30" i="28"/>
  <c r="K32" i="28"/>
  <c r="V34" i="28"/>
  <c r="V43" i="28"/>
  <c r="BR45" i="28"/>
  <c r="J66" i="28"/>
  <c r="K43" i="28"/>
  <c r="AQ63" i="28"/>
  <c r="AR40" i="28"/>
  <c r="AR18" i="28"/>
  <c r="J57" i="28"/>
  <c r="K34" i="28"/>
  <c r="AQ67" i="28"/>
  <c r="AR44" i="28"/>
  <c r="BR5" i="28"/>
  <c r="BQ60" i="28"/>
  <c r="BR37" i="28"/>
  <c r="U64" i="28"/>
  <c r="V41" i="28"/>
  <c r="BR14" i="28"/>
  <c r="AF58" i="28"/>
  <c r="AG35" i="28"/>
  <c r="AG6" i="28"/>
  <c r="V15" i="28"/>
  <c r="AG19" i="28"/>
  <c r="AG9" i="28"/>
  <c r="AQ51" i="28"/>
  <c r="AR28" i="28"/>
  <c r="V9" i="28"/>
  <c r="BR30" i="28"/>
  <c r="AG21" i="28"/>
  <c r="K16" i="28"/>
  <c r="AF66" i="28"/>
  <c r="AG43" i="28"/>
  <c r="AQ68" i="28"/>
  <c r="AR45" i="28"/>
  <c r="BC16" i="28"/>
  <c r="BC42" i="28"/>
  <c r="BC28" i="28"/>
  <c r="U67" i="28"/>
  <c r="V44" i="28"/>
  <c r="AR41" i="28"/>
  <c r="AG15" i="28"/>
  <c r="AQ56" i="28"/>
  <c r="AR33" i="28"/>
  <c r="AF52" i="28"/>
  <c r="AG29" i="28"/>
  <c r="V12" i="28"/>
  <c r="BC29" i="28"/>
  <c r="BC11" i="28"/>
  <c r="BQ59" i="28"/>
  <c r="BR36" i="28"/>
  <c r="K13" i="28"/>
  <c r="AF56" i="28"/>
  <c r="AG33" i="28"/>
  <c r="AG14" i="28"/>
  <c r="BC21" i="28"/>
  <c r="J54" i="28"/>
  <c r="K31" i="28"/>
  <c r="V31" i="28"/>
  <c r="V14" i="28"/>
  <c r="BR8" i="28"/>
  <c r="BC20" i="28"/>
  <c r="BB59" i="28"/>
  <c r="BC36" i="28"/>
  <c r="U52" i="28"/>
  <c r="V29" i="28"/>
  <c r="BC7" i="28"/>
  <c r="AR32" i="28"/>
  <c r="BB62" i="28"/>
  <c r="BC39" i="28"/>
  <c r="K30" i="28"/>
  <c r="AG40" i="28"/>
  <c r="J64" i="28"/>
  <c r="K41" i="28"/>
  <c r="AQ64" i="28"/>
  <c r="AG39" i="28"/>
  <c r="K14" i="28"/>
  <c r="J59" i="28"/>
  <c r="K36" i="28"/>
  <c r="AQ65" i="28"/>
  <c r="AR42" i="28"/>
  <c r="BB67" i="28"/>
  <c r="BC44" i="28"/>
  <c r="BC19" i="28"/>
  <c r="AR8" i="28"/>
  <c r="J68" i="28"/>
  <c r="K45" i="28"/>
  <c r="BC9" i="28"/>
  <c r="BC12" i="28"/>
  <c r="BC5" i="28"/>
  <c r="J60" i="28"/>
  <c r="K37" i="28"/>
  <c r="AG20" i="28"/>
  <c r="AR22" i="28"/>
  <c r="AQ53" i="28"/>
  <c r="AR30" i="28"/>
  <c r="AF68" i="28"/>
  <c r="AG45" i="28"/>
  <c r="K12" i="28"/>
  <c r="V17" i="28"/>
  <c r="BC32" i="28"/>
  <c r="BR17" i="28"/>
  <c r="BQ52" i="28"/>
  <c r="BR29" i="28"/>
  <c r="AQ55" i="28"/>
  <c r="J67" i="28"/>
  <c r="K44" i="28"/>
  <c r="AR31" i="28"/>
  <c r="K5" i="28"/>
  <c r="K10" i="28"/>
  <c r="J56" i="28"/>
  <c r="K33" i="28"/>
  <c r="AG13" i="28"/>
  <c r="V8" i="28"/>
  <c r="AR34" i="28"/>
  <c r="BQ66" i="28"/>
  <c r="BR43" i="28"/>
  <c r="BR15" i="28"/>
  <c r="BB60" i="28"/>
  <c r="BC37" i="28"/>
  <c r="AG17" i="28"/>
  <c r="AR20" i="28"/>
  <c r="AF53" i="28"/>
  <c r="AG30" i="28"/>
  <c r="BQ61" i="28"/>
  <c r="BR38" i="28"/>
  <c r="BB57" i="28"/>
  <c r="BB66" i="28"/>
  <c r="BC43" i="28"/>
  <c r="K20" i="28"/>
  <c r="AF59" i="28"/>
  <c r="AG36" i="28"/>
  <c r="AG11" i="28"/>
  <c r="AR12" i="28"/>
  <c r="V16" i="28"/>
  <c r="AR14" i="28"/>
  <c r="BB55" i="28"/>
  <c r="AG22" i="28"/>
  <c r="AR10" i="28"/>
  <c r="U60" i="28"/>
  <c r="V37" i="28"/>
  <c r="AR37" i="28"/>
  <c r="AG37" i="28"/>
  <c r="AG41" i="28"/>
  <c r="AG8" i="28"/>
  <c r="AR13" i="28"/>
  <c r="K17" i="28"/>
  <c r="AR16" i="28"/>
  <c r="U56" i="28"/>
  <c r="V33" i="28"/>
  <c r="AG10" i="28"/>
  <c r="BC18" i="28"/>
  <c r="K8" i="28"/>
  <c r="AR5" i="28"/>
  <c r="V21" i="28"/>
  <c r="AR15" i="28"/>
  <c r="BQ67" i="28"/>
  <c r="BR44" i="28"/>
  <c r="K15" i="28"/>
  <c r="BC14" i="28"/>
  <c r="K11" i="28"/>
  <c r="AR19" i="28"/>
  <c r="BQ57" i="28"/>
  <c r="BR34" i="28"/>
  <c r="BR16" i="28"/>
  <c r="BR33" i="28"/>
  <c r="AQ62" i="28"/>
  <c r="AR39" i="28"/>
  <c r="BR6" i="28"/>
  <c r="AG7" i="28"/>
  <c r="AQ60" i="28"/>
  <c r="U63" i="28"/>
  <c r="V40" i="28"/>
  <c r="AG28" i="28"/>
  <c r="AF60" i="28"/>
  <c r="AF64" i="28"/>
  <c r="BR7" i="28"/>
  <c r="AG12" i="28"/>
  <c r="V20" i="28"/>
  <c r="BC15" i="28"/>
  <c r="U58" i="28"/>
  <c r="V35" i="28"/>
  <c r="K21" i="28"/>
  <c r="BQ63" i="28"/>
  <c r="BR40" i="28"/>
  <c r="AQ59" i="28"/>
  <c r="AR36" i="28"/>
  <c r="BQ64" i="28"/>
  <c r="BR41" i="28"/>
  <c r="K22" i="28"/>
  <c r="AR7" i="28"/>
  <c r="BQ62" i="28"/>
  <c r="BR39" i="28"/>
  <c r="J63" i="28"/>
  <c r="K40" i="28"/>
  <c r="V7" i="28"/>
  <c r="K18" i="28"/>
  <c r="AF55" i="28"/>
  <c r="AG32" i="28"/>
  <c r="V5" i="28"/>
  <c r="BB58" i="28"/>
  <c r="BC35" i="28"/>
  <c r="BR35" i="28"/>
  <c r="BR19" i="28"/>
  <c r="V11" i="28"/>
  <c r="U59" i="28"/>
  <c r="V36" i="28"/>
  <c r="K9" i="28"/>
  <c r="AG16" i="28"/>
  <c r="J51" i="28"/>
  <c r="K52" i="28" s="1"/>
  <c r="K28" i="28"/>
  <c r="BC6" i="28"/>
  <c r="AF67" i="28"/>
  <c r="AG44" i="28"/>
  <c r="BR32" i="28"/>
  <c r="BC40" i="28"/>
  <c r="U65" i="28"/>
  <c r="V42" i="28"/>
  <c r="AG34" i="28"/>
  <c r="AF51" i="28"/>
  <c r="AG51" i="28" s="1"/>
  <c r="BB64" i="28"/>
  <c r="BC41" i="28"/>
  <c r="AQ52" i="28"/>
  <c r="AR61" i="28" s="1"/>
  <c r="AR29" i="28"/>
  <c r="BR13" i="28"/>
  <c r="BR22" i="28"/>
  <c r="BB56" i="28"/>
  <c r="BC33" i="28"/>
  <c r="J61" i="28"/>
  <c r="K38" i="28"/>
  <c r="V22" i="28"/>
  <c r="U51" i="28"/>
  <c r="V28" i="28"/>
  <c r="V18" i="28"/>
  <c r="AR11" i="28"/>
  <c r="BC22" i="28"/>
  <c r="K42" i="28"/>
  <c r="BR10" i="28"/>
  <c r="AR17" i="28"/>
  <c r="BR18" i="28"/>
  <c r="BQ58" i="28"/>
  <c r="K7" i="28"/>
  <c r="BB61" i="28"/>
  <c r="BC38" i="28"/>
  <c r="V13" i="28"/>
  <c r="BC10" i="28"/>
  <c r="AG38" i="28"/>
  <c r="U53" i="28"/>
  <c r="V53" i="28" s="1"/>
  <c r="BQ65" i="28"/>
  <c r="BR65" i="28" s="1"/>
  <c r="BR42" i="28"/>
  <c r="BQ55" i="28"/>
  <c r="BR55" i="28" s="1"/>
  <c r="BB63" i="28"/>
  <c r="BC63" i="28" s="1"/>
  <c r="AQ66" i="28"/>
  <c r="AR66" i="28" s="1"/>
  <c r="AR43" i="28"/>
  <c r="AF57" i="28"/>
  <c r="J62" i="28"/>
  <c r="K62" i="28" s="1"/>
  <c r="K39" i="28"/>
  <c r="BC21" i="1"/>
  <c r="K16" i="12"/>
  <c r="K15" i="12"/>
  <c r="K21" i="12"/>
  <c r="K14" i="12"/>
  <c r="BC15" i="1"/>
  <c r="BC6" i="1"/>
  <c r="K20" i="12"/>
  <c r="BC14" i="1"/>
  <c r="BC11" i="1"/>
  <c r="AR21" i="27"/>
  <c r="AG6" i="27"/>
  <c r="V14" i="27"/>
  <c r="BC18" i="27"/>
  <c r="BC16" i="27"/>
  <c r="AG11" i="27"/>
  <c r="BR7" i="27"/>
  <c r="BC13" i="27"/>
  <c r="V10" i="27"/>
  <c r="BR5" i="27"/>
  <c r="AG13" i="27"/>
  <c r="BR19" i="27"/>
  <c r="BC19" i="27"/>
  <c r="BR14" i="27"/>
  <c r="BC17" i="27"/>
  <c r="AG8" i="27"/>
  <c r="K20" i="27"/>
  <c r="BR18" i="27"/>
  <c r="AR6" i="27"/>
  <c r="AG14" i="27"/>
  <c r="K22" i="27"/>
  <c r="AG19" i="27"/>
  <c r="BC11" i="27"/>
  <c r="V7" i="27"/>
  <c r="AG22" i="27"/>
  <c r="AG10" i="27"/>
  <c r="K10" i="27"/>
  <c r="BR8" i="27"/>
  <c r="K7" i="27"/>
  <c r="V12" i="27"/>
  <c r="K14" i="27"/>
  <c r="K11" i="27"/>
  <c r="AR22" i="27"/>
  <c r="AR5" i="27"/>
  <c r="K21" i="27"/>
  <c r="AG9" i="27"/>
  <c r="V21" i="27"/>
  <c r="AR18" i="27"/>
  <c r="AR8" i="27"/>
  <c r="AR16" i="27"/>
  <c r="K19" i="27"/>
  <c r="K9" i="27"/>
  <c r="K13" i="27"/>
  <c r="AG12" i="27"/>
  <c r="V22" i="27"/>
  <c r="BR21" i="27"/>
  <c r="BR13" i="27"/>
  <c r="BR17" i="27"/>
  <c r="V20" i="27"/>
  <c r="K6" i="27"/>
  <c r="BC7" i="27"/>
  <c r="V17" i="27"/>
  <c r="BR20" i="27"/>
  <c r="V9" i="27"/>
  <c r="K17" i="27"/>
  <c r="AR11" i="27"/>
  <c r="AG7" i="27"/>
  <c r="AR15" i="27"/>
  <c r="AR10" i="27"/>
  <c r="BR10" i="27"/>
  <c r="V15" i="27"/>
  <c r="AR19" i="27"/>
  <c r="K5" i="27"/>
  <c r="V13" i="27"/>
  <c r="AG20" i="27"/>
  <c r="AG5" i="27"/>
  <c r="BC12" i="27"/>
  <c r="BC10" i="27"/>
  <c r="BC9" i="27"/>
  <c r="AG18" i="27"/>
  <c r="V11" i="27"/>
  <c r="BR16" i="27"/>
  <c r="AR20" i="27"/>
  <c r="K16" i="27"/>
  <c r="BC22" i="27"/>
  <c r="K12" i="27"/>
  <c r="K8" i="27"/>
  <c r="V6" i="27"/>
  <c r="AR9" i="27"/>
  <c r="BC20" i="27"/>
  <c r="K15" i="27"/>
  <c r="AR14" i="27"/>
  <c r="BC8" i="27"/>
  <c r="BC14" i="27"/>
  <c r="K18" i="27"/>
  <c r="V8" i="27"/>
  <c r="AG21" i="27"/>
  <c r="BR9" i="27"/>
  <c r="AG16" i="27"/>
  <c r="BC15" i="27"/>
  <c r="BR22" i="27"/>
  <c r="AR7" i="27"/>
  <c r="V19" i="27"/>
  <c r="AR17" i="27"/>
  <c r="BC6" i="27"/>
  <c r="BR15" i="27"/>
  <c r="BR12" i="27"/>
  <c r="V16" i="27"/>
  <c r="AR12" i="27"/>
  <c r="AR13" i="27"/>
  <c r="BR11" i="27"/>
  <c r="AG17" i="27"/>
  <c r="AG15" i="27"/>
  <c r="BB28" i="14"/>
  <c r="BB29" i="14"/>
  <c r="BB21" i="14"/>
  <c r="BB5" i="14"/>
  <c r="BB45" i="14"/>
  <c r="BB8" i="14"/>
  <c r="BB20" i="14"/>
  <c r="BB36" i="14"/>
  <c r="BB7" i="14"/>
  <c r="BB41" i="14"/>
  <c r="BB14" i="14"/>
  <c r="BB44" i="14"/>
  <c r="BB34" i="14"/>
  <c r="BB15" i="14"/>
  <c r="BB13" i="14"/>
  <c r="BB43" i="14"/>
  <c r="BB30" i="14"/>
  <c r="BB6" i="14"/>
  <c r="BB22" i="14"/>
  <c r="BB31" i="14"/>
  <c r="BB39" i="14"/>
  <c r="BB42" i="14"/>
  <c r="BB16" i="14"/>
  <c r="BB32" i="14"/>
  <c r="BB9" i="14"/>
  <c r="BB18" i="14"/>
  <c r="BB12" i="14"/>
  <c r="E23" i="22" a="1"/>
  <c r="E23" i="22" s="1"/>
  <c r="BB37" i="14"/>
  <c r="BB10" i="14"/>
  <c r="BB11" i="14"/>
  <c r="BB17" i="14"/>
  <c r="BB38" i="14"/>
  <c r="BB19" i="14"/>
  <c r="BB35" i="14"/>
  <c r="BB33" i="14"/>
  <c r="BB40" i="14"/>
  <c r="B23" i="22" a="1"/>
  <c r="B23" i="22" s="1"/>
  <c r="M12" i="13" a="1"/>
  <c r="M12" i="13" s="1"/>
  <c r="L24" i="13" a="1"/>
  <c r="L24" i="13" s="1"/>
  <c r="N24" i="13" a="1"/>
  <c r="N24" i="13" s="1"/>
  <c r="P19" i="13" a="1"/>
  <c r="P19" i="13" s="1"/>
  <c r="I19" i="13" a="1"/>
  <c r="I19" i="13" s="1"/>
  <c r="F12" i="13" a="1"/>
  <c r="F12" i="13" s="1"/>
  <c r="J7" i="13" a="1"/>
  <c r="J7" i="13" s="1"/>
  <c r="H12" i="13" a="1"/>
  <c r="H12" i="13" s="1"/>
  <c r="Q7" i="13" a="1"/>
  <c r="Q7" i="13" s="1"/>
  <c r="K12" i="13" a="1"/>
  <c r="K12" i="13" s="1"/>
  <c r="M7" i="13" a="1"/>
  <c r="M7" i="13" s="1"/>
  <c r="G12" i="13" a="1"/>
  <c r="G12" i="13" s="1"/>
  <c r="M24" i="13" a="1"/>
  <c r="M24" i="13" s="1"/>
  <c r="L12" i="13" a="1"/>
  <c r="L12" i="13" s="1"/>
  <c r="H19" i="13" a="1"/>
  <c r="H19" i="13" s="1"/>
  <c r="J24" i="13" a="1"/>
  <c r="J24" i="13" s="1"/>
  <c r="K19" i="13" a="1"/>
  <c r="K19" i="13" s="1"/>
  <c r="O19" i="13" a="1"/>
  <c r="O19" i="13" s="1"/>
  <c r="G19" i="13" a="1"/>
  <c r="G19" i="13" s="1"/>
  <c r="L19" i="13" a="1"/>
  <c r="L19" i="13" s="1"/>
  <c r="J19" i="13" a="1"/>
  <c r="J19" i="13" s="1"/>
  <c r="G24" i="13" a="1"/>
  <c r="G24" i="13" s="1"/>
  <c r="K18" i="12"/>
  <c r="K5" i="12"/>
  <c r="N7" i="13" a="1"/>
  <c r="N7" i="13" s="1"/>
  <c r="K10" i="12"/>
  <c r="K4" i="12"/>
  <c r="K12" i="12"/>
  <c r="K11" i="12"/>
  <c r="F7" i="13" a="1"/>
  <c r="F7" i="13" s="1"/>
  <c r="D9" i="13"/>
  <c r="K9" i="12"/>
  <c r="K17" i="12"/>
  <c r="K7" i="12"/>
  <c r="O7" i="13" a="1"/>
  <c r="O7" i="13" s="1"/>
  <c r="G7" i="13" a="1"/>
  <c r="G7" i="13" s="1"/>
  <c r="I7" i="13" a="1"/>
  <c r="I7" i="13" s="1"/>
  <c r="K7" i="13" a="1"/>
  <c r="K7" i="13" s="1"/>
  <c r="K8" i="12"/>
  <c r="K6" i="12"/>
  <c r="D21" i="13"/>
  <c r="BC8" i="1"/>
  <c r="BC16" i="1"/>
  <c r="BC22" i="1"/>
  <c r="BC10" i="1"/>
  <c r="Q19" i="13" a="1"/>
  <c r="Q19" i="13" s="1"/>
  <c r="BQ9" i="1"/>
  <c r="AQ9" i="1"/>
  <c r="H19" i="12" s="1"/>
  <c r="BQ18" i="1"/>
  <c r="BQ17" i="1"/>
  <c r="BQ7" i="1"/>
  <c r="AF5" i="1"/>
  <c r="AF10" i="1"/>
  <c r="F12" i="12" s="1"/>
  <c r="U17" i="1"/>
  <c r="D17" i="12" s="1"/>
  <c r="U5" i="1"/>
  <c r="D6" i="12" s="1"/>
  <c r="AF22" i="1"/>
  <c r="F5" i="12" s="1"/>
  <c r="U15" i="1"/>
  <c r="J19" i="1"/>
  <c r="B15" i="12" s="1"/>
  <c r="AF13" i="1"/>
  <c r="F7" i="12" s="1"/>
  <c r="AF21" i="1"/>
  <c r="F21" i="12" s="1"/>
  <c r="BQ10" i="1"/>
  <c r="BQ11" i="1"/>
  <c r="AQ20" i="1"/>
  <c r="H14" i="12" s="1"/>
  <c r="J15" i="1"/>
  <c r="J13" i="1"/>
  <c r="B7" i="12" s="1"/>
  <c r="AF12" i="1"/>
  <c r="F8" i="12" s="1"/>
  <c r="AF6" i="1"/>
  <c r="F10" i="12" s="1"/>
  <c r="AF17" i="1"/>
  <c r="F17" i="12" s="1"/>
  <c r="BQ12" i="1"/>
  <c r="BQ13" i="1"/>
  <c r="AQ17" i="1"/>
  <c r="H17" i="12" s="1"/>
  <c r="U13" i="1"/>
  <c r="D7" i="12" s="1"/>
  <c r="J14" i="1"/>
  <c r="B9" i="12" s="1"/>
  <c r="J12" i="1"/>
  <c r="B8" i="12" s="1"/>
  <c r="AF16" i="1"/>
  <c r="F18" i="12" s="1"/>
  <c r="AF9" i="1"/>
  <c r="F19" i="12" s="1"/>
  <c r="AF19" i="1"/>
  <c r="F15" i="12" s="1"/>
  <c r="AQ7" i="1"/>
  <c r="BQ16" i="1"/>
  <c r="U22" i="1"/>
  <c r="D5" i="12" s="1"/>
  <c r="J8" i="1"/>
  <c r="B11" i="12" s="1"/>
  <c r="U14" i="1"/>
  <c r="D9" i="12" s="1"/>
  <c r="U16" i="1"/>
  <c r="D18" i="12" s="1"/>
  <c r="BQ15" i="1"/>
  <c r="AF20" i="1"/>
  <c r="F14" i="12" s="1"/>
  <c r="AF14" i="1"/>
  <c r="F9" i="12" s="1"/>
  <c r="BQ8" i="1"/>
  <c r="AQ5" i="1"/>
  <c r="U8" i="1"/>
  <c r="D11" i="12" s="1"/>
  <c r="AQ11" i="1"/>
  <c r="H4" i="12" s="1"/>
  <c r="AQ14" i="1"/>
  <c r="H9" i="12" s="1"/>
  <c r="AQ8" i="1"/>
  <c r="H11" i="12" s="1"/>
  <c r="BQ20" i="1"/>
  <c r="J22" i="1"/>
  <c r="B5" i="12" s="1"/>
  <c r="J6" i="1"/>
  <c r="B10" i="12" s="1"/>
  <c r="J7" i="1"/>
  <c r="B13" i="12" s="1"/>
  <c r="U12" i="1"/>
  <c r="D8" i="12" s="1"/>
  <c r="U6" i="1"/>
  <c r="D10" i="12" s="1"/>
  <c r="U20" i="1"/>
  <c r="D14" i="12" s="1"/>
  <c r="J16" i="1"/>
  <c r="B18" i="12" s="1"/>
  <c r="AQ21" i="1"/>
  <c r="H21" i="12" s="1"/>
  <c r="AF7" i="1"/>
  <c r="F13" i="12" s="1"/>
  <c r="AF15" i="1"/>
  <c r="BQ22" i="1"/>
  <c r="AQ12" i="1"/>
  <c r="H8" i="12" s="1"/>
  <c r="U9" i="1"/>
  <c r="D19" i="12" s="1"/>
  <c r="AQ6" i="1"/>
  <c r="H10" i="12" s="1"/>
  <c r="BQ14" i="1"/>
  <c r="AQ22" i="1"/>
  <c r="H5" i="12" s="1"/>
  <c r="U18" i="1"/>
  <c r="D20" i="12" s="1"/>
  <c r="J18" i="1"/>
  <c r="B20" i="12" s="1"/>
  <c r="J5" i="1"/>
  <c r="B6" i="12" s="1"/>
  <c r="U21" i="1"/>
  <c r="D21" i="12" s="1"/>
  <c r="J20" i="1"/>
  <c r="B14" i="12" s="1"/>
  <c r="U10" i="1"/>
  <c r="D12" i="12" s="1"/>
  <c r="AF8" i="1"/>
  <c r="F11" i="12" s="1"/>
  <c r="J21" i="1"/>
  <c r="B21" i="12" s="1"/>
  <c r="AQ10" i="1"/>
  <c r="H12" i="12" s="1"/>
  <c r="BQ19" i="1"/>
  <c r="U19" i="1"/>
  <c r="D15" i="12" s="1"/>
  <c r="BQ6" i="1"/>
  <c r="J17" i="1"/>
  <c r="B17" i="12" s="1"/>
  <c r="J9" i="1"/>
  <c r="B19" i="12" s="1"/>
  <c r="AF18" i="1"/>
  <c r="F20" i="12" s="1"/>
  <c r="AQ15" i="1"/>
  <c r="H16" i="12" s="1"/>
  <c r="AQ13" i="1"/>
  <c r="H7" i="12" s="1"/>
  <c r="BQ21" i="1"/>
  <c r="J10" i="1"/>
  <c r="B12" i="12" s="1"/>
  <c r="AQ18" i="1"/>
  <c r="H20" i="12" s="1"/>
  <c r="AQ19" i="1"/>
  <c r="H15" i="12" s="1"/>
  <c r="BQ5" i="1"/>
  <c r="U7" i="1"/>
  <c r="D13" i="12" s="1"/>
  <c r="AQ16" i="1"/>
  <c r="H18" i="12" s="1"/>
  <c r="U11" i="1"/>
  <c r="D4" i="12" s="1"/>
  <c r="J11" i="1"/>
  <c r="B4" i="12" s="1"/>
  <c r="AF11" i="1"/>
  <c r="F4" i="12" s="1"/>
  <c r="D4" i="34" l="1"/>
  <c r="D4" i="35"/>
  <c r="J13" i="36"/>
  <c r="J35" i="34"/>
  <c r="D12" i="34"/>
  <c r="D12" i="35"/>
  <c r="H4" i="34"/>
  <c r="H4" i="35"/>
  <c r="H21" i="35"/>
  <c r="H21" i="34"/>
  <c r="B16" i="36"/>
  <c r="B38" i="36" s="1"/>
  <c r="B38" i="34"/>
  <c r="K40" i="33"/>
  <c r="H5" i="36"/>
  <c r="H27" i="36" s="1"/>
  <c r="H27" i="34"/>
  <c r="D11" i="36"/>
  <c r="D33" i="36" s="1"/>
  <c r="D33" i="34"/>
  <c r="F20" i="36"/>
  <c r="F42" i="36" s="1"/>
  <c r="F42" i="34"/>
  <c r="F12" i="36"/>
  <c r="F34" i="34"/>
  <c r="D10" i="34"/>
  <c r="D10" i="35"/>
  <c r="F14" i="36"/>
  <c r="F36" i="36" s="1"/>
  <c r="F36" i="34"/>
  <c r="D7" i="35"/>
  <c r="D7" i="34"/>
  <c r="B17" i="35"/>
  <c r="B17" i="34"/>
  <c r="H6" i="36"/>
  <c r="H28" i="36" s="1"/>
  <c r="F8" i="35"/>
  <c r="F8" i="34"/>
  <c r="F16" i="36"/>
  <c r="F38" i="36" s="1"/>
  <c r="F38" i="34"/>
  <c r="B11" i="34"/>
  <c r="B11" i="35"/>
  <c r="D17" i="36"/>
  <c r="D39" i="36" s="1"/>
  <c r="E39" i="36" s="1"/>
  <c r="D39" i="34"/>
  <c r="D20" i="34"/>
  <c r="D20" i="35"/>
  <c r="J7" i="34"/>
  <c r="J7" i="35"/>
  <c r="F18" i="34"/>
  <c r="F18" i="35"/>
  <c r="F17" i="36"/>
  <c r="F39" i="34"/>
  <c r="H10" i="36"/>
  <c r="H32" i="36" s="1"/>
  <c r="H32" i="34"/>
  <c r="H17" i="35"/>
  <c r="H17" i="34"/>
  <c r="B14" i="34"/>
  <c r="B14" i="35"/>
  <c r="F15" i="36"/>
  <c r="J13" i="35"/>
  <c r="J13" i="34"/>
  <c r="B20" i="35"/>
  <c r="B20" i="34"/>
  <c r="B15" i="36"/>
  <c r="B37" i="36" s="1"/>
  <c r="B37" i="34"/>
  <c r="K39" i="33"/>
  <c r="H9" i="36"/>
  <c r="H31" i="36" s="1"/>
  <c r="H31" i="34"/>
  <c r="B20" i="36"/>
  <c r="M20" i="36" s="1"/>
  <c r="K44" i="33"/>
  <c r="B12" i="34"/>
  <c r="B12" i="35"/>
  <c r="J4" i="36"/>
  <c r="J26" i="34"/>
  <c r="J16" i="36"/>
  <c r="J38" i="34"/>
  <c r="B19" i="34"/>
  <c r="B19" i="35"/>
  <c r="B4" i="35"/>
  <c r="B4" i="34"/>
  <c r="J20" i="35"/>
  <c r="J20" i="34"/>
  <c r="H16" i="36"/>
  <c r="H38" i="36" s="1"/>
  <c r="H38" i="34"/>
  <c r="B10" i="36"/>
  <c r="K45" i="33"/>
  <c r="K34" i="33"/>
  <c r="B32" i="34"/>
  <c r="K41" i="33"/>
  <c r="J6" i="34"/>
  <c r="J6" i="35"/>
  <c r="J20" i="36"/>
  <c r="J42" i="34"/>
  <c r="BB42" i="33"/>
  <c r="AF29" i="33"/>
  <c r="AG44" i="33" s="1"/>
  <c r="AF30" i="33"/>
  <c r="K38" i="33"/>
  <c r="J33" i="34"/>
  <c r="J6" i="36"/>
  <c r="J28" i="34"/>
  <c r="D26" i="34"/>
  <c r="J8" i="34"/>
  <c r="D41" i="34"/>
  <c r="J18" i="35"/>
  <c r="B31" i="34"/>
  <c r="H43" i="34"/>
  <c r="F13" i="34"/>
  <c r="B26" i="36"/>
  <c r="J18" i="33"/>
  <c r="BB20" i="33"/>
  <c r="J11" i="33"/>
  <c r="K19" i="33" s="1"/>
  <c r="U16" i="33"/>
  <c r="BQ22" i="33"/>
  <c r="AQ28" i="33"/>
  <c r="D15" i="35"/>
  <c r="D40" i="34"/>
  <c r="J39" i="34"/>
  <c r="BB19" i="33"/>
  <c r="B8" i="36"/>
  <c r="B30" i="34"/>
  <c r="U17" i="32"/>
  <c r="AQ13" i="33"/>
  <c r="AR16" i="33" s="1"/>
  <c r="AQ22" i="33"/>
  <c r="AQ19" i="33"/>
  <c r="BB45" i="33"/>
  <c r="AQ19" i="31"/>
  <c r="K31" i="33"/>
  <c r="F29" i="34"/>
  <c r="K28" i="33"/>
  <c r="K30" i="33"/>
  <c r="D16" i="35"/>
  <c r="F35" i="34"/>
  <c r="H5" i="34"/>
  <c r="F26" i="34"/>
  <c r="F30" i="34"/>
  <c r="D18" i="35"/>
  <c r="B18" i="34"/>
  <c r="J36" i="34"/>
  <c r="J16" i="35"/>
  <c r="B43" i="34"/>
  <c r="B28" i="34"/>
  <c r="H40" i="34"/>
  <c r="J19" i="34"/>
  <c r="BB10" i="33"/>
  <c r="BC21" i="33" s="1"/>
  <c r="D21" i="36"/>
  <c r="D43" i="36" s="1"/>
  <c r="D43" i="34"/>
  <c r="F7" i="34"/>
  <c r="BB31" i="33"/>
  <c r="F21" i="36"/>
  <c r="F43" i="36" s="1"/>
  <c r="F43" i="34"/>
  <c r="F19" i="36"/>
  <c r="F41" i="36" s="1"/>
  <c r="F41" i="34"/>
  <c r="F10" i="36"/>
  <c r="F32" i="36" s="1"/>
  <c r="AG34" i="33"/>
  <c r="F9" i="36"/>
  <c r="F31" i="36" s="1"/>
  <c r="F31" i="34"/>
  <c r="BQ12" i="32"/>
  <c r="BQ39" i="33"/>
  <c r="BQ12" i="33"/>
  <c r="M19" i="36"/>
  <c r="B5" i="36"/>
  <c r="B27" i="34"/>
  <c r="BB7" i="32"/>
  <c r="AQ18" i="31"/>
  <c r="U21" i="32"/>
  <c r="U30" i="33"/>
  <c r="BQ19" i="33"/>
  <c r="BB18" i="33"/>
  <c r="BC6" i="33" s="1"/>
  <c r="F16" i="34"/>
  <c r="J5" i="34"/>
  <c r="J5" i="35"/>
  <c r="B19" i="36"/>
  <c r="B41" i="36" s="1"/>
  <c r="K43" i="33"/>
  <c r="J22" i="33"/>
  <c r="BQ8" i="33"/>
  <c r="BR6" i="33" s="1"/>
  <c r="U29" i="33"/>
  <c r="J21" i="32"/>
  <c r="BQ7" i="32"/>
  <c r="BR5" i="32" s="1"/>
  <c r="AQ22" i="31"/>
  <c r="BQ9" i="31"/>
  <c r="U21" i="29"/>
  <c r="J17" i="30"/>
  <c r="J7" i="31"/>
  <c r="J6" i="30"/>
  <c r="AQ15" i="29"/>
  <c r="AQ20" i="31"/>
  <c r="J21" i="29"/>
  <c r="AF16" i="31"/>
  <c r="AG16" i="31" s="1"/>
  <c r="U14" i="32"/>
  <c r="AQ10" i="30"/>
  <c r="BB13" i="29"/>
  <c r="AF8" i="30"/>
  <c r="AQ7" i="29"/>
  <c r="AQ18" i="30"/>
  <c r="BB6" i="30"/>
  <c r="U11" i="29"/>
  <c r="U16" i="29"/>
  <c r="U10" i="29"/>
  <c r="J13" i="30"/>
  <c r="AQ21" i="29"/>
  <c r="U7" i="33"/>
  <c r="V17" i="33" s="1"/>
  <c r="BQ11" i="32"/>
  <c r="BQ21" i="30"/>
  <c r="AF18" i="30"/>
  <c r="AF7" i="32"/>
  <c r="AF16" i="32"/>
  <c r="U20" i="29"/>
  <c r="BB5" i="31"/>
  <c r="AQ15" i="32"/>
  <c r="U19" i="29"/>
  <c r="U18" i="31"/>
  <c r="BQ6" i="32"/>
  <c r="BR22" i="32" s="1"/>
  <c r="AQ6" i="32"/>
  <c r="BB19" i="29"/>
  <c r="BQ20" i="30"/>
  <c r="BQ9" i="30"/>
  <c r="U7" i="31"/>
  <c r="V9" i="31" s="1"/>
  <c r="AF21" i="30"/>
  <c r="BQ22" i="30"/>
  <c r="AQ7" i="30"/>
  <c r="BQ21" i="29"/>
  <c r="U12" i="29"/>
  <c r="J13" i="32"/>
  <c r="U21" i="31"/>
  <c r="BQ19" i="30"/>
  <c r="BQ6" i="30"/>
  <c r="BB8" i="29"/>
  <c r="BB21" i="31"/>
  <c r="AF14" i="31"/>
  <c r="U20" i="32"/>
  <c r="BB17" i="29"/>
  <c r="J22" i="31"/>
  <c r="U18" i="30"/>
  <c r="AQ8" i="30"/>
  <c r="BB11" i="31"/>
  <c r="J11" i="30"/>
  <c r="AF22" i="31"/>
  <c r="BQ12" i="29"/>
  <c r="J10" i="30"/>
  <c r="AQ18" i="29"/>
  <c r="AQ14" i="31"/>
  <c r="AF6" i="30"/>
  <c r="U18" i="29"/>
  <c r="AF5" i="29"/>
  <c r="U16" i="30"/>
  <c r="BB10" i="31"/>
  <c r="BB9" i="31"/>
  <c r="AQ6" i="31"/>
  <c r="AR12" i="31" s="1"/>
  <c r="U7" i="32"/>
  <c r="AQ10" i="31"/>
  <c r="AR10" i="31" s="1"/>
  <c r="AQ20" i="30"/>
  <c r="U11" i="32"/>
  <c r="U8" i="31"/>
  <c r="J18" i="31"/>
  <c r="BQ9" i="29"/>
  <c r="BQ8" i="29"/>
  <c r="AF11" i="29"/>
  <c r="J14" i="29"/>
  <c r="AF17" i="32"/>
  <c r="AF16" i="30"/>
  <c r="J14" i="31"/>
  <c r="U17" i="30"/>
  <c r="BQ7" i="30"/>
  <c r="BQ22" i="31"/>
  <c r="AF14" i="30"/>
  <c r="AQ17" i="29"/>
  <c r="J12" i="29"/>
  <c r="AF13" i="29"/>
  <c r="BB16" i="29"/>
  <c r="AQ19" i="29"/>
  <c r="BB22" i="32"/>
  <c r="BB15" i="29"/>
  <c r="BQ20" i="29"/>
  <c r="AQ37" i="33"/>
  <c r="J20" i="32"/>
  <c r="BQ16" i="32"/>
  <c r="AF11" i="32"/>
  <c r="U10" i="32"/>
  <c r="AF7" i="33"/>
  <c r="AG14" i="33" s="1"/>
  <c r="U34" i="33"/>
  <c r="AF19" i="33"/>
  <c r="BQ34" i="33"/>
  <c r="BR41" i="33" s="1"/>
  <c r="U15" i="32"/>
  <c r="AF13" i="32"/>
  <c r="BB12" i="31"/>
  <c r="BB9" i="32"/>
  <c r="AF18" i="32"/>
  <c r="J20" i="30"/>
  <c r="BB10" i="32"/>
  <c r="AF22" i="30"/>
  <c r="J9" i="29"/>
  <c r="BB16" i="30"/>
  <c r="AQ6" i="30"/>
  <c r="J16" i="30"/>
  <c r="K16" i="30" s="1"/>
  <c r="AQ12" i="32"/>
  <c r="J22" i="32"/>
  <c r="AF21" i="31"/>
  <c r="BQ11" i="29"/>
  <c r="AQ14" i="32"/>
  <c r="BQ14" i="29"/>
  <c r="AF18" i="31"/>
  <c r="J13" i="29"/>
  <c r="AQ5" i="29"/>
  <c r="J11" i="32"/>
  <c r="AF10" i="29"/>
  <c r="AF16" i="29"/>
  <c r="AQ9" i="30"/>
  <c r="U11" i="30"/>
  <c r="AF15" i="29"/>
  <c r="AQ5" i="30"/>
  <c r="AR22" i="30" s="1"/>
  <c r="AF20" i="30"/>
  <c r="BB16" i="31"/>
  <c r="AF8" i="29"/>
  <c r="U15" i="30"/>
  <c r="J13" i="31"/>
  <c r="BB15" i="31"/>
  <c r="BQ13" i="30"/>
  <c r="AQ12" i="30"/>
  <c r="U15" i="29"/>
  <c r="U19" i="30"/>
  <c r="BB8" i="31"/>
  <c r="AF10" i="32"/>
  <c r="AG10" i="32" s="1"/>
  <c r="BQ14" i="31"/>
  <c r="AF13" i="33"/>
  <c r="U36" i="33"/>
  <c r="BB18" i="30"/>
  <c r="BQ6" i="31"/>
  <c r="BR21" i="31" s="1"/>
  <c r="AQ8" i="31"/>
  <c r="AQ13" i="31"/>
  <c r="J14" i="30"/>
  <c r="BQ17" i="30"/>
  <c r="U12" i="31"/>
  <c r="J18" i="30"/>
  <c r="BQ15" i="31"/>
  <c r="J5" i="31"/>
  <c r="K11" i="31" s="1"/>
  <c r="AF7" i="31"/>
  <c r="BB17" i="32"/>
  <c r="AQ20" i="29"/>
  <c r="J7" i="29"/>
  <c r="J16" i="31"/>
  <c r="BB12" i="30"/>
  <c r="AQ16" i="30"/>
  <c r="U8" i="29"/>
  <c r="AF11" i="31"/>
  <c r="BB11" i="30"/>
  <c r="J19" i="30"/>
  <c r="BQ10" i="29"/>
  <c r="BQ11" i="30"/>
  <c r="U7" i="30"/>
  <c r="AF6" i="29"/>
  <c r="BB14" i="31"/>
  <c r="J5" i="29"/>
  <c r="AF20" i="31"/>
  <c r="BQ11" i="31"/>
  <c r="J5" i="32"/>
  <c r="U8" i="30"/>
  <c r="BB12" i="32"/>
  <c r="J9" i="31"/>
  <c r="AQ21" i="30"/>
  <c r="AF19" i="29"/>
  <c r="AF10" i="31"/>
  <c r="U5" i="29"/>
  <c r="AF17" i="29"/>
  <c r="BQ13" i="29"/>
  <c r="J16" i="32"/>
  <c r="J22" i="29"/>
  <c r="K22" i="29" s="1"/>
  <c r="BQ10" i="30"/>
  <c r="BR10" i="30" s="1"/>
  <c r="J15" i="30"/>
  <c r="J22" i="30"/>
  <c r="BQ16" i="31"/>
  <c r="BQ7" i="31"/>
  <c r="AF15" i="33"/>
  <c r="BQ19" i="31"/>
  <c r="BQ17" i="31"/>
  <c r="BR17" i="31" s="1"/>
  <c r="AF13" i="30"/>
  <c r="AQ35" i="33"/>
  <c r="AR39" i="33" s="1"/>
  <c r="AQ17" i="31"/>
  <c r="U16" i="32"/>
  <c r="BB5" i="30"/>
  <c r="BC8" i="30" s="1"/>
  <c r="AF17" i="30"/>
  <c r="BQ14" i="30"/>
  <c r="BQ17" i="29"/>
  <c r="J9" i="30"/>
  <c r="BQ20" i="31"/>
  <c r="BQ18" i="30"/>
  <c r="U22" i="30"/>
  <c r="V22" i="30" s="1"/>
  <c r="U5" i="32"/>
  <c r="U11" i="31"/>
  <c r="U9" i="30"/>
  <c r="J8" i="31"/>
  <c r="K8" i="31" s="1"/>
  <c r="AF11" i="30"/>
  <c r="AQ13" i="29"/>
  <c r="BB14" i="29"/>
  <c r="BB13" i="32"/>
  <c r="BQ16" i="29"/>
  <c r="AQ13" i="32"/>
  <c r="BB16" i="32"/>
  <c r="BB29" i="33"/>
  <c r="BC38" i="33" s="1"/>
  <c r="BB6" i="31"/>
  <c r="BC6" i="31" s="1"/>
  <c r="J10" i="29"/>
  <c r="J15" i="31"/>
  <c r="AF10" i="30"/>
  <c r="AG10" i="30" s="1"/>
  <c r="AF22" i="32"/>
  <c r="J20" i="29"/>
  <c r="U19" i="31"/>
  <c r="V19" i="31" s="1"/>
  <c r="BB5" i="32"/>
  <c r="BC18" i="32" s="1"/>
  <c r="J21" i="31"/>
  <c r="U16" i="31"/>
  <c r="AF5" i="31"/>
  <c r="AG12" i="31" s="1"/>
  <c r="AF18" i="29"/>
  <c r="U12" i="30"/>
  <c r="AF8" i="32"/>
  <c r="U13" i="30"/>
  <c r="U22" i="29"/>
  <c r="V22" i="29" s="1"/>
  <c r="AQ10" i="29"/>
  <c r="AR10" i="29" s="1"/>
  <c r="BQ15" i="30"/>
  <c r="U7" i="29"/>
  <c r="BB6" i="29"/>
  <c r="BC12" i="29" s="1"/>
  <c r="BB18" i="29"/>
  <c r="AF14" i="32"/>
  <c r="AF9" i="30"/>
  <c r="AQ10" i="32"/>
  <c r="AR10" i="32" s="1"/>
  <c r="AQ13" i="30"/>
  <c r="BB34" i="33"/>
  <c r="BB6" i="32"/>
  <c r="BB19" i="30"/>
  <c r="J6" i="31"/>
  <c r="BQ18" i="32"/>
  <c r="BR18" i="32" s="1"/>
  <c r="BQ19" i="29"/>
  <c r="BB15" i="30"/>
  <c r="BC15" i="30" s="1"/>
  <c r="U13" i="29"/>
  <c r="AQ9" i="29"/>
  <c r="AF9" i="31"/>
  <c r="AG9" i="31" s="1"/>
  <c r="AF14" i="29"/>
  <c r="AG14" i="29" s="1"/>
  <c r="U5" i="30"/>
  <c r="V21" i="30" s="1"/>
  <c r="AQ19" i="30"/>
  <c r="AQ16" i="29"/>
  <c r="BQ6" i="29"/>
  <c r="U6" i="32"/>
  <c r="V6" i="32" s="1"/>
  <c r="AQ9" i="31"/>
  <c r="BQ12" i="30"/>
  <c r="AQ11" i="30"/>
  <c r="AR11" i="30" s="1"/>
  <c r="J16" i="29"/>
  <c r="BQ10" i="32"/>
  <c r="BR10" i="32" s="1"/>
  <c r="BQ7" i="29"/>
  <c r="J8" i="32"/>
  <c r="K8" i="32" s="1"/>
  <c r="BB20" i="29"/>
  <c r="BC20" i="29" s="1"/>
  <c r="AF19" i="30"/>
  <c r="AR15" i="33"/>
  <c r="BR17" i="33"/>
  <c r="BC10" i="33"/>
  <c r="V35" i="33"/>
  <c r="AG28" i="33"/>
  <c r="K7" i="33"/>
  <c r="BR12" i="33"/>
  <c r="BR6" i="32"/>
  <c r="BR11" i="32"/>
  <c r="BR21" i="32"/>
  <c r="BR8" i="32"/>
  <c r="AG36" i="33"/>
  <c r="AR19" i="33"/>
  <c r="BC22" i="33"/>
  <c r="BC13" i="33"/>
  <c r="V44" i="33"/>
  <c r="AR18" i="33"/>
  <c r="AR8" i="33"/>
  <c r="BR8" i="33"/>
  <c r="V6" i="33"/>
  <c r="BR7" i="32"/>
  <c r="BR19" i="33"/>
  <c r="K42" i="33"/>
  <c r="BC7" i="33"/>
  <c r="AG18" i="33"/>
  <c r="AG9" i="33"/>
  <c r="AG20" i="33"/>
  <c r="AG21" i="33"/>
  <c r="AG32" i="33"/>
  <c r="K29" i="33"/>
  <c r="AR41" i="33"/>
  <c r="C11" i="36"/>
  <c r="K14" i="33"/>
  <c r="K22" i="33"/>
  <c r="V7" i="33"/>
  <c r="V11" i="33"/>
  <c r="V13" i="33"/>
  <c r="AR13" i="33"/>
  <c r="AR36" i="33"/>
  <c r="K35" i="33"/>
  <c r="K36" i="33"/>
  <c r="AR22" i="33"/>
  <c r="AR34" i="33"/>
  <c r="B33" i="34"/>
  <c r="B6" i="34"/>
  <c r="K13" i="33"/>
  <c r="AR35" i="33"/>
  <c r="AR11" i="33"/>
  <c r="K5" i="33"/>
  <c r="V14" i="33"/>
  <c r="K12" i="33"/>
  <c r="V10" i="33"/>
  <c r="H29" i="34"/>
  <c r="V45" i="33"/>
  <c r="V34" i="33"/>
  <c r="H15" i="35"/>
  <c r="V33" i="33"/>
  <c r="V40" i="33"/>
  <c r="AR5" i="33"/>
  <c r="V29" i="33"/>
  <c r="K9" i="33"/>
  <c r="BR18" i="33"/>
  <c r="V30" i="33"/>
  <c r="V28" i="33"/>
  <c r="BR22" i="33"/>
  <c r="V32" i="33"/>
  <c r="F40" i="34"/>
  <c r="BR21" i="33"/>
  <c r="BR13" i="33"/>
  <c r="H8" i="35"/>
  <c r="M15" i="36"/>
  <c r="AR10" i="33"/>
  <c r="K11" i="33"/>
  <c r="BR10" i="33"/>
  <c r="AR17" i="33"/>
  <c r="K21" i="33"/>
  <c r="V38" i="33"/>
  <c r="BR20" i="33"/>
  <c r="AR6" i="33"/>
  <c r="B9" i="34"/>
  <c r="C14" i="36"/>
  <c r="AR7" i="33"/>
  <c r="BR11" i="33"/>
  <c r="BR16" i="33"/>
  <c r="V41" i="33"/>
  <c r="V39" i="33"/>
  <c r="B42" i="36"/>
  <c r="BR5" i="33"/>
  <c r="AR20" i="33"/>
  <c r="AR21" i="33"/>
  <c r="V31" i="33"/>
  <c r="M14" i="36"/>
  <c r="M36" i="36" s="1"/>
  <c r="K6" i="33"/>
  <c r="V22" i="33"/>
  <c r="D36" i="34"/>
  <c r="C8" i="36"/>
  <c r="M16" i="36"/>
  <c r="BC17" i="33"/>
  <c r="BR14" i="33"/>
  <c r="K18" i="33"/>
  <c r="BC15" i="33"/>
  <c r="K8" i="33"/>
  <c r="K33" i="33"/>
  <c r="V18" i="33"/>
  <c r="V8" i="33"/>
  <c r="BC8" i="33"/>
  <c r="BC19" i="33"/>
  <c r="BC9" i="33"/>
  <c r="AR14" i="33"/>
  <c r="D5" i="34"/>
  <c r="J9" i="35"/>
  <c r="H29" i="36"/>
  <c r="AR9" i="33"/>
  <c r="BC14" i="33"/>
  <c r="BC18" i="33"/>
  <c r="AG37" i="33"/>
  <c r="AG31" i="33"/>
  <c r="H28" i="34"/>
  <c r="B42" i="34"/>
  <c r="F37" i="36"/>
  <c r="G37" i="36" s="1"/>
  <c r="M17" i="36"/>
  <c r="M39" i="36" s="1"/>
  <c r="C13" i="36"/>
  <c r="F35" i="36"/>
  <c r="G35" i="36" s="1"/>
  <c r="C15" i="36"/>
  <c r="V21" i="33"/>
  <c r="K16" i="33"/>
  <c r="AR29" i="33"/>
  <c r="V15" i="33"/>
  <c r="B6" i="35"/>
  <c r="D5" i="35"/>
  <c r="C6" i="36"/>
  <c r="C18" i="36"/>
  <c r="C4" i="36"/>
  <c r="C19" i="36"/>
  <c r="C5" i="36"/>
  <c r="K17" i="33"/>
  <c r="V20" i="33"/>
  <c r="AR31" i="33"/>
  <c r="V12" i="33"/>
  <c r="AR44" i="33"/>
  <c r="V16" i="33"/>
  <c r="V9" i="33"/>
  <c r="K37" i="33"/>
  <c r="K32" i="33"/>
  <c r="C20" i="36"/>
  <c r="D37" i="36"/>
  <c r="E37" i="36" s="1"/>
  <c r="B32" i="36"/>
  <c r="C32" i="36" s="1"/>
  <c r="C12" i="36"/>
  <c r="C21" i="36"/>
  <c r="C9" i="36"/>
  <c r="F37" i="34"/>
  <c r="D37" i="34"/>
  <c r="C7" i="36"/>
  <c r="F34" i="36"/>
  <c r="G34" i="36" s="1"/>
  <c r="C10" i="36"/>
  <c r="F39" i="36"/>
  <c r="G39" i="36" s="1"/>
  <c r="M9" i="36"/>
  <c r="C17" i="36"/>
  <c r="C16" i="36"/>
  <c r="H18" i="34"/>
  <c r="H18" i="35"/>
  <c r="I41" i="36"/>
  <c r="G41" i="36"/>
  <c r="C28" i="36"/>
  <c r="I40" i="36"/>
  <c r="E36" i="36"/>
  <c r="C29" i="36"/>
  <c r="C35" i="36"/>
  <c r="E35" i="36"/>
  <c r="E43" i="36"/>
  <c r="I28" i="36"/>
  <c r="I43" i="36"/>
  <c r="G31" i="36"/>
  <c r="I30" i="36"/>
  <c r="C38" i="36"/>
  <c r="G29" i="36"/>
  <c r="C31" i="36"/>
  <c r="E42" i="36"/>
  <c r="G43" i="36"/>
  <c r="G40" i="36"/>
  <c r="I32" i="36"/>
  <c r="G38" i="36"/>
  <c r="C36" i="36"/>
  <c r="G32" i="36"/>
  <c r="C33" i="36"/>
  <c r="M38" i="36"/>
  <c r="I29" i="36"/>
  <c r="I38" i="36"/>
  <c r="E29" i="36"/>
  <c r="I34" i="36"/>
  <c r="E38" i="36"/>
  <c r="G26" i="36"/>
  <c r="C42" i="36"/>
  <c r="I36" i="36"/>
  <c r="E26" i="36"/>
  <c r="C34" i="36"/>
  <c r="E41" i="36"/>
  <c r="G33" i="36"/>
  <c r="E40" i="36"/>
  <c r="G36" i="36"/>
  <c r="I37" i="36"/>
  <c r="G30" i="36"/>
  <c r="M41" i="36"/>
  <c r="M42" i="36"/>
  <c r="C39" i="36"/>
  <c r="I39" i="36"/>
  <c r="C43" i="36"/>
  <c r="E33" i="36"/>
  <c r="I31" i="36"/>
  <c r="C26" i="36"/>
  <c r="E31" i="36"/>
  <c r="M37" i="36"/>
  <c r="C41" i="36"/>
  <c r="G42" i="36"/>
  <c r="C40" i="36"/>
  <c r="I42" i="36"/>
  <c r="E30" i="36"/>
  <c r="I27" i="36"/>
  <c r="C37" i="36"/>
  <c r="M8" i="35"/>
  <c r="M12" i="35"/>
  <c r="M16" i="35"/>
  <c r="M13" i="35"/>
  <c r="M15" i="35"/>
  <c r="M20" i="35"/>
  <c r="J11" i="26"/>
  <c r="J17" i="26"/>
  <c r="J5" i="26"/>
  <c r="J4" i="26"/>
  <c r="J6" i="26"/>
  <c r="J12" i="26"/>
  <c r="J8" i="26"/>
  <c r="J19" i="26"/>
  <c r="J18" i="26"/>
  <c r="J16" i="26"/>
  <c r="J13" i="26"/>
  <c r="J15" i="26"/>
  <c r="J10" i="26"/>
  <c r="J21" i="26"/>
  <c r="J14" i="26"/>
  <c r="J9" i="26"/>
  <c r="J7" i="26"/>
  <c r="J20" i="26"/>
  <c r="K61" i="28"/>
  <c r="V59" i="28"/>
  <c r="AG55" i="28"/>
  <c r="AR57" i="28"/>
  <c r="BC55" i="28"/>
  <c r="K67" i="28"/>
  <c r="AR64" i="28"/>
  <c r="K66" i="28"/>
  <c r="V55" i="28"/>
  <c r="BR51" i="28"/>
  <c r="BC65" i="28"/>
  <c r="BC61" i="28"/>
  <c r="BC64" i="28"/>
  <c r="AG67" i="28"/>
  <c r="V58" i="28"/>
  <c r="BR67" i="28"/>
  <c r="AR54" i="28"/>
  <c r="BC66" i="28"/>
  <c r="AR55" i="28"/>
  <c r="AG68" i="28"/>
  <c r="BC67" i="28"/>
  <c r="AR56" i="28"/>
  <c r="AG58" i="28"/>
  <c r="AR67" i="28"/>
  <c r="BR56" i="28"/>
  <c r="BC56" i="28"/>
  <c r="BR64" i="28"/>
  <c r="V63" i="28"/>
  <c r="V56" i="28"/>
  <c r="BC57" i="28"/>
  <c r="BC60" i="28"/>
  <c r="K56" i="28"/>
  <c r="K64" i="28"/>
  <c r="BR59" i="28"/>
  <c r="K58" i="28"/>
  <c r="BR53" i="28"/>
  <c r="BR58" i="28"/>
  <c r="AR60" i="28"/>
  <c r="BR57" i="28"/>
  <c r="BR52" i="28"/>
  <c r="AR53" i="28"/>
  <c r="AR65" i="28"/>
  <c r="V52" i="28"/>
  <c r="K54" i="28"/>
  <c r="AR68" i="28"/>
  <c r="AR51" i="28"/>
  <c r="K57" i="28"/>
  <c r="K65" i="28"/>
  <c r="BR54" i="28"/>
  <c r="AG54" i="28"/>
  <c r="V51" i="28"/>
  <c r="K51" i="28"/>
  <c r="K63" i="28"/>
  <c r="AR59" i="28"/>
  <c r="BR61" i="28"/>
  <c r="K68" i="28"/>
  <c r="V64" i="28"/>
  <c r="AG65" i="28"/>
  <c r="K53" i="28"/>
  <c r="K55" i="28"/>
  <c r="AG57" i="28"/>
  <c r="V68" i="28"/>
  <c r="V65" i="28"/>
  <c r="BC58" i="28"/>
  <c r="V60" i="28"/>
  <c r="BR66" i="28"/>
  <c r="AG62" i="28"/>
  <c r="K59" i="28"/>
  <c r="BC51" i="28"/>
  <c r="BC59" i="28"/>
  <c r="V67" i="28"/>
  <c r="AG66" i="28"/>
  <c r="BC54" i="28"/>
  <c r="V61" i="28"/>
  <c r="AG61" i="28"/>
  <c r="BR68" i="28"/>
  <c r="BR62" i="28"/>
  <c r="BR63" i="28"/>
  <c r="AG64" i="28"/>
  <c r="AG59" i="28"/>
  <c r="AG53" i="28"/>
  <c r="BC52" i="28"/>
  <c r="V57" i="28"/>
  <c r="BR60" i="28"/>
  <c r="AR63" i="28"/>
  <c r="V62" i="28"/>
  <c r="V54" i="28"/>
  <c r="AG63" i="28"/>
  <c r="AR52" i="28"/>
  <c r="AG60" i="28"/>
  <c r="AR62" i="28"/>
  <c r="K60" i="28"/>
  <c r="BC62" i="28"/>
  <c r="AG56" i="28"/>
  <c r="AG52" i="28"/>
  <c r="BC68" i="28"/>
  <c r="AR58" i="28"/>
  <c r="BC53" i="28"/>
  <c r="V66" i="28"/>
  <c r="J14" i="23"/>
  <c r="J14" i="25"/>
  <c r="J40" i="23"/>
  <c r="J17" i="23"/>
  <c r="J17" i="25"/>
  <c r="J13" i="23"/>
  <c r="J13" i="25"/>
  <c r="J12" i="23"/>
  <c r="J12" i="25"/>
  <c r="J4" i="23"/>
  <c r="J4" i="25"/>
  <c r="J38" i="23"/>
  <c r="J35" i="23"/>
  <c r="J37" i="23"/>
  <c r="J32" i="23"/>
  <c r="J43" i="23"/>
  <c r="J29" i="23"/>
  <c r="J42" i="23"/>
  <c r="J15" i="23"/>
  <c r="J15" i="25"/>
  <c r="J41" i="23"/>
  <c r="J9" i="23"/>
  <c r="J9" i="25"/>
  <c r="J33" i="23"/>
  <c r="J16" i="23"/>
  <c r="J16" i="25"/>
  <c r="J7" i="23"/>
  <c r="J7" i="25"/>
  <c r="J8" i="23"/>
  <c r="J8" i="25"/>
  <c r="J20" i="23"/>
  <c r="J20" i="25"/>
  <c r="J30" i="23"/>
  <c r="J5" i="23"/>
  <c r="J5" i="25"/>
  <c r="J31" i="23"/>
  <c r="J10" i="23"/>
  <c r="J10" i="25"/>
  <c r="J21" i="23"/>
  <c r="J21" i="25"/>
  <c r="J6" i="23"/>
  <c r="J6" i="25"/>
  <c r="J39" i="23"/>
  <c r="J27" i="23"/>
  <c r="J34" i="23"/>
  <c r="J19" i="23"/>
  <c r="J19" i="25"/>
  <c r="J36" i="23"/>
  <c r="J18" i="23"/>
  <c r="J18" i="25"/>
  <c r="J28" i="23"/>
  <c r="J11" i="23"/>
  <c r="J11" i="25"/>
  <c r="J26" i="23"/>
  <c r="BC10" i="14"/>
  <c r="BC9" i="14"/>
  <c r="BC21" i="14"/>
  <c r="BC13" i="14"/>
  <c r="BC8" i="14"/>
  <c r="B9" i="22" a="1"/>
  <c r="B9" i="22" s="1"/>
  <c r="M18" i="12"/>
  <c r="M17" i="12"/>
  <c r="BC5" i="14"/>
  <c r="BC35" i="14"/>
  <c r="B20" i="22" a="1"/>
  <c r="B20" i="22" s="1"/>
  <c r="BC14" i="14"/>
  <c r="BC33" i="14"/>
  <c r="BC45" i="14"/>
  <c r="BC20" i="14"/>
  <c r="BC32" i="14"/>
  <c r="BC16" i="14"/>
  <c r="BC19" i="14"/>
  <c r="BC29" i="14"/>
  <c r="BC12" i="14"/>
  <c r="BC44" i="14"/>
  <c r="BC43" i="14"/>
  <c r="BC30" i="14"/>
  <c r="BC11" i="14"/>
  <c r="BC41" i="14"/>
  <c r="BC40" i="14"/>
  <c r="BC36" i="14"/>
  <c r="BC17" i="14"/>
  <c r="BC7" i="14"/>
  <c r="BC6" i="14"/>
  <c r="BC37" i="14"/>
  <c r="BC28" i="14"/>
  <c r="BC39" i="14"/>
  <c r="BC31" i="14"/>
  <c r="BC15" i="14"/>
  <c r="BC22" i="14"/>
  <c r="BC18" i="14"/>
  <c r="BC42" i="14"/>
  <c r="BC38" i="14"/>
  <c r="BC34" i="14"/>
  <c r="F21" i="13" a="1"/>
  <c r="F21" i="13" s="1"/>
  <c r="M5" i="12"/>
  <c r="M21" i="12"/>
  <c r="M14" i="12"/>
  <c r="M8" i="12"/>
  <c r="M7" i="12"/>
  <c r="M11" i="12"/>
  <c r="M9" i="12"/>
  <c r="M12" i="12"/>
  <c r="M15" i="12"/>
  <c r="M19" i="12"/>
  <c r="M4" i="12"/>
  <c r="M20" i="12"/>
  <c r="M10" i="12"/>
  <c r="K3" i="9" a="1"/>
  <c r="F6" i="12"/>
  <c r="H3" i="9" a="1"/>
  <c r="J16" i="13" a="1"/>
  <c r="J16" i="13" s="1"/>
  <c r="F16" i="13" a="1"/>
  <c r="F16" i="13" s="1"/>
  <c r="B16" i="13" a="1"/>
  <c r="B16" i="13" s="1"/>
  <c r="F16" i="12"/>
  <c r="J4" i="13" a="1"/>
  <c r="J4" i="13" s="1"/>
  <c r="D16" i="12"/>
  <c r="E19" i="12" s="1"/>
  <c r="F4" i="13" a="1"/>
  <c r="F4" i="13" s="1"/>
  <c r="F9" i="13" a="1"/>
  <c r="F9" i="13" s="1"/>
  <c r="B16" i="12"/>
  <c r="C16" i="12" s="1"/>
  <c r="B4" i="13" a="1"/>
  <c r="B4" i="13" s="1"/>
  <c r="N16" i="13" a="1"/>
  <c r="N16" i="13" s="1"/>
  <c r="K1" i="13"/>
  <c r="N1" i="13" s="1"/>
  <c r="H13" i="12"/>
  <c r="M13" i="12" s="1"/>
  <c r="N4" i="13" a="1"/>
  <c r="N4" i="13" s="1"/>
  <c r="H6" i="12"/>
  <c r="C21" i="12"/>
  <c r="C9" i="12"/>
  <c r="C14" i="12"/>
  <c r="C4" i="12"/>
  <c r="C8" i="12"/>
  <c r="C19" i="12"/>
  <c r="AR16" i="1"/>
  <c r="AR8" i="1"/>
  <c r="AG12" i="1"/>
  <c r="K13" i="1"/>
  <c r="K21" i="1"/>
  <c r="V7" i="1"/>
  <c r="AR14" i="1"/>
  <c r="AR19" i="1"/>
  <c r="BR5" i="1"/>
  <c r="AG18" i="1"/>
  <c r="AG8" i="1"/>
  <c r="BR14" i="1"/>
  <c r="AG6" i="1"/>
  <c r="K16" i="1"/>
  <c r="BR11" i="1"/>
  <c r="V14" i="1"/>
  <c r="AG16" i="1"/>
  <c r="BR10" i="1"/>
  <c r="AG21" i="1"/>
  <c r="AG9" i="1"/>
  <c r="AR11" i="1"/>
  <c r="AR13" i="1"/>
  <c r="K9" i="1"/>
  <c r="V10" i="1"/>
  <c r="V20" i="1"/>
  <c r="K8" i="1"/>
  <c r="K12" i="1"/>
  <c r="BR21" i="1"/>
  <c r="V16" i="1"/>
  <c r="AR10" i="1"/>
  <c r="AR5" i="1"/>
  <c r="AR15" i="1"/>
  <c r="K17" i="1"/>
  <c r="K20" i="1"/>
  <c r="V9" i="1"/>
  <c r="V6" i="1"/>
  <c r="V17" i="1"/>
  <c r="V22" i="1"/>
  <c r="K14" i="1"/>
  <c r="AG5" i="1"/>
  <c r="AG13" i="1"/>
  <c r="BR20" i="1"/>
  <c r="AR22" i="1"/>
  <c r="AR7" i="1"/>
  <c r="AG11" i="1"/>
  <c r="BR18" i="1"/>
  <c r="BR7" i="1"/>
  <c r="BR6" i="1"/>
  <c r="V21" i="1"/>
  <c r="V12" i="1"/>
  <c r="V8" i="1"/>
  <c r="BR16" i="1"/>
  <c r="V13" i="1"/>
  <c r="AR6" i="1"/>
  <c r="AR17" i="1"/>
  <c r="K11" i="1"/>
  <c r="V19" i="1"/>
  <c r="K5" i="1"/>
  <c r="V5" i="1"/>
  <c r="K7" i="1"/>
  <c r="AG14" i="1"/>
  <c r="AG22" i="1"/>
  <c r="V15" i="1"/>
  <c r="BR17" i="1"/>
  <c r="AR12" i="1"/>
  <c r="AR18" i="1"/>
  <c r="V11" i="1"/>
  <c r="K10" i="1"/>
  <c r="AR9" i="1"/>
  <c r="BR19" i="1"/>
  <c r="K18" i="1"/>
  <c r="BR9" i="1"/>
  <c r="AG15" i="1"/>
  <c r="K6" i="1"/>
  <c r="BR8" i="1"/>
  <c r="AG20" i="1"/>
  <c r="AG19" i="1"/>
  <c r="BR13" i="1"/>
  <c r="AR21" i="1"/>
  <c r="AR20" i="1"/>
  <c r="K19" i="1"/>
  <c r="V18" i="1"/>
  <c r="BR22" i="1"/>
  <c r="AG7" i="1"/>
  <c r="K22" i="1"/>
  <c r="BR15" i="1"/>
  <c r="K15" i="1"/>
  <c r="BR12" i="1"/>
  <c r="AG17" i="1"/>
  <c r="AG10" i="1"/>
  <c r="BM44" i="14"/>
  <c r="X36" i="14"/>
  <c r="M36" i="14"/>
  <c r="F21" i="14"/>
  <c r="AM16" i="14"/>
  <c r="AO41" i="14"/>
  <c r="AM43" i="14"/>
  <c r="Q21" i="14"/>
  <c r="BM32" i="14"/>
  <c r="AO37" i="14"/>
  <c r="B10" i="14"/>
  <c r="BG13" i="14"/>
  <c r="BO44" i="14"/>
  <c r="BI12" i="14"/>
  <c r="BO13" i="14"/>
  <c r="M39" i="14"/>
  <c r="D14" i="14"/>
  <c r="O33" i="14"/>
  <c r="D45" i="14"/>
  <c r="BI22" i="14"/>
  <c r="Q40" i="14"/>
  <c r="D35" i="14"/>
  <c r="BM14" i="14"/>
  <c r="D30" i="14"/>
  <c r="Z36" i="14"/>
  <c r="AM21" i="14"/>
  <c r="D15" i="14"/>
  <c r="Q44" i="14"/>
  <c r="B22" i="14"/>
  <c r="AM20" i="14"/>
  <c r="AI33" i="14"/>
  <c r="BI35" i="14"/>
  <c r="O29" i="14"/>
  <c r="BI16" i="14"/>
  <c r="AM17" i="14"/>
  <c r="AK6" i="14"/>
  <c r="BI42" i="14"/>
  <c r="AI17" i="14"/>
  <c r="AO16" i="14"/>
  <c r="F20" i="14"/>
  <c r="AM11" i="14"/>
  <c r="BE40" i="14"/>
  <c r="X5" i="14"/>
  <c r="F43" i="14"/>
  <c r="F14" i="14"/>
  <c r="BM7" i="14"/>
  <c r="M7" i="14"/>
  <c r="BM21" i="14"/>
  <c r="BO38" i="14"/>
  <c r="X33" i="14"/>
  <c r="BO40" i="14"/>
  <c r="AM32" i="14"/>
  <c r="BK39" i="14"/>
  <c r="BG7" i="14"/>
  <c r="H28" i="14"/>
  <c r="H8" i="14"/>
  <c r="BI43" i="14"/>
  <c r="AD37" i="14"/>
  <c r="X13" i="14"/>
  <c r="AI36" i="14"/>
  <c r="X21" i="14"/>
  <c r="AO29" i="14"/>
  <c r="S45" i="14"/>
  <c r="AK36" i="14"/>
  <c r="M5" i="14"/>
  <c r="F37" i="14"/>
  <c r="S14" i="14"/>
  <c r="BE42" i="14"/>
  <c r="F9" i="14"/>
  <c r="AM34" i="14"/>
  <c r="AM35" i="14"/>
  <c r="B20" i="14"/>
  <c r="Q12" i="14"/>
  <c r="O19" i="14"/>
  <c r="AO45" i="14"/>
  <c r="D17" i="14"/>
  <c r="B21" i="14"/>
  <c r="BM15" i="14"/>
  <c r="AB9" i="14"/>
  <c r="S42" i="14"/>
  <c r="BE7" i="14"/>
  <c r="AI8" i="14"/>
  <c r="BE15" i="14"/>
  <c r="AO10" i="14"/>
  <c r="Q15" i="14"/>
  <c r="F5" i="14"/>
  <c r="S13" i="14"/>
  <c r="D8" i="14"/>
  <c r="BO28" i="14"/>
  <c r="AM8" i="14"/>
  <c r="B14" i="14"/>
  <c r="AK42" i="14"/>
  <c r="F31" i="14"/>
  <c r="AO42" i="14"/>
  <c r="S28" i="14"/>
  <c r="AD18" i="14"/>
  <c r="BI6" i="14"/>
  <c r="AI44" i="14"/>
  <c r="M11" i="14"/>
  <c r="Z16" i="14"/>
  <c r="BG21" i="14"/>
  <c r="AO31" i="14"/>
  <c r="BE31" i="14"/>
  <c r="BG17" i="14"/>
  <c r="BE21" i="14"/>
  <c r="AK18" i="14"/>
  <c r="AI41" i="14"/>
  <c r="BI7" i="14"/>
  <c r="AB5" i="14"/>
  <c r="BI36" i="14"/>
  <c r="BM34" i="14"/>
  <c r="BK14" i="14"/>
  <c r="M19" i="14"/>
  <c r="BO39" i="14"/>
  <c r="D44" i="14"/>
  <c r="B28" i="14"/>
  <c r="AM28" i="14"/>
  <c r="H17" i="14"/>
  <c r="BE30" i="14"/>
  <c r="AI32" i="14"/>
  <c r="X43" i="14"/>
  <c r="BE11" i="14"/>
  <c r="BK41" i="14"/>
  <c r="B41" i="14"/>
  <c r="B19" i="14"/>
  <c r="BO18" i="14"/>
  <c r="Z29" i="14"/>
  <c r="BG28" i="14"/>
  <c r="Z8" i="14"/>
  <c r="BM33" i="14"/>
  <c r="AK19" i="14"/>
  <c r="D40" i="14"/>
  <c r="BO7" i="14"/>
  <c r="BG5" i="14"/>
  <c r="X10" i="14"/>
  <c r="BI21" i="14"/>
  <c r="X34" i="14"/>
  <c r="BG15" i="14"/>
  <c r="M34" i="14"/>
  <c r="BK8" i="14"/>
  <c r="H39" i="14"/>
  <c r="BI38" i="14"/>
  <c r="X6" i="14"/>
  <c r="AM44" i="14"/>
  <c r="AO40" i="14"/>
  <c r="BE6" i="14"/>
  <c r="BK20" i="14"/>
  <c r="AO32" i="14"/>
  <c r="AK10" i="14"/>
  <c r="F7" i="14"/>
  <c r="AD5" i="14"/>
  <c r="O12" i="14"/>
  <c r="D16" i="14"/>
  <c r="AI16" i="14"/>
  <c r="BO21" i="14"/>
  <c r="X7" i="14"/>
  <c r="AD36" i="14"/>
  <c r="AO28" i="14"/>
  <c r="Q5" i="14"/>
  <c r="Z22" i="14"/>
  <c r="Q22" i="14"/>
  <c r="BI14" i="14"/>
  <c r="AM38" i="14"/>
  <c r="BO12" i="14"/>
  <c r="B30" i="14"/>
  <c r="AO5" i="14"/>
  <c r="F34" i="14"/>
  <c r="AM41" i="14"/>
  <c r="Z21" i="14"/>
  <c r="O43" i="14"/>
  <c r="H30" i="14"/>
  <c r="BG29" i="14"/>
  <c r="AK33" i="14"/>
  <c r="AB22" i="14"/>
  <c r="BG18" i="14"/>
  <c r="Z43" i="14"/>
  <c r="BG9" i="14"/>
  <c r="H11" i="14"/>
  <c r="S12" i="14"/>
  <c r="BM43" i="14"/>
  <c r="O28" i="14"/>
  <c r="AI34" i="14"/>
  <c r="BE37" i="14"/>
  <c r="O40" i="14"/>
  <c r="S33" i="14"/>
  <c r="M9" i="14"/>
  <c r="AO11" i="14"/>
  <c r="BE43" i="14"/>
  <c r="S9" i="14"/>
  <c r="H15" i="14"/>
  <c r="B13" i="14"/>
  <c r="AK44" i="14"/>
  <c r="AI31" i="14"/>
  <c r="H6" i="14"/>
  <c r="BM6" i="14"/>
  <c r="B18" i="14"/>
  <c r="BI20" i="14"/>
  <c r="Q33" i="14"/>
  <c r="AK38" i="14"/>
  <c r="AD12" i="14"/>
  <c r="AK40" i="14"/>
  <c r="BG41" i="14"/>
  <c r="H34" i="14"/>
  <c r="BG43" i="14"/>
  <c r="Z6" i="14"/>
  <c r="Z20" i="14"/>
  <c r="D5" i="14"/>
  <c r="Z31" i="14"/>
  <c r="BM35" i="14"/>
  <c r="M42" i="14"/>
  <c r="BE10" i="14"/>
  <c r="AI43" i="14"/>
  <c r="BO9" i="14"/>
  <c r="AB37" i="14"/>
  <c r="BK42" i="14"/>
  <c r="AB43" i="14"/>
  <c r="O17" i="14"/>
  <c r="F36" i="14"/>
  <c r="D7" i="14"/>
  <c r="Q29" i="14"/>
  <c r="AO14" i="14"/>
  <c r="BE32" i="14"/>
  <c r="M33" i="14"/>
  <c r="Q35" i="14"/>
  <c r="AI45" i="14"/>
  <c r="BI32" i="14"/>
  <c r="M13" i="14"/>
  <c r="AM13" i="14"/>
  <c r="BE44" i="14"/>
  <c r="AD20" i="14"/>
  <c r="AB7" i="14"/>
  <c r="M22" i="14"/>
  <c r="Z40" i="14"/>
  <c r="AD33" i="14"/>
  <c r="AD42" i="14"/>
  <c r="BE13" i="14"/>
  <c r="AO18" i="14"/>
  <c r="Z37" i="14"/>
  <c r="AB19" i="14"/>
  <c r="X28" i="14"/>
  <c r="BK44" i="14"/>
  <c r="X32" i="14"/>
  <c r="AB30" i="14"/>
  <c r="F8" i="14"/>
  <c r="O44" i="14"/>
  <c r="AI29" i="14"/>
  <c r="AB33" i="14"/>
  <c r="S18" i="14"/>
  <c r="M21" i="14"/>
  <c r="AD7" i="14"/>
  <c r="D18" i="14"/>
  <c r="S37" i="14"/>
  <c r="O22" i="14"/>
  <c r="AI13" i="14"/>
  <c r="AD32" i="14"/>
  <c r="M32" i="14"/>
  <c r="BO16" i="14"/>
  <c r="AO19" i="14"/>
  <c r="BI28" i="14"/>
  <c r="AB28" i="14"/>
  <c r="M30" i="14"/>
  <c r="S31" i="14"/>
  <c r="BE35" i="14"/>
  <c r="X9" i="14"/>
  <c r="BE33" i="14"/>
  <c r="D12" i="14"/>
  <c r="X11" i="14"/>
  <c r="X12" i="14"/>
  <c r="B38" i="14"/>
  <c r="M18" i="14"/>
  <c r="H40" i="14"/>
  <c r="B29" i="14"/>
  <c r="D32" i="14"/>
  <c r="BK18" i="14"/>
  <c r="O7" i="14"/>
  <c r="AM15" i="14"/>
  <c r="AD10" i="14"/>
  <c r="O8" i="14"/>
  <c r="O16" i="14"/>
  <c r="AI42" i="14"/>
  <c r="H19" i="14"/>
  <c r="AI6" i="14"/>
  <c r="AK29" i="14"/>
  <c r="Q42" i="14"/>
  <c r="BO15" i="14"/>
  <c r="BK13" i="14"/>
  <c r="AI14" i="14"/>
  <c r="BE14" i="14"/>
  <c r="BE29" i="14"/>
  <c r="BG20" i="14"/>
  <c r="AI40" i="14"/>
  <c r="B40" i="14"/>
  <c r="M12" i="14"/>
  <c r="AB16" i="14"/>
  <c r="Q30" i="14"/>
  <c r="BI5" i="14"/>
  <c r="BG39" i="14"/>
  <c r="AB17" i="14"/>
  <c r="X19" i="14"/>
  <c r="AM30" i="14"/>
  <c r="BO34" i="14"/>
  <c r="AI11" i="14"/>
  <c r="Q13" i="14"/>
  <c r="O13" i="14"/>
  <c r="Q9" i="14"/>
  <c r="AO34" i="14"/>
  <c r="D13" i="14"/>
  <c r="X20" i="14"/>
  <c r="AB42" i="14"/>
  <c r="BO20" i="14"/>
  <c r="D29" i="14"/>
  <c r="BI18" i="14"/>
  <c r="F35" i="14"/>
  <c r="F40" i="14"/>
  <c r="D42" i="14"/>
  <c r="BI44" i="14"/>
  <c r="AD34" i="14"/>
  <c r="BO30" i="14"/>
  <c r="BI34" i="14"/>
  <c r="Z44" i="14"/>
  <c r="H42" i="14"/>
  <c r="Z10" i="14"/>
  <c r="AI30" i="14"/>
  <c r="AK28" i="14"/>
  <c r="Z5" i="14"/>
  <c r="BK22" i="14"/>
  <c r="D36" i="14"/>
  <c r="AM40" i="14"/>
  <c r="AB39" i="14"/>
  <c r="M15" i="14"/>
  <c r="BI31" i="14"/>
  <c r="AD30" i="14"/>
  <c r="AM31" i="14"/>
  <c r="BG10" i="14"/>
  <c r="AD45" i="14"/>
  <c r="S29" i="14"/>
  <c r="BG19" i="14"/>
  <c r="Q17" i="14"/>
  <c r="BO10" i="14"/>
  <c r="AB18" i="14"/>
  <c r="B16" i="14"/>
  <c r="BI9" i="14"/>
  <c r="AB8" i="14"/>
  <c r="O14" i="14"/>
  <c r="S35" i="14"/>
  <c r="BG32" i="14"/>
  <c r="BG31" i="14"/>
  <c r="B39" i="14"/>
  <c r="Q37" i="14"/>
  <c r="Q45" i="14"/>
  <c r="BO6" i="14"/>
  <c r="BM8" i="14"/>
  <c r="Z9" i="14"/>
  <c r="BK12" i="14"/>
  <c r="AB45" i="14"/>
  <c r="AM37" i="14"/>
  <c r="AB15" i="14"/>
  <c r="S44" i="14"/>
  <c r="H18" i="14"/>
  <c r="F44" i="14"/>
  <c r="AI5" i="14"/>
  <c r="Z39" i="14"/>
  <c r="B11" i="14"/>
  <c r="S40" i="14"/>
  <c r="AI7" i="14"/>
  <c r="B35" i="14"/>
  <c r="BM17" i="14"/>
  <c r="AO43" i="14"/>
  <c r="AO44" i="14"/>
  <c r="AD38" i="14"/>
  <c r="B36" i="14"/>
  <c r="AM6" i="14"/>
  <c r="BK30" i="14"/>
  <c r="BG6" i="14"/>
  <c r="Z12" i="14"/>
  <c r="AO12" i="14"/>
  <c r="AO6" i="14"/>
  <c r="B43" i="14"/>
  <c r="M29" i="14"/>
  <c r="BM40" i="14"/>
  <c r="F38" i="14"/>
  <c r="D22" i="14"/>
  <c r="B34" i="14"/>
  <c r="X40" i="14"/>
  <c r="AB34" i="14"/>
  <c r="D9" i="14"/>
  <c r="BG45" i="14"/>
  <c r="AI21" i="14"/>
  <c r="Z34" i="14"/>
  <c r="H10" i="14"/>
  <c r="M44" i="14"/>
  <c r="O6" i="14"/>
  <c r="H22" i="14"/>
  <c r="AK21" i="14"/>
  <c r="BE20" i="14"/>
  <c r="Q6" i="14"/>
  <c r="B17" i="14"/>
  <c r="BG22" i="14"/>
  <c r="X31" i="14"/>
  <c r="BK35" i="14"/>
  <c r="D33" i="14"/>
  <c r="BK36" i="14"/>
  <c r="AB40" i="14"/>
  <c r="F13" i="14"/>
  <c r="BE5" i="14"/>
  <c r="M40" i="14"/>
  <c r="BK9" i="14"/>
  <c r="Z13" i="14"/>
  <c r="M38" i="14"/>
  <c r="Q7" i="14"/>
  <c r="AB36" i="14"/>
  <c r="AD31" i="14"/>
  <c r="BK21" i="14"/>
  <c r="BI40" i="14"/>
  <c r="AD29" i="14"/>
  <c r="BK43" i="14"/>
  <c r="BE19" i="14"/>
  <c r="S11" i="14"/>
  <c r="F16" i="14"/>
  <c r="AK13" i="14"/>
  <c r="BG40" i="14"/>
  <c r="H12" i="14"/>
  <c r="BE39" i="14"/>
  <c r="BG16" i="14"/>
  <c r="BE45" i="14"/>
  <c r="O36" i="14"/>
  <c r="BG11" i="14"/>
  <c r="AD9" i="14"/>
  <c r="F28" i="14"/>
  <c r="BK15" i="14"/>
  <c r="BM39" i="14"/>
  <c r="AM22" i="14"/>
  <c r="AB11" i="14"/>
  <c r="B45" i="14"/>
  <c r="BE17" i="14"/>
  <c r="AK37" i="14"/>
  <c r="M17" i="14"/>
  <c r="F17" i="14"/>
  <c r="AI22" i="14"/>
  <c r="M8" i="14"/>
  <c r="BM20" i="14"/>
  <c r="O41" i="14"/>
  <c r="BK38" i="14"/>
  <c r="F41" i="14"/>
  <c r="BM9" i="14"/>
  <c r="BM5" i="14"/>
  <c r="Z17" i="14"/>
  <c r="S15" i="14"/>
  <c r="B6" i="14"/>
  <c r="AD43" i="14"/>
  <c r="O39" i="14"/>
  <c r="O20" i="14"/>
  <c r="Q38" i="14"/>
  <c r="AO9" i="14"/>
  <c r="BO22" i="14"/>
  <c r="AI20" i="14"/>
  <c r="BO45" i="14"/>
  <c r="BG30" i="14"/>
  <c r="F29" i="14"/>
  <c r="B31" i="14"/>
  <c r="M14" i="14"/>
  <c r="D10" i="14"/>
  <c r="B33" i="14"/>
  <c r="H31" i="14"/>
  <c r="AB13" i="14"/>
  <c r="X38" i="14"/>
  <c r="BK5" i="14"/>
  <c r="AD28" i="14"/>
  <c r="AK39" i="14"/>
  <c r="AI28" i="14"/>
  <c r="AO39" i="14"/>
  <c r="AM12" i="14"/>
  <c r="AM39" i="14"/>
  <c r="AD44" i="14"/>
  <c r="S16" i="14"/>
  <c r="O5" i="14"/>
  <c r="X41" i="14"/>
  <c r="X8" i="14"/>
  <c r="AK17" i="14"/>
  <c r="F22" i="14"/>
  <c r="AI18" i="14"/>
  <c r="H38" i="14"/>
  <c r="BI13" i="14"/>
  <c r="M45" i="14"/>
  <c r="AO36" i="14"/>
  <c r="F19" i="14"/>
  <c r="Z41" i="14"/>
  <c r="BO37" i="14"/>
  <c r="Z38" i="14"/>
  <c r="H20" i="14"/>
  <c r="AK16" i="14"/>
  <c r="S20" i="14"/>
  <c r="O45" i="14"/>
  <c r="X14" i="14"/>
  <c r="H21" i="14"/>
  <c r="B15" i="14"/>
  <c r="D28" i="14"/>
  <c r="AK11" i="14"/>
  <c r="BG38" i="14"/>
  <c r="AM29" i="14"/>
  <c r="Z30" i="14"/>
  <c r="S22" i="14"/>
  <c r="S36" i="14"/>
  <c r="AO38" i="14"/>
  <c r="BI29" i="14"/>
  <c r="B8" i="14"/>
  <c r="B44" i="14"/>
  <c r="AK5" i="14"/>
  <c r="D11" i="14"/>
  <c r="BK32" i="14"/>
  <c r="O9" i="14"/>
  <c r="H9" i="14"/>
  <c r="Z45" i="14"/>
  <c r="AO8" i="14"/>
  <c r="AD21" i="14"/>
  <c r="Q31" i="14"/>
  <c r="M41" i="14"/>
  <c r="AO20" i="14"/>
  <c r="AK20" i="14"/>
  <c r="BM42" i="14"/>
  <c r="BO41" i="14"/>
  <c r="F33" i="14"/>
  <c r="X45" i="14"/>
  <c r="AD40" i="14"/>
  <c r="AK32" i="14"/>
  <c r="AO33" i="14"/>
  <c r="BE16" i="14"/>
  <c r="BE36" i="14"/>
  <c r="O38" i="14"/>
  <c r="S8" i="14"/>
  <c r="F12" i="14"/>
  <c r="BI11" i="14"/>
  <c r="BK16" i="14"/>
  <c r="AO30" i="14"/>
  <c r="Z7" i="14"/>
  <c r="S30" i="14"/>
  <c r="AD15" i="14"/>
  <c r="AO35" i="14"/>
  <c r="H7" i="14"/>
  <c r="H32" i="14"/>
  <c r="Q20" i="14"/>
  <c r="S7" i="14"/>
  <c r="Q39" i="14"/>
  <c r="BO32" i="14"/>
  <c r="BG44" i="14"/>
  <c r="BI33" i="14"/>
  <c r="S43" i="14"/>
  <c r="F11" i="14"/>
  <c r="X17" i="14"/>
  <c r="AO21" i="14"/>
  <c r="BM11" i="14"/>
  <c r="BK40" i="14"/>
  <c r="X18" i="14"/>
  <c r="BI37" i="14"/>
  <c r="O18" i="14"/>
  <c r="X37" i="14"/>
  <c r="AO15" i="14"/>
  <c r="BG8" i="14"/>
  <c r="F45" i="14"/>
  <c r="AI15" i="14"/>
  <c r="Z28" i="14"/>
  <c r="BE8" i="14"/>
  <c r="BM30" i="14"/>
  <c r="BK19" i="14"/>
  <c r="AK22" i="14"/>
  <c r="F10" i="14"/>
  <c r="M16" i="14"/>
  <c r="AM45" i="14"/>
  <c r="AB32" i="14"/>
  <c r="BE12" i="14"/>
  <c r="S10" i="14"/>
  <c r="BM13" i="14"/>
  <c r="AM7" i="14"/>
  <c r="M10" i="14"/>
  <c r="BK6" i="14"/>
  <c r="B7" i="14"/>
  <c r="D19" i="14"/>
  <c r="X15" i="14"/>
  <c r="AI9" i="14"/>
  <c r="Z11" i="14"/>
  <c r="H41" i="14"/>
  <c r="AI35" i="14"/>
  <c r="B9" i="14"/>
  <c r="Q16" i="14"/>
  <c r="AK43" i="14"/>
  <c r="AD35" i="14"/>
  <c r="S38" i="14"/>
  <c r="AK41" i="14"/>
  <c r="AK45" i="14"/>
  <c r="AB41" i="14"/>
  <c r="BO19" i="14"/>
  <c r="AB14" i="14"/>
  <c r="AB6" i="14"/>
  <c r="AM10" i="14"/>
  <c r="Q43" i="14"/>
  <c r="O21" i="14"/>
  <c r="M31" i="14"/>
  <c r="S41" i="14"/>
  <c r="AI10" i="14"/>
  <c r="AM42" i="14"/>
  <c r="BO42" i="14"/>
  <c r="AD11" i="14"/>
  <c r="X16" i="14"/>
  <c r="Q8" i="14"/>
  <c r="AM19" i="14"/>
  <c r="O11" i="14"/>
  <c r="D21" i="14"/>
  <c r="Q32" i="14"/>
  <c r="O15" i="14"/>
  <c r="AI37" i="14"/>
  <c r="BM36" i="14"/>
  <c r="BE22" i="14"/>
  <c r="AD16" i="14"/>
  <c r="S17" i="14"/>
  <c r="D31" i="14"/>
  <c r="M37" i="14"/>
  <c r="S34" i="14"/>
  <c r="BI15" i="14"/>
  <c r="D34" i="14"/>
  <c r="BI19" i="14"/>
  <c r="B12" i="14"/>
  <c r="Z19" i="14"/>
  <c r="BK7" i="14"/>
  <c r="AI19" i="14"/>
  <c r="AM36" i="14"/>
  <c r="BM31" i="14"/>
  <c r="Z33" i="14"/>
  <c r="BG35" i="14"/>
  <c r="BK37" i="14"/>
  <c r="BO14" i="14"/>
  <c r="X35" i="14"/>
  <c r="BI39" i="14"/>
  <c r="BM28" i="14"/>
  <c r="BO31" i="14"/>
  <c r="M43" i="14"/>
  <c r="AK34" i="14"/>
  <c r="AI12" i="14"/>
  <c r="AD19" i="14"/>
  <c r="BM45" i="14"/>
  <c r="Q41" i="14"/>
  <c r="AB44" i="14"/>
  <c r="BG14" i="14"/>
  <c r="AK30" i="14"/>
  <c r="S6" i="14"/>
  <c r="Q10" i="14"/>
  <c r="BM19" i="14"/>
  <c r="F18" i="14"/>
  <c r="AD14" i="14"/>
  <c r="AK31" i="14"/>
  <c r="AK9" i="14"/>
  <c r="BK28" i="14"/>
  <c r="O35" i="14"/>
  <c r="BE9" i="14"/>
  <c r="F39" i="14"/>
  <c r="AI38" i="14"/>
  <c r="BI30" i="14"/>
  <c r="O37" i="14"/>
  <c r="O32" i="14"/>
  <c r="X42" i="14"/>
  <c r="F15" i="14"/>
  <c r="AD39" i="14"/>
  <c r="BG33" i="14"/>
  <c r="Q19" i="14"/>
  <c r="H16" i="14"/>
  <c r="AM18" i="14"/>
  <c r="AD6" i="14"/>
  <c r="F42" i="14"/>
  <c r="Z35" i="14"/>
  <c r="D39" i="14"/>
  <c r="BE34" i="14"/>
  <c r="D43" i="14"/>
  <c r="AB31" i="14"/>
  <c r="BI17" i="14"/>
  <c r="AB12" i="14"/>
  <c r="O30" i="14"/>
  <c r="Z15" i="14"/>
  <c r="S32" i="14"/>
  <c r="Z14" i="14"/>
  <c r="H14" i="14"/>
  <c r="AM14" i="14"/>
  <c r="Q18" i="14"/>
  <c r="M35" i="14"/>
  <c r="BK31" i="14"/>
  <c r="AB21" i="14"/>
  <c r="AD22" i="14"/>
  <c r="M28" i="14"/>
  <c r="BM38" i="14"/>
  <c r="Q14" i="14"/>
  <c r="H36" i="14"/>
  <c r="BK33" i="14"/>
  <c r="B5" i="14"/>
  <c r="BO11" i="14"/>
  <c r="BI41" i="14"/>
  <c r="BG36" i="14"/>
  <c r="BM10" i="14"/>
  <c r="Q11" i="14"/>
  <c r="BE28" i="14"/>
  <c r="BI8" i="14"/>
  <c r="X39" i="14"/>
  <c r="AD17" i="14"/>
  <c r="O34" i="14"/>
  <c r="BM16" i="14"/>
  <c r="D6" i="14"/>
  <c r="BO8" i="14"/>
  <c r="H13" i="14"/>
  <c r="AK35" i="14"/>
  <c r="BO33" i="14"/>
  <c r="BG34" i="14"/>
  <c r="M6" i="14"/>
  <c r="BK29" i="14"/>
  <c r="BG12" i="14"/>
  <c r="BK17" i="14"/>
  <c r="AM9" i="14"/>
  <c r="BG42" i="14"/>
  <c r="D37" i="14"/>
  <c r="BK34" i="14"/>
  <c r="X29" i="14"/>
  <c r="Q34" i="14"/>
  <c r="X22" i="14"/>
  <c r="AK14" i="14"/>
  <c r="Z32" i="14"/>
  <c r="H33" i="14"/>
  <c r="H44" i="14"/>
  <c r="BO17" i="14"/>
  <c r="AB10" i="14"/>
  <c r="S39" i="14"/>
  <c r="BM41" i="14"/>
  <c r="AO17" i="14"/>
  <c r="S21" i="14"/>
  <c r="BK45" i="14"/>
  <c r="BE38" i="14"/>
  <c r="BO43" i="14"/>
  <c r="B42" i="14"/>
  <c r="H43" i="14"/>
  <c r="O42" i="14"/>
  <c r="AO7" i="14"/>
  <c r="B32" i="14"/>
  <c r="BK10" i="14"/>
  <c r="BO36" i="14"/>
  <c r="D20" i="14"/>
  <c r="H35" i="14"/>
  <c r="B37" i="14"/>
  <c r="BE41" i="14"/>
  <c r="AK8" i="14"/>
  <c r="AD41" i="14"/>
  <c r="AI39" i="14"/>
  <c r="BM12" i="14"/>
  <c r="BM18" i="14"/>
  <c r="AM33" i="14"/>
  <c r="H5" i="14"/>
  <c r="AB20" i="14"/>
  <c r="BM22" i="14"/>
  <c r="F32" i="14"/>
  <c r="AO22" i="14"/>
  <c r="H29" i="14"/>
  <c r="AD13" i="14"/>
  <c r="BO35" i="14"/>
  <c r="H37" i="14"/>
  <c r="O31" i="14"/>
  <c r="AK7" i="14"/>
  <c r="BK11" i="14"/>
  <c r="Q36" i="14"/>
  <c r="Z42" i="14"/>
  <c r="BI45" i="14"/>
  <c r="S19" i="14"/>
  <c r="BM37" i="14"/>
  <c r="BO29" i="14"/>
  <c r="H45" i="14"/>
  <c r="Q28" i="14"/>
  <c r="BO5" i="14"/>
  <c r="D38" i="14"/>
  <c r="AD8" i="14"/>
  <c r="BI10" i="14"/>
  <c r="S5" i="14"/>
  <c r="AK15" i="14"/>
  <c r="BM29" i="14"/>
  <c r="BE18" i="14"/>
  <c r="D41" i="14"/>
  <c r="BG37" i="14"/>
  <c r="AO13" i="14"/>
  <c r="X30" i="14"/>
  <c r="M20" i="14"/>
  <c r="AB38" i="14"/>
  <c r="F6" i="14"/>
  <c r="Z18" i="14"/>
  <c r="F30" i="14"/>
  <c r="AB35" i="14"/>
  <c r="O10" i="14"/>
  <c r="X44" i="14"/>
  <c r="AK12" i="14"/>
  <c r="AM5" i="14"/>
  <c r="AB29" i="14"/>
  <c r="BR7" i="29" l="1"/>
  <c r="AR16" i="29"/>
  <c r="BR19" i="29"/>
  <c r="AG9" i="30"/>
  <c r="V13" i="30"/>
  <c r="BC16" i="32"/>
  <c r="V9" i="30"/>
  <c r="BR14" i="30"/>
  <c r="BR19" i="31"/>
  <c r="K16" i="32"/>
  <c r="BC12" i="32"/>
  <c r="V7" i="30"/>
  <c r="BC12" i="30"/>
  <c r="K18" i="30"/>
  <c r="D12" i="36"/>
  <c r="D34" i="34"/>
  <c r="V36" i="33"/>
  <c r="BR13" i="30"/>
  <c r="AG15" i="29"/>
  <c r="AG18" i="31"/>
  <c r="AR6" i="30"/>
  <c r="BC12" i="31"/>
  <c r="AG11" i="32"/>
  <c r="BC16" i="29"/>
  <c r="K14" i="31"/>
  <c r="V8" i="31"/>
  <c r="V16" i="30"/>
  <c r="AG22" i="31"/>
  <c r="AG14" i="31"/>
  <c r="BR21" i="29"/>
  <c r="AR5" i="32"/>
  <c r="AR9" i="32"/>
  <c r="AR18" i="32"/>
  <c r="AR6" i="32"/>
  <c r="AR16" i="32"/>
  <c r="AR7" i="32"/>
  <c r="AR21" i="32"/>
  <c r="AR17" i="32"/>
  <c r="AR8" i="32"/>
  <c r="AG7" i="32"/>
  <c r="V16" i="29"/>
  <c r="V14" i="32"/>
  <c r="V21" i="29"/>
  <c r="J21" i="36"/>
  <c r="J43" i="34"/>
  <c r="BC45" i="33"/>
  <c r="BR33" i="33"/>
  <c r="H4" i="36"/>
  <c r="AR45" i="33"/>
  <c r="AR42" i="33"/>
  <c r="H26" i="34"/>
  <c r="AR32" i="33"/>
  <c r="AR28" i="33"/>
  <c r="BC10" i="29"/>
  <c r="F6" i="36"/>
  <c r="AG30" i="33"/>
  <c r="F28" i="34"/>
  <c r="BC11" i="33"/>
  <c r="BC32" i="33"/>
  <c r="BR15" i="33"/>
  <c r="BR42" i="33"/>
  <c r="AG39" i="33"/>
  <c r="AR15" i="30"/>
  <c r="BR7" i="33"/>
  <c r="BR45" i="33"/>
  <c r="AG15" i="32"/>
  <c r="AR19" i="30"/>
  <c r="AG14" i="32"/>
  <c r="AG8" i="32"/>
  <c r="K20" i="29"/>
  <c r="AR13" i="32"/>
  <c r="V11" i="31"/>
  <c r="AG17" i="30"/>
  <c r="F17" i="34"/>
  <c r="F17" i="35"/>
  <c r="AG15" i="33"/>
  <c r="BR13" i="29"/>
  <c r="V8" i="30"/>
  <c r="BR11" i="30"/>
  <c r="K16" i="31"/>
  <c r="V12" i="31"/>
  <c r="F9" i="35"/>
  <c r="F9" i="34"/>
  <c r="AG13" i="33"/>
  <c r="BC15" i="31"/>
  <c r="V11" i="30"/>
  <c r="BR14" i="29"/>
  <c r="BC16" i="30"/>
  <c r="AG13" i="32"/>
  <c r="BR16" i="32"/>
  <c r="AG13" i="29"/>
  <c r="AG16" i="30"/>
  <c r="V11" i="32"/>
  <c r="AG5" i="29"/>
  <c r="AG21" i="29"/>
  <c r="AG7" i="29"/>
  <c r="AG9" i="29"/>
  <c r="AG22" i="29"/>
  <c r="AG12" i="29"/>
  <c r="AG20" i="29"/>
  <c r="K11" i="30"/>
  <c r="BC21" i="31"/>
  <c r="AR7" i="30"/>
  <c r="AG18" i="30"/>
  <c r="V11" i="29"/>
  <c r="BR9" i="31"/>
  <c r="D6" i="36"/>
  <c r="D28" i="34"/>
  <c r="BR10" i="31"/>
  <c r="AR22" i="32"/>
  <c r="BC11" i="29"/>
  <c r="H10" i="35"/>
  <c r="H10" i="34"/>
  <c r="AG11" i="33"/>
  <c r="BC21" i="29"/>
  <c r="F5" i="36"/>
  <c r="F27" i="34"/>
  <c r="AG45" i="33"/>
  <c r="AG43" i="33"/>
  <c r="AG42" i="33"/>
  <c r="AG33" i="33"/>
  <c r="AG29" i="33"/>
  <c r="AG35" i="33"/>
  <c r="AR20" i="32"/>
  <c r="BC36" i="33"/>
  <c r="BR29" i="33"/>
  <c r="V14" i="31"/>
  <c r="BC19" i="32"/>
  <c r="BR9" i="33"/>
  <c r="AG40" i="33"/>
  <c r="AR30" i="33"/>
  <c r="AG5" i="32"/>
  <c r="BC20" i="32"/>
  <c r="K16" i="29"/>
  <c r="V14" i="30"/>
  <c r="V6" i="30"/>
  <c r="V5" i="30"/>
  <c r="V10" i="30"/>
  <c r="K6" i="31"/>
  <c r="BC18" i="29"/>
  <c r="V12" i="30"/>
  <c r="AG22" i="32"/>
  <c r="BR16" i="29"/>
  <c r="V9" i="32"/>
  <c r="V12" i="32"/>
  <c r="V18" i="32"/>
  <c r="V13" i="32"/>
  <c r="V19" i="32"/>
  <c r="V5" i="32"/>
  <c r="BC20" i="30"/>
  <c r="BC17" i="30"/>
  <c r="BC5" i="30"/>
  <c r="BC13" i="30"/>
  <c r="BC10" i="30"/>
  <c r="BC9" i="30"/>
  <c r="BC21" i="30"/>
  <c r="BC22" i="30"/>
  <c r="BC14" i="30"/>
  <c r="BR7" i="31"/>
  <c r="AG17" i="29"/>
  <c r="K10" i="32"/>
  <c r="K17" i="32"/>
  <c r="K5" i="32"/>
  <c r="K14" i="32"/>
  <c r="K7" i="32"/>
  <c r="K15" i="32"/>
  <c r="K18" i="32"/>
  <c r="K19" i="32"/>
  <c r="K6" i="32"/>
  <c r="K9" i="32"/>
  <c r="K12" i="32"/>
  <c r="BR10" i="29"/>
  <c r="K7" i="29"/>
  <c r="BR17" i="30"/>
  <c r="BR14" i="31"/>
  <c r="K13" i="31"/>
  <c r="AR9" i="30"/>
  <c r="AR14" i="32"/>
  <c r="K9" i="29"/>
  <c r="V15" i="32"/>
  <c r="K20" i="32"/>
  <c r="K12" i="29"/>
  <c r="AG17" i="32"/>
  <c r="AR20" i="30"/>
  <c r="V18" i="29"/>
  <c r="BC11" i="31"/>
  <c r="BC8" i="29"/>
  <c r="BR22" i="30"/>
  <c r="V18" i="31"/>
  <c r="BR21" i="30"/>
  <c r="BC6" i="30"/>
  <c r="K21" i="29"/>
  <c r="AR22" i="31"/>
  <c r="V21" i="32"/>
  <c r="AR38" i="33"/>
  <c r="BC22" i="29"/>
  <c r="H7" i="34"/>
  <c r="H7" i="35"/>
  <c r="I15" i="35" s="1"/>
  <c r="D19" i="34"/>
  <c r="D19" i="35"/>
  <c r="M19" i="35" s="1"/>
  <c r="V20" i="30"/>
  <c r="BR20" i="32"/>
  <c r="BC41" i="33"/>
  <c r="AR33" i="33"/>
  <c r="AG17" i="33"/>
  <c r="AG38" i="33"/>
  <c r="AG19" i="32"/>
  <c r="BC22" i="32"/>
  <c r="BC15" i="32"/>
  <c r="BC19" i="30"/>
  <c r="BC6" i="29"/>
  <c r="BC7" i="29"/>
  <c r="BC9" i="29"/>
  <c r="AG18" i="29"/>
  <c r="BC13" i="32"/>
  <c r="V16" i="32"/>
  <c r="BR16" i="31"/>
  <c r="V5" i="29"/>
  <c r="V6" i="29"/>
  <c r="V9" i="29"/>
  <c r="V14" i="29"/>
  <c r="V17" i="29"/>
  <c r="BR11" i="31"/>
  <c r="K19" i="30"/>
  <c r="AR20" i="29"/>
  <c r="K14" i="30"/>
  <c r="V15" i="30"/>
  <c r="AG16" i="29"/>
  <c r="BR11" i="29"/>
  <c r="AG22" i="30"/>
  <c r="BR31" i="33"/>
  <c r="BR28" i="33"/>
  <c r="BR43" i="33"/>
  <c r="BR32" i="33"/>
  <c r="BR30" i="33"/>
  <c r="BR40" i="33"/>
  <c r="BR34" i="33"/>
  <c r="BR35" i="33"/>
  <c r="H13" i="36"/>
  <c r="H35" i="34"/>
  <c r="AR37" i="33"/>
  <c r="AR17" i="29"/>
  <c r="K14" i="29"/>
  <c r="AG7" i="30"/>
  <c r="AG12" i="30"/>
  <c r="AG5" i="30"/>
  <c r="AG15" i="30"/>
  <c r="AG6" i="30"/>
  <c r="AR8" i="30"/>
  <c r="BR5" i="30"/>
  <c r="BR16" i="30"/>
  <c r="BR6" i="30"/>
  <c r="BR8" i="30"/>
  <c r="AG21" i="30"/>
  <c r="V19" i="29"/>
  <c r="AR18" i="30"/>
  <c r="AR20" i="31"/>
  <c r="AR18" i="31"/>
  <c r="BR39" i="33"/>
  <c r="BC5" i="33"/>
  <c r="AG6" i="33"/>
  <c r="H9" i="34"/>
  <c r="AR12" i="33"/>
  <c r="H9" i="35"/>
  <c r="B5" i="35"/>
  <c r="C8" i="35" s="1"/>
  <c r="B5" i="34"/>
  <c r="BC12" i="33"/>
  <c r="BR14" i="32"/>
  <c r="AR40" i="33"/>
  <c r="K20" i="33"/>
  <c r="BC43" i="33"/>
  <c r="AG9" i="32"/>
  <c r="V22" i="32"/>
  <c r="BR12" i="31"/>
  <c r="AG21" i="32"/>
  <c r="BC37" i="33"/>
  <c r="E14" i="35"/>
  <c r="BR12" i="30"/>
  <c r="BC6" i="32"/>
  <c r="V7" i="29"/>
  <c r="AG17" i="31"/>
  <c r="AG5" i="31"/>
  <c r="AG6" i="31"/>
  <c r="AG15" i="31"/>
  <c r="AG13" i="31"/>
  <c r="K15" i="31"/>
  <c r="BC14" i="29"/>
  <c r="BR18" i="30"/>
  <c r="AR17" i="31"/>
  <c r="K22" i="30"/>
  <c r="AG10" i="31"/>
  <c r="AG20" i="31"/>
  <c r="BC11" i="30"/>
  <c r="BC17" i="32"/>
  <c r="AR13" i="31"/>
  <c r="BC8" i="31"/>
  <c r="AG8" i="29"/>
  <c r="AG10" i="29"/>
  <c r="AG21" i="31"/>
  <c r="BC10" i="32"/>
  <c r="F10" i="35"/>
  <c r="AG19" i="33"/>
  <c r="F10" i="34"/>
  <c r="BR20" i="29"/>
  <c r="AG14" i="30"/>
  <c r="AG11" i="29"/>
  <c r="V7" i="32"/>
  <c r="AR14" i="31"/>
  <c r="V18" i="30"/>
  <c r="BR19" i="30"/>
  <c r="V10" i="31"/>
  <c r="V7" i="31"/>
  <c r="V20" i="31"/>
  <c r="V13" i="31"/>
  <c r="V5" i="31"/>
  <c r="AR15" i="32"/>
  <c r="D11" i="34"/>
  <c r="D11" i="35"/>
  <c r="AR7" i="29"/>
  <c r="AR15" i="29"/>
  <c r="K21" i="32"/>
  <c r="BC7" i="32"/>
  <c r="BR12" i="32"/>
  <c r="BC30" i="33"/>
  <c r="V17" i="32"/>
  <c r="V17" i="31"/>
  <c r="J4" i="34"/>
  <c r="J4" i="35"/>
  <c r="BC20" i="33"/>
  <c r="J18" i="36"/>
  <c r="J40" i="34"/>
  <c r="BC42" i="33"/>
  <c r="BR17" i="32"/>
  <c r="BC28" i="33"/>
  <c r="AR19" i="32"/>
  <c r="K15" i="33"/>
  <c r="AG6" i="32"/>
  <c r="AG19" i="31"/>
  <c r="AG19" i="30"/>
  <c r="AR9" i="31"/>
  <c r="AR9" i="29"/>
  <c r="J10" i="36"/>
  <c r="BC34" i="33"/>
  <c r="J32" i="34"/>
  <c r="BR15" i="30"/>
  <c r="V16" i="31"/>
  <c r="K10" i="29"/>
  <c r="AR13" i="29"/>
  <c r="BR20" i="31"/>
  <c r="H11" i="36"/>
  <c r="H33" i="34"/>
  <c r="K15" i="30"/>
  <c r="AG19" i="29"/>
  <c r="K18" i="29"/>
  <c r="K8" i="29"/>
  <c r="K19" i="29"/>
  <c r="K11" i="29"/>
  <c r="K6" i="29"/>
  <c r="K5" i="29"/>
  <c r="K17" i="29"/>
  <c r="K15" i="29"/>
  <c r="AG11" i="31"/>
  <c r="AG7" i="31"/>
  <c r="AR8" i="31"/>
  <c r="V19" i="30"/>
  <c r="BC16" i="31"/>
  <c r="K11" i="32"/>
  <c r="K22" i="32"/>
  <c r="K20" i="30"/>
  <c r="D10" i="36"/>
  <c r="D32" i="34"/>
  <c r="BC15" i="29"/>
  <c r="BR22" i="31"/>
  <c r="BR8" i="29"/>
  <c r="AR16" i="31"/>
  <c r="AR6" i="31"/>
  <c r="AR7" i="31"/>
  <c r="AR5" i="31"/>
  <c r="AR21" i="31"/>
  <c r="AR15" i="31"/>
  <c r="AR11" i="31"/>
  <c r="AR18" i="29"/>
  <c r="K22" i="31"/>
  <c r="V21" i="31"/>
  <c r="BR9" i="30"/>
  <c r="BC7" i="31"/>
  <c r="BC5" i="31"/>
  <c r="BC17" i="31"/>
  <c r="BC22" i="31"/>
  <c r="BC20" i="31"/>
  <c r="BC13" i="31"/>
  <c r="BC18" i="31"/>
  <c r="BC19" i="31"/>
  <c r="AR21" i="29"/>
  <c r="AG8" i="30"/>
  <c r="K21" i="30"/>
  <c r="K12" i="30"/>
  <c r="K6" i="30"/>
  <c r="K8" i="30"/>
  <c r="K7" i="30"/>
  <c r="K5" i="30"/>
  <c r="D5" i="36"/>
  <c r="V42" i="33"/>
  <c r="D27" i="34"/>
  <c r="V43" i="33"/>
  <c r="AG12" i="33"/>
  <c r="J7" i="36"/>
  <c r="BC31" i="33"/>
  <c r="J29" i="34"/>
  <c r="J14" i="35"/>
  <c r="M14" i="35" s="1"/>
  <c r="J14" i="34"/>
  <c r="K14" i="34" s="1"/>
  <c r="AR43" i="33"/>
  <c r="V5" i="33"/>
  <c r="BC39" i="33"/>
  <c r="B21" i="34"/>
  <c r="B21" i="35"/>
  <c r="C9" i="35" s="1"/>
  <c r="BR9" i="32"/>
  <c r="BC33" i="33"/>
  <c r="BR15" i="32"/>
  <c r="BR13" i="32"/>
  <c r="K10" i="33"/>
  <c r="BR36" i="33"/>
  <c r="BR37" i="33"/>
  <c r="V13" i="29"/>
  <c r="AR13" i="30"/>
  <c r="K21" i="31"/>
  <c r="AG11" i="30"/>
  <c r="K9" i="30"/>
  <c r="AG13" i="30"/>
  <c r="AR21" i="30"/>
  <c r="BC14" i="31"/>
  <c r="V8" i="29"/>
  <c r="K5" i="31"/>
  <c r="K17" i="31"/>
  <c r="K20" i="31"/>
  <c r="K19" i="31"/>
  <c r="K10" i="31"/>
  <c r="K12" i="31"/>
  <c r="BR13" i="31"/>
  <c r="BR8" i="31"/>
  <c r="BR5" i="31"/>
  <c r="BR6" i="31"/>
  <c r="BR18" i="31"/>
  <c r="V15" i="29"/>
  <c r="AG20" i="30"/>
  <c r="AR22" i="29"/>
  <c r="AR11" i="29"/>
  <c r="AR8" i="29"/>
  <c r="AR6" i="29"/>
  <c r="AR14" i="29"/>
  <c r="AR5" i="29"/>
  <c r="AR12" i="29"/>
  <c r="AR12" i="32"/>
  <c r="AG18" i="32"/>
  <c r="F11" i="35"/>
  <c r="F11" i="34"/>
  <c r="AG10" i="33"/>
  <c r="AG7" i="33"/>
  <c r="AG16" i="33"/>
  <c r="BR7" i="30"/>
  <c r="BR9" i="29"/>
  <c r="BC9" i="31"/>
  <c r="K10" i="30"/>
  <c r="BC17" i="29"/>
  <c r="K13" i="32"/>
  <c r="BR20" i="30"/>
  <c r="V20" i="29"/>
  <c r="K13" i="30"/>
  <c r="BC13" i="29"/>
  <c r="K7" i="31"/>
  <c r="B27" i="36"/>
  <c r="C27" i="36" s="1"/>
  <c r="V22" i="31"/>
  <c r="V37" i="33"/>
  <c r="M8" i="36"/>
  <c r="M30" i="36" s="1"/>
  <c r="N30" i="36" s="1"/>
  <c r="B30" i="36"/>
  <c r="C30" i="36" s="1"/>
  <c r="BC16" i="33"/>
  <c r="V6" i="31"/>
  <c r="BR44" i="33"/>
  <c r="BR19" i="32"/>
  <c r="AR11" i="32"/>
  <c r="AG8" i="33"/>
  <c r="V8" i="32"/>
  <c r="AG41" i="33"/>
  <c r="AG8" i="31"/>
  <c r="V19" i="33"/>
  <c r="BR22" i="29"/>
  <c r="BR6" i="29"/>
  <c r="BR18" i="29"/>
  <c r="BR5" i="29"/>
  <c r="BR15" i="29"/>
  <c r="BC21" i="32"/>
  <c r="BC8" i="32"/>
  <c r="BC5" i="32"/>
  <c r="BC14" i="32"/>
  <c r="BC11" i="32"/>
  <c r="J5" i="36"/>
  <c r="BC29" i="33"/>
  <c r="J27" i="34"/>
  <c r="K32" i="34" s="1"/>
  <c r="BR17" i="29"/>
  <c r="K9" i="31"/>
  <c r="AG6" i="29"/>
  <c r="AR16" i="30"/>
  <c r="BR15" i="31"/>
  <c r="BC18" i="30"/>
  <c r="AR12" i="30"/>
  <c r="AR14" i="30"/>
  <c r="AR17" i="30"/>
  <c r="AR5" i="30"/>
  <c r="K13" i="29"/>
  <c r="BC9" i="32"/>
  <c r="V10" i="32"/>
  <c r="AR19" i="29"/>
  <c r="V17" i="30"/>
  <c r="K18" i="31"/>
  <c r="BC10" i="31"/>
  <c r="BR12" i="29"/>
  <c r="V20" i="32"/>
  <c r="V12" i="29"/>
  <c r="BC19" i="29"/>
  <c r="AG16" i="32"/>
  <c r="V10" i="29"/>
  <c r="AR10" i="30"/>
  <c r="K17" i="30"/>
  <c r="B7" i="35"/>
  <c r="B7" i="34"/>
  <c r="J21" i="34"/>
  <c r="J21" i="35"/>
  <c r="K15" i="35" s="1"/>
  <c r="AG22" i="33"/>
  <c r="AG5" i="33"/>
  <c r="BC35" i="33"/>
  <c r="AR19" i="31"/>
  <c r="J10" i="35"/>
  <c r="J10" i="34"/>
  <c r="BC5" i="29"/>
  <c r="AG20" i="32"/>
  <c r="BC44" i="33"/>
  <c r="BC40" i="33"/>
  <c r="V15" i="31"/>
  <c r="BC7" i="30"/>
  <c r="BR38" i="33"/>
  <c r="AG12" i="32"/>
  <c r="C5" i="35"/>
  <c r="C7" i="35"/>
  <c r="E20" i="35"/>
  <c r="E16" i="35"/>
  <c r="E15" i="35"/>
  <c r="E18" i="35"/>
  <c r="E11" i="35"/>
  <c r="E19" i="35"/>
  <c r="E12" i="35"/>
  <c r="E17" i="35"/>
  <c r="C17" i="35"/>
  <c r="C21" i="35"/>
  <c r="K21" i="35"/>
  <c r="K10" i="35"/>
  <c r="I8" i="35"/>
  <c r="M9" i="35"/>
  <c r="K14" i="35"/>
  <c r="K19" i="35"/>
  <c r="I9" i="35"/>
  <c r="I19" i="35"/>
  <c r="I17" i="35"/>
  <c r="I11" i="35"/>
  <c r="I20" i="35"/>
  <c r="I5" i="35"/>
  <c r="I4" i="35"/>
  <c r="I12" i="35"/>
  <c r="I14" i="35"/>
  <c r="M31" i="36"/>
  <c r="N31" i="36" s="1"/>
  <c r="C10" i="35"/>
  <c r="C15" i="35"/>
  <c r="I10" i="35"/>
  <c r="C18" i="35"/>
  <c r="C14" i="35"/>
  <c r="C6" i="35"/>
  <c r="M18" i="35"/>
  <c r="I6" i="35"/>
  <c r="I18" i="35"/>
  <c r="I16" i="35"/>
  <c r="M6" i="35"/>
  <c r="N38" i="36"/>
  <c r="N36" i="36"/>
  <c r="N37" i="36"/>
  <c r="N42" i="36"/>
  <c r="N41" i="36"/>
  <c r="N39" i="36"/>
  <c r="K7" i="26"/>
  <c r="K9" i="26"/>
  <c r="K4" i="26"/>
  <c r="K10" i="26"/>
  <c r="K12" i="26"/>
  <c r="K18" i="26"/>
  <c r="K13" i="26"/>
  <c r="K16" i="26"/>
  <c r="K21" i="26"/>
  <c r="K8" i="26"/>
  <c r="K19" i="26"/>
  <c r="K29" i="34"/>
  <c r="K6" i="26"/>
  <c r="K14" i="26"/>
  <c r="K5" i="26"/>
  <c r="K15" i="26"/>
  <c r="K37" i="34"/>
  <c r="K41" i="34"/>
  <c r="K17" i="26"/>
  <c r="K33" i="34"/>
  <c r="K11" i="26"/>
  <c r="K20" i="26"/>
  <c r="C15" i="12"/>
  <c r="C18" i="12"/>
  <c r="C10" i="12"/>
  <c r="C5" i="12"/>
  <c r="C11" i="12"/>
  <c r="C20" i="12"/>
  <c r="G17" i="12"/>
  <c r="K38" i="23"/>
  <c r="I16" i="14"/>
  <c r="K11" i="22"/>
  <c r="BP10" i="14"/>
  <c r="BH19" i="14"/>
  <c r="AL15" i="14"/>
  <c r="BL38" i="14"/>
  <c r="Y15" i="14"/>
  <c r="BF11" i="14"/>
  <c r="AE6" i="14"/>
  <c r="AJ14" i="14"/>
  <c r="C32" i="14"/>
  <c r="BF42" i="14"/>
  <c r="I17" i="14"/>
  <c r="I15" i="14"/>
  <c r="BP35" i="14"/>
  <c r="I17" i="22"/>
  <c r="T33" i="14"/>
  <c r="I18" i="22" s="1" a="1"/>
  <c r="I18" i="22" s="1"/>
  <c r="AA35" i="14"/>
  <c r="G11" i="14"/>
  <c r="G6" i="14"/>
  <c r="C44" i="14"/>
  <c r="G30" i="14"/>
  <c r="AL34" i="14"/>
  <c r="BN20" i="14"/>
  <c r="C21" i="14"/>
  <c r="I19" i="14"/>
  <c r="C18" i="14"/>
  <c r="AA22" i="14"/>
  <c r="Y38" i="14"/>
  <c r="AL43" i="14"/>
  <c r="AE45" i="14"/>
  <c r="I9" i="14"/>
  <c r="BF41" i="14"/>
  <c r="N10" i="14"/>
  <c r="F6" i="22"/>
  <c r="BN16" i="14"/>
  <c r="T11" i="14"/>
  <c r="BF14" i="14"/>
  <c r="T40" i="14"/>
  <c r="AJ35" i="14"/>
  <c r="E8" i="14"/>
  <c r="AN20" i="14"/>
  <c r="O17" i="22"/>
  <c r="AL33" i="14"/>
  <c r="O18" i="22" s="1" a="1"/>
  <c r="O18" i="22" s="1"/>
  <c r="AE44" i="14"/>
  <c r="P21" i="14"/>
  <c r="AJ11" i="14"/>
  <c r="BL28" i="14"/>
  <c r="AC5" i="14"/>
  <c r="G34" i="14"/>
  <c r="BF45" i="14"/>
  <c r="AP29" i="14"/>
  <c r="P30" i="14"/>
  <c r="Y34" i="14"/>
  <c r="BN37" i="14"/>
  <c r="BP30" i="14"/>
  <c r="G35" i="14"/>
  <c r="E18" i="14"/>
  <c r="I20" i="14"/>
  <c r="BN41" i="14"/>
  <c r="P28" i="14"/>
  <c r="AP20" i="14"/>
  <c r="R45" i="14"/>
  <c r="G40" i="14"/>
  <c r="Y14" i="14"/>
  <c r="AA18" i="14"/>
  <c r="BN9" i="14"/>
  <c r="AN5" i="14"/>
  <c r="AJ31" i="14"/>
  <c r="AN15" i="14"/>
  <c r="AP39" i="14"/>
  <c r="BJ42" i="14"/>
  <c r="BF17" i="14"/>
  <c r="BF6" i="14"/>
  <c r="BF21" i="14"/>
  <c r="I29" i="14"/>
  <c r="BL41" i="14"/>
  <c r="AC15" i="14"/>
  <c r="P13" i="14"/>
  <c r="C22" i="14"/>
  <c r="I18" i="14"/>
  <c r="BJ38" i="14"/>
  <c r="I5" i="14"/>
  <c r="T13" i="14"/>
  <c r="P19" i="14"/>
  <c r="E17" i="14"/>
  <c r="T36" i="14"/>
  <c r="G29" i="14"/>
  <c r="AN29" i="14"/>
  <c r="AL19" i="14"/>
  <c r="BL8" i="14"/>
  <c r="E14" i="14"/>
  <c r="N14" i="14"/>
  <c r="BH33" i="14"/>
  <c r="G23" i="22" s="1" a="1"/>
  <c r="G23" i="22" s="1"/>
  <c r="G22" i="22"/>
  <c r="AE40" i="14"/>
  <c r="BL20" i="14"/>
  <c r="G11" i="22"/>
  <c r="BH10" i="14"/>
  <c r="AN43" i="14"/>
  <c r="BL15" i="14"/>
  <c r="T15" i="14"/>
  <c r="AJ34" i="14"/>
  <c r="BJ31" i="14"/>
  <c r="AN19" i="14"/>
  <c r="BP21" i="14"/>
  <c r="AC37" i="14"/>
  <c r="BH42" i="14"/>
  <c r="AP5" i="14"/>
  <c r="C20" i="14"/>
  <c r="BH45" i="14"/>
  <c r="P8" i="14"/>
  <c r="I22" i="14"/>
  <c r="T20" i="14"/>
  <c r="AA30" i="14"/>
  <c r="E45" i="14"/>
  <c r="E29" i="14"/>
  <c r="AE34" i="14"/>
  <c r="AN12" i="14"/>
  <c r="E20" i="14"/>
  <c r="BP29" i="14"/>
  <c r="AL44" i="14"/>
  <c r="T44" i="14"/>
  <c r="BP13" i="14"/>
  <c r="Y28" i="14"/>
  <c r="BP7" i="14"/>
  <c r="AL7" i="14"/>
  <c r="BF44" i="14"/>
  <c r="P9" i="14"/>
  <c r="AP12" i="14"/>
  <c r="D6" i="22"/>
  <c r="G10" i="14"/>
  <c r="D7" i="22" s="1" a="1"/>
  <c r="D7" i="22" s="1"/>
  <c r="AL35" i="14"/>
  <c r="AN39" i="14"/>
  <c r="I42" i="14"/>
  <c r="BP38" i="14"/>
  <c r="BP14" i="14"/>
  <c r="AE37" i="14"/>
  <c r="BF22" i="14"/>
  <c r="BH38" i="14"/>
  <c r="P14" i="14"/>
  <c r="AE9" i="14"/>
  <c r="AP41" i="14"/>
  <c r="BN30" i="14"/>
  <c r="P40" i="14"/>
  <c r="AP11" i="14"/>
  <c r="Y22" i="14"/>
  <c r="AL5" i="14"/>
  <c r="AE16" i="14"/>
  <c r="G28" i="14"/>
  <c r="N41" i="14"/>
  <c r="AN30" i="14"/>
  <c r="AE10" i="14"/>
  <c r="M7" i="22" s="1" a="1"/>
  <c r="M7" i="22" s="1"/>
  <c r="M6" i="22"/>
  <c r="AC17" i="14"/>
  <c r="AL17" i="14"/>
  <c r="P45" i="14"/>
  <c r="BJ21" i="14"/>
  <c r="AL22" i="14"/>
  <c r="G14" i="14"/>
  <c r="G42" i="14"/>
  <c r="E40" i="14"/>
  <c r="I44" i="14"/>
  <c r="P33" i="14"/>
  <c r="G18" i="22" s="1" a="1"/>
  <c r="G18" i="22" s="1"/>
  <c r="G17" i="22"/>
  <c r="AA42" i="14"/>
  <c r="G31" i="14"/>
  <c r="I35" i="14"/>
  <c r="BH41" i="14"/>
  <c r="BH37" i="14"/>
  <c r="E6" i="22"/>
  <c r="I10" i="14"/>
  <c r="E7" i="22" s="1" a="1"/>
  <c r="E7" i="22" s="1"/>
  <c r="C41" i="14"/>
  <c r="BJ12" i="14"/>
  <c r="C31" i="14"/>
  <c r="I22" i="22"/>
  <c r="BL33" i="14"/>
  <c r="I23" i="22" s="1" a="1"/>
  <c r="I23" i="22" s="1"/>
  <c r="P6" i="14"/>
  <c r="Y39" i="14"/>
  <c r="BL22" i="14"/>
  <c r="AL29" i="14"/>
  <c r="G44" i="14"/>
  <c r="N42" i="14"/>
  <c r="R10" i="14"/>
  <c r="H7" i="22" s="1" a="1"/>
  <c r="H7" i="22" s="1"/>
  <c r="H6" i="22"/>
  <c r="T35" i="14"/>
  <c r="BJ6" i="14"/>
  <c r="AA5" i="14"/>
  <c r="R28" i="14"/>
  <c r="BJ40" i="14"/>
  <c r="BF37" i="14"/>
  <c r="G36" i="14"/>
  <c r="AP35" i="14"/>
  <c r="AA6" i="14"/>
  <c r="I39" i="14"/>
  <c r="BP12" i="14"/>
  <c r="BL39" i="14"/>
  <c r="G32" i="14"/>
  <c r="N37" i="14"/>
  <c r="C45" i="14"/>
  <c r="G7" i="14"/>
  <c r="AJ43" i="14"/>
  <c r="AE30" i="14"/>
  <c r="AA31" i="14"/>
  <c r="AC28" i="14"/>
  <c r="AC16" i="14"/>
  <c r="BF5" i="14"/>
  <c r="AC8" i="14"/>
  <c r="N39" i="14"/>
  <c r="BP33" i="14"/>
  <c r="K22" i="22"/>
  <c r="N13" i="14"/>
  <c r="N22" i="14"/>
  <c r="AC22" i="14"/>
  <c r="BL32" i="14"/>
  <c r="AE22" i="14"/>
  <c r="AP16" i="14"/>
  <c r="AP10" i="14"/>
  <c r="Q7" i="22" s="1" a="1"/>
  <c r="Q7" i="22" s="1"/>
  <c r="Q6" i="22"/>
  <c r="N8" i="14"/>
  <c r="I28" i="14"/>
  <c r="BF43" i="14"/>
  <c r="AJ36" i="14"/>
  <c r="C34" i="14"/>
  <c r="R35" i="14"/>
  <c r="AA9" i="14"/>
  <c r="R15" i="14"/>
  <c r="BP42" i="14"/>
  <c r="BH20" i="14"/>
  <c r="E41" i="14"/>
  <c r="T12" i="14"/>
  <c r="AE17" i="14"/>
  <c r="AJ45" i="14"/>
  <c r="R6" i="14"/>
  <c r="E36" i="14"/>
  <c r="AL13" i="14"/>
  <c r="R30" i="14"/>
  <c r="AC32" i="14"/>
  <c r="C9" i="14"/>
  <c r="BJ17" i="14"/>
  <c r="F22" i="22"/>
  <c r="BF33" i="14"/>
  <c r="F23" i="22" s="1" a="1"/>
  <c r="F23" i="22" s="1"/>
  <c r="G15" i="14"/>
  <c r="Y7" i="14"/>
  <c r="R44" i="14"/>
  <c r="BF9" i="14"/>
  <c r="AP43" i="14"/>
  <c r="C5" i="14"/>
  <c r="Y40" i="14"/>
  <c r="AJ44" i="14"/>
  <c r="E37" i="14"/>
  <c r="N44" i="14"/>
  <c r="AP21" i="14"/>
  <c r="BP41" i="14"/>
  <c r="C14" i="14"/>
  <c r="BJ13" i="14"/>
  <c r="R18" i="14"/>
  <c r="BP40" i="14"/>
  <c r="L6" i="22"/>
  <c r="AC10" i="14"/>
  <c r="L7" i="22" s="1" a="1"/>
  <c r="L7" i="22" s="1"/>
  <c r="BP11" i="14"/>
  <c r="R19" i="14"/>
  <c r="G37" i="14"/>
  <c r="E6" i="14"/>
  <c r="C13" i="14"/>
  <c r="BF16" i="14"/>
  <c r="Y30" i="14"/>
  <c r="Y42" i="14"/>
  <c r="AP9" i="14"/>
  <c r="AP14" i="14"/>
  <c r="R11" i="14"/>
  <c r="AJ37" i="14"/>
  <c r="AP7" i="14"/>
  <c r="BP8" i="14"/>
  <c r="BJ45" i="14"/>
  <c r="AP45" i="14"/>
  <c r="R40" i="14"/>
  <c r="R38" i="14"/>
  <c r="BL36" i="14"/>
  <c r="AA7" i="14"/>
  <c r="I41" i="14"/>
  <c r="AL30" i="14"/>
  <c r="BN5" i="14"/>
  <c r="BL11" i="14"/>
  <c r="AE7" i="14"/>
  <c r="G5" i="14"/>
  <c r="M17" i="22"/>
  <c r="AE33" i="14"/>
  <c r="M18" i="22" s="1" a="1"/>
  <c r="M18" i="22" s="1"/>
  <c r="E11" i="14"/>
  <c r="G19" i="14"/>
  <c r="BJ30" i="14"/>
  <c r="R13" i="14"/>
  <c r="AL39" i="14"/>
  <c r="AN18" i="14"/>
  <c r="BJ37" i="14"/>
  <c r="R9" i="14"/>
  <c r="BP44" i="14"/>
  <c r="P12" i="14"/>
  <c r="AN6" i="14"/>
  <c r="AP42" i="14"/>
  <c r="G20" i="14"/>
  <c r="AE31" i="14"/>
  <c r="R41" i="14"/>
  <c r="C17" i="14"/>
  <c r="AA15" i="14"/>
  <c r="P20" i="14"/>
  <c r="BH28" i="14"/>
  <c r="BL37" i="14"/>
  <c r="AJ6" i="14"/>
  <c r="B17" i="22"/>
  <c r="C33" i="14"/>
  <c r="B18" i="22" s="1" a="1"/>
  <c r="B18" i="22" s="1"/>
  <c r="AP22" i="14"/>
  <c r="BN35" i="14"/>
  <c r="BP37" i="14"/>
  <c r="AE5" i="14"/>
  <c r="AA12" i="14"/>
  <c r="AE18" i="14"/>
  <c r="BL21" i="14"/>
  <c r="BJ29" i="14"/>
  <c r="BN13" i="14"/>
  <c r="E32" i="14"/>
  <c r="E16" i="14"/>
  <c r="C39" i="14"/>
  <c r="AL36" i="14"/>
  <c r="BN8" i="14"/>
  <c r="BL19" i="14"/>
  <c r="T28" i="14"/>
  <c r="BL35" i="14"/>
  <c r="BF13" i="14"/>
  <c r="I12" i="14"/>
  <c r="P29" i="14"/>
  <c r="AP37" i="14"/>
  <c r="BP22" i="14"/>
  <c r="AP44" i="14"/>
  <c r="AN14" i="14"/>
  <c r="Y5" i="14"/>
  <c r="N38" i="14"/>
  <c r="BF34" i="14"/>
  <c r="P41" i="14"/>
  <c r="P7" i="14"/>
  <c r="T16" i="14"/>
  <c r="AE11" i="14"/>
  <c r="Y29" i="14"/>
  <c r="AJ21" i="14"/>
  <c r="AP38" i="14"/>
  <c r="R36" i="14"/>
  <c r="BP45" i="14"/>
  <c r="R21" i="14"/>
  <c r="AC18" i="14"/>
  <c r="R16" i="14"/>
  <c r="AE29" i="14"/>
  <c r="AC41" i="14"/>
  <c r="C12" i="14"/>
  <c r="BN36" i="14"/>
  <c r="I31" i="14"/>
  <c r="R42" i="14"/>
  <c r="BH17" i="14"/>
  <c r="AL38" i="14"/>
  <c r="N31" i="14"/>
  <c r="BJ16" i="14"/>
  <c r="R8" i="14"/>
  <c r="BJ36" i="14"/>
  <c r="H17" i="22"/>
  <c r="R33" i="14"/>
  <c r="H18" i="22" s="1" a="1"/>
  <c r="H18" i="22" s="1"/>
  <c r="AA8" i="14"/>
  <c r="AC6" i="14"/>
  <c r="G13" i="14"/>
  <c r="BH21" i="14"/>
  <c r="N5" i="14"/>
  <c r="J17" i="22"/>
  <c r="Y33" i="14"/>
  <c r="J18" i="22" s="1" a="1"/>
  <c r="J18" i="22" s="1"/>
  <c r="N17" i="14"/>
  <c r="Y31" i="14"/>
  <c r="BP19" i="14"/>
  <c r="BF8" i="14"/>
  <c r="BJ9" i="14"/>
  <c r="AC20" i="14"/>
  <c r="E33" i="14"/>
  <c r="C18" i="22" s="1" a="1"/>
  <c r="C18" i="22" s="1"/>
  <c r="C17" i="22"/>
  <c r="BP31" i="14"/>
  <c r="Y12" i="14"/>
  <c r="AJ41" i="14"/>
  <c r="AA21" i="14"/>
  <c r="BJ15" i="14"/>
  <c r="AN40" i="14"/>
  <c r="Y21" i="14"/>
  <c r="P35" i="14"/>
  <c r="BJ14" i="14"/>
  <c r="AN41" i="14"/>
  <c r="AN38" i="14"/>
  <c r="AA20" i="14"/>
  <c r="R14" i="14"/>
  <c r="P37" i="14"/>
  <c r="BL34" i="14"/>
  <c r="AN42" i="14"/>
  <c r="AP8" i="14"/>
  <c r="AC19" i="14"/>
  <c r="N20" i="14"/>
  <c r="I6" i="14"/>
  <c r="BL31" i="14"/>
  <c r="C8" i="14"/>
  <c r="T10" i="14"/>
  <c r="I7" i="22" s="1" a="1"/>
  <c r="I7" i="22" s="1"/>
  <c r="I6" i="22"/>
  <c r="AJ5" i="14"/>
  <c r="BJ22" i="14"/>
  <c r="BF28" i="14"/>
  <c r="AL32" i="14"/>
  <c r="BL16" i="14"/>
  <c r="J11" i="22"/>
  <c r="BN10" i="14"/>
  <c r="AP32" i="14"/>
  <c r="E44" i="14"/>
  <c r="P42" i="14"/>
  <c r="AN35" i="14"/>
  <c r="BP6" i="14"/>
  <c r="N45" i="14"/>
  <c r="AN16" i="14"/>
  <c r="BL42" i="14"/>
  <c r="Y18" i="14"/>
  <c r="Y13" i="14"/>
  <c r="AE15" i="14"/>
  <c r="AJ28" i="14"/>
  <c r="AP33" i="14"/>
  <c r="Q18" i="22" s="1" a="1"/>
  <c r="Q18" i="22" s="1"/>
  <c r="Q17" i="22"/>
  <c r="AC9" i="14"/>
  <c r="BF36" i="14"/>
  <c r="T14" i="14"/>
  <c r="BH12" i="14"/>
  <c r="BF18" i="14"/>
  <c r="BH32" i="14"/>
  <c r="N32" i="14"/>
  <c r="R37" i="14"/>
  <c r="BH34" i="14"/>
  <c r="BH44" i="14"/>
  <c r="BF19" i="14"/>
  <c r="BL44" i="14"/>
  <c r="BJ20" i="14"/>
  <c r="T18" i="14"/>
  <c r="BL14" i="14"/>
  <c r="P16" i="14"/>
  <c r="AJ42" i="14"/>
  <c r="BF38" i="14"/>
  <c r="AN28" i="14"/>
  <c r="G12" i="14"/>
  <c r="C28" i="14"/>
  <c r="Y35" i="14"/>
  <c r="BH36" i="14"/>
  <c r="N36" i="14"/>
  <c r="BN38" i="14"/>
  <c r="BN33" i="14"/>
  <c r="J23" i="22" s="1" a="1"/>
  <c r="J23" i="22" s="1"/>
  <c r="J22" i="22"/>
  <c r="BN6" i="14"/>
  <c r="E12" i="14"/>
  <c r="I32" i="14"/>
  <c r="AN45" i="14"/>
  <c r="R5" i="14"/>
  <c r="R29" i="14"/>
  <c r="AA14" i="14"/>
  <c r="BN15" i="14"/>
  <c r="E43" i="14"/>
  <c r="Y9" i="14"/>
  <c r="BJ19" i="14"/>
  <c r="BN44" i="14"/>
  <c r="BH13" i="14"/>
  <c r="AL28" i="14"/>
  <c r="AL20" i="14"/>
  <c r="N43" i="14"/>
  <c r="AN31" i="14"/>
  <c r="AJ39" i="14"/>
  <c r="G18" i="14"/>
  <c r="G45" i="14"/>
  <c r="BP15" i="14"/>
  <c r="BJ5" i="14"/>
  <c r="BF40" i="14"/>
  <c r="AA13" i="14"/>
  <c r="T42" i="14"/>
  <c r="N16" i="14"/>
  <c r="AE36" i="14"/>
  <c r="AA29" i="14"/>
  <c r="BN14" i="14"/>
  <c r="BH9" i="14"/>
  <c r="BH16" i="14"/>
  <c r="P39" i="14"/>
  <c r="P5" i="14"/>
  <c r="BJ7" i="14"/>
  <c r="BL6" i="14"/>
  <c r="AA16" i="14"/>
  <c r="N9" i="14"/>
  <c r="AN36" i="14"/>
  <c r="AL16" i="14"/>
  <c r="AE8" i="14"/>
  <c r="P31" i="14"/>
  <c r="Y41" i="14"/>
  <c r="AA44" i="14"/>
  <c r="BN39" i="14"/>
  <c r="BN19" i="14"/>
  <c r="BJ18" i="14"/>
  <c r="AC29" i="14"/>
  <c r="T37" i="14"/>
  <c r="AA36" i="14"/>
  <c r="BP32" i="14"/>
  <c r="Y43" i="14"/>
  <c r="BP34" i="14"/>
  <c r="AL12" i="14"/>
  <c r="C35" i="14"/>
  <c r="C15" i="14"/>
  <c r="BH35" i="14"/>
  <c r="R39" i="14"/>
  <c r="Y20" i="14"/>
  <c r="C43" i="14"/>
  <c r="AC35" i="14"/>
  <c r="BF35" i="14"/>
  <c r="N6" i="14"/>
  <c r="N12" i="14"/>
  <c r="C19" i="14"/>
  <c r="P43" i="14"/>
  <c r="N18" i="14"/>
  <c r="E31" i="14"/>
  <c r="AE42" i="14"/>
  <c r="BL5" i="14"/>
  <c r="P15" i="14"/>
  <c r="BN40" i="14"/>
  <c r="AJ32" i="14"/>
  <c r="P22" i="14"/>
  <c r="AN9" i="14"/>
  <c r="BL17" i="14"/>
  <c r="AN7" i="14"/>
  <c r="AP34" i="14"/>
  <c r="BP39" i="14"/>
  <c r="P18" i="14"/>
  <c r="BF20" i="14"/>
  <c r="F17" i="22"/>
  <c r="N33" i="14"/>
  <c r="C11" i="14"/>
  <c r="AC36" i="14"/>
  <c r="Y44" i="14"/>
  <c r="AJ17" i="14"/>
  <c r="T38" i="14"/>
  <c r="AJ20" i="14"/>
  <c r="AJ33" i="14"/>
  <c r="N18" i="22" s="1" a="1"/>
  <c r="N18" i="22" s="1"/>
  <c r="N17" i="22"/>
  <c r="AL14" i="14"/>
  <c r="AP6" i="14"/>
  <c r="AC11" i="14"/>
  <c r="BJ41" i="14"/>
  <c r="BQ41" i="14" s="1"/>
  <c r="AP13" i="14"/>
  <c r="AC14" i="14"/>
  <c r="AC31" i="14"/>
  <c r="C42" i="14"/>
  <c r="H22" i="22"/>
  <c r="BJ33" i="14"/>
  <c r="BL12" i="14"/>
  <c r="G41" i="14"/>
  <c r="BH40" i="14"/>
  <c r="BH6" i="14"/>
  <c r="N40" i="14"/>
  <c r="BN7" i="14"/>
  <c r="AN13" i="14"/>
  <c r="C36" i="14"/>
  <c r="T29" i="14"/>
  <c r="R17" i="14"/>
  <c r="D17" i="22"/>
  <c r="G33" i="14"/>
  <c r="D18" i="22" s="1" a="1"/>
  <c r="D18" i="22" s="1"/>
  <c r="AC7" i="14"/>
  <c r="E39" i="14"/>
  <c r="P44" i="14"/>
  <c r="I11" i="22"/>
  <c r="BL10" i="14"/>
  <c r="I12" i="22" s="1" a="1"/>
  <c r="I12" i="22" s="1"/>
  <c r="N35" i="14"/>
  <c r="Y45" i="14"/>
  <c r="AC40" i="14"/>
  <c r="T7" i="14"/>
  <c r="AN22" i="14"/>
  <c r="AN33" i="14"/>
  <c r="P18" i="22" s="1" a="1"/>
  <c r="P18" i="22" s="1"/>
  <c r="P17" i="22"/>
  <c r="BH7" i="14"/>
  <c r="AL41" i="14"/>
  <c r="T41" i="14"/>
  <c r="BL7" i="14"/>
  <c r="AC38" i="14"/>
  <c r="AE41" i="14"/>
  <c r="BJ44" i="14"/>
  <c r="E34" i="14"/>
  <c r="BH8" i="14"/>
  <c r="BJ28" i="14"/>
  <c r="I33" i="14"/>
  <c r="E18" i="22" s="1" a="1"/>
  <c r="E18" i="22" s="1"/>
  <c r="E17" i="22"/>
  <c r="AL21" i="14"/>
  <c r="AC43" i="14"/>
  <c r="C29" i="14"/>
  <c r="AL37" i="14"/>
  <c r="N29" i="14"/>
  <c r="E9" i="14"/>
  <c r="AL10" i="14"/>
  <c r="O7" i="22" s="1" a="1"/>
  <c r="O7" i="22" s="1"/>
  <c r="O6" i="22"/>
  <c r="T8" i="14"/>
  <c r="AA39" i="14"/>
  <c r="BP20" i="14"/>
  <c r="E21" i="14"/>
  <c r="AC12" i="14"/>
  <c r="BN29" i="14"/>
  <c r="BL18" i="14"/>
  <c r="R43" i="14"/>
  <c r="BN17" i="14"/>
  <c r="I14" i="14"/>
  <c r="AN11" i="14"/>
  <c r="G39" i="14"/>
  <c r="AA19" i="14"/>
  <c r="AC30" i="14"/>
  <c r="I43" i="14"/>
  <c r="AN8" i="14"/>
  <c r="BJ34" i="14"/>
  <c r="AA28" i="14"/>
  <c r="AN17" i="14"/>
  <c r="AP30" i="14"/>
  <c r="G43" i="14"/>
  <c r="E42" i="14"/>
  <c r="BH30" i="14"/>
  <c r="BF39" i="14"/>
  <c r="E15" i="14"/>
  <c r="BL43" i="14"/>
  <c r="BJ11" i="14"/>
  <c r="AL11" i="14"/>
  <c r="I8" i="14"/>
  <c r="AJ15" i="14"/>
  <c r="AC21" i="14"/>
  <c r="Y37" i="14"/>
  <c r="BP18" i="14"/>
  <c r="AL18" i="14"/>
  <c r="G16" i="14"/>
  <c r="AC13" i="14"/>
  <c r="BN45" i="14"/>
  <c r="AL31" i="14"/>
  <c r="BH31" i="14"/>
  <c r="I11" i="14"/>
  <c r="BN12" i="14"/>
  <c r="T30" i="14"/>
  <c r="AJ38" i="14"/>
  <c r="N15" i="14"/>
  <c r="Y6" i="14"/>
  <c r="AL8" i="14"/>
  <c r="C38" i="14"/>
  <c r="AJ12" i="14"/>
  <c r="E35" i="14"/>
  <c r="BN22" i="14"/>
  <c r="BP17" i="14"/>
  <c r="P32" i="14"/>
  <c r="BL45" i="14"/>
  <c r="AN34" i="14"/>
  <c r="BF7" i="14"/>
  <c r="T21" i="14"/>
  <c r="T31" i="14"/>
  <c r="R34" i="14"/>
  <c r="T43" i="14"/>
  <c r="I38" i="14"/>
  <c r="AE20" i="14"/>
  <c r="E38" i="14"/>
  <c r="AA45" i="14"/>
  <c r="BF15" i="14"/>
  <c r="AP31" i="14"/>
  <c r="R7" i="14"/>
  <c r="T5" i="14"/>
  <c r="AN37" i="14"/>
  <c r="BP36" i="14"/>
  <c r="AC42" i="14"/>
  <c r="AE14" i="14"/>
  <c r="AA11" i="14"/>
  <c r="G8" i="14"/>
  <c r="P38" i="14"/>
  <c r="AA37" i="14"/>
  <c r="BL40" i="14"/>
  <c r="E5" i="14"/>
  <c r="P36" i="14"/>
  <c r="AA41" i="14"/>
  <c r="BN31" i="14"/>
  <c r="BJ35" i="14"/>
  <c r="AN44" i="14"/>
  <c r="I21" i="14"/>
  <c r="AA10" i="14"/>
  <c r="K7" i="22" s="1" a="1"/>
  <c r="K7" i="22" s="1"/>
  <c r="K6" i="22"/>
  <c r="I36" i="14"/>
  <c r="T32" i="14"/>
  <c r="AA33" i="14"/>
  <c r="K18" i="22" s="1" a="1"/>
  <c r="K18" i="22" s="1"/>
  <c r="K17" i="22"/>
  <c r="AJ16" i="14"/>
  <c r="T6" i="14"/>
  <c r="AE43" i="14"/>
  <c r="Y10" i="14"/>
  <c r="J7" i="22" s="1" a="1"/>
  <c r="J7" i="22" s="1"/>
  <c r="J6" i="22"/>
  <c r="BH39" i="14"/>
  <c r="Y16" i="14"/>
  <c r="BP28" i="14"/>
  <c r="I7" i="14"/>
  <c r="C10" i="14"/>
  <c r="B6" i="22"/>
  <c r="AE19" i="14"/>
  <c r="AE38" i="14"/>
  <c r="BP43" i="14"/>
  <c r="I40" i="14"/>
  <c r="BL29" i="14"/>
  <c r="I34" i="14"/>
  <c r="AN10" i="14"/>
  <c r="P7" i="22" s="1" a="1"/>
  <c r="P7" i="22" s="1"/>
  <c r="P6" i="22"/>
  <c r="BJ8" i="14"/>
  <c r="G21" i="14"/>
  <c r="Y36" i="14"/>
  <c r="AE28" i="14"/>
  <c r="T34" i="14"/>
  <c r="AJ8" i="14"/>
  <c r="AE39" i="14"/>
  <c r="AC34" i="14"/>
  <c r="T45" i="14"/>
  <c r="BH18" i="14"/>
  <c r="AC45" i="14"/>
  <c r="BN42" i="14"/>
  <c r="BN43" i="14"/>
  <c r="N11" i="14"/>
  <c r="N30" i="14"/>
  <c r="BN18" i="14"/>
  <c r="G22" i="14"/>
  <c r="AE13" i="14"/>
  <c r="AP36" i="14"/>
  <c r="BH14" i="14"/>
  <c r="BF12" i="14"/>
  <c r="BH15" i="14"/>
  <c r="AE21" i="14"/>
  <c r="Y8" i="14"/>
  <c r="E30" i="14"/>
  <c r="I37" i="14"/>
  <c r="AA38" i="14"/>
  <c r="T19" i="14"/>
  <c r="N34" i="14"/>
  <c r="BF32" i="14"/>
  <c r="BL30" i="14"/>
  <c r="AP17" i="14"/>
  <c r="C7" i="14"/>
  <c r="P34" i="14"/>
  <c r="AJ13" i="14"/>
  <c r="AL45" i="14"/>
  <c r="AC39" i="14"/>
  <c r="I30" i="14"/>
  <c r="AP19" i="14"/>
  <c r="BH11" i="14"/>
  <c r="AE35" i="14"/>
  <c r="Y19" i="14"/>
  <c r="C16" i="14"/>
  <c r="C30" i="14"/>
  <c r="AE32" i="14"/>
  <c r="T9" i="14"/>
  <c r="N28" i="14"/>
  <c r="BF31" i="14"/>
  <c r="R20" i="14"/>
  <c r="AN21" i="14"/>
  <c r="AL6" i="14"/>
  <c r="BN28" i="14"/>
  <c r="F11" i="22"/>
  <c r="BF10" i="14"/>
  <c r="F12" i="22" s="1" a="1"/>
  <c r="F12" i="22" s="1"/>
  <c r="T22" i="14"/>
  <c r="BL13" i="14"/>
  <c r="BP16" i="14"/>
  <c r="AP18" i="14"/>
  <c r="E7" i="14"/>
  <c r="BF30" i="14"/>
  <c r="Y11" i="14"/>
  <c r="AP28" i="14"/>
  <c r="AP15" i="14"/>
  <c r="R31" i="14"/>
  <c r="E13" i="14"/>
  <c r="BN32" i="14"/>
  <c r="AN32" i="14"/>
  <c r="R22" i="14"/>
  <c r="AJ29" i="14"/>
  <c r="C6" i="14"/>
  <c r="AA34" i="14"/>
  <c r="BN11" i="14"/>
  <c r="N21" i="14"/>
  <c r="AJ9" i="14"/>
  <c r="P17" i="14"/>
  <c r="E22" i="14"/>
  <c r="AC44" i="14"/>
  <c r="G9" i="14"/>
  <c r="H11" i="22"/>
  <c r="BJ10" i="14"/>
  <c r="H12" i="22" s="1" a="1"/>
  <c r="H12" i="22" s="1"/>
  <c r="BJ39" i="14"/>
  <c r="BH22" i="14"/>
  <c r="E28" i="14"/>
  <c r="L17" i="22"/>
  <c r="AC33" i="14"/>
  <c r="L18" i="22" s="1" a="1"/>
  <c r="L18" i="22" s="1"/>
  <c r="BJ32" i="14"/>
  <c r="AA40" i="14"/>
  <c r="T17" i="14"/>
  <c r="AP40" i="14"/>
  <c r="AL42" i="14"/>
  <c r="I45" i="14"/>
  <c r="BJ43" i="14"/>
  <c r="BL9" i="14"/>
  <c r="BN21" i="14"/>
  <c r="BH43" i="14"/>
  <c r="N7" i="14"/>
  <c r="BP5" i="14"/>
  <c r="Y32" i="14"/>
  <c r="P11" i="14"/>
  <c r="C37" i="14"/>
  <c r="BP9" i="14"/>
  <c r="AJ30" i="14"/>
  <c r="C6" i="22"/>
  <c r="E10" i="14"/>
  <c r="C7" i="22" s="1" a="1"/>
  <c r="C7" i="22" s="1"/>
  <c r="G17" i="14"/>
  <c r="R12" i="14"/>
  <c r="Y17" i="14"/>
  <c r="G6" i="22"/>
  <c r="P10" i="14"/>
  <c r="AE12" i="14"/>
  <c r="E19" i="14"/>
  <c r="AJ40" i="14"/>
  <c r="BH5" i="14"/>
  <c r="AJ19" i="14"/>
  <c r="G38" i="14"/>
  <c r="T39" i="14"/>
  <c r="I13" i="14"/>
  <c r="AA43" i="14"/>
  <c r="N19" i="14"/>
  <c r="AJ18" i="14"/>
  <c r="AL40" i="14"/>
  <c r="N6" i="22"/>
  <c r="AJ10" i="14"/>
  <c r="N7" i="22" s="1" a="1"/>
  <c r="N7" i="22" s="1"/>
  <c r="C40" i="14"/>
  <c r="AJ22" i="14"/>
  <c r="AA32" i="14"/>
  <c r="R32" i="14"/>
  <c r="BN34" i="14"/>
  <c r="AA17" i="14"/>
  <c r="BH29" i="14"/>
  <c r="AL9" i="14"/>
  <c r="BF29" i="14"/>
  <c r="AJ7" i="14"/>
  <c r="K43" i="23"/>
  <c r="K7" i="23"/>
  <c r="K26" i="23"/>
  <c r="K21" i="23"/>
  <c r="K8" i="25"/>
  <c r="K34" i="23"/>
  <c r="K5" i="23"/>
  <c r="K19" i="23"/>
  <c r="K27" i="23"/>
  <c r="K36" i="23"/>
  <c r="K39" i="23"/>
  <c r="K31" i="23"/>
  <c r="D20" i="22" s="1"/>
  <c r="K14" i="23"/>
  <c r="D9" i="22" s="1"/>
  <c r="K9" i="23"/>
  <c r="K29" i="23"/>
  <c r="K13" i="23"/>
  <c r="K35" i="23"/>
  <c r="K17" i="23"/>
  <c r="K41" i="23"/>
  <c r="K9" i="25"/>
  <c r="K13" i="25"/>
  <c r="K11" i="25"/>
  <c r="K19" i="25"/>
  <c r="K6" i="25"/>
  <c r="K5" i="25"/>
  <c r="K7" i="25"/>
  <c r="K17" i="25"/>
  <c r="K15" i="23"/>
  <c r="K10" i="23"/>
  <c r="K42" i="23"/>
  <c r="K33" i="23"/>
  <c r="K6" i="23"/>
  <c r="K8" i="23"/>
  <c r="K11" i="23"/>
  <c r="K32" i="23"/>
  <c r="K30" i="23"/>
  <c r="K21" i="25"/>
  <c r="K16" i="25"/>
  <c r="K15" i="25"/>
  <c r="K4" i="25"/>
  <c r="K4" i="23"/>
  <c r="K28" i="23"/>
  <c r="K18" i="23"/>
  <c r="K16" i="23"/>
  <c r="K12" i="23"/>
  <c r="K40" i="23"/>
  <c r="K18" i="25"/>
  <c r="K10" i="25"/>
  <c r="K20" i="25"/>
  <c r="K12" i="25"/>
  <c r="K14" i="25"/>
  <c r="K20" i="23"/>
  <c r="K37" i="23"/>
  <c r="K12" i="22" a="1"/>
  <c r="K12" i="22" s="1"/>
  <c r="C6" i="12"/>
  <c r="C7" i="12"/>
  <c r="C17" i="12"/>
  <c r="C12" i="12"/>
  <c r="F7" i="22" a="1"/>
  <c r="F7" i="22" s="1"/>
  <c r="J12" i="22" a="1"/>
  <c r="J12" i="22" s="1"/>
  <c r="G12" i="22" a="1"/>
  <c r="G12" i="22" s="1"/>
  <c r="K23" i="22" a="1"/>
  <c r="K23" i="22" s="1"/>
  <c r="I21" i="13"/>
  <c r="C13" i="12"/>
  <c r="AQ39" i="14"/>
  <c r="I9" i="13"/>
  <c r="D4" i="13"/>
  <c r="M6" i="12"/>
  <c r="M16" i="12"/>
  <c r="E11" i="12"/>
  <c r="H3" i="9"/>
  <c r="H22" i="9"/>
  <c r="K3" i="9"/>
  <c r="K22" i="9"/>
  <c r="G21" i="12"/>
  <c r="G12" i="12"/>
  <c r="E16" i="12"/>
  <c r="I16" i="12"/>
  <c r="G16" i="12"/>
  <c r="G20" i="12"/>
  <c r="I10" i="12"/>
  <c r="I9" i="12"/>
  <c r="E5" i="12"/>
  <c r="E13" i="12"/>
  <c r="G19" i="12"/>
  <c r="E6" i="12"/>
  <c r="E8" i="12"/>
  <c r="I17" i="12"/>
  <c r="I8" i="12"/>
  <c r="E18" i="12"/>
  <c r="G13" i="12"/>
  <c r="E21" i="12"/>
  <c r="I7" i="12"/>
  <c r="I12" i="12"/>
  <c r="I20" i="12"/>
  <c r="G4" i="12"/>
  <c r="G7" i="12"/>
  <c r="G11" i="12"/>
  <c r="E20" i="12"/>
  <c r="G8" i="12"/>
  <c r="I11" i="12"/>
  <c r="I5" i="12"/>
  <c r="G9" i="12"/>
  <c r="E7" i="12"/>
  <c r="E15" i="12"/>
  <c r="G6" i="12"/>
  <c r="G10" i="12"/>
  <c r="E10" i="12"/>
  <c r="E14" i="12"/>
  <c r="G15" i="12"/>
  <c r="G18" i="12"/>
  <c r="E4" i="12"/>
  <c r="E9" i="12"/>
  <c r="E17" i="12"/>
  <c r="E12" i="12"/>
  <c r="G5" i="12"/>
  <c r="G14" i="12"/>
  <c r="I14" i="12"/>
  <c r="I6" i="12"/>
  <c r="I13" i="12"/>
  <c r="I21" i="12"/>
  <c r="I19" i="12"/>
  <c r="I4" i="12"/>
  <c r="I15" i="12"/>
  <c r="I18" i="12"/>
  <c r="E4" i="35" l="1"/>
  <c r="E21" i="35"/>
  <c r="E8" i="35"/>
  <c r="M11" i="35"/>
  <c r="E10" i="35"/>
  <c r="E7" i="35"/>
  <c r="F28" i="36"/>
  <c r="G28" i="36" s="1"/>
  <c r="G6" i="36"/>
  <c r="D34" i="36"/>
  <c r="E34" i="36" s="1"/>
  <c r="M12" i="36"/>
  <c r="E12" i="36"/>
  <c r="G10" i="35"/>
  <c r="M10" i="35"/>
  <c r="K30" i="34"/>
  <c r="K39" i="34"/>
  <c r="I21" i="35"/>
  <c r="I13" i="35"/>
  <c r="K5" i="35"/>
  <c r="E5" i="35"/>
  <c r="D27" i="36"/>
  <c r="E27" i="36" s="1"/>
  <c r="E17" i="36"/>
  <c r="E5" i="36"/>
  <c r="E4" i="36"/>
  <c r="E16" i="36"/>
  <c r="E7" i="36"/>
  <c r="E8" i="36"/>
  <c r="E11" i="36"/>
  <c r="E15" i="36"/>
  <c r="E13" i="36"/>
  <c r="E18" i="36"/>
  <c r="E9" i="36"/>
  <c r="E19" i="36"/>
  <c r="E14" i="36"/>
  <c r="E20" i="36"/>
  <c r="E21" i="36"/>
  <c r="D32" i="36"/>
  <c r="E32" i="36" s="1"/>
  <c r="E10" i="36"/>
  <c r="M10" i="36"/>
  <c r="K38" i="34"/>
  <c r="K35" i="34"/>
  <c r="K20" i="35"/>
  <c r="K6" i="36"/>
  <c r="K17" i="36"/>
  <c r="K14" i="36"/>
  <c r="K19" i="36"/>
  <c r="K16" i="36"/>
  <c r="K20" i="36"/>
  <c r="K11" i="36"/>
  <c r="K8" i="36"/>
  <c r="K13" i="36"/>
  <c r="K15" i="36"/>
  <c r="K12" i="36"/>
  <c r="K5" i="36"/>
  <c r="K4" i="36"/>
  <c r="K9" i="36"/>
  <c r="F27" i="36"/>
  <c r="G27" i="36" s="1"/>
  <c r="G20" i="36"/>
  <c r="G18" i="36"/>
  <c r="G8" i="36"/>
  <c r="G7" i="36"/>
  <c r="G17" i="36"/>
  <c r="G4" i="36"/>
  <c r="G10" i="36"/>
  <c r="G15" i="36"/>
  <c r="G11" i="36"/>
  <c r="G21" i="36"/>
  <c r="G14" i="36"/>
  <c r="G5" i="36"/>
  <c r="G12" i="36"/>
  <c r="G13" i="36"/>
  <c r="G19" i="36"/>
  <c r="G16" i="36"/>
  <c r="G9" i="36"/>
  <c r="K21" i="36"/>
  <c r="M21" i="36"/>
  <c r="K43" i="34"/>
  <c r="K26" i="34"/>
  <c r="K28" i="34"/>
  <c r="M21" i="35"/>
  <c r="E6" i="35"/>
  <c r="M18" i="36"/>
  <c r="K18" i="36"/>
  <c r="D28" i="36"/>
  <c r="E28" i="36" s="1"/>
  <c r="M6" i="36"/>
  <c r="E6" i="36"/>
  <c r="M17" i="35"/>
  <c r="G17" i="35"/>
  <c r="K40" i="34"/>
  <c r="K31" i="34"/>
  <c r="K34" i="34"/>
  <c r="C4" i="35"/>
  <c r="K9" i="35"/>
  <c r="K21" i="34"/>
  <c r="M5" i="36"/>
  <c r="G11" i="35"/>
  <c r="K7" i="36"/>
  <c r="M7" i="36"/>
  <c r="C13" i="35"/>
  <c r="C19" i="35"/>
  <c r="C12" i="35"/>
  <c r="M5" i="35"/>
  <c r="C20" i="35"/>
  <c r="C11" i="35"/>
  <c r="C16" i="35"/>
  <c r="G5" i="35"/>
  <c r="G6" i="35"/>
  <c r="G12" i="35"/>
  <c r="G13" i="35"/>
  <c r="G19" i="35"/>
  <c r="G9" i="35"/>
  <c r="G7" i="35"/>
  <c r="G15" i="35"/>
  <c r="G20" i="35"/>
  <c r="G14" i="35"/>
  <c r="G8" i="35"/>
  <c r="G4" i="35"/>
  <c r="G21" i="35"/>
  <c r="G18" i="35"/>
  <c r="G16" i="35"/>
  <c r="K27" i="34"/>
  <c r="K36" i="34"/>
  <c r="K10" i="34"/>
  <c r="H33" i="36"/>
  <c r="I33" i="36" s="1"/>
  <c r="I11" i="36"/>
  <c r="M11" i="36"/>
  <c r="K10" i="36"/>
  <c r="K6" i="35"/>
  <c r="K4" i="35"/>
  <c r="K7" i="35"/>
  <c r="K12" i="35"/>
  <c r="K13" i="35"/>
  <c r="K16" i="35"/>
  <c r="K18" i="35"/>
  <c r="K8" i="35"/>
  <c r="M4" i="35"/>
  <c r="N20" i="35" s="1"/>
  <c r="K17" i="35"/>
  <c r="K42" i="34"/>
  <c r="I7" i="35"/>
  <c r="E13" i="35"/>
  <c r="E9" i="35"/>
  <c r="M7" i="35"/>
  <c r="K8" i="34"/>
  <c r="K9" i="34"/>
  <c r="K20" i="34"/>
  <c r="K4" i="34"/>
  <c r="K15" i="34"/>
  <c r="K12" i="34"/>
  <c r="K17" i="34"/>
  <c r="K7" i="34"/>
  <c r="K6" i="34"/>
  <c r="K16" i="34"/>
  <c r="K11" i="34"/>
  <c r="K5" i="34"/>
  <c r="K13" i="34"/>
  <c r="K18" i="34"/>
  <c r="K19" i="34"/>
  <c r="H35" i="36"/>
  <c r="I35" i="36" s="1"/>
  <c r="M13" i="36"/>
  <c r="I13" i="36"/>
  <c r="K11" i="35"/>
  <c r="H26" i="36"/>
  <c r="I26" i="36" s="1"/>
  <c r="I20" i="36"/>
  <c r="I6" i="36"/>
  <c r="I15" i="36"/>
  <c r="M4" i="36"/>
  <c r="I8" i="36"/>
  <c r="I5" i="36"/>
  <c r="I9" i="36"/>
  <c r="I16" i="36"/>
  <c r="I21" i="36"/>
  <c r="I17" i="36"/>
  <c r="I19" i="36"/>
  <c r="I12" i="36"/>
  <c r="I10" i="36"/>
  <c r="I4" i="36"/>
  <c r="I18" i="36"/>
  <c r="I7" i="36"/>
  <c r="I14" i="36"/>
  <c r="AQ38" i="14"/>
  <c r="N11" i="35"/>
  <c r="N16" i="35"/>
  <c r="N19" i="35"/>
  <c r="N21" i="35"/>
  <c r="AQ35" i="14"/>
  <c r="H33" i="23" s="1"/>
  <c r="AQ29" i="14"/>
  <c r="AQ5" i="14"/>
  <c r="H15" i="23" s="1"/>
  <c r="H15" i="26"/>
  <c r="J40" i="14"/>
  <c r="U35" i="14"/>
  <c r="U36" i="14"/>
  <c r="D34" i="23" s="1"/>
  <c r="U42" i="14"/>
  <c r="BQ37" i="14"/>
  <c r="U44" i="14"/>
  <c r="AF38" i="14"/>
  <c r="F36" i="23" s="1"/>
  <c r="U39" i="14"/>
  <c r="D37" i="23" s="1"/>
  <c r="BQ42" i="14"/>
  <c r="AF22" i="14"/>
  <c r="F7" i="23" s="1"/>
  <c r="J32" i="14"/>
  <c r="B30" i="23" s="1"/>
  <c r="AF30" i="14"/>
  <c r="BQ45" i="14"/>
  <c r="BQ34" i="14"/>
  <c r="J18" i="14"/>
  <c r="B21" i="23" s="1"/>
  <c r="U10" i="14"/>
  <c r="D14" i="23" s="1"/>
  <c r="AQ42" i="14"/>
  <c r="H18" i="26" s="1"/>
  <c r="J19" i="14"/>
  <c r="B10" i="23" s="1"/>
  <c r="AQ31" i="14"/>
  <c r="H29" i="23" s="1"/>
  <c r="G7" i="22" a="1"/>
  <c r="G7" i="22" s="1"/>
  <c r="U29" i="14"/>
  <c r="D5" i="26" s="1"/>
  <c r="U34" i="14"/>
  <c r="D32" i="23" s="1"/>
  <c r="U37" i="14"/>
  <c r="BQ31" i="14"/>
  <c r="U31" i="14"/>
  <c r="J15" i="14"/>
  <c r="B17" i="23" s="1"/>
  <c r="AQ43" i="14"/>
  <c r="H41" i="23" s="1"/>
  <c r="U12" i="14"/>
  <c r="D16" i="23" s="1"/>
  <c r="AQ20" i="14"/>
  <c r="H4" i="23" s="1"/>
  <c r="BQ40" i="14"/>
  <c r="AF13" i="14"/>
  <c r="F9" i="23" s="1"/>
  <c r="BQ33" i="14"/>
  <c r="F20" i="22" s="1" a="1"/>
  <c r="F20" i="22" s="1"/>
  <c r="AQ14" i="14"/>
  <c r="H8" i="23" s="1"/>
  <c r="BQ29" i="14"/>
  <c r="U13" i="14"/>
  <c r="AQ19" i="14"/>
  <c r="H10" i="25" s="1"/>
  <c r="BQ16" i="14"/>
  <c r="AF21" i="14"/>
  <c r="F20" i="25" s="1"/>
  <c r="AF29" i="14"/>
  <c r="F5" i="26" s="1"/>
  <c r="U41" i="14"/>
  <c r="D39" i="23" s="1"/>
  <c r="AQ12" i="14"/>
  <c r="AF15" i="14"/>
  <c r="F17" i="25" s="1"/>
  <c r="AQ28" i="14"/>
  <c r="H26" i="23" s="1"/>
  <c r="J41" i="14"/>
  <c r="B39" i="23" s="1"/>
  <c r="AF33" i="14"/>
  <c r="F31" i="23" s="1"/>
  <c r="BQ43" i="14"/>
  <c r="AF14" i="14"/>
  <c r="F8" i="25" s="1"/>
  <c r="J33" i="14"/>
  <c r="B15" i="22" s="1" a="1"/>
  <c r="B15" i="22" s="1"/>
  <c r="AQ7" i="14"/>
  <c r="AF44" i="14"/>
  <c r="F42" i="23" s="1"/>
  <c r="J37" i="14"/>
  <c r="B35" i="23" s="1"/>
  <c r="U22" i="14"/>
  <c r="D7" i="25" s="1"/>
  <c r="AQ45" i="14"/>
  <c r="H21" i="26" s="1"/>
  <c r="J45" i="14"/>
  <c r="B43" i="23" s="1"/>
  <c r="AQ32" i="14"/>
  <c r="H30" i="23" s="1"/>
  <c r="AQ13" i="14"/>
  <c r="H9" i="25" s="1"/>
  <c r="AQ36" i="14"/>
  <c r="U32" i="14"/>
  <c r="D30" i="23" s="1"/>
  <c r="H23" i="22" a="1"/>
  <c r="H23" i="22" s="1"/>
  <c r="AQ40" i="14"/>
  <c r="BQ5" i="14"/>
  <c r="J17" i="14"/>
  <c r="B12" i="25" s="1"/>
  <c r="BQ39" i="14"/>
  <c r="U21" i="14"/>
  <c r="U20" i="14"/>
  <c r="D4" i="23" s="1"/>
  <c r="AF19" i="14"/>
  <c r="J5" i="14"/>
  <c r="B15" i="25" s="1"/>
  <c r="BQ36" i="14"/>
  <c r="AF20" i="14"/>
  <c r="F4" i="23" s="1"/>
  <c r="AF6" i="14"/>
  <c r="U16" i="14"/>
  <c r="D19" i="23" s="1"/>
  <c r="AF5" i="14"/>
  <c r="J13" i="14"/>
  <c r="B9" i="25" s="1"/>
  <c r="BQ19" i="14"/>
  <c r="AF34" i="14"/>
  <c r="AQ8" i="14"/>
  <c r="H13" i="23" s="1"/>
  <c r="AQ16" i="14"/>
  <c r="BQ22" i="14"/>
  <c r="U30" i="14"/>
  <c r="D6" i="26" s="1"/>
  <c r="AF28" i="14"/>
  <c r="J39" i="14"/>
  <c r="B37" i="23" s="1"/>
  <c r="J42" i="14"/>
  <c r="U33" i="14"/>
  <c r="J12" i="14"/>
  <c r="J28" i="14"/>
  <c r="B26" i="23" s="1"/>
  <c r="BQ18" i="14"/>
  <c r="AQ41" i="14"/>
  <c r="AF18" i="14"/>
  <c r="AQ6" i="14"/>
  <c r="U40" i="14"/>
  <c r="U28" i="14"/>
  <c r="AF17" i="14"/>
  <c r="F12" i="25" s="1"/>
  <c r="J7" i="14"/>
  <c r="J30" i="14"/>
  <c r="J8" i="14"/>
  <c r="BQ12" i="14"/>
  <c r="AF11" i="14"/>
  <c r="AQ34" i="14"/>
  <c r="BQ13" i="14"/>
  <c r="U14" i="14"/>
  <c r="BQ21" i="14"/>
  <c r="AQ21" i="14"/>
  <c r="J20" i="14"/>
  <c r="U8" i="14"/>
  <c r="AF12" i="14"/>
  <c r="BQ10" i="14"/>
  <c r="F9" i="22" s="1" a="1"/>
  <c r="F9" i="22" s="1"/>
  <c r="BQ7" i="14"/>
  <c r="U9" i="14"/>
  <c r="BQ15" i="14"/>
  <c r="AF41" i="14"/>
  <c r="AQ18" i="14"/>
  <c r="U7" i="14"/>
  <c r="U17" i="14"/>
  <c r="F18" i="22" a="1"/>
  <c r="F18" i="22" s="1"/>
  <c r="U19" i="14"/>
  <c r="AF40" i="14"/>
  <c r="AQ15" i="14"/>
  <c r="BQ30" i="14"/>
  <c r="U6" i="14"/>
  <c r="J29" i="14"/>
  <c r="J31" i="14"/>
  <c r="BQ28" i="14"/>
  <c r="AQ9" i="14"/>
  <c r="U11" i="14"/>
  <c r="BQ8" i="14"/>
  <c r="U45" i="14"/>
  <c r="BQ35" i="14"/>
  <c r="AQ22" i="14"/>
  <c r="AF7" i="14"/>
  <c r="AQ37" i="14"/>
  <c r="J6" i="14"/>
  <c r="J34" i="14"/>
  <c r="AF8" i="14"/>
  <c r="F13" i="23" s="1"/>
  <c r="J36" i="14"/>
  <c r="J35" i="14"/>
  <c r="J14" i="14"/>
  <c r="AQ30" i="14"/>
  <c r="J22" i="14"/>
  <c r="J9" i="14"/>
  <c r="AF39" i="14"/>
  <c r="J10" i="14"/>
  <c r="B4" i="22" s="1" a="1"/>
  <c r="B4" i="22" s="1"/>
  <c r="J21" i="14"/>
  <c r="AF37" i="14"/>
  <c r="U5" i="14"/>
  <c r="U43" i="14"/>
  <c r="BQ17" i="14"/>
  <c r="J16" i="14"/>
  <c r="BQ11" i="14"/>
  <c r="AQ17" i="14"/>
  <c r="AQ11" i="14"/>
  <c r="BQ20" i="14"/>
  <c r="BQ44" i="14"/>
  <c r="J11" i="14"/>
  <c r="J43" i="14"/>
  <c r="AF43" i="14"/>
  <c r="BQ6" i="14"/>
  <c r="AF36" i="14"/>
  <c r="AF35" i="14"/>
  <c r="U18" i="14"/>
  <c r="AQ44" i="14"/>
  <c r="AF31" i="14"/>
  <c r="U38" i="14"/>
  <c r="BQ9" i="14"/>
  <c r="AF32" i="14"/>
  <c r="AF16" i="14"/>
  <c r="J44" i="14"/>
  <c r="AF42" i="14"/>
  <c r="AF9" i="14"/>
  <c r="U15" i="14"/>
  <c r="BQ14" i="14"/>
  <c r="BQ38" i="14"/>
  <c r="AF45" i="14"/>
  <c r="J38" i="14"/>
  <c r="BQ32" i="14"/>
  <c r="AQ33" i="14"/>
  <c r="B7" i="22" a="1"/>
  <c r="B7" i="22" s="1"/>
  <c r="AF10" i="14"/>
  <c r="AQ10" i="14"/>
  <c r="F6" i="25"/>
  <c r="H15" i="25"/>
  <c r="H14" i="26"/>
  <c r="F6" i="26"/>
  <c r="H5" i="26"/>
  <c r="H11" i="26"/>
  <c r="H16" i="25"/>
  <c r="B16" i="26"/>
  <c r="H36" i="23"/>
  <c r="D29" i="23"/>
  <c r="H37" i="23"/>
  <c r="D33" i="23"/>
  <c r="D42" i="23"/>
  <c r="D40" i="23"/>
  <c r="H27" i="23"/>
  <c r="F4" i="22" a="1"/>
  <c r="F4" i="22" s="1"/>
  <c r="J15" i="22" a="1"/>
  <c r="J15" i="22" s="1"/>
  <c r="D16" i="13"/>
  <c r="L16" i="13"/>
  <c r="H16" i="13"/>
  <c r="P4" i="13"/>
  <c r="N15" i="12"/>
  <c r="P16" i="13"/>
  <c r="N17" i="12"/>
  <c r="H4" i="13"/>
  <c r="L4" i="13"/>
  <c r="N11" i="12"/>
  <c r="N4" i="12"/>
  <c r="N18" i="12"/>
  <c r="N5" i="12"/>
  <c r="N16" i="12"/>
  <c r="K2" i="13"/>
  <c r="N20" i="12"/>
  <c r="N8" i="12"/>
  <c r="N7" i="12"/>
  <c r="N9" i="12"/>
  <c r="N10" i="12"/>
  <c r="N21" i="12"/>
  <c r="N14" i="12"/>
  <c r="N12" i="12"/>
  <c r="N19" i="12"/>
  <c r="N6" i="12"/>
  <c r="N13" i="12"/>
  <c r="B21" i="25" l="1"/>
  <c r="N13" i="35"/>
  <c r="N17" i="35"/>
  <c r="M35" i="36"/>
  <c r="N35" i="36" s="1"/>
  <c r="N13" i="36"/>
  <c r="N15" i="35"/>
  <c r="N5" i="35"/>
  <c r="M26" i="36"/>
  <c r="N26" i="36" s="1"/>
  <c r="N4" i="36"/>
  <c r="N20" i="36"/>
  <c r="N19" i="36"/>
  <c r="N15" i="36"/>
  <c r="N16" i="36"/>
  <c r="N17" i="36"/>
  <c r="N9" i="36"/>
  <c r="N14" i="36"/>
  <c r="M33" i="36"/>
  <c r="N33" i="36" s="1"/>
  <c r="N11" i="36"/>
  <c r="M27" i="36"/>
  <c r="N27" i="36" s="1"/>
  <c r="N5" i="36"/>
  <c r="M32" i="36"/>
  <c r="N32" i="36" s="1"/>
  <c r="N10" i="36"/>
  <c r="N8" i="35"/>
  <c r="N18" i="35"/>
  <c r="N4" i="35"/>
  <c r="N9" i="35"/>
  <c r="N10" i="35"/>
  <c r="M28" i="36"/>
  <c r="N28" i="36" s="1"/>
  <c r="N6" i="36"/>
  <c r="N7" i="35"/>
  <c r="N12" i="35"/>
  <c r="M43" i="36"/>
  <c r="N43" i="36" s="1"/>
  <c r="N21" i="36"/>
  <c r="N6" i="35"/>
  <c r="N14" i="35"/>
  <c r="N8" i="36"/>
  <c r="M34" i="36"/>
  <c r="N34" i="36" s="1"/>
  <c r="N12" i="36"/>
  <c r="M29" i="36"/>
  <c r="N29" i="36" s="1"/>
  <c r="N7" i="36"/>
  <c r="M40" i="36"/>
  <c r="N40" i="36" s="1"/>
  <c r="N18" i="36"/>
  <c r="H59" i="23"/>
  <c r="B10" i="25"/>
  <c r="H8" i="25"/>
  <c r="F8" i="23"/>
  <c r="F20" i="23"/>
  <c r="H4" i="25"/>
  <c r="B14" i="25"/>
  <c r="F7" i="25"/>
  <c r="F17" i="23"/>
  <c r="B17" i="25"/>
  <c r="F4" i="25"/>
  <c r="D14" i="25"/>
  <c r="H43" i="23"/>
  <c r="F9" i="25"/>
  <c r="D16" i="25"/>
  <c r="D4" i="25"/>
  <c r="B9" i="23"/>
  <c r="D19" i="25"/>
  <c r="B14" i="23"/>
  <c r="F13" i="25"/>
  <c r="B42" i="23"/>
  <c r="F33" i="23"/>
  <c r="H5" i="23"/>
  <c r="H49" i="23" s="1"/>
  <c r="B20" i="25"/>
  <c r="B12" i="26"/>
  <c r="D43" i="23"/>
  <c r="F17" i="26"/>
  <c r="H20" i="23"/>
  <c r="B28" i="23"/>
  <c r="F6" i="23"/>
  <c r="B21" i="26"/>
  <c r="D10" i="26"/>
  <c r="D20" i="26"/>
  <c r="B36" i="23"/>
  <c r="F19" i="23"/>
  <c r="F12" i="26"/>
  <c r="H12" i="23"/>
  <c r="H17" i="23"/>
  <c r="B11" i="23"/>
  <c r="B4" i="26"/>
  <c r="H19" i="25"/>
  <c r="F9" i="26"/>
  <c r="D27" i="23"/>
  <c r="F30" i="23"/>
  <c r="F15" i="26"/>
  <c r="F16" i="26"/>
  <c r="B16" i="23"/>
  <c r="B17" i="26"/>
  <c r="F28" i="23"/>
  <c r="D18" i="26"/>
  <c r="H16" i="26"/>
  <c r="H14" i="25"/>
  <c r="F19" i="26"/>
  <c r="B19" i="23"/>
  <c r="B18" i="23"/>
  <c r="B6" i="23"/>
  <c r="H18" i="23"/>
  <c r="D10" i="25"/>
  <c r="D4" i="26"/>
  <c r="F15" i="22" a="1"/>
  <c r="F15" i="22" s="1"/>
  <c r="F10" i="26"/>
  <c r="B15" i="23"/>
  <c r="B59" i="23" s="1"/>
  <c r="B13" i="26"/>
  <c r="H4" i="26"/>
  <c r="D9" i="23"/>
  <c r="M9" i="34"/>
  <c r="H19" i="26"/>
  <c r="H7" i="26"/>
  <c r="B8" i="26"/>
  <c r="D12" i="26"/>
  <c r="H10" i="26"/>
  <c r="D16" i="26"/>
  <c r="B18" i="26"/>
  <c r="F10" i="23"/>
  <c r="D8" i="26"/>
  <c r="F20" i="26"/>
  <c r="D11" i="26"/>
  <c r="H59" i="34"/>
  <c r="H38" i="23"/>
  <c r="D14" i="26"/>
  <c r="B19" i="26"/>
  <c r="B7" i="25"/>
  <c r="H13" i="26"/>
  <c r="B12" i="23"/>
  <c r="D7" i="23"/>
  <c r="H10" i="23"/>
  <c r="F14" i="25"/>
  <c r="M14" i="34"/>
  <c r="D17" i="23"/>
  <c r="D61" i="23" s="1"/>
  <c r="F29" i="23"/>
  <c r="F51" i="23" s="1"/>
  <c r="D19" i="26"/>
  <c r="H28" i="23"/>
  <c r="F11" i="23"/>
  <c r="B7" i="26"/>
  <c r="D12" i="25"/>
  <c r="F16" i="23"/>
  <c r="F5" i="25"/>
  <c r="H6" i="23"/>
  <c r="B15" i="26"/>
  <c r="H34" i="23"/>
  <c r="H11" i="23"/>
  <c r="H55" i="23" s="1"/>
  <c r="H55" i="34"/>
  <c r="H16" i="23"/>
  <c r="D7" i="26"/>
  <c r="H40" i="23"/>
  <c r="B38" i="23"/>
  <c r="F21" i="26"/>
  <c r="B10" i="26"/>
  <c r="D5" i="25"/>
  <c r="D18" i="23"/>
  <c r="D8" i="23"/>
  <c r="D52" i="23" s="1"/>
  <c r="F12" i="23"/>
  <c r="H13" i="25"/>
  <c r="F18" i="25"/>
  <c r="H42" i="23"/>
  <c r="D15" i="23"/>
  <c r="B8" i="25"/>
  <c r="B5" i="26"/>
  <c r="M5" i="26" s="1"/>
  <c r="D11" i="23"/>
  <c r="D55" i="23" s="1"/>
  <c r="D13" i="23"/>
  <c r="F21" i="23"/>
  <c r="F4" i="26"/>
  <c r="F15" i="23"/>
  <c r="D20" i="23"/>
  <c r="D64" i="23" s="1"/>
  <c r="H9" i="23"/>
  <c r="B9" i="26"/>
  <c r="D17" i="26"/>
  <c r="D15" i="26"/>
  <c r="B6" i="26"/>
  <c r="H53" i="34"/>
  <c r="F18" i="26"/>
  <c r="D21" i="23"/>
  <c r="D65" i="23" s="1"/>
  <c r="F13" i="26"/>
  <c r="B33" i="23"/>
  <c r="M33" i="23" s="1"/>
  <c r="D6" i="23"/>
  <c r="E14" i="34"/>
  <c r="H21" i="25"/>
  <c r="H65" i="34"/>
  <c r="B4" i="25"/>
  <c r="B13" i="23"/>
  <c r="B57" i="23" s="1"/>
  <c r="C21" i="34"/>
  <c r="H17" i="26"/>
  <c r="D28" i="23"/>
  <c r="H8" i="26"/>
  <c r="F27" i="23"/>
  <c r="D35" i="23"/>
  <c r="M21" i="34"/>
  <c r="F14" i="26"/>
  <c r="D9" i="25"/>
  <c r="B20" i="23"/>
  <c r="B13" i="25"/>
  <c r="H11" i="25"/>
  <c r="H39" i="23"/>
  <c r="F32" i="23"/>
  <c r="D13" i="26"/>
  <c r="H6" i="25"/>
  <c r="D5" i="23"/>
  <c r="D18" i="25"/>
  <c r="D8" i="25"/>
  <c r="B6" i="25"/>
  <c r="F37" i="23"/>
  <c r="B16" i="25"/>
  <c r="F38" i="23"/>
  <c r="F16" i="25"/>
  <c r="F5" i="23"/>
  <c r="F39" i="23"/>
  <c r="H20" i="25"/>
  <c r="H17" i="25"/>
  <c r="B11" i="25"/>
  <c r="D10" i="23"/>
  <c r="D54" i="23" s="1"/>
  <c r="BR10" i="14"/>
  <c r="I9" i="22" s="1"/>
  <c r="B29" i="23"/>
  <c r="B4" i="23"/>
  <c r="B48" i="23" s="1"/>
  <c r="V40" i="14"/>
  <c r="B32" i="23"/>
  <c r="B54" i="23" s="1"/>
  <c r="D26" i="23"/>
  <c r="D48" i="23" s="1"/>
  <c r="D20" i="25"/>
  <c r="D38" i="23"/>
  <c r="B40" i="23"/>
  <c r="H32" i="23"/>
  <c r="F10" i="25"/>
  <c r="H12" i="26"/>
  <c r="F34" i="23"/>
  <c r="B58" i="23"/>
  <c r="V41" i="14"/>
  <c r="K43" i="14"/>
  <c r="B7" i="23"/>
  <c r="F19" i="25"/>
  <c r="H18" i="25"/>
  <c r="AR18" i="14"/>
  <c r="V36" i="14"/>
  <c r="AG30" i="14"/>
  <c r="BR29" i="14"/>
  <c r="D6" i="25"/>
  <c r="V17" i="14"/>
  <c r="BR34" i="14"/>
  <c r="AR9" i="14"/>
  <c r="AG29" i="14"/>
  <c r="V30" i="14"/>
  <c r="K44" i="14"/>
  <c r="H12" i="25"/>
  <c r="BR35" i="14"/>
  <c r="F26" i="23"/>
  <c r="F48" i="23" s="1"/>
  <c r="BR45" i="14"/>
  <c r="AR11" i="14"/>
  <c r="K40" i="14"/>
  <c r="F14" i="23"/>
  <c r="F58" i="23" s="1"/>
  <c r="AR8" i="14"/>
  <c r="AG9" i="14"/>
  <c r="K41" i="14"/>
  <c r="K33" i="14"/>
  <c r="K17" i="14"/>
  <c r="V9" i="14"/>
  <c r="AG44" i="14"/>
  <c r="AG37" i="14"/>
  <c r="V16" i="14"/>
  <c r="V32" i="14"/>
  <c r="V21" i="14"/>
  <c r="V44" i="14"/>
  <c r="AG34" i="14"/>
  <c r="F11" i="25"/>
  <c r="V33" i="14"/>
  <c r="V34" i="14"/>
  <c r="AR10" i="14"/>
  <c r="D12" i="23"/>
  <c r="BR37" i="14"/>
  <c r="BR7" i="14"/>
  <c r="AG42" i="14"/>
  <c r="K34" i="14"/>
  <c r="AG38" i="14"/>
  <c r="V45" i="14"/>
  <c r="K29" i="14"/>
  <c r="B19" i="25"/>
  <c r="B18" i="25"/>
  <c r="AR38" i="14"/>
  <c r="AG5" i="14"/>
  <c r="BR44" i="14"/>
  <c r="V20" i="14"/>
  <c r="AR16" i="14"/>
  <c r="J4" i="22" a="1"/>
  <c r="J4" i="22" s="1"/>
  <c r="F41" i="23"/>
  <c r="F63" i="23" s="1"/>
  <c r="AG45" i="14"/>
  <c r="AG6" i="14"/>
  <c r="K6" i="14"/>
  <c r="F18" i="23"/>
  <c r="BR20" i="14"/>
  <c r="BR36" i="14"/>
  <c r="K21" i="14"/>
  <c r="AG12" i="14"/>
  <c r="AG21" i="14"/>
  <c r="AR21" i="14"/>
  <c r="AG17" i="14"/>
  <c r="BR31" i="14"/>
  <c r="AR44" i="14"/>
  <c r="AR41" i="14"/>
  <c r="H6" i="26"/>
  <c r="AG8" i="14"/>
  <c r="H7" i="25"/>
  <c r="K16" i="14"/>
  <c r="V12" i="14"/>
  <c r="AR17" i="14"/>
  <c r="AR19" i="14"/>
  <c r="BR33" i="14"/>
  <c r="I20" i="22" s="1"/>
  <c r="AR29" i="14"/>
  <c r="AG10" i="14"/>
  <c r="B27" i="23"/>
  <c r="BR43" i="14"/>
  <c r="AG20" i="14"/>
  <c r="V15" i="14"/>
  <c r="AR7" i="14"/>
  <c r="BR38" i="14"/>
  <c r="BR41" i="14"/>
  <c r="K31" i="14"/>
  <c r="AG22" i="14"/>
  <c r="B8" i="23"/>
  <c r="B52" i="23" s="1"/>
  <c r="D15" i="25"/>
  <c r="H7" i="23"/>
  <c r="H51" i="23" s="1"/>
  <c r="D11" i="25"/>
  <c r="BR17" i="14"/>
  <c r="AR35" i="14"/>
  <c r="AG19" i="14"/>
  <c r="K19" i="14"/>
  <c r="K15" i="14"/>
  <c r="AR37" i="14"/>
  <c r="AG35" i="14"/>
  <c r="AR15" i="14"/>
  <c r="AR20" i="14"/>
  <c r="K14" i="14"/>
  <c r="AG15" i="14"/>
  <c r="AG31" i="14"/>
  <c r="AR30" i="14"/>
  <c r="B5" i="25"/>
  <c r="V14" i="14"/>
  <c r="BR32" i="14"/>
  <c r="V6" i="14"/>
  <c r="AR40" i="14"/>
  <c r="K8" i="14"/>
  <c r="AG32" i="14"/>
  <c r="AR39" i="14"/>
  <c r="V18" i="14"/>
  <c r="AR13" i="14"/>
  <c r="AR42" i="14"/>
  <c r="V39" i="14"/>
  <c r="K22" i="14"/>
  <c r="V42" i="14"/>
  <c r="AG43" i="14"/>
  <c r="V13" i="14"/>
  <c r="AR28" i="14"/>
  <c r="AG11" i="14"/>
  <c r="AG16" i="14"/>
  <c r="H21" i="23"/>
  <c r="H65" i="23" s="1"/>
  <c r="B31" i="23"/>
  <c r="F35" i="23"/>
  <c r="F57" i="23" s="1"/>
  <c r="B34" i="23"/>
  <c r="F15" i="25"/>
  <c r="AG14" i="14"/>
  <c r="AR14" i="14"/>
  <c r="AG13" i="14"/>
  <c r="AR22" i="14"/>
  <c r="AG7" i="14"/>
  <c r="K11" i="14"/>
  <c r="K7" i="14"/>
  <c r="K20" i="14"/>
  <c r="K9" i="14"/>
  <c r="K36" i="14"/>
  <c r="AG18" i="14"/>
  <c r="F21" i="25"/>
  <c r="BR12" i="14"/>
  <c r="BR11" i="14"/>
  <c r="D21" i="25"/>
  <c r="H19" i="23"/>
  <c r="H63" i="23" s="1"/>
  <c r="V37" i="14"/>
  <c r="V35" i="14"/>
  <c r="K30" i="14"/>
  <c r="K42" i="14"/>
  <c r="K35" i="14"/>
  <c r="BR13" i="14"/>
  <c r="V28" i="14"/>
  <c r="BR9" i="14"/>
  <c r="BR6" i="14"/>
  <c r="BR19" i="14"/>
  <c r="V31" i="14"/>
  <c r="K10" i="14"/>
  <c r="K39" i="14"/>
  <c r="BR16" i="14"/>
  <c r="V29" i="14"/>
  <c r="V38" i="14"/>
  <c r="V43" i="14"/>
  <c r="AG28" i="14"/>
  <c r="AG41" i="14"/>
  <c r="K32" i="14"/>
  <c r="AR34" i="14"/>
  <c r="H35" i="23"/>
  <c r="H57" i="23" s="1"/>
  <c r="D13" i="25"/>
  <c r="H54" i="23"/>
  <c r="D9" i="26"/>
  <c r="AR36" i="14"/>
  <c r="K12" i="14"/>
  <c r="BR39" i="14"/>
  <c r="H50" i="23"/>
  <c r="M30" i="23"/>
  <c r="AR12" i="14"/>
  <c r="BR28" i="14"/>
  <c r="AR5" i="14"/>
  <c r="K5" i="14"/>
  <c r="K13" i="14"/>
  <c r="V10" i="14"/>
  <c r="V22" i="14"/>
  <c r="AG39" i="14"/>
  <c r="AR32" i="14"/>
  <c r="AR31" i="14"/>
  <c r="AR45" i="14"/>
  <c r="B5" i="23"/>
  <c r="D36" i="23"/>
  <c r="D58" i="23" s="1"/>
  <c r="N4" i="22" a="1"/>
  <c r="N4" i="22" s="1"/>
  <c r="AR6" i="14"/>
  <c r="K45" i="14"/>
  <c r="V5" i="14"/>
  <c r="V8" i="14"/>
  <c r="K18" i="14"/>
  <c r="BR40" i="14"/>
  <c r="BR30" i="14"/>
  <c r="BR42" i="14"/>
  <c r="V7" i="14"/>
  <c r="V19" i="14"/>
  <c r="AR43" i="14"/>
  <c r="V11" i="14"/>
  <c r="K37" i="14"/>
  <c r="AR33" i="14"/>
  <c r="K28" i="14"/>
  <c r="D41" i="23"/>
  <c r="D63" i="23" s="1"/>
  <c r="D31" i="23"/>
  <c r="F64" i="23"/>
  <c r="F52" i="23"/>
  <c r="BR5" i="14"/>
  <c r="B14" i="26"/>
  <c r="M14" i="26" s="1"/>
  <c r="H52" i="23"/>
  <c r="BR15" i="14"/>
  <c r="AG36" i="14"/>
  <c r="BR21" i="14"/>
  <c r="AG40" i="14"/>
  <c r="AG33" i="14"/>
  <c r="K38" i="14"/>
  <c r="F7" i="26"/>
  <c r="M7" i="26" s="1"/>
  <c r="D17" i="25"/>
  <c r="BR14" i="14"/>
  <c r="D51" i="23"/>
  <c r="H14" i="23"/>
  <c r="B41" i="23"/>
  <c r="BR18" i="14"/>
  <c r="BR22" i="14"/>
  <c r="F43" i="23"/>
  <c r="F65" i="23" s="1"/>
  <c r="F8" i="26"/>
  <c r="H5" i="25"/>
  <c r="F40" i="23"/>
  <c r="D21" i="26"/>
  <c r="M10" i="23"/>
  <c r="BR8" i="14"/>
  <c r="B20" i="26"/>
  <c r="B11" i="26"/>
  <c r="F11" i="26"/>
  <c r="H20" i="26"/>
  <c r="M39" i="23"/>
  <c r="N15" i="22" a="1"/>
  <c r="N15" i="22" s="1"/>
  <c r="H31" i="23"/>
  <c r="H9" i="26"/>
  <c r="H48" i="23"/>
  <c r="F53" i="23"/>
  <c r="B61" i="23"/>
  <c r="M20" i="23"/>
  <c r="B65" i="23"/>
  <c r="M4" i="23"/>
  <c r="B64" i="23"/>
  <c r="M6" i="23"/>
  <c r="D59" i="23"/>
  <c r="M42" i="23"/>
  <c r="M29" i="23"/>
  <c r="M37" i="23"/>
  <c r="M16" i="26"/>
  <c r="D62" i="23"/>
  <c r="B50" i="23"/>
  <c r="M9" i="25"/>
  <c r="M7" i="25"/>
  <c r="M10" i="25"/>
  <c r="M12" i="25"/>
  <c r="H2" i="13"/>
  <c r="M15" i="26" l="1"/>
  <c r="B51" i="23"/>
  <c r="B56" i="23"/>
  <c r="M27" i="23"/>
  <c r="H61" i="23"/>
  <c r="M19" i="26"/>
  <c r="M18" i="26"/>
  <c r="M9" i="23"/>
  <c r="M6" i="25"/>
  <c r="M13" i="23"/>
  <c r="G16" i="23"/>
  <c r="M4" i="25"/>
  <c r="M13" i="26"/>
  <c r="M18" i="23"/>
  <c r="M16" i="23"/>
  <c r="M14" i="25"/>
  <c r="M18" i="25"/>
  <c r="G13" i="23"/>
  <c r="M28" i="23"/>
  <c r="G20" i="23"/>
  <c r="D53" i="23"/>
  <c r="G7" i="23"/>
  <c r="M10" i="26"/>
  <c r="H56" i="23"/>
  <c r="F61" i="23"/>
  <c r="B62" i="23"/>
  <c r="M17" i="23"/>
  <c r="M61" i="23" s="1"/>
  <c r="F62" i="23"/>
  <c r="M15" i="23"/>
  <c r="H53" i="23"/>
  <c r="M8" i="26"/>
  <c r="M17" i="25"/>
  <c r="B53" i="23"/>
  <c r="M12" i="23"/>
  <c r="M7" i="23"/>
  <c r="F60" i="23"/>
  <c r="H64" i="23"/>
  <c r="M6" i="26"/>
  <c r="G4" i="23"/>
  <c r="F50" i="23"/>
  <c r="M16" i="25"/>
  <c r="M4" i="26"/>
  <c r="D49" i="23"/>
  <c r="B55" i="23"/>
  <c r="M11" i="23"/>
  <c r="M55" i="23" s="1"/>
  <c r="F56" i="23"/>
  <c r="M8" i="25"/>
  <c r="G15" i="34"/>
  <c r="M17" i="26"/>
  <c r="F55" i="23"/>
  <c r="M11" i="25"/>
  <c r="M12" i="26"/>
  <c r="I16" i="34"/>
  <c r="M20" i="25"/>
  <c r="F54" i="23"/>
  <c r="E15" i="34"/>
  <c r="D57" i="23"/>
  <c r="I15" i="34"/>
  <c r="D50" i="23"/>
  <c r="H60" i="23"/>
  <c r="G4" i="34"/>
  <c r="G8" i="34"/>
  <c r="E16" i="34"/>
  <c r="C12" i="34"/>
  <c r="I10" i="34"/>
  <c r="F58" i="34"/>
  <c r="G36" i="34"/>
  <c r="E4" i="34"/>
  <c r="I35" i="34"/>
  <c r="H57" i="34"/>
  <c r="C17" i="34"/>
  <c r="H62" i="23"/>
  <c r="F50" i="34"/>
  <c r="G28" i="34"/>
  <c r="B60" i="23"/>
  <c r="C14" i="34"/>
  <c r="M36" i="34"/>
  <c r="C36" i="34"/>
  <c r="B58" i="34"/>
  <c r="B65" i="34"/>
  <c r="M43" i="34"/>
  <c r="C43" i="34"/>
  <c r="I20" i="34"/>
  <c r="M20" i="34"/>
  <c r="C20" i="34"/>
  <c r="M13" i="34"/>
  <c r="C13" i="34"/>
  <c r="B55" i="34"/>
  <c r="M33" i="34"/>
  <c r="C33" i="34"/>
  <c r="D61" i="34"/>
  <c r="E39" i="34"/>
  <c r="E11" i="34"/>
  <c r="E8" i="34"/>
  <c r="G43" i="34"/>
  <c r="F65" i="34"/>
  <c r="I8" i="34"/>
  <c r="C9" i="34"/>
  <c r="G16" i="34"/>
  <c r="H50" i="34"/>
  <c r="I28" i="34"/>
  <c r="E17" i="34"/>
  <c r="M17" i="34"/>
  <c r="M40" i="34"/>
  <c r="C40" i="34"/>
  <c r="B62" i="34"/>
  <c r="M30" i="34"/>
  <c r="C30" i="34"/>
  <c r="B52" i="34"/>
  <c r="I26" i="34"/>
  <c r="H48" i="34"/>
  <c r="I36" i="34"/>
  <c r="I27" i="34"/>
  <c r="E31" i="34"/>
  <c r="D53" i="34"/>
  <c r="M6" i="34"/>
  <c r="C6" i="34"/>
  <c r="I14" i="34"/>
  <c r="H58" i="34"/>
  <c r="F60" i="34"/>
  <c r="G38" i="34"/>
  <c r="I4" i="34"/>
  <c r="M26" i="34"/>
  <c r="C26" i="34"/>
  <c r="B48" i="34"/>
  <c r="I30" i="34"/>
  <c r="H52" i="34"/>
  <c r="I31" i="34"/>
  <c r="I42" i="34"/>
  <c r="H64" i="34"/>
  <c r="M7" i="34"/>
  <c r="C7" i="34"/>
  <c r="I37" i="34"/>
  <c r="G17" i="34"/>
  <c r="G31" i="34"/>
  <c r="F53" i="34"/>
  <c r="I12" i="34"/>
  <c r="G39" i="34"/>
  <c r="F61" i="34"/>
  <c r="I5" i="34"/>
  <c r="H49" i="34"/>
  <c r="F59" i="23"/>
  <c r="M4" i="34"/>
  <c r="C4" i="34"/>
  <c r="G35" i="34"/>
  <c r="F57" i="34"/>
  <c r="B53" i="34"/>
  <c r="M31" i="34"/>
  <c r="C31" i="34"/>
  <c r="F48" i="34"/>
  <c r="G26" i="34"/>
  <c r="B49" i="34"/>
  <c r="M27" i="34"/>
  <c r="C27" i="34"/>
  <c r="E18" i="34"/>
  <c r="M38" i="34"/>
  <c r="C38" i="34"/>
  <c r="B60" i="34"/>
  <c r="B59" i="34"/>
  <c r="M37" i="34"/>
  <c r="C37" i="34"/>
  <c r="E12" i="34"/>
  <c r="D63" i="34"/>
  <c r="E41" i="34"/>
  <c r="G14" i="34"/>
  <c r="D55" i="34"/>
  <c r="E33" i="34"/>
  <c r="F64" i="34"/>
  <c r="G42" i="34"/>
  <c r="E38" i="34"/>
  <c r="D60" i="34"/>
  <c r="I29" i="34"/>
  <c r="H51" i="34"/>
  <c r="B57" i="34"/>
  <c r="M35" i="34"/>
  <c r="C35" i="34"/>
  <c r="E26" i="34"/>
  <c r="D48" i="34"/>
  <c r="M18" i="34"/>
  <c r="C18" i="34"/>
  <c r="I38" i="34"/>
  <c r="H60" i="34"/>
  <c r="F59" i="34"/>
  <c r="G37" i="34"/>
  <c r="M11" i="34"/>
  <c r="C11" i="34"/>
  <c r="E42" i="34"/>
  <c r="D64" i="34"/>
  <c r="M12" i="34"/>
  <c r="E35" i="34"/>
  <c r="D57" i="34"/>
  <c r="E19" i="34"/>
  <c r="G18" i="34"/>
  <c r="I11" i="34"/>
  <c r="B63" i="34"/>
  <c r="M41" i="34"/>
  <c r="C41" i="34"/>
  <c r="B61" i="34"/>
  <c r="M39" i="34"/>
  <c r="C39" i="34"/>
  <c r="F56" i="34"/>
  <c r="G34" i="34"/>
  <c r="G6" i="34"/>
  <c r="E43" i="34"/>
  <c r="D65" i="34"/>
  <c r="F55" i="34"/>
  <c r="G33" i="34"/>
  <c r="E28" i="34"/>
  <c r="D50" i="34"/>
  <c r="I21" i="34"/>
  <c r="E21" i="34"/>
  <c r="I33" i="34"/>
  <c r="I9" i="34"/>
  <c r="G21" i="34"/>
  <c r="I7" i="34"/>
  <c r="E5" i="34"/>
  <c r="H62" i="34"/>
  <c r="I40" i="34"/>
  <c r="I6" i="34"/>
  <c r="B51" i="34"/>
  <c r="M29" i="34"/>
  <c r="C29" i="34"/>
  <c r="C5" i="34"/>
  <c r="G7" i="34"/>
  <c r="E30" i="34"/>
  <c r="D52" i="34"/>
  <c r="H54" i="34"/>
  <c r="I32" i="34"/>
  <c r="I41" i="34"/>
  <c r="H63" i="34"/>
  <c r="M15" i="34"/>
  <c r="C15" i="34"/>
  <c r="E10" i="34"/>
  <c r="M19" i="34"/>
  <c r="C19" i="34"/>
  <c r="I13" i="34"/>
  <c r="F52" i="34"/>
  <c r="G30" i="34"/>
  <c r="I43" i="34"/>
  <c r="I17" i="34"/>
  <c r="E32" i="34"/>
  <c r="D54" i="34"/>
  <c r="G9" i="34"/>
  <c r="D59" i="34"/>
  <c r="E37" i="34"/>
  <c r="M8" i="34"/>
  <c r="C8" i="34"/>
  <c r="I34" i="34"/>
  <c r="H56" i="34"/>
  <c r="M5" i="34"/>
  <c r="E36" i="34"/>
  <c r="D58" i="34"/>
  <c r="C10" i="34"/>
  <c r="E40" i="34"/>
  <c r="D62" i="34"/>
  <c r="E7" i="34"/>
  <c r="G19" i="34"/>
  <c r="M28" i="34"/>
  <c r="B50" i="34"/>
  <c r="C28" i="34"/>
  <c r="M34" i="34"/>
  <c r="C34" i="34"/>
  <c r="B56" i="34"/>
  <c r="M42" i="34"/>
  <c r="C42" i="34"/>
  <c r="B64" i="34"/>
  <c r="F49" i="23"/>
  <c r="G27" i="34"/>
  <c r="F49" i="34"/>
  <c r="I39" i="34"/>
  <c r="H61" i="34"/>
  <c r="E6" i="34"/>
  <c r="F62" i="34"/>
  <c r="G40" i="34"/>
  <c r="E20" i="34"/>
  <c r="E13" i="34"/>
  <c r="G12" i="34"/>
  <c r="B54" i="34"/>
  <c r="M32" i="34"/>
  <c r="C32" i="34"/>
  <c r="D51" i="34"/>
  <c r="E29" i="34"/>
  <c r="G5" i="34"/>
  <c r="G11" i="34"/>
  <c r="F51" i="34"/>
  <c r="G29" i="34"/>
  <c r="M10" i="34"/>
  <c r="G10" i="34"/>
  <c r="E34" i="34"/>
  <c r="D56" i="34"/>
  <c r="E9" i="34"/>
  <c r="F54" i="34"/>
  <c r="G32" i="34"/>
  <c r="I18" i="34"/>
  <c r="F63" i="34"/>
  <c r="G41" i="34"/>
  <c r="M16" i="34"/>
  <c r="C16" i="34"/>
  <c r="E27" i="34"/>
  <c r="D49" i="34"/>
  <c r="I19" i="34"/>
  <c r="G13" i="34"/>
  <c r="G20" i="34"/>
  <c r="M26" i="23"/>
  <c r="M32" i="23"/>
  <c r="M54" i="23" s="1"/>
  <c r="G18" i="23"/>
  <c r="M5" i="23"/>
  <c r="M49" i="23" s="1"/>
  <c r="M38" i="23"/>
  <c r="M60" i="23" s="1"/>
  <c r="M5" i="25"/>
  <c r="D60" i="23"/>
  <c r="M15" i="25"/>
  <c r="G8" i="23"/>
  <c r="E10" i="26"/>
  <c r="C21" i="25"/>
  <c r="E7" i="23"/>
  <c r="E11" i="23"/>
  <c r="E19" i="23"/>
  <c r="E14" i="23"/>
  <c r="H4" i="22" s="1"/>
  <c r="E16" i="23"/>
  <c r="E15" i="23"/>
  <c r="C18" i="25"/>
  <c r="G14" i="23"/>
  <c r="L4" i="22" s="1"/>
  <c r="C17" i="25"/>
  <c r="C13" i="25"/>
  <c r="C11" i="25"/>
  <c r="C12" i="25"/>
  <c r="E12" i="23"/>
  <c r="C27" i="23"/>
  <c r="C4" i="25"/>
  <c r="G13" i="25"/>
  <c r="G16" i="25"/>
  <c r="M8" i="23"/>
  <c r="M52" i="23" s="1"/>
  <c r="E4" i="23"/>
  <c r="C33" i="23"/>
  <c r="G11" i="25"/>
  <c r="G15" i="23"/>
  <c r="G17" i="25"/>
  <c r="C12" i="23"/>
  <c r="G11" i="23"/>
  <c r="G9" i="23"/>
  <c r="G6" i="23"/>
  <c r="G10" i="23"/>
  <c r="G12" i="23"/>
  <c r="C8" i="25"/>
  <c r="G12" i="25"/>
  <c r="G7" i="25"/>
  <c r="E21" i="23"/>
  <c r="E20" i="23"/>
  <c r="D56" i="23"/>
  <c r="G19" i="25"/>
  <c r="G6" i="25"/>
  <c r="C16" i="25"/>
  <c r="M21" i="25"/>
  <c r="G5" i="25"/>
  <c r="E6" i="23"/>
  <c r="C14" i="25"/>
  <c r="M64" i="23"/>
  <c r="C5" i="25"/>
  <c r="C19" i="25"/>
  <c r="C20" i="25"/>
  <c r="E10" i="23"/>
  <c r="E18" i="23"/>
  <c r="C41" i="23"/>
  <c r="G15" i="25"/>
  <c r="C30" i="23"/>
  <c r="C15" i="25"/>
  <c r="C9" i="25"/>
  <c r="E13" i="23"/>
  <c r="C35" i="23"/>
  <c r="C10" i="25"/>
  <c r="M19" i="25"/>
  <c r="E9" i="23"/>
  <c r="E5" i="23"/>
  <c r="E17" i="23"/>
  <c r="M35" i="23"/>
  <c r="M57" i="23" s="1"/>
  <c r="C11" i="23"/>
  <c r="E8" i="23"/>
  <c r="G4" i="25"/>
  <c r="G21" i="25"/>
  <c r="G9" i="25"/>
  <c r="G5" i="23"/>
  <c r="G20" i="25"/>
  <c r="G18" i="25"/>
  <c r="C37" i="23"/>
  <c r="M34" i="23"/>
  <c r="C17" i="23"/>
  <c r="G8" i="25"/>
  <c r="C19" i="23"/>
  <c r="C40" i="23"/>
  <c r="G10" i="25"/>
  <c r="C36" i="23"/>
  <c r="G19" i="23"/>
  <c r="G17" i="23"/>
  <c r="G21" i="23"/>
  <c r="C38" i="23"/>
  <c r="C42" i="23"/>
  <c r="C28" i="23"/>
  <c r="C6" i="25"/>
  <c r="C34" i="23"/>
  <c r="C7" i="25"/>
  <c r="M19" i="23"/>
  <c r="E7" i="26"/>
  <c r="C14" i="23"/>
  <c r="D4" i="22" s="1"/>
  <c r="C20" i="23"/>
  <c r="E4" i="25"/>
  <c r="C15" i="23"/>
  <c r="B49" i="23"/>
  <c r="C31" i="23"/>
  <c r="D15" i="22" s="1"/>
  <c r="C39" i="23"/>
  <c r="C32" i="23"/>
  <c r="E7" i="25"/>
  <c r="C29" i="23"/>
  <c r="C7" i="23"/>
  <c r="C10" i="23"/>
  <c r="C43" i="23"/>
  <c r="C9" i="23"/>
  <c r="C5" i="23"/>
  <c r="C13" i="23"/>
  <c r="C6" i="23"/>
  <c r="C4" i="23"/>
  <c r="C21" i="23"/>
  <c r="C26" i="23"/>
  <c r="C10" i="26"/>
  <c r="I11" i="25"/>
  <c r="M50" i="23"/>
  <c r="C8" i="23"/>
  <c r="G14" i="25"/>
  <c r="C18" i="23"/>
  <c r="C16" i="23"/>
  <c r="E11" i="25"/>
  <c r="I16" i="25"/>
  <c r="I4" i="26"/>
  <c r="M21" i="23"/>
  <c r="M51" i="23"/>
  <c r="I7" i="25"/>
  <c r="I20" i="25"/>
  <c r="I40" i="23"/>
  <c r="I29" i="23"/>
  <c r="E32" i="23"/>
  <c r="E43" i="23"/>
  <c r="E21" i="25"/>
  <c r="I12" i="25"/>
  <c r="I4" i="25"/>
  <c r="I5" i="25"/>
  <c r="I36" i="23"/>
  <c r="C21" i="26"/>
  <c r="M36" i="23"/>
  <c r="I8" i="25"/>
  <c r="I10" i="25"/>
  <c r="I17" i="23"/>
  <c r="E10" i="25"/>
  <c r="E9" i="25"/>
  <c r="E39" i="23"/>
  <c r="E15" i="25"/>
  <c r="E35" i="23"/>
  <c r="M13" i="25"/>
  <c r="E5" i="25"/>
  <c r="E17" i="25"/>
  <c r="E6" i="25"/>
  <c r="E8" i="25"/>
  <c r="E14" i="25"/>
  <c r="C8" i="26"/>
  <c r="E19" i="25"/>
  <c r="E13" i="25"/>
  <c r="C19" i="26"/>
  <c r="E31" i="23"/>
  <c r="H15" i="22" s="1"/>
  <c r="E38" i="23"/>
  <c r="E26" i="23"/>
  <c r="I20" i="26"/>
  <c r="G40" i="23"/>
  <c r="C11" i="26"/>
  <c r="M48" i="23"/>
  <c r="C12" i="26"/>
  <c r="C18" i="26"/>
  <c r="E28" i="23"/>
  <c r="C9" i="26"/>
  <c r="C7" i="26"/>
  <c r="E16" i="25"/>
  <c r="G41" i="23"/>
  <c r="M59" i="23"/>
  <c r="E12" i="25"/>
  <c r="E29" i="23"/>
  <c r="E40" i="23"/>
  <c r="G35" i="23"/>
  <c r="G32" i="23"/>
  <c r="G30" i="23"/>
  <c r="I18" i="23"/>
  <c r="G20" i="26"/>
  <c r="E4" i="26"/>
  <c r="G33" i="23"/>
  <c r="G39" i="23"/>
  <c r="E14" i="26"/>
  <c r="I13" i="23"/>
  <c r="G11" i="26"/>
  <c r="I11" i="26"/>
  <c r="G51" i="23"/>
  <c r="E42" i="23"/>
  <c r="E34" i="23"/>
  <c r="I7" i="23"/>
  <c r="M41" i="23"/>
  <c r="I19" i="23"/>
  <c r="I4" i="23"/>
  <c r="G18" i="26"/>
  <c r="E41" i="23"/>
  <c r="G6" i="26"/>
  <c r="E33" i="23"/>
  <c r="I30" i="23"/>
  <c r="I21" i="23"/>
  <c r="I14" i="23"/>
  <c r="P4" i="22" s="1"/>
  <c r="G21" i="26"/>
  <c r="G59" i="23"/>
  <c r="E27" i="23"/>
  <c r="E8" i="26"/>
  <c r="E37" i="23"/>
  <c r="E18" i="26"/>
  <c r="G29" i="23"/>
  <c r="I9" i="23"/>
  <c r="E13" i="26"/>
  <c r="I27" i="23"/>
  <c r="I21" i="26"/>
  <c r="I34" i="23"/>
  <c r="E36" i="23"/>
  <c r="E30" i="23"/>
  <c r="I11" i="23"/>
  <c r="I9" i="26"/>
  <c r="I8" i="26"/>
  <c r="E16" i="26"/>
  <c r="E12" i="26"/>
  <c r="I6" i="25"/>
  <c r="I21" i="25"/>
  <c r="I18" i="25"/>
  <c r="E11" i="26"/>
  <c r="M11" i="26"/>
  <c r="G55" i="23"/>
  <c r="E20" i="25"/>
  <c r="I17" i="25"/>
  <c r="I19" i="25"/>
  <c r="I7" i="26"/>
  <c r="M21" i="26"/>
  <c r="G16" i="26"/>
  <c r="E20" i="26"/>
  <c r="I6" i="26"/>
  <c r="I17" i="26"/>
  <c r="I42" i="23"/>
  <c r="I15" i="23"/>
  <c r="E19" i="26"/>
  <c r="I15" i="25"/>
  <c r="I14" i="25"/>
  <c r="I43" i="23"/>
  <c r="E18" i="25"/>
  <c r="I12" i="26"/>
  <c r="I19" i="26"/>
  <c r="I5" i="26"/>
  <c r="E5" i="26"/>
  <c r="I38" i="23"/>
  <c r="E6" i="26"/>
  <c r="E21" i="26"/>
  <c r="I13" i="25"/>
  <c r="C6" i="26"/>
  <c r="I9" i="25"/>
  <c r="I32" i="23"/>
  <c r="E9" i="26"/>
  <c r="I18" i="26"/>
  <c r="I41" i="23"/>
  <c r="G8" i="26"/>
  <c r="G27" i="23"/>
  <c r="G15" i="26"/>
  <c r="I6" i="23"/>
  <c r="B63" i="23"/>
  <c r="I12" i="23"/>
  <c r="I5" i="23"/>
  <c r="E17" i="26"/>
  <c r="I8" i="23"/>
  <c r="I16" i="23"/>
  <c r="E15" i="26"/>
  <c r="I20" i="23"/>
  <c r="G4" i="26"/>
  <c r="I15" i="26"/>
  <c r="I10" i="23"/>
  <c r="C17" i="26"/>
  <c r="C14" i="26"/>
  <c r="G36" i="23"/>
  <c r="G26" i="23"/>
  <c r="C16" i="26"/>
  <c r="G31" i="23"/>
  <c r="L15" i="22" s="1"/>
  <c r="M40" i="23"/>
  <c r="M62" i="23" s="1"/>
  <c r="G42" i="23"/>
  <c r="G34" i="23"/>
  <c r="G43" i="23"/>
  <c r="M20" i="26"/>
  <c r="I33" i="23"/>
  <c r="I13" i="26"/>
  <c r="G38" i="23"/>
  <c r="C13" i="26"/>
  <c r="I31" i="23"/>
  <c r="P15" i="22" s="1"/>
  <c r="C20" i="26"/>
  <c r="C5" i="26"/>
  <c r="G9" i="26"/>
  <c r="I16" i="26"/>
  <c r="G19" i="26"/>
  <c r="I26" i="23"/>
  <c r="G28" i="23"/>
  <c r="M14" i="23"/>
  <c r="H58" i="23"/>
  <c r="M9" i="26"/>
  <c r="C15" i="26"/>
  <c r="I35" i="23"/>
  <c r="G37" i="23"/>
  <c r="M43" i="23"/>
  <c r="I10" i="26"/>
  <c r="G14" i="26"/>
  <c r="C4" i="26"/>
  <c r="I39" i="23"/>
  <c r="I37" i="23"/>
  <c r="I14" i="26"/>
  <c r="G10" i="26"/>
  <c r="G17" i="26"/>
  <c r="G13" i="26"/>
  <c r="G12" i="26"/>
  <c r="G7" i="26"/>
  <c r="G5" i="26"/>
  <c r="I28" i="23"/>
  <c r="M31" i="23"/>
  <c r="E53" i="23"/>
  <c r="E64" i="23"/>
  <c r="E54" i="23"/>
  <c r="E48" i="23"/>
  <c r="M56" i="23"/>
  <c r="N4" i="25" l="1"/>
  <c r="G54" i="23"/>
  <c r="N8" i="25"/>
  <c r="N19" i="25"/>
  <c r="G60" i="23"/>
  <c r="E50" i="23"/>
  <c r="N12" i="25"/>
  <c r="E62" i="23"/>
  <c r="E57" i="23"/>
  <c r="N16" i="25"/>
  <c r="I51" i="23"/>
  <c r="G58" i="23"/>
  <c r="N9" i="25"/>
  <c r="E65" i="23"/>
  <c r="E63" i="23"/>
  <c r="N13" i="25"/>
  <c r="N7" i="25"/>
  <c r="E49" i="23"/>
  <c r="E60" i="23"/>
  <c r="G49" i="23"/>
  <c r="N6" i="25"/>
  <c r="E51" i="23"/>
  <c r="E59" i="23"/>
  <c r="G65" i="23"/>
  <c r="E55" i="23"/>
  <c r="G64" i="23"/>
  <c r="G56" i="23"/>
  <c r="E61" i="23"/>
  <c r="E56" i="23"/>
  <c r="E52" i="23"/>
  <c r="E58" i="23"/>
  <c r="N18" i="25"/>
  <c r="N14" i="25"/>
  <c r="G63" i="23"/>
  <c r="G50" i="23"/>
  <c r="G52" i="23"/>
  <c r="N11" i="25"/>
  <c r="N5" i="25"/>
  <c r="G61" i="23"/>
  <c r="G57" i="23"/>
  <c r="G48" i="23"/>
  <c r="G62" i="23"/>
  <c r="G53" i="23"/>
  <c r="N20" i="25"/>
  <c r="N21" i="25"/>
  <c r="N15" i="25"/>
  <c r="N17" i="25"/>
  <c r="N16" i="34"/>
  <c r="G62" i="34"/>
  <c r="I56" i="34"/>
  <c r="N10" i="25"/>
  <c r="M63" i="23"/>
  <c r="E56" i="34"/>
  <c r="C64" i="34"/>
  <c r="I53" i="34"/>
  <c r="N28" i="34"/>
  <c r="M50" i="34"/>
  <c r="N5" i="34"/>
  <c r="E54" i="34"/>
  <c r="N19" i="34"/>
  <c r="E52" i="34"/>
  <c r="N18" i="34"/>
  <c r="E60" i="34"/>
  <c r="E63" i="34"/>
  <c r="C53" i="34"/>
  <c r="G61" i="34"/>
  <c r="N7" i="34"/>
  <c r="C48" i="34"/>
  <c r="C52" i="34"/>
  <c r="C58" i="34"/>
  <c r="E51" i="34"/>
  <c r="I62" i="34"/>
  <c r="E50" i="34"/>
  <c r="G56" i="34"/>
  <c r="E48" i="34"/>
  <c r="G57" i="34"/>
  <c r="N9" i="34"/>
  <c r="N6" i="34"/>
  <c r="N13" i="34"/>
  <c r="I57" i="34"/>
  <c r="N42" i="34"/>
  <c r="M64" i="34"/>
  <c r="I55" i="34"/>
  <c r="N11" i="34"/>
  <c r="M49" i="34"/>
  <c r="N27" i="34"/>
  <c r="I64" i="34"/>
  <c r="N26" i="34"/>
  <c r="M48" i="34"/>
  <c r="E53" i="34"/>
  <c r="N30" i="34"/>
  <c r="M52" i="34"/>
  <c r="I50" i="34"/>
  <c r="N36" i="34"/>
  <c r="M58" i="34"/>
  <c r="G63" i="34"/>
  <c r="N10" i="34"/>
  <c r="N32" i="34"/>
  <c r="M54" i="34"/>
  <c r="I61" i="34"/>
  <c r="C56" i="34"/>
  <c r="E62" i="34"/>
  <c r="N15" i="34"/>
  <c r="M61" i="34"/>
  <c r="N39" i="34"/>
  <c r="G64" i="34"/>
  <c r="N37" i="34"/>
  <c r="M59" i="34"/>
  <c r="C49" i="34"/>
  <c r="G53" i="34"/>
  <c r="C62" i="34"/>
  <c r="E61" i="34"/>
  <c r="N20" i="34"/>
  <c r="C54" i="34"/>
  <c r="N8" i="34"/>
  <c r="I63" i="34"/>
  <c r="G55" i="34"/>
  <c r="C61" i="34"/>
  <c r="E57" i="34"/>
  <c r="G59" i="34"/>
  <c r="M57" i="34"/>
  <c r="N35" i="34"/>
  <c r="C59" i="34"/>
  <c r="N4" i="34"/>
  <c r="G51" i="34"/>
  <c r="G49" i="34"/>
  <c r="N34" i="34"/>
  <c r="M56" i="34"/>
  <c r="G52" i="34"/>
  <c r="N29" i="34"/>
  <c r="M51" i="34"/>
  <c r="E65" i="34"/>
  <c r="I60" i="34"/>
  <c r="C57" i="34"/>
  <c r="E55" i="34"/>
  <c r="C60" i="34"/>
  <c r="G48" i="34"/>
  <c r="I52" i="34"/>
  <c r="G60" i="34"/>
  <c r="N40" i="34"/>
  <c r="M62" i="34"/>
  <c r="G58" i="34"/>
  <c r="E49" i="34"/>
  <c r="G54" i="34"/>
  <c r="E58" i="34"/>
  <c r="E59" i="34"/>
  <c r="C51" i="34"/>
  <c r="N41" i="34"/>
  <c r="M63" i="34"/>
  <c r="N12" i="34"/>
  <c r="I51" i="34"/>
  <c r="I49" i="34"/>
  <c r="I58" i="34"/>
  <c r="I48" i="34"/>
  <c r="N17" i="34"/>
  <c r="G65" i="34"/>
  <c r="N33" i="34"/>
  <c r="M55" i="34"/>
  <c r="M65" i="34"/>
  <c r="N43" i="34"/>
  <c r="G50" i="34"/>
  <c r="I65" i="34"/>
  <c r="C50" i="34"/>
  <c r="I54" i="34"/>
  <c r="C63" i="34"/>
  <c r="E64" i="34"/>
  <c r="N38" i="34"/>
  <c r="M60" i="34"/>
  <c r="M53" i="34"/>
  <c r="N31" i="34"/>
  <c r="N21" i="34"/>
  <c r="I59" i="34"/>
  <c r="C55" i="34"/>
  <c r="C65" i="34"/>
  <c r="N14" i="34"/>
  <c r="C61" i="23"/>
  <c r="M65" i="23"/>
  <c r="N20" i="23"/>
  <c r="C64" i="23"/>
  <c r="C48" i="23"/>
  <c r="C59" i="23"/>
  <c r="C60" i="23"/>
  <c r="C54" i="23"/>
  <c r="C50" i="23"/>
  <c r="C65" i="23"/>
  <c r="C56" i="23"/>
  <c r="C51" i="23"/>
  <c r="I49" i="23"/>
  <c r="C52" i="23"/>
  <c r="C62" i="23"/>
  <c r="N21" i="23"/>
  <c r="I63" i="23"/>
  <c r="C57" i="23"/>
  <c r="N7" i="26"/>
  <c r="N15" i="23"/>
  <c r="N13" i="26"/>
  <c r="N18" i="26"/>
  <c r="N10" i="26"/>
  <c r="N17" i="23"/>
  <c r="N13" i="23"/>
  <c r="C63" i="23"/>
  <c r="N16" i="26"/>
  <c r="C58" i="23"/>
  <c r="N6" i="26"/>
  <c r="N35" i="23"/>
  <c r="N11" i="26"/>
  <c r="I57" i="23"/>
  <c r="I61" i="23"/>
  <c r="C53" i="23"/>
  <c r="C55" i="23"/>
  <c r="I58" i="23"/>
  <c r="C49" i="23"/>
  <c r="N8" i="26"/>
  <c r="N20" i="26"/>
  <c r="I56" i="23"/>
  <c r="I65" i="23"/>
  <c r="I59" i="23"/>
  <c r="N27" i="23"/>
  <c r="I50" i="23"/>
  <c r="I60" i="23"/>
  <c r="I54" i="23"/>
  <c r="N21" i="26"/>
  <c r="N14" i="26"/>
  <c r="N17" i="26"/>
  <c r="I48" i="23"/>
  <c r="I64" i="23"/>
  <c r="I53" i="23"/>
  <c r="N4" i="26"/>
  <c r="I55" i="23"/>
  <c r="I62" i="23"/>
  <c r="I52" i="23"/>
  <c r="N9" i="26"/>
  <c r="N18" i="23"/>
  <c r="N41" i="23"/>
  <c r="N37" i="23"/>
  <c r="N34" i="23"/>
  <c r="N42" i="23"/>
  <c r="N6" i="23"/>
  <c r="N5" i="26"/>
  <c r="N38" i="23"/>
  <c r="N12" i="23"/>
  <c r="N11" i="23"/>
  <c r="N19" i="26"/>
  <c r="N15" i="26"/>
  <c r="N12" i="26"/>
  <c r="N5" i="23"/>
  <c r="N36" i="23"/>
  <c r="N29" i="23"/>
  <c r="N43" i="23"/>
  <c r="N40" i="23"/>
  <c r="N28" i="23"/>
  <c r="N10" i="23"/>
  <c r="N4" i="23"/>
  <c r="N30" i="23"/>
  <c r="N39" i="23"/>
  <c r="N8" i="23"/>
  <c r="N19" i="23"/>
  <c r="N9" i="23"/>
  <c r="N16" i="23"/>
  <c r="H1" i="22"/>
  <c r="M58" i="23"/>
  <c r="N7" i="23"/>
  <c r="N14" i="23"/>
  <c r="H2" i="22" s="1"/>
  <c r="N32" i="23"/>
  <c r="N26" i="23"/>
  <c r="N31" i="23"/>
  <c r="K2" i="22" s="1"/>
  <c r="N33" i="23"/>
  <c r="K1" i="22"/>
  <c r="M53" i="23"/>
  <c r="N65" i="34" l="1"/>
  <c r="N55" i="34"/>
  <c r="N58" i="34"/>
  <c r="N63" i="34"/>
  <c r="N62" i="34"/>
  <c r="N49" i="34"/>
  <c r="N59" i="34"/>
  <c r="N52" i="34"/>
  <c r="N51" i="34"/>
  <c r="N54" i="34"/>
  <c r="N64" i="34"/>
  <c r="N53" i="34"/>
  <c r="N57" i="34"/>
  <c r="N48" i="34"/>
  <c r="N50" i="34"/>
  <c r="N60" i="34"/>
  <c r="N56" i="34"/>
  <c r="N61" i="34"/>
  <c r="N62" i="23"/>
  <c r="N64" i="23"/>
  <c r="N60" i="23"/>
  <c r="N54" i="23"/>
  <c r="N65" i="23"/>
  <c r="N53" i="23"/>
  <c r="N59" i="23"/>
  <c r="N63" i="23"/>
  <c r="N61" i="23"/>
  <c r="N48" i="23"/>
  <c r="N51" i="23"/>
  <c r="N57" i="23"/>
  <c r="N55" i="23"/>
  <c r="N56" i="23"/>
  <c r="N50" i="23"/>
  <c r="N49" i="23"/>
  <c r="N52" i="23"/>
  <c r="N58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<sst xmlns="http://schemas.openxmlformats.org/spreadsheetml/2006/main" count="3572" uniqueCount="372">
  <si>
    <t>Team</t>
  </si>
  <si>
    <t>Sydney</t>
  </si>
  <si>
    <t>Hawthorn</t>
  </si>
  <si>
    <t>Greater Western Sydney</t>
  </si>
  <si>
    <t>Collingwood</t>
  </si>
  <si>
    <t>Richmond</t>
  </si>
  <si>
    <t>Carlton</t>
  </si>
  <si>
    <t>Essendon</t>
  </si>
  <si>
    <t>Fremantle</t>
  </si>
  <si>
    <t>Geelong</t>
  </si>
  <si>
    <t>Brisbane</t>
  </si>
  <si>
    <t>North Melbourne</t>
  </si>
  <si>
    <t>Western Bulldogs</t>
  </si>
  <si>
    <t>Port Adelaide</t>
  </si>
  <si>
    <t>Adelaide</t>
  </si>
  <si>
    <t>St Kilda</t>
  </si>
  <si>
    <t>Melbourne</t>
  </si>
  <si>
    <t>Gold Coast</t>
  </si>
  <si>
    <t>West Coast</t>
  </si>
  <si>
    <t>Abbreviation</t>
  </si>
  <si>
    <t>Matches</t>
  </si>
  <si>
    <t>Players</t>
  </si>
  <si>
    <t>Age</t>
  </si>
  <si>
    <t>Experience</t>
  </si>
  <si>
    <t>RatingPoints</t>
  </si>
  <si>
    <t>Supercoach</t>
  </si>
  <si>
    <t>DreamTeamPoints</t>
  </si>
  <si>
    <t>CoachesVotes</t>
  </si>
  <si>
    <t>ForwardHalf</t>
  </si>
  <si>
    <t>Kicks</t>
  </si>
  <si>
    <t>Handballs</t>
  </si>
  <si>
    <t>Disposals</t>
  </si>
  <si>
    <t>DisposalEfficiency</t>
  </si>
  <si>
    <t>KickingEfficiency</t>
  </si>
  <si>
    <t>HandballEfficiency</t>
  </si>
  <si>
    <t>KickPercentage</t>
  </si>
  <si>
    <t>DisposalsPerOppositionTackle</t>
  </si>
  <si>
    <t>Inside50s</t>
  </si>
  <si>
    <t>Rebound50s</t>
  </si>
  <si>
    <t>Rebound50sPerOppositionInside50s</t>
  </si>
  <si>
    <t>MetresGained</t>
  </si>
  <si>
    <t>MetresGainedPerDisposal</t>
  </si>
  <si>
    <t>Clangers</t>
  </si>
  <si>
    <t>DisposalsPerClanger</t>
  </si>
  <si>
    <t>Turnovers</t>
  </si>
  <si>
    <t>DisposalsPerTurnover</t>
  </si>
  <si>
    <t>ThreatRating</t>
  </si>
  <si>
    <t>RetentionRating</t>
  </si>
  <si>
    <t>ContestedPossessions</t>
  </si>
  <si>
    <t>UncontestedPossessions</t>
  </si>
  <si>
    <t>TotalPossessions</t>
  </si>
  <si>
    <t>ContestedPossessionRate</t>
  </si>
  <si>
    <t>Intercepts</t>
  </si>
  <si>
    <t>GroundBallGets</t>
  </si>
  <si>
    <t>GroundBallGetsForward50</t>
  </si>
  <si>
    <t>HardBallGets</t>
  </si>
  <si>
    <t>LooseBallGets</t>
  </si>
  <si>
    <t>PostClearanceContestedPossessions</t>
  </si>
  <si>
    <t>PostClearanceGroundBallGets</t>
  </si>
  <si>
    <t>GathersFromHitout</t>
  </si>
  <si>
    <t>CrumbingPossessions</t>
  </si>
  <si>
    <t>HandballReceives</t>
  </si>
  <si>
    <t>CentreClearances</t>
  </si>
  <si>
    <t>StoppageClearances</t>
  </si>
  <si>
    <t>TotalClearances</t>
  </si>
  <si>
    <t>FirstPossessions</t>
  </si>
  <si>
    <t>FirstPossessionToClearance</t>
  </si>
  <si>
    <t>Marks</t>
  </si>
  <si>
    <t>ContestedMarks</t>
  </si>
  <si>
    <t>MarksInside50</t>
  </si>
  <si>
    <t>MarksInside50PerInside50</t>
  </si>
  <si>
    <t>InterceptMarks</t>
  </si>
  <si>
    <t>MarksOnLead</t>
  </si>
  <si>
    <t>GoalScorers_Total</t>
  </si>
  <si>
    <t>GoalScorers</t>
  </si>
  <si>
    <t>Goals</t>
  </si>
  <si>
    <t>Behinds</t>
  </si>
  <si>
    <t>RushedBehinds</t>
  </si>
  <si>
    <t>ShotsAtGoal</t>
  </si>
  <si>
    <t>GoalAssists</t>
  </si>
  <si>
    <t>GoalAccuracy</t>
  </si>
  <si>
    <t>GoalsPerInside50</t>
  </si>
  <si>
    <t>ScoringShotsPerInside50</t>
  </si>
  <si>
    <t>ShotsPerInside50</t>
  </si>
  <si>
    <t>ScoreLaunches</t>
  </si>
  <si>
    <t>ContestOffensiveOneOnOnes</t>
  </si>
  <si>
    <t>ContestOffensiveWinPercentage</t>
  </si>
  <si>
    <t>xScore</t>
  </si>
  <si>
    <t>xScoreRating</t>
  </si>
  <si>
    <t>xScorePerShot</t>
  </si>
  <si>
    <t>xScoreRatingPerShot</t>
  </si>
  <si>
    <t>xScorePerShot_Set</t>
  </si>
  <si>
    <t>xScoreRatingPerShot_Set</t>
  </si>
  <si>
    <t>xScorePerShot_General</t>
  </si>
  <si>
    <t>xScoreRatingPerShot_General</t>
  </si>
  <si>
    <t>PointsFromKickIn</t>
  </si>
  <si>
    <t>PointsFromStoppage</t>
  </si>
  <si>
    <t>PointsFromTurnover</t>
  </si>
  <si>
    <t>PointsFromDefensiveHalf</t>
  </si>
  <si>
    <t>PointsFromForwardHalf</t>
  </si>
  <si>
    <t>PointsFromCentreBounce</t>
  </si>
  <si>
    <t>ChainToScore</t>
  </si>
  <si>
    <t>D50ToF50</t>
  </si>
  <si>
    <t>D50ToScore</t>
  </si>
  <si>
    <t>DefHalfToF50</t>
  </si>
  <si>
    <t>DefHalfToScore</t>
  </si>
  <si>
    <t>ContestDefensiveOneOnOnes</t>
  </si>
  <si>
    <t>ContestDefensiveLossPercentage</t>
  </si>
  <si>
    <t>Tackles</t>
  </si>
  <si>
    <t>TacklesInside50</t>
  </si>
  <si>
    <t>PressureActs</t>
  </si>
  <si>
    <t>PressureActsDefensiveHalf</t>
  </si>
  <si>
    <t>Spoils</t>
  </si>
  <si>
    <t>RuckContests</t>
  </si>
  <si>
    <t>Hitouts</t>
  </si>
  <si>
    <t>HitoutsWinPercentage</t>
  </si>
  <si>
    <t>HitoutsToAdvantage</t>
  </si>
  <si>
    <t>HitoutsToAdvantagePercentage</t>
  </si>
  <si>
    <t>RuckHardBallGets</t>
  </si>
  <si>
    <t>FreesFor</t>
  </si>
  <si>
    <t>FreesAgainst</t>
  </si>
  <si>
    <t>FreesDiff</t>
  </si>
  <si>
    <t>KickIns</t>
  </si>
  <si>
    <t>KickInsPlayOnPercentage</t>
  </si>
  <si>
    <t>Bounces</t>
  </si>
  <si>
    <t>OnePercenters</t>
  </si>
  <si>
    <t>InterchangeCount</t>
  </si>
  <si>
    <t>RatingPoints_Opposition</t>
  </si>
  <si>
    <t>Supercoach_Opposition</t>
  </si>
  <si>
    <t>DreamTeamPoints_Opposition</t>
  </si>
  <si>
    <t>CoachesVotes_Opposition</t>
  </si>
  <si>
    <t>Kicks_Opposition</t>
  </si>
  <si>
    <t>Handballs_Opposition</t>
  </si>
  <si>
    <t>Disposals_Opposition</t>
  </si>
  <si>
    <t>DisposalEfficiency_Opposition</t>
  </si>
  <si>
    <t>KickingEfficiency_Opposition</t>
  </si>
  <si>
    <t>HandballEfficiency_Opposition</t>
  </si>
  <si>
    <t>OppositionDisposalsPerTackle</t>
  </si>
  <si>
    <t>Inside50s_Opposition</t>
  </si>
  <si>
    <t>Rebound50s_Opposition</t>
  </si>
  <si>
    <t>OppositionRebound50sPerInside50s</t>
  </si>
  <si>
    <t>MetresGained_Opposition</t>
  </si>
  <si>
    <t>MetresGainedPerDisposal_Opposition</t>
  </si>
  <si>
    <t>Clangers_Opposition</t>
  </si>
  <si>
    <t>DisposalsPerClanger_Opposition</t>
  </si>
  <si>
    <t>Turnovers_Opposition</t>
  </si>
  <si>
    <t>DisposalsPerTurnover_Opposition</t>
  </si>
  <si>
    <t>ThreatRating_Opposition</t>
  </si>
  <si>
    <t>RetentionRating_Opposition</t>
  </si>
  <si>
    <t>ContestedPossessions_Opposition</t>
  </si>
  <si>
    <t>UncontestedPossessions_Opposition</t>
  </si>
  <si>
    <t>TotalPossessions_Opposition</t>
  </si>
  <si>
    <t>ContestedPossessionRate_Opposition</t>
  </si>
  <si>
    <t>Intercepts_Opposition</t>
  </si>
  <si>
    <t>GroundBallGets_Opposition</t>
  </si>
  <si>
    <t>GroundBallGetsForward50_Opposition</t>
  </si>
  <si>
    <t>HardBallGets_Opposition</t>
  </si>
  <si>
    <t>LooseBallGets_Opposition</t>
  </si>
  <si>
    <t>PostClearanceContestedPossessions_Opposition</t>
  </si>
  <si>
    <t>PostClearanceGroundBallGets_Opposition</t>
  </si>
  <si>
    <t>GathersFromHitout_Opposition</t>
  </si>
  <si>
    <t>CrumbingPossessions_Opposition</t>
  </si>
  <si>
    <t>HandballReceives_Opposition</t>
  </si>
  <si>
    <t>CentreClearances_Opposition</t>
  </si>
  <si>
    <t>StoppageClearances_Opposition</t>
  </si>
  <si>
    <t>TotalClearances_Opposition</t>
  </si>
  <si>
    <t>FirstPossessions_Opposition</t>
  </si>
  <si>
    <t>FirstPossessionToClearance_Opposition</t>
  </si>
  <si>
    <t>Marks_Opposition</t>
  </si>
  <si>
    <t>ContestedMarks_Opposition</t>
  </si>
  <si>
    <t>MarksInside50_Opposition</t>
  </si>
  <si>
    <t>MarksInside50PerInside50_Opposition</t>
  </si>
  <si>
    <t>InterceptMarks_Opposition</t>
  </si>
  <si>
    <t>MarksOnLead_Opposition</t>
  </si>
  <si>
    <t>Goals_Opposition</t>
  </si>
  <si>
    <t>Behinds_Opposition</t>
  </si>
  <si>
    <t>RushedBehinds_Opposition</t>
  </si>
  <si>
    <t>ShotsAtGoal_Opposition</t>
  </si>
  <si>
    <t>GoalAssists_Opposition</t>
  </si>
  <si>
    <t>GoalAccuracy_Opposition</t>
  </si>
  <si>
    <t>GoalsPerInside50_Opposition</t>
  </si>
  <si>
    <t>ScoringShotsPerInside50_Opposition</t>
  </si>
  <si>
    <t>ShotsPerInside50_Opposition</t>
  </si>
  <si>
    <t>ScoreLaunches_Opposition</t>
  </si>
  <si>
    <t>xScore_Opposition</t>
  </si>
  <si>
    <t>xScoreRating_Opposition</t>
  </si>
  <si>
    <t>xScorePerShot_Opposition</t>
  </si>
  <si>
    <t>xScoreRatingPerShot_Opposition</t>
  </si>
  <si>
    <t>xScorePerShot_Set_Opposition</t>
  </si>
  <si>
    <t>xScoreRatingPerShot_Set_Opposition</t>
  </si>
  <si>
    <t>xScorePerShot_General_Opposition</t>
  </si>
  <si>
    <t>xScoreRatingPerShot_General_Opposition</t>
  </si>
  <si>
    <t>PointsFromKickIn_Opposition</t>
  </si>
  <si>
    <t>PointsFromStoppage_Opposition</t>
  </si>
  <si>
    <t>PointsFromTurnover_Opposition</t>
  </si>
  <si>
    <t>PointsFromDefensiveHalf_Opposition</t>
  </si>
  <si>
    <t>PointsFromForwardHalf_Opposition</t>
  </si>
  <si>
    <t>PointsFromCentreBounce_Opposition</t>
  </si>
  <si>
    <t>ChainToScore_Opposition</t>
  </si>
  <si>
    <t>D50ToF50_Opposition</t>
  </si>
  <si>
    <t>D50ToScore_Opposition</t>
  </si>
  <si>
    <t>DefHalfToF50_Opposition</t>
  </si>
  <si>
    <t>DefHalfToScore_Opposition</t>
  </si>
  <si>
    <t>Tackles_Opposition</t>
  </si>
  <si>
    <t>TacklesInside50_Opposition</t>
  </si>
  <si>
    <t>PressureActs_Opposition</t>
  </si>
  <si>
    <t>PressureActsDefensiveHalf_Opposition</t>
  </si>
  <si>
    <t>Spoils_Opposition</t>
  </si>
  <si>
    <t>Hitouts_Opposition</t>
  </si>
  <si>
    <t>HitoutsWinPercentage_Opposition</t>
  </si>
  <si>
    <t>HitoutsToAdvantage_Opposition</t>
  </si>
  <si>
    <t>HitoutsToAdvantagePercentage_Opposition</t>
  </si>
  <si>
    <t>RuckHardBallGets_Opposition</t>
  </si>
  <si>
    <t>KickIns_Opposition</t>
  </si>
  <si>
    <t>KickInsPlayOnPercentage_Opposition</t>
  </si>
  <si>
    <t>Bounces_Opposition</t>
  </si>
  <si>
    <t>OnePercenters_Opposition</t>
  </si>
  <si>
    <t>InterchangeCount_Opposition</t>
  </si>
  <si>
    <t>RatingPoints_Diff</t>
  </si>
  <si>
    <t>Supercoach_Diff</t>
  </si>
  <si>
    <t>DreamTeamPoints_Diff</t>
  </si>
  <si>
    <t>CoachesVotes_Diff</t>
  </si>
  <si>
    <t>Kicks_Diff</t>
  </si>
  <si>
    <t>Handballs_Diff</t>
  </si>
  <si>
    <t>Disposals_Diff</t>
  </si>
  <si>
    <t>Inside50s_Diff</t>
  </si>
  <si>
    <t>MetresGained_Diff</t>
  </si>
  <si>
    <t>Clangers_Diff</t>
  </si>
  <si>
    <t>Turnovers_Diff</t>
  </si>
  <si>
    <t>ThreatRating_Diff</t>
  </si>
  <si>
    <t>RetentionRating_Diff</t>
  </si>
  <si>
    <t>ContestedPossessions_Diff</t>
  </si>
  <si>
    <t>UncontestedPossessions_Diff</t>
  </si>
  <si>
    <t>TotalPossessions_Diff</t>
  </si>
  <si>
    <t>Intercepts_Diff</t>
  </si>
  <si>
    <t>GroundBallGets_Diff</t>
  </si>
  <si>
    <t>GroundBallGetsForward50_Diff</t>
  </si>
  <si>
    <t>HardBallGets_Diff</t>
  </si>
  <si>
    <t>LooseBallGets_Diff</t>
  </si>
  <si>
    <t>PostClearanceContestedPossessions_Diff</t>
  </si>
  <si>
    <t>PostClearanceGroundBallGets_Diff</t>
  </si>
  <si>
    <t>GathersFromHitout_Diff</t>
  </si>
  <si>
    <t>CrumbingPossessions_Diff</t>
  </si>
  <si>
    <t>HandballReceives_Diff</t>
  </si>
  <si>
    <t>CentreClearances_Diff</t>
  </si>
  <si>
    <t>StoppageClearances_Diff</t>
  </si>
  <si>
    <t>TotalClearances_Diff</t>
  </si>
  <si>
    <t>FirstPossessions_Diff</t>
  </si>
  <si>
    <t>Marks_Diff</t>
  </si>
  <si>
    <t>ContestedMarks_Diff</t>
  </si>
  <si>
    <t>MarksInside50_Diff</t>
  </si>
  <si>
    <t>InterceptMarks_Diff</t>
  </si>
  <si>
    <t>MarksOnLead_Diff</t>
  </si>
  <si>
    <t>Goals_Diff</t>
  </si>
  <si>
    <t>Behinds_Diff</t>
  </si>
  <si>
    <t>ShotsAtGoal_Diff</t>
  </si>
  <si>
    <t>GoalAssists_Diff</t>
  </si>
  <si>
    <t>ScoreLaunches_Diff</t>
  </si>
  <si>
    <t>xScore_Diff</t>
  </si>
  <si>
    <t>xScoreRating_Diff</t>
  </si>
  <si>
    <t>xScorePerShot_Diff</t>
  </si>
  <si>
    <t>PointsFromKickIn_Diff</t>
  </si>
  <si>
    <t>PointsFromStoppage_Diff</t>
  </si>
  <si>
    <t>PointsFromTurnover_Diff</t>
  </si>
  <si>
    <t>PointsFromDefensiveHalf_Diff</t>
  </si>
  <si>
    <t>PointsFromForwardHalf_Diff</t>
  </si>
  <si>
    <t>PointsFromCentreBounce_Diff</t>
  </si>
  <si>
    <t>Tackles_Diff</t>
  </si>
  <si>
    <t>TacklesInside50_Diff</t>
  </si>
  <si>
    <t>PressureActs_Diff</t>
  </si>
  <si>
    <t>PressureActsDefensiveHalf_Diff</t>
  </si>
  <si>
    <t>Spoils_Diff</t>
  </si>
  <si>
    <t>Hitouts_Diff</t>
  </si>
  <si>
    <t>HitoutsToAdvantage_Diff</t>
  </si>
  <si>
    <t>RuckHardBallGets_Diff</t>
  </si>
  <si>
    <t>Bounces_Diff</t>
  </si>
  <si>
    <t>OnePercenters_Diff</t>
  </si>
  <si>
    <t>InterchangeCount_Diff</t>
  </si>
  <si>
    <t>Syd</t>
  </si>
  <si>
    <t>Haw</t>
  </si>
  <si>
    <t>GWS</t>
  </si>
  <si>
    <t>Coll</t>
  </si>
  <si>
    <t>Rich</t>
  </si>
  <si>
    <t>Carl</t>
  </si>
  <si>
    <t>Ess</t>
  </si>
  <si>
    <t>Frem</t>
  </si>
  <si>
    <t>Geel</t>
  </si>
  <si>
    <t>Bris</t>
  </si>
  <si>
    <t>NM</t>
  </si>
  <si>
    <t>WB</t>
  </si>
  <si>
    <t>Port</t>
  </si>
  <si>
    <t>Adel</t>
  </si>
  <si>
    <t>St K</t>
  </si>
  <si>
    <t>Melb</t>
  </si>
  <si>
    <t>GC</t>
  </si>
  <si>
    <t>WC</t>
  </si>
  <si>
    <t>Average</t>
  </si>
  <si>
    <t>AFL</t>
  </si>
  <si>
    <t>Ball Winning</t>
  </si>
  <si>
    <t>Ball Movement</t>
  </si>
  <si>
    <t>Kick Rating</t>
  </si>
  <si>
    <t>Scoring</t>
  </si>
  <si>
    <t>+/- Exp Score</t>
  </si>
  <si>
    <t>Defence</t>
  </si>
  <si>
    <t>Kick Rating Ag</t>
  </si>
  <si>
    <t>Health Check</t>
  </si>
  <si>
    <t>1st Poss to Clear %</t>
  </si>
  <si>
    <t>LAST 10 GAMES</t>
  </si>
  <si>
    <t>SEASON TOTAL</t>
  </si>
  <si>
    <t>TREND</t>
  </si>
  <si>
    <t>#</t>
  </si>
  <si>
    <t>Post Clear CP Diff</t>
  </si>
  <si>
    <t>Ground Ball Diff</t>
  </si>
  <si>
    <t>Clearance Diff</t>
  </si>
  <si>
    <t>D50 to F50 %</t>
  </si>
  <si>
    <t>Chain to Score %</t>
  </si>
  <si>
    <t>Def Half to Score %</t>
  </si>
  <si>
    <t>Scores per I50 %</t>
  </si>
  <si>
    <t>Goals Per I 50 %</t>
  </si>
  <si>
    <t>Accuracy %</t>
  </si>
  <si>
    <t>Def Half to Score Ag %</t>
  </si>
  <si>
    <t>Chain to Score Ag %</t>
  </si>
  <si>
    <t>D50 to F50 Ag %</t>
  </si>
  <si>
    <t>Territory %</t>
  </si>
  <si>
    <t>Overall Rating</t>
  </si>
  <si>
    <t>Attack Rating</t>
  </si>
  <si>
    <t>Defence Rating</t>
  </si>
  <si>
    <t>Ball Winning Ranking</t>
  </si>
  <si>
    <t>Ball Movement Ranking</t>
  </si>
  <si>
    <t>Scoring Ranking</t>
  </si>
  <si>
    <t>Defence Ranking</t>
  </si>
  <si>
    <t>Health Check Ranking</t>
  </si>
  <si>
    <t>Score from Turnover For</t>
  </si>
  <si>
    <t>Scores from Stoppages For</t>
  </si>
  <si>
    <t>Scores from Turnover Ag</t>
  </si>
  <si>
    <t>Scores from Stoppage Ag</t>
  </si>
  <si>
    <t>Post-Clearance CP Diff</t>
  </si>
  <si>
    <t>Wheelo Ratings</t>
  </si>
  <si>
    <t>X-Axis</t>
  </si>
  <si>
    <t>Y-Axis</t>
  </si>
  <si>
    <t>Team Rating</t>
  </si>
  <si>
    <t>Stat</t>
  </si>
  <si>
    <t>Raw</t>
  </si>
  <si>
    <t>Rank</t>
  </si>
  <si>
    <t>Phase</t>
  </si>
  <si>
    <t>Wheelo Rating</t>
  </si>
  <si>
    <t>SEASON</t>
  </si>
  <si>
    <t>Goals per I50 Ag %</t>
  </si>
  <si>
    <t>Goals Per I50 Ag %</t>
  </si>
  <si>
    <t>Current Rating</t>
  </si>
  <si>
    <t>Current Attack</t>
  </si>
  <si>
    <t>Current Attack Rank</t>
  </si>
  <si>
    <t>Current Defense</t>
  </si>
  <si>
    <t>Current Defense Rank</t>
  </si>
  <si>
    <t>Overall Rank</t>
  </si>
  <si>
    <t>Overall Attack</t>
  </si>
  <si>
    <t>Overall Attack Rank</t>
  </si>
  <si>
    <t>Overall Defense</t>
  </si>
  <si>
    <t>Overall Defense Rank</t>
  </si>
  <si>
    <t>Tackle Diff</t>
  </si>
  <si>
    <t>F50 Tackles</t>
  </si>
  <si>
    <t>Pressure Acts</t>
  </si>
  <si>
    <t>1%'ers</t>
  </si>
  <si>
    <t>Pressure</t>
  </si>
  <si>
    <t>Pressure Ranking</t>
  </si>
  <si>
    <t>Rating</t>
  </si>
  <si>
    <t xml:space="preserve">60		
		</t>
  </si>
  <si>
    <t>Ranking</t>
  </si>
  <si>
    <t>Season</t>
  </si>
  <si>
    <t>Last 10</t>
  </si>
  <si>
    <t>Change</t>
  </si>
  <si>
    <t>Current +/-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</si>
</sst>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1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8"/>
      <color theme="1"/>
      <name val="Impact"/>
      <family val="2"/>
    </font>
    <font>
      <sz val="20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sz val="12"/>
      <color rgb="FF00B0F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4"/>
      <color rgb="FFFFFF00"/>
      <name val="Calibri"/>
      <family val="2"/>
      <scheme val="minor"/>
    </font>
    <font>
      <sz val="26"/>
      <color theme="1"/>
      <name val="Impact"/>
      <family val="2"/>
    </font>
    <font>
      <b/>
      <sz val="48"/>
      <color theme="0"/>
      <name val="Calibri"/>
      <family val="2"/>
      <scheme val="minor"/>
    </font>
    <font>
      <b/>
      <sz val="72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BAA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4165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69290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7DBFF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FF0000"/>
      </top>
      <bottom style="thin">
        <color rgb="FFFF0000"/>
      </bottom>
      <diagonal/>
    </border>
    <border>
      <left style="medium">
        <color indexed="64"/>
      </left>
      <right/>
      <top style="thin">
        <color rgb="FF002060"/>
      </top>
      <bottom style="thin">
        <color rgb="FF00206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rgb="FFFFFF00"/>
      </top>
      <bottom style="thin">
        <color rgb="FFFFFF00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rgb="FFFF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1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2" fillId="8" borderId="7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10" borderId="8" xfId="0" quotePrefix="1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11" xfId="0" applyFont="1" applyFill="1" applyBorder="1" applyAlignment="1">
      <alignment horizontal="center" vertical="center" wrapText="1"/>
    </xf>
    <xf numFmtId="0" fontId="2" fillId="12" borderId="7" xfId="0" applyFont="1" applyFill="1" applyBorder="1" applyAlignment="1">
      <alignment horizontal="center" vertical="center" wrapText="1"/>
    </xf>
    <xf numFmtId="0" fontId="2" fillId="12" borderId="8" xfId="0" applyFont="1" applyFill="1" applyBorder="1" applyAlignment="1">
      <alignment horizontal="center" vertical="center" wrapText="1"/>
    </xf>
    <xf numFmtId="0" fontId="3" fillId="0" borderId="0" xfId="0" applyFont="1"/>
    <xf numFmtId="0" fontId="2" fillId="9" borderId="17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13" borderId="17" xfId="0" applyFont="1" applyFill="1" applyBorder="1" applyAlignment="1">
      <alignment horizontal="center" vertical="center" wrapText="1"/>
    </xf>
    <xf numFmtId="0" fontId="2" fillId="13" borderId="8" xfId="0" applyFont="1" applyFill="1" applyBorder="1" applyAlignment="1">
      <alignment horizontal="center" vertical="center" wrapText="1"/>
    </xf>
    <xf numFmtId="0" fontId="2" fillId="13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12" borderId="0" xfId="0" applyFill="1"/>
    <xf numFmtId="0" fontId="1" fillId="4" borderId="21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5" borderId="22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 wrapText="1"/>
    </xf>
    <xf numFmtId="0" fontId="1" fillId="6" borderId="22" xfId="0" applyFont="1" applyFill="1" applyBorder="1" applyAlignment="1">
      <alignment horizontal="center" vertical="center" wrapText="1"/>
    </xf>
    <xf numFmtId="0" fontId="2" fillId="12" borderId="11" xfId="0" applyFont="1" applyFill="1" applyBorder="1" applyAlignment="1">
      <alignment horizontal="center" vertical="center" wrapText="1"/>
    </xf>
    <xf numFmtId="0" fontId="1" fillId="7" borderId="21" xfId="0" applyFont="1" applyFill="1" applyBorder="1" applyAlignment="1">
      <alignment horizontal="center" vertical="center" wrapText="1"/>
    </xf>
    <xf numFmtId="0" fontId="1" fillId="7" borderId="22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4" fillId="7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 wrapText="1"/>
    </xf>
    <xf numFmtId="0" fontId="2" fillId="13" borderId="7" xfId="0" applyFont="1" applyFill="1" applyBorder="1" applyAlignment="1">
      <alignment horizontal="center" vertical="center" wrapText="1"/>
    </xf>
    <xf numFmtId="0" fontId="2" fillId="13" borderId="8" xfId="0" quotePrefix="1" applyFont="1" applyFill="1" applyBorder="1" applyAlignment="1">
      <alignment horizontal="center" vertical="center" wrapText="1"/>
    </xf>
    <xf numFmtId="0" fontId="2" fillId="13" borderId="11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164" fontId="2" fillId="0" borderId="13" xfId="0" applyNumberFormat="1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1" fontId="2" fillId="7" borderId="27" xfId="0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2" fillId="7" borderId="28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" fontId="2" fillId="7" borderId="29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0" fontId="6" fillId="0" borderId="0" xfId="0" applyFont="1"/>
    <xf numFmtId="0" fontId="6" fillId="15" borderId="0" xfId="0" applyFont="1" applyFill="1"/>
    <xf numFmtId="0" fontId="0" fillId="15" borderId="0" xfId="0" applyFill="1"/>
    <xf numFmtId="0" fontId="5" fillId="15" borderId="0" xfId="0" applyFont="1" applyFill="1" applyAlignment="1">
      <alignment vertical="center"/>
    </xf>
    <xf numFmtId="0" fontId="2" fillId="15" borderId="0" xfId="0" applyFont="1" applyFill="1" applyAlignment="1">
      <alignment horizontal="center" vertical="center" wrapText="1"/>
    </xf>
    <xf numFmtId="0" fontId="0" fillId="15" borderId="0" xfId="0" applyFill="1" applyAlignment="1">
      <alignment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16" borderId="32" xfId="0" applyFont="1" applyFill="1" applyBorder="1" applyAlignment="1">
      <alignment horizontal="center" vertical="center"/>
    </xf>
    <xf numFmtId="0" fontId="8" fillId="17" borderId="33" xfId="0" applyFont="1" applyFill="1" applyBorder="1" applyAlignment="1">
      <alignment horizontal="center" vertical="center"/>
    </xf>
    <xf numFmtId="0" fontId="1" fillId="16" borderId="34" xfId="0" applyFont="1" applyFill="1" applyBorder="1" applyAlignment="1">
      <alignment horizontal="center" vertical="center"/>
    </xf>
    <xf numFmtId="0" fontId="1" fillId="7" borderId="34" xfId="0" applyFont="1" applyFill="1" applyBorder="1" applyAlignment="1">
      <alignment horizontal="center" vertical="center"/>
    </xf>
    <xf numFmtId="0" fontId="9" fillId="7" borderId="32" xfId="0" applyFont="1" applyFill="1" applyBorder="1" applyAlignment="1">
      <alignment horizontal="center" vertical="center"/>
    </xf>
    <xf numFmtId="0" fontId="1" fillId="18" borderId="34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8" fillId="6" borderId="35" xfId="0" applyFont="1" applyFill="1" applyBorder="1" applyAlignment="1">
      <alignment horizontal="center" vertical="center"/>
    </xf>
    <xf numFmtId="0" fontId="11" fillId="14" borderId="18" xfId="0" applyFont="1" applyFill="1" applyBorder="1" applyAlignment="1">
      <alignment horizontal="center" vertical="center"/>
    </xf>
    <xf numFmtId="0" fontId="8" fillId="19" borderId="35" xfId="0" applyFont="1" applyFill="1" applyBorder="1" applyAlignment="1">
      <alignment horizontal="center" vertical="center"/>
    </xf>
    <xf numFmtId="0" fontId="9" fillId="16" borderId="32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0" fontId="12" fillId="7" borderId="34" xfId="0" applyFont="1" applyFill="1" applyBorder="1" applyAlignment="1">
      <alignment horizontal="center" vertical="center"/>
    </xf>
    <xf numFmtId="0" fontId="8" fillId="7" borderId="35" xfId="0" applyFont="1" applyFill="1" applyBorder="1" applyAlignment="1">
      <alignment horizontal="center" vertical="center"/>
    </xf>
    <xf numFmtId="0" fontId="9" fillId="15" borderId="36" xfId="0" applyFon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1" fillId="4" borderId="37" xfId="0" applyFont="1" applyFill="1" applyBorder="1" applyAlignment="1">
      <alignment horizontal="center" vertical="center"/>
    </xf>
    <xf numFmtId="0" fontId="1" fillId="7" borderId="39" xfId="0" applyFont="1" applyFill="1" applyBorder="1" applyAlignment="1">
      <alignment horizontal="center" vertical="center" wrapText="1"/>
    </xf>
    <xf numFmtId="0" fontId="1" fillId="7" borderId="38" xfId="0" applyFont="1" applyFill="1" applyBorder="1" applyAlignment="1">
      <alignment horizontal="center" vertical="center" wrapText="1"/>
    </xf>
    <xf numFmtId="1" fontId="2" fillId="0" borderId="31" xfId="0" applyNumberFormat="1" applyFont="1" applyBorder="1" applyAlignment="1">
      <alignment horizontal="center" vertical="center"/>
    </xf>
    <xf numFmtId="1" fontId="2" fillId="0" borderId="4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3" fillId="7" borderId="41" xfId="0" applyFont="1" applyFill="1" applyBorder="1" applyAlignment="1">
      <alignment horizontal="center" vertical="center"/>
    </xf>
    <xf numFmtId="0" fontId="13" fillId="7" borderId="20" xfId="0" applyFont="1" applyFill="1" applyBorder="1" applyAlignment="1">
      <alignment horizontal="center" vertical="center"/>
    </xf>
    <xf numFmtId="0" fontId="13" fillId="7" borderId="23" xfId="0" applyFont="1" applyFill="1" applyBorder="1" applyAlignment="1">
      <alignment horizontal="center" vertical="center"/>
    </xf>
    <xf numFmtId="0" fontId="13" fillId="7" borderId="42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 wrapText="1"/>
    </xf>
    <xf numFmtId="164" fontId="15" fillId="0" borderId="6" xfId="0" applyNumberFormat="1" applyFont="1" applyBorder="1" applyAlignment="1">
      <alignment horizontal="center" vertical="center"/>
    </xf>
    <xf numFmtId="0" fontId="21" fillId="7" borderId="44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164" fontId="15" fillId="0" borderId="16" xfId="0" applyNumberFormat="1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164" fontId="15" fillId="0" borderId="5" xfId="0" applyNumberFormat="1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164" fontId="15" fillId="0" borderId="13" xfId="0" applyNumberFormat="1" applyFont="1" applyBorder="1" applyAlignment="1">
      <alignment horizontal="center" vertical="center"/>
    </xf>
    <xf numFmtId="164" fontId="15" fillId="0" borderId="14" xfId="0" applyNumberFormat="1" applyFont="1" applyBorder="1" applyAlignment="1">
      <alignment horizontal="center" vertical="center"/>
    </xf>
    <xf numFmtId="164" fontId="15" fillId="0" borderId="15" xfId="0" applyNumberFormat="1" applyFont="1" applyBorder="1" applyAlignment="1">
      <alignment horizontal="center" vertical="center"/>
    </xf>
    <xf numFmtId="0" fontId="14" fillId="8" borderId="21" xfId="0" applyFont="1" applyFill="1" applyBorder="1" applyAlignment="1">
      <alignment horizontal="center" vertical="center" wrapText="1"/>
    </xf>
    <xf numFmtId="0" fontId="14" fillId="8" borderId="45" xfId="0" applyFont="1" applyFill="1" applyBorder="1" applyAlignment="1">
      <alignment horizontal="center" vertical="center" wrapText="1"/>
    </xf>
    <xf numFmtId="0" fontId="14" fillId="8" borderId="22" xfId="0" applyFont="1" applyFill="1" applyBorder="1" applyAlignment="1">
      <alignment horizontal="center" vertical="center" wrapText="1"/>
    </xf>
    <xf numFmtId="0" fontId="14" fillId="9" borderId="21" xfId="0" applyFont="1" applyFill="1" applyBorder="1" applyAlignment="1">
      <alignment horizontal="center" vertical="center" wrapText="1"/>
    </xf>
    <xf numFmtId="0" fontId="14" fillId="9" borderId="45" xfId="0" applyFont="1" applyFill="1" applyBorder="1" applyAlignment="1">
      <alignment horizontal="center" vertical="center" wrapText="1"/>
    </xf>
    <xf numFmtId="0" fontId="14" fillId="9" borderId="22" xfId="0" applyFont="1" applyFill="1" applyBorder="1" applyAlignment="1">
      <alignment horizontal="center" vertical="center" wrapText="1"/>
    </xf>
    <xf numFmtId="0" fontId="14" fillId="13" borderId="21" xfId="0" applyFont="1" applyFill="1" applyBorder="1" applyAlignment="1">
      <alignment horizontal="center" vertical="center" wrapText="1"/>
    </xf>
    <xf numFmtId="0" fontId="14" fillId="13" borderId="45" xfId="0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 wrapText="1"/>
    </xf>
    <xf numFmtId="0" fontId="14" fillId="11" borderId="21" xfId="0" applyFont="1" applyFill="1" applyBorder="1" applyAlignment="1">
      <alignment horizontal="center" vertical="center" wrapText="1"/>
    </xf>
    <xf numFmtId="0" fontId="14" fillId="11" borderId="45" xfId="0" applyFont="1" applyFill="1" applyBorder="1" applyAlignment="1">
      <alignment horizontal="center" vertical="center" wrapText="1"/>
    </xf>
    <xf numFmtId="0" fontId="14" fillId="11" borderId="22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0" fontId="21" fillId="7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vertical="center"/>
    </xf>
    <xf numFmtId="0" fontId="0" fillId="7" borderId="0" xfId="0" applyFill="1"/>
    <xf numFmtId="0" fontId="20" fillId="7" borderId="0" xfId="0" applyFont="1" applyFill="1" applyAlignment="1">
      <alignment vertical="center"/>
    </xf>
    <xf numFmtId="0" fontId="13" fillId="7" borderId="0" xfId="0" applyFont="1" applyFill="1"/>
    <xf numFmtId="164" fontId="13" fillId="7" borderId="0" xfId="0" applyNumberFormat="1" applyFont="1" applyFill="1"/>
    <xf numFmtId="0" fontId="14" fillId="12" borderId="1" xfId="0" applyFont="1" applyFill="1" applyBorder="1" applyAlignment="1">
      <alignment horizontal="center" vertical="center" wrapText="1"/>
    </xf>
    <xf numFmtId="0" fontId="14" fillId="12" borderId="5" xfId="0" applyFont="1" applyFill="1" applyBorder="1" applyAlignment="1">
      <alignment horizontal="center" vertical="center" wrapText="1"/>
    </xf>
    <xf numFmtId="0" fontId="14" fillId="12" borderId="6" xfId="0" applyFont="1" applyFill="1" applyBorder="1" applyAlignment="1">
      <alignment horizontal="center" vertical="center" wrapText="1"/>
    </xf>
    <xf numFmtId="0" fontId="14" fillId="12" borderId="13" xfId="0" applyFont="1" applyFill="1" applyBorder="1" applyAlignment="1">
      <alignment horizontal="center" vertical="center" wrapText="1"/>
    </xf>
    <xf numFmtId="0" fontId="14" fillId="12" borderId="14" xfId="0" applyFont="1" applyFill="1" applyBorder="1" applyAlignment="1">
      <alignment horizontal="center" vertical="center" wrapText="1"/>
    </xf>
    <xf numFmtId="0" fontId="14" fillId="12" borderId="52" xfId="0" applyFont="1" applyFill="1" applyBorder="1" applyAlignment="1">
      <alignment horizontal="center" vertical="center" wrapText="1"/>
    </xf>
    <xf numFmtId="164" fontId="15" fillId="0" borderId="2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 wrapText="1"/>
    </xf>
    <xf numFmtId="0" fontId="14" fillId="14" borderId="6" xfId="0" applyFont="1" applyFill="1" applyBorder="1" applyAlignment="1">
      <alignment horizontal="center" vertical="center" wrapText="1"/>
    </xf>
    <xf numFmtId="0" fontId="14" fillId="14" borderId="13" xfId="0" applyFont="1" applyFill="1" applyBorder="1" applyAlignment="1">
      <alignment horizontal="center" vertical="center" wrapText="1"/>
    </xf>
    <xf numFmtId="0" fontId="14" fillId="14" borderId="14" xfId="0" applyFont="1" applyFill="1" applyBorder="1" applyAlignment="1">
      <alignment horizontal="center" vertical="center" wrapText="1"/>
    </xf>
    <xf numFmtId="0" fontId="14" fillId="14" borderId="15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center"/>
    </xf>
    <xf numFmtId="0" fontId="14" fillId="9" borderId="31" xfId="0" applyFont="1" applyFill="1" applyBorder="1" applyAlignment="1">
      <alignment horizontal="center" vertical="center" wrapText="1"/>
    </xf>
    <xf numFmtId="0" fontId="14" fillId="9" borderId="40" xfId="0" applyFont="1" applyFill="1" applyBorder="1" applyAlignment="1">
      <alignment horizontal="center" vertical="center" wrapText="1"/>
    </xf>
    <xf numFmtId="0" fontId="14" fillId="9" borderId="46" xfId="0" applyFont="1" applyFill="1" applyBorder="1" applyAlignment="1">
      <alignment horizontal="center" vertical="center" wrapText="1"/>
    </xf>
    <xf numFmtId="0" fontId="14" fillId="13" borderId="31" xfId="0" applyFont="1" applyFill="1" applyBorder="1" applyAlignment="1">
      <alignment horizontal="center" vertical="center" wrapText="1"/>
    </xf>
    <xf numFmtId="0" fontId="14" fillId="13" borderId="40" xfId="0" applyFont="1" applyFill="1" applyBorder="1" applyAlignment="1">
      <alignment horizontal="center" vertical="center" wrapText="1"/>
    </xf>
    <xf numFmtId="0" fontId="14" fillId="13" borderId="46" xfId="0" applyFont="1" applyFill="1" applyBorder="1" applyAlignment="1">
      <alignment horizontal="center" vertical="center" wrapText="1"/>
    </xf>
    <xf numFmtId="0" fontId="14" fillId="11" borderId="40" xfId="0" applyFont="1" applyFill="1" applyBorder="1" applyAlignment="1">
      <alignment horizontal="center" vertical="center" wrapText="1"/>
    </xf>
    <xf numFmtId="0" fontId="14" fillId="11" borderId="46" xfId="0" applyFont="1" applyFill="1" applyBorder="1" applyAlignment="1">
      <alignment horizontal="center" vertical="center" wrapText="1"/>
    </xf>
    <xf numFmtId="0" fontId="14" fillId="11" borderId="31" xfId="0" applyFont="1" applyFill="1" applyBorder="1" applyAlignment="1">
      <alignment horizontal="center" vertical="center" wrapText="1"/>
    </xf>
    <xf numFmtId="0" fontId="14" fillId="8" borderId="31" xfId="0" applyFont="1" applyFill="1" applyBorder="1" applyAlignment="1">
      <alignment horizontal="center" vertical="center" wrapText="1"/>
    </xf>
    <xf numFmtId="0" fontId="14" fillId="8" borderId="40" xfId="0" applyFont="1" applyFill="1" applyBorder="1" applyAlignment="1">
      <alignment horizontal="center" vertical="center" wrapText="1"/>
    </xf>
    <xf numFmtId="0" fontId="14" fillId="8" borderId="46" xfId="0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/>
    </xf>
    <xf numFmtId="0" fontId="26" fillId="20" borderId="50" xfId="0" applyFont="1" applyFill="1" applyBorder="1" applyAlignment="1">
      <alignment vertical="center"/>
    </xf>
    <xf numFmtId="0" fontId="19" fillId="20" borderId="51" xfId="0" applyFont="1" applyFill="1" applyBorder="1" applyAlignment="1">
      <alignment vertical="center"/>
    </xf>
    <xf numFmtId="1" fontId="25" fillId="7" borderId="0" xfId="0" applyNumberFormat="1" applyFont="1" applyFill="1" applyAlignment="1">
      <alignment vertical="center"/>
    </xf>
    <xf numFmtId="0" fontId="8" fillId="4" borderId="37" xfId="0" applyFont="1" applyFill="1" applyBorder="1" applyAlignment="1">
      <alignment horizontal="center" vertical="center"/>
    </xf>
    <xf numFmtId="0" fontId="8" fillId="16" borderId="34" xfId="0" applyFont="1" applyFill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1" fillId="14" borderId="34" xfId="0" applyFont="1" applyFill="1" applyBorder="1" applyAlignment="1">
      <alignment horizontal="center" vertical="center"/>
    </xf>
    <xf numFmtId="0" fontId="9" fillId="16" borderId="34" xfId="0" applyFont="1" applyFill="1" applyBorder="1" applyAlignment="1">
      <alignment horizontal="center" vertical="center"/>
    </xf>
    <xf numFmtId="0" fontId="9" fillId="7" borderId="34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top"/>
    </xf>
    <xf numFmtId="0" fontId="8" fillId="6" borderId="32" xfId="0" applyFont="1" applyFill="1" applyBorder="1" applyAlignment="1">
      <alignment horizontal="center" vertical="center"/>
    </xf>
    <xf numFmtId="0" fontId="8" fillId="17" borderId="18" xfId="0" applyFont="1" applyFill="1" applyBorder="1" applyAlignment="1">
      <alignment horizontal="center" vertical="center"/>
    </xf>
    <xf numFmtId="0" fontId="8" fillId="19" borderId="34" xfId="0" applyFont="1" applyFill="1" applyBorder="1" applyAlignment="1">
      <alignment horizontal="center" vertical="center"/>
    </xf>
    <xf numFmtId="0" fontId="1" fillId="16" borderId="35" xfId="0" applyFont="1" applyFill="1" applyBorder="1" applyAlignment="1">
      <alignment horizontal="center" vertical="center"/>
    </xf>
    <xf numFmtId="0" fontId="18" fillId="7" borderId="50" xfId="0" applyFont="1" applyFill="1" applyBorder="1" applyAlignment="1">
      <alignment horizontal="center" vertical="center"/>
    </xf>
    <xf numFmtId="0" fontId="2" fillId="22" borderId="7" xfId="0" applyFont="1" applyFill="1" applyBorder="1" applyAlignment="1">
      <alignment horizontal="center" vertical="center" wrapText="1"/>
    </xf>
    <xf numFmtId="0" fontId="2" fillId="22" borderId="8" xfId="0" applyFont="1" applyFill="1" applyBorder="1" applyAlignment="1">
      <alignment horizontal="center" vertical="center" wrapText="1"/>
    </xf>
    <xf numFmtId="0" fontId="2" fillId="22" borderId="11" xfId="0" applyFont="1" applyFill="1" applyBorder="1" applyAlignment="1">
      <alignment horizontal="center" vertical="center" wrapText="1"/>
    </xf>
    <xf numFmtId="0" fontId="1" fillId="18" borderId="21" xfId="0" applyFont="1" applyFill="1" applyBorder="1" applyAlignment="1">
      <alignment horizontal="center" vertical="center" wrapText="1"/>
    </xf>
    <xf numFmtId="0" fontId="1" fillId="18" borderId="22" xfId="0" applyFont="1" applyFill="1" applyBorder="1" applyAlignment="1">
      <alignment horizontal="center" vertical="center" wrapText="1"/>
    </xf>
    <xf numFmtId="0" fontId="0" fillId="22" borderId="0" xfId="0" applyFill="1"/>
    <xf numFmtId="0" fontId="18" fillId="7" borderId="50" xfId="0" applyFont="1" applyFill="1" applyBorder="1" applyAlignment="1">
      <alignment vertical="center"/>
    </xf>
    <xf numFmtId="0" fontId="18" fillId="7" borderId="0" xfId="0" applyFont="1" applyFill="1" applyAlignment="1">
      <alignment vertical="center"/>
    </xf>
    <xf numFmtId="0" fontId="18" fillId="7" borderId="51" xfId="0" applyFont="1" applyFill="1" applyBorder="1" applyAlignment="1">
      <alignment vertical="center"/>
    </xf>
    <xf numFmtId="0" fontId="22" fillId="7" borderId="20" xfId="0" applyFont="1" applyFill="1" applyBorder="1" applyAlignment="1">
      <alignment vertical="center"/>
    </xf>
    <xf numFmtId="0" fontId="22" fillId="7" borderId="20" xfId="0" applyFont="1" applyFill="1" applyBorder="1" applyAlignment="1">
      <alignment horizontal="left" vertical="top" wrapText="1"/>
    </xf>
    <xf numFmtId="0" fontId="24" fillId="7" borderId="0" xfId="0" applyFont="1" applyFill="1" applyAlignment="1">
      <alignment vertical="center"/>
    </xf>
    <xf numFmtId="0" fontId="26" fillId="20" borderId="55" xfId="0" applyFont="1" applyFill="1" applyBorder="1" applyAlignment="1">
      <alignment vertical="center"/>
    </xf>
    <xf numFmtId="0" fontId="26" fillId="20" borderId="56" xfId="0" applyFont="1" applyFill="1" applyBorder="1" applyAlignment="1">
      <alignment vertical="center"/>
    </xf>
    <xf numFmtId="0" fontId="26" fillId="20" borderId="51" xfId="0" applyFont="1" applyFill="1" applyBorder="1" applyAlignment="1">
      <alignment vertical="center"/>
    </xf>
    <xf numFmtId="0" fontId="14" fillId="22" borderId="31" xfId="0" applyFont="1" applyFill="1" applyBorder="1" applyAlignment="1">
      <alignment horizontal="center" vertical="center" wrapText="1"/>
    </xf>
    <xf numFmtId="0" fontId="14" fillId="22" borderId="40" xfId="0" applyFont="1" applyFill="1" applyBorder="1" applyAlignment="1">
      <alignment horizontal="center" vertical="center" wrapText="1"/>
    </xf>
    <xf numFmtId="0" fontId="14" fillId="22" borderId="46" xfId="0" applyFont="1" applyFill="1" applyBorder="1" applyAlignment="1">
      <alignment horizontal="center" vertical="center" wrapText="1"/>
    </xf>
    <xf numFmtId="0" fontId="19" fillId="20" borderId="50" xfId="0" applyFont="1" applyFill="1" applyBorder="1" applyAlignment="1">
      <alignment horizontal="center" vertical="center"/>
    </xf>
    <xf numFmtId="1" fontId="22" fillId="7" borderId="20" xfId="0" applyNumberFormat="1" applyFont="1" applyFill="1" applyBorder="1" applyAlignment="1">
      <alignment horizontal="left" vertical="top" wrapText="1"/>
    </xf>
    <xf numFmtId="0" fontId="18" fillId="7" borderId="43" xfId="0" applyFont="1" applyFill="1" applyBorder="1" applyAlignment="1">
      <alignment vertical="center"/>
    </xf>
    <xf numFmtId="0" fontId="18" fillId="7" borderId="0" xfId="0" applyFont="1" applyFill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164" fontId="22" fillId="7" borderId="20" xfId="0" applyNumberFormat="1" applyFont="1" applyFill="1" applyBorder="1" applyAlignment="1">
      <alignment horizontal="center" vertical="center" wrapText="1"/>
    </xf>
    <xf numFmtId="0" fontId="1" fillId="7" borderId="50" xfId="0" applyFont="1" applyFill="1" applyBorder="1" applyAlignment="1">
      <alignment horizontal="center" vertical="center"/>
    </xf>
    <xf numFmtId="164" fontId="22" fillId="7" borderId="50" xfId="0" applyNumberFormat="1" applyFont="1" applyFill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/>
    </xf>
    <xf numFmtId="0" fontId="12" fillId="7" borderId="35" xfId="0" applyFont="1" applyFill="1" applyBorder="1" applyAlignment="1">
      <alignment horizontal="center" vertical="center"/>
    </xf>
    <xf numFmtId="0" fontId="1" fillId="6" borderId="32" xfId="0" applyFont="1" applyFill="1" applyBorder="1" applyAlignment="1">
      <alignment horizontal="center" vertical="center"/>
    </xf>
    <xf numFmtId="0" fontId="1" fillId="7" borderId="35" xfId="0" applyFont="1" applyFill="1" applyBorder="1" applyAlignment="1">
      <alignment horizontal="center" vertical="center"/>
    </xf>
    <xf numFmtId="0" fontId="1" fillId="18" borderId="18" xfId="0" applyFont="1" applyFill="1" applyBorder="1" applyAlignment="1">
      <alignment horizontal="center" vertical="center"/>
    </xf>
    <xf numFmtId="0" fontId="9" fillId="15" borderId="34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9" fillId="15" borderId="18" xfId="0" applyFont="1" applyFill="1" applyBorder="1" applyAlignment="1">
      <alignment horizontal="center" vertical="center"/>
    </xf>
    <xf numFmtId="0" fontId="9" fillId="7" borderId="36" xfId="0" applyFont="1" applyFill="1" applyBorder="1" applyAlignment="1">
      <alignment horizontal="center" vertical="center"/>
    </xf>
    <xf numFmtId="0" fontId="8" fillId="19" borderId="32" xfId="0" applyFont="1" applyFill="1" applyBorder="1" applyAlignment="1">
      <alignment horizontal="center" vertical="center"/>
    </xf>
    <xf numFmtId="0" fontId="8" fillId="7" borderId="37" xfId="0" applyFont="1" applyFill="1" applyBorder="1" applyAlignment="1">
      <alignment horizontal="center" vertical="center"/>
    </xf>
    <xf numFmtId="0" fontId="9" fillId="16" borderId="35" xfId="0" applyFont="1" applyFill="1" applyBorder="1" applyAlignment="1">
      <alignment horizontal="center" vertical="center"/>
    </xf>
    <xf numFmtId="0" fontId="1" fillId="18" borderId="32" xfId="0" applyFont="1" applyFill="1" applyBorder="1" applyAlignment="1">
      <alignment horizontal="center" vertical="center"/>
    </xf>
    <xf numFmtId="0" fontId="12" fillId="7" borderId="18" xfId="0" applyFont="1" applyFill="1" applyBorder="1" applyAlignment="1">
      <alignment horizontal="center" vertical="center"/>
    </xf>
    <xf numFmtId="0" fontId="8" fillId="6" borderId="34" xfId="0" applyFont="1" applyFill="1" applyBorder="1" applyAlignment="1">
      <alignment horizontal="center" vertical="center"/>
    </xf>
    <xf numFmtId="0" fontId="8" fillId="17" borderId="34" xfId="0" applyFont="1" applyFill="1" applyBorder="1" applyAlignment="1">
      <alignment horizontal="center" vertical="center"/>
    </xf>
    <xf numFmtId="0" fontId="29" fillId="4" borderId="24" xfId="0" applyFont="1" applyFill="1" applyBorder="1" applyAlignment="1">
      <alignment horizontal="center" vertical="center" textRotation="255" wrapText="1"/>
    </xf>
    <xf numFmtId="0" fontId="29" fillId="7" borderId="21" xfId="0" applyFont="1" applyFill="1" applyBorder="1" applyAlignment="1">
      <alignment horizontal="center" vertical="center" textRotation="255" wrapText="1"/>
    </xf>
    <xf numFmtId="0" fontId="29" fillId="18" borderId="21" xfId="0" applyFont="1" applyFill="1" applyBorder="1" applyAlignment="1">
      <alignment horizontal="center" vertical="center" textRotation="255" wrapText="1"/>
    </xf>
    <xf numFmtId="0" fontId="29" fillId="6" borderId="21" xfId="0" applyFont="1" applyFill="1" applyBorder="1" applyAlignment="1">
      <alignment horizontal="center" vertical="center" textRotation="255" wrapText="1"/>
    </xf>
    <xf numFmtId="0" fontId="30" fillId="2" borderId="21" xfId="0" applyFont="1" applyFill="1" applyBorder="1" applyAlignment="1">
      <alignment horizontal="center" vertical="center" textRotation="255" wrapText="1"/>
    </xf>
    <xf numFmtId="0" fontId="30" fillId="5" borderId="21" xfId="0" applyFont="1" applyFill="1" applyBorder="1" applyAlignment="1">
      <alignment horizontal="center" vertical="center" textRotation="255" wrapText="1"/>
    </xf>
    <xf numFmtId="0" fontId="4" fillId="7" borderId="10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5" fillId="14" borderId="30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 wrapText="1"/>
    </xf>
    <xf numFmtId="0" fontId="1" fillId="7" borderId="1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0" fontId="4" fillId="18" borderId="10" xfId="0" applyFont="1" applyFill="1" applyBorder="1" applyAlignment="1">
      <alignment horizontal="center" vertical="center"/>
    </xf>
    <xf numFmtId="0" fontId="4" fillId="18" borderId="12" xfId="0" applyFont="1" applyFill="1" applyBorder="1" applyAlignment="1">
      <alignment horizontal="center" vertical="center"/>
    </xf>
    <xf numFmtId="0" fontId="4" fillId="18" borderId="20" xfId="0" applyFont="1" applyFill="1" applyBorder="1" applyAlignment="1">
      <alignment horizontal="center" vertical="center"/>
    </xf>
    <xf numFmtId="0" fontId="22" fillId="7" borderId="0" xfId="0" applyFont="1" applyFill="1" applyAlignment="1">
      <alignment horizontal="left" vertical="center"/>
    </xf>
    <xf numFmtId="0" fontId="18" fillId="7" borderId="20" xfId="0" applyFont="1" applyFill="1" applyBorder="1" applyAlignment="1">
      <alignment horizontal="center" vertical="center"/>
    </xf>
    <xf numFmtId="0" fontId="18" fillId="7" borderId="50" xfId="0" applyFont="1" applyFill="1" applyBorder="1" applyAlignment="1">
      <alignment horizontal="center" vertical="center"/>
    </xf>
    <xf numFmtId="0" fontId="18" fillId="18" borderId="41" xfId="0" applyFont="1" applyFill="1" applyBorder="1" applyAlignment="1">
      <alignment horizontal="center" vertical="center"/>
    </xf>
    <xf numFmtId="0" fontId="18" fillId="18" borderId="20" xfId="0" applyFont="1" applyFill="1" applyBorder="1" applyAlignment="1">
      <alignment horizontal="center" vertical="center"/>
    </xf>
    <xf numFmtId="0" fontId="18" fillId="18" borderId="23" xfId="0" applyFont="1" applyFill="1" applyBorder="1" applyAlignment="1">
      <alignment horizontal="center" vertical="center"/>
    </xf>
    <xf numFmtId="0" fontId="19" fillId="18" borderId="44" xfId="0" applyFont="1" applyFill="1" applyBorder="1" applyAlignment="1">
      <alignment horizontal="right" vertical="center"/>
    </xf>
    <xf numFmtId="0" fontId="19" fillId="18" borderId="50" xfId="0" applyFont="1" applyFill="1" applyBorder="1" applyAlignment="1">
      <alignment horizontal="right" vertical="center"/>
    </xf>
    <xf numFmtId="0" fontId="26" fillId="18" borderId="50" xfId="0" applyFont="1" applyFill="1" applyBorder="1" applyAlignment="1">
      <alignment horizontal="left" vertical="center"/>
    </xf>
    <xf numFmtId="0" fontId="26" fillId="18" borderId="51" xfId="0" applyFont="1" applyFill="1" applyBorder="1" applyAlignment="1">
      <alignment horizontal="left" vertical="center"/>
    </xf>
    <xf numFmtId="0" fontId="18" fillId="20" borderId="41" xfId="0" applyFont="1" applyFill="1" applyBorder="1" applyAlignment="1">
      <alignment horizontal="center" vertical="center"/>
    </xf>
    <xf numFmtId="0" fontId="18" fillId="20" borderId="20" xfId="0" applyFont="1" applyFill="1" applyBorder="1" applyAlignment="1">
      <alignment horizontal="center" vertical="center"/>
    </xf>
    <xf numFmtId="0" fontId="18" fillId="20" borderId="23" xfId="0" applyFont="1" applyFill="1" applyBorder="1" applyAlignment="1">
      <alignment horizontal="center" vertical="center"/>
    </xf>
    <xf numFmtId="0" fontId="19" fillId="20" borderId="54" xfId="0" applyFont="1" applyFill="1" applyBorder="1" applyAlignment="1">
      <alignment horizontal="right" vertical="center"/>
    </xf>
    <xf numFmtId="0" fontId="19" fillId="20" borderId="55" xfId="0" applyFont="1" applyFill="1" applyBorder="1" applyAlignment="1">
      <alignment horizontal="right" vertical="center"/>
    </xf>
    <xf numFmtId="0" fontId="19" fillId="20" borderId="44" xfId="0" applyFont="1" applyFill="1" applyBorder="1" applyAlignment="1">
      <alignment horizontal="right" vertical="center"/>
    </xf>
    <xf numFmtId="0" fontId="19" fillId="20" borderId="50" xfId="0" applyFont="1" applyFill="1" applyBorder="1" applyAlignment="1">
      <alignment horizontal="right" vertical="center"/>
    </xf>
    <xf numFmtId="0" fontId="19" fillId="4" borderId="44" xfId="0" applyFont="1" applyFill="1" applyBorder="1" applyAlignment="1">
      <alignment horizontal="right" vertical="center"/>
    </xf>
    <xf numFmtId="0" fontId="19" fillId="4" borderId="50" xfId="0" applyFont="1" applyFill="1" applyBorder="1" applyAlignment="1">
      <alignment horizontal="right" vertical="center"/>
    </xf>
    <xf numFmtId="0" fontId="26" fillId="4" borderId="50" xfId="0" applyFont="1" applyFill="1" applyBorder="1" applyAlignment="1">
      <alignment horizontal="left" vertical="center"/>
    </xf>
    <xf numFmtId="0" fontId="16" fillId="5" borderId="44" xfId="0" applyFont="1" applyFill="1" applyBorder="1" applyAlignment="1">
      <alignment horizontal="right" vertical="center"/>
    </xf>
    <xf numFmtId="0" fontId="16" fillId="5" borderId="50" xfId="0" applyFont="1" applyFill="1" applyBorder="1" applyAlignment="1">
      <alignment horizontal="right" vertical="center"/>
    </xf>
    <xf numFmtId="0" fontId="18" fillId="6" borderId="41" xfId="0" applyFont="1" applyFill="1" applyBorder="1" applyAlignment="1">
      <alignment horizontal="center" vertical="center"/>
    </xf>
    <xf numFmtId="0" fontId="18" fillId="6" borderId="20" xfId="0" applyFont="1" applyFill="1" applyBorder="1" applyAlignment="1">
      <alignment horizontal="center" vertical="center"/>
    </xf>
    <xf numFmtId="0" fontId="18" fillId="6" borderId="23" xfId="0" applyFont="1" applyFill="1" applyBorder="1" applyAlignment="1">
      <alignment horizontal="center" vertical="center"/>
    </xf>
    <xf numFmtId="0" fontId="18" fillId="21" borderId="41" xfId="0" applyFont="1" applyFill="1" applyBorder="1" applyAlignment="1">
      <alignment horizontal="center" vertical="center"/>
    </xf>
    <xf numFmtId="0" fontId="18" fillId="21" borderId="20" xfId="0" applyFont="1" applyFill="1" applyBorder="1" applyAlignment="1">
      <alignment horizontal="center" vertical="center"/>
    </xf>
    <xf numFmtId="0" fontId="18" fillId="21" borderId="23" xfId="0" applyFont="1" applyFill="1" applyBorder="1" applyAlignment="1">
      <alignment horizontal="center" vertical="center"/>
    </xf>
    <xf numFmtId="0" fontId="18" fillId="21" borderId="54" xfId="0" applyFont="1" applyFill="1" applyBorder="1" applyAlignment="1">
      <alignment horizontal="center" vertical="center"/>
    </xf>
    <xf numFmtId="0" fontId="18" fillId="21" borderId="55" xfId="0" applyFont="1" applyFill="1" applyBorder="1" applyAlignment="1">
      <alignment horizontal="center" vertical="center"/>
    </xf>
    <xf numFmtId="0" fontId="18" fillId="21" borderId="56" xfId="0" applyFont="1" applyFill="1" applyBorder="1" applyAlignment="1">
      <alignment horizontal="center" vertical="center"/>
    </xf>
    <xf numFmtId="0" fontId="20" fillId="7" borderId="42" xfId="0" applyFont="1" applyFill="1" applyBorder="1" applyAlignment="1">
      <alignment horizontal="center" vertical="center"/>
    </xf>
    <xf numFmtId="0" fontId="18" fillId="21" borderId="44" xfId="0" applyFont="1" applyFill="1" applyBorder="1" applyAlignment="1">
      <alignment horizontal="center" vertical="center"/>
    </xf>
    <xf numFmtId="0" fontId="18" fillId="21" borderId="50" xfId="0" applyFont="1" applyFill="1" applyBorder="1" applyAlignment="1">
      <alignment horizontal="center" vertical="center"/>
    </xf>
    <xf numFmtId="0" fontId="18" fillId="21" borderId="51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/>
    </xf>
    <xf numFmtId="0" fontId="18" fillId="4" borderId="41" xfId="0" applyFont="1" applyFill="1" applyBorder="1" applyAlignment="1">
      <alignment horizontal="center" vertical="center"/>
    </xf>
    <xf numFmtId="0" fontId="18" fillId="4" borderId="20" xfId="0" applyFont="1" applyFill="1" applyBorder="1" applyAlignment="1">
      <alignment horizontal="center" vertical="center"/>
    </xf>
    <xf numFmtId="0" fontId="15" fillId="5" borderId="41" xfId="0" applyFont="1" applyFill="1" applyBorder="1" applyAlignment="1">
      <alignment horizontal="center" vertical="center"/>
    </xf>
    <xf numFmtId="0" fontId="15" fillId="5" borderId="20" xfId="0" applyFont="1" applyFill="1" applyBorder="1" applyAlignment="1">
      <alignment horizontal="center" vertical="center"/>
    </xf>
    <xf numFmtId="0" fontId="15" fillId="2" borderId="41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0" fontId="27" fillId="5" borderId="50" xfId="0" applyFont="1" applyFill="1" applyBorder="1" applyAlignment="1">
      <alignment horizontal="left" vertical="center"/>
    </xf>
    <xf numFmtId="0" fontId="16" fillId="2" borderId="44" xfId="0" applyFont="1" applyFill="1" applyBorder="1" applyAlignment="1">
      <alignment horizontal="right" vertical="center"/>
    </xf>
    <xf numFmtId="0" fontId="16" fillId="2" borderId="50" xfId="0" applyFont="1" applyFill="1" applyBorder="1" applyAlignment="1">
      <alignment horizontal="right" vertical="center"/>
    </xf>
    <xf numFmtId="0" fontId="27" fillId="2" borderId="50" xfId="0" applyFont="1" applyFill="1" applyBorder="1" applyAlignment="1">
      <alignment horizontal="left" vertical="center"/>
    </xf>
    <xf numFmtId="0" fontId="19" fillId="6" borderId="44" xfId="0" applyFont="1" applyFill="1" applyBorder="1" applyAlignment="1">
      <alignment horizontal="right" vertical="center"/>
    </xf>
    <xf numFmtId="0" fontId="19" fillId="6" borderId="50" xfId="0" applyFont="1" applyFill="1" applyBorder="1" applyAlignment="1">
      <alignment horizontal="right" vertical="center"/>
    </xf>
    <xf numFmtId="0" fontId="26" fillId="6" borderId="50" xfId="0" applyFont="1" applyFill="1" applyBorder="1" applyAlignment="1">
      <alignment horizontal="left" vertical="center"/>
    </xf>
    <xf numFmtId="0" fontId="26" fillId="6" borderId="51" xfId="0" applyFont="1" applyFill="1" applyBorder="1" applyAlignment="1">
      <alignment horizontal="left" vertical="center"/>
    </xf>
    <xf numFmtId="0" fontId="15" fillId="2" borderId="23" xfId="0" applyFont="1" applyFill="1" applyBorder="1" applyAlignment="1">
      <alignment horizontal="center" vertical="center"/>
    </xf>
    <xf numFmtId="0" fontId="18" fillId="6" borderId="47" xfId="0" applyFont="1" applyFill="1" applyBorder="1" applyAlignment="1">
      <alignment horizontal="center" vertical="center"/>
    </xf>
    <xf numFmtId="0" fontId="18" fillId="6" borderId="48" xfId="0" applyFont="1" applyFill="1" applyBorder="1" applyAlignment="1">
      <alignment horizontal="center" vertical="center"/>
    </xf>
    <xf numFmtId="0" fontId="18" fillId="6" borderId="49" xfId="0" applyFont="1" applyFill="1" applyBorder="1" applyAlignment="1">
      <alignment horizontal="center" vertical="center"/>
    </xf>
    <xf numFmtId="0" fontId="18" fillId="4" borderId="47" xfId="0" applyFont="1" applyFill="1" applyBorder="1" applyAlignment="1">
      <alignment horizontal="center" vertical="center"/>
    </xf>
    <xf numFmtId="0" fontId="18" fillId="4" borderId="48" xfId="0" applyFont="1" applyFill="1" applyBorder="1" applyAlignment="1">
      <alignment horizontal="center" vertical="center"/>
    </xf>
    <xf numFmtId="0" fontId="18" fillId="4" borderId="53" xfId="0" applyFont="1" applyFill="1" applyBorder="1" applyAlignment="1">
      <alignment horizontal="center" vertical="center"/>
    </xf>
    <xf numFmtId="0" fontId="27" fillId="2" borderId="51" xfId="0" applyFont="1" applyFill="1" applyBorder="1" applyAlignment="1">
      <alignment horizontal="left" vertical="center"/>
    </xf>
    <xf numFmtId="0" fontId="15" fillId="5" borderId="47" xfId="0" applyFont="1" applyFill="1" applyBorder="1" applyAlignment="1">
      <alignment horizontal="center" vertical="center"/>
    </xf>
    <xf numFmtId="0" fontId="15" fillId="5" borderId="48" xfId="0" applyFont="1" applyFill="1" applyBorder="1" applyAlignment="1">
      <alignment horizontal="center" vertical="center"/>
    </xf>
    <xf numFmtId="0" fontId="15" fillId="5" borderId="49" xfId="0" applyFont="1" applyFill="1" applyBorder="1" applyAlignment="1">
      <alignment horizontal="center" vertical="center"/>
    </xf>
    <xf numFmtId="0" fontId="15" fillId="2" borderId="47" xfId="0" applyFont="1" applyFill="1" applyBorder="1" applyAlignment="1">
      <alignment horizontal="center" vertical="center"/>
    </xf>
    <xf numFmtId="0" fontId="15" fillId="2" borderId="48" xfId="0" applyFont="1" applyFill="1" applyBorder="1" applyAlignment="1">
      <alignment horizontal="center" vertical="center"/>
    </xf>
    <xf numFmtId="0" fontId="15" fillId="2" borderId="4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83FF"/>
      <color rgb="FFF7DBFF"/>
      <color rgb="FFFFBA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1.png"/><Relationship Id="rId18" Type="http://schemas.openxmlformats.org/officeDocument/2006/relationships/image" Target="../media/image16.png"/><Relationship Id="rId3" Type="http://schemas.openxmlformats.org/officeDocument/2006/relationships/image" Target="../media/image1.png"/><Relationship Id="rId21" Type="http://schemas.openxmlformats.org/officeDocument/2006/relationships/image" Target="../media/image19.png"/><Relationship Id="rId7" Type="http://schemas.openxmlformats.org/officeDocument/2006/relationships/image" Target="../media/image5.png"/><Relationship Id="rId12" Type="http://schemas.openxmlformats.org/officeDocument/2006/relationships/image" Target="../media/image10.png"/><Relationship Id="rId17" Type="http://schemas.openxmlformats.org/officeDocument/2006/relationships/image" Target="../media/image15.png"/><Relationship Id="rId2" Type="http://schemas.microsoft.com/office/2011/relationships/chartColorStyle" Target="colors1.xml"/><Relationship Id="rId16" Type="http://schemas.openxmlformats.org/officeDocument/2006/relationships/image" Target="../media/image14.png"/><Relationship Id="rId20" Type="http://schemas.openxmlformats.org/officeDocument/2006/relationships/image" Target="../media/image18.svg"/><Relationship Id="rId1" Type="http://schemas.microsoft.com/office/2011/relationships/chartStyle" Target="style1.xml"/><Relationship Id="rId6" Type="http://schemas.openxmlformats.org/officeDocument/2006/relationships/image" Target="../media/image4.png"/><Relationship Id="rId11" Type="http://schemas.openxmlformats.org/officeDocument/2006/relationships/image" Target="../media/image9.png"/><Relationship Id="rId5" Type="http://schemas.openxmlformats.org/officeDocument/2006/relationships/image" Target="../media/image3.png"/><Relationship Id="rId15" Type="http://schemas.openxmlformats.org/officeDocument/2006/relationships/image" Target="../media/image13.png"/><Relationship Id="rId10" Type="http://schemas.openxmlformats.org/officeDocument/2006/relationships/image" Target="../media/image8.png"/><Relationship Id="rId19" Type="http://schemas.openxmlformats.org/officeDocument/2006/relationships/image" Target="../media/image17.png"/><Relationship Id="rId4" Type="http://schemas.openxmlformats.org/officeDocument/2006/relationships/image" Target="../media/image2.svg"/><Relationship Id="rId9" Type="http://schemas.openxmlformats.org/officeDocument/2006/relationships/image" Target="../media/image7.png"/><Relationship Id="rId14" Type="http://schemas.openxmlformats.org/officeDocument/2006/relationships/image" Target="../media/image12.png"/><Relationship Id="rId22" Type="http://schemas.openxmlformats.org/officeDocument/2006/relationships/image" Target="../media/image20.png"/></Relationships>
</file>

<file path=xl/charts/_rels/chart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1.png"/><Relationship Id="rId18" Type="http://schemas.openxmlformats.org/officeDocument/2006/relationships/image" Target="../media/image16.png"/><Relationship Id="rId3" Type="http://schemas.openxmlformats.org/officeDocument/2006/relationships/image" Target="../media/image1.png"/><Relationship Id="rId21" Type="http://schemas.openxmlformats.org/officeDocument/2006/relationships/image" Target="../media/image19.png"/><Relationship Id="rId7" Type="http://schemas.openxmlformats.org/officeDocument/2006/relationships/image" Target="../media/image5.png"/><Relationship Id="rId12" Type="http://schemas.openxmlformats.org/officeDocument/2006/relationships/image" Target="../media/image10.png"/><Relationship Id="rId17" Type="http://schemas.openxmlformats.org/officeDocument/2006/relationships/image" Target="../media/image15.png"/><Relationship Id="rId2" Type="http://schemas.microsoft.com/office/2011/relationships/chartColorStyle" Target="colors2.xml"/><Relationship Id="rId16" Type="http://schemas.openxmlformats.org/officeDocument/2006/relationships/image" Target="../media/image14.png"/><Relationship Id="rId20" Type="http://schemas.openxmlformats.org/officeDocument/2006/relationships/image" Target="../media/image18.svg"/><Relationship Id="rId1" Type="http://schemas.microsoft.com/office/2011/relationships/chartStyle" Target="style2.xml"/><Relationship Id="rId6" Type="http://schemas.openxmlformats.org/officeDocument/2006/relationships/image" Target="../media/image4.png"/><Relationship Id="rId11" Type="http://schemas.openxmlformats.org/officeDocument/2006/relationships/image" Target="../media/image9.png"/><Relationship Id="rId5" Type="http://schemas.openxmlformats.org/officeDocument/2006/relationships/image" Target="../media/image3.png"/><Relationship Id="rId15" Type="http://schemas.openxmlformats.org/officeDocument/2006/relationships/image" Target="../media/image13.png"/><Relationship Id="rId10" Type="http://schemas.openxmlformats.org/officeDocument/2006/relationships/image" Target="../media/image8.png"/><Relationship Id="rId19" Type="http://schemas.openxmlformats.org/officeDocument/2006/relationships/image" Target="../media/image17.png"/><Relationship Id="rId4" Type="http://schemas.openxmlformats.org/officeDocument/2006/relationships/image" Target="../media/image2.svg"/><Relationship Id="rId9" Type="http://schemas.openxmlformats.org/officeDocument/2006/relationships/image" Target="../media/image7.png"/><Relationship Id="rId14" Type="http://schemas.openxmlformats.org/officeDocument/2006/relationships/image" Target="../media/image12.png"/><Relationship Id="rId22" Type="http://schemas.openxmlformats.org/officeDocument/2006/relationships/image" Target="../media/image20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986165791776029"/>
          <c:y val="8.3908246672346976E-2"/>
          <c:w val="0.80550005468066488"/>
          <c:h val="0.87558993178678834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'2025 Scatter Data'!$H$4:$H$21</c:f>
              <c:numCache>
                <c:formatCode>General</c:formatCode>
                <c:ptCount val="18"/>
                <c:pt idx="0">
                  <c:v>72</c:v>
                </c:pt>
                <c:pt idx="1">
                  <c:v>79</c:v>
                </c:pt>
                <c:pt idx="2">
                  <c:v>74</c:v>
                </c:pt>
                <c:pt idx="3">
                  <c:v>93</c:v>
                </c:pt>
                <c:pt idx="4">
                  <c:v>61</c:v>
                </c:pt>
                <c:pt idx="5">
                  <c:v>61</c:v>
                </c:pt>
                <c:pt idx="6">
                  <c:v>78</c:v>
                </c:pt>
                <c:pt idx="7">
                  <c:v>71</c:v>
                </c:pt>
                <c:pt idx="8">
                  <c:v>69</c:v>
                </c:pt>
                <c:pt idx="9">
                  <c:v>74</c:v>
                </c:pt>
                <c:pt idx="10">
                  <c:v>66</c:v>
                </c:pt>
                <c:pt idx="11">
                  <c:v>46</c:v>
                </c:pt>
                <c:pt idx="12">
                  <c:v>72</c:v>
                </c:pt>
                <c:pt idx="13">
                  <c:v>47</c:v>
                </c:pt>
                <c:pt idx="14">
                  <c:v>50</c:v>
                </c:pt>
                <c:pt idx="15">
                  <c:v>51</c:v>
                </c:pt>
                <c:pt idx="16">
                  <c:v>59</c:v>
                </c:pt>
                <c:pt idx="17">
                  <c:v>67</c:v>
                </c:pt>
              </c:numCache>
            </c:numRef>
          </c:xVal>
          <c:yVal>
            <c:numRef>
              <c:f>'2025 Scatter Data'!$I$4:$I$21</c:f>
              <c:numCache>
                <c:formatCode>General</c:formatCode>
                <c:ptCount val="1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05-AE4B-87DC-B29A8E2E389B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'2025 Scatter Data'!$H$4:$H$21</c:f>
              <c:numCache>
                <c:formatCode>General</c:formatCode>
                <c:ptCount val="18"/>
                <c:pt idx="0">
                  <c:v>72</c:v>
                </c:pt>
                <c:pt idx="1">
                  <c:v>79</c:v>
                </c:pt>
                <c:pt idx="2">
                  <c:v>74</c:v>
                </c:pt>
                <c:pt idx="3">
                  <c:v>93</c:v>
                </c:pt>
                <c:pt idx="4">
                  <c:v>61</c:v>
                </c:pt>
                <c:pt idx="5">
                  <c:v>61</c:v>
                </c:pt>
                <c:pt idx="6">
                  <c:v>78</c:v>
                </c:pt>
                <c:pt idx="7">
                  <c:v>71</c:v>
                </c:pt>
                <c:pt idx="8">
                  <c:v>69</c:v>
                </c:pt>
                <c:pt idx="9">
                  <c:v>74</c:v>
                </c:pt>
                <c:pt idx="10">
                  <c:v>66</c:v>
                </c:pt>
                <c:pt idx="11">
                  <c:v>46</c:v>
                </c:pt>
                <c:pt idx="12">
                  <c:v>72</c:v>
                </c:pt>
                <c:pt idx="13">
                  <c:v>47</c:v>
                </c:pt>
                <c:pt idx="14">
                  <c:v>50</c:v>
                </c:pt>
                <c:pt idx="15">
                  <c:v>51</c:v>
                </c:pt>
                <c:pt idx="16">
                  <c:v>59</c:v>
                </c:pt>
                <c:pt idx="17">
                  <c:v>67</c:v>
                </c:pt>
              </c:numCache>
            </c:numRef>
          </c:xVal>
          <c:yVal>
            <c:numRef>
              <c:f>'2025 Scatter Data'!$J$4:$J$21</c:f>
              <c:numCache>
                <c:formatCode>General</c:formatCode>
                <c:ptCount val="1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05-AE4B-87DC-B29A8E2E389B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13"/>
            <c:spPr>
              <a:solidFill>
                <a:srgbClr val="00B05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0"/>
            <c:marker>
              <c:symbol val="circle"/>
              <c:size val="40"/>
              <c:spPr>
                <a:blipFill>
                  <a:blip xmlns:r="http://schemas.openxmlformats.org/officeDocument/2006/relationships" r:embed="rId3">
                    <a:extLst>
                      <a:ext uri="{96DAC541-7B7A-43D3-8B79-37D633B846F1}">
                        <asvg:svgBlip xmlns:asvg="http://schemas.microsoft.com/office/drawing/2016/SVG/main" r:embed="rId4"/>
                      </a:ext>
                    </a:extLst>
                  </a:blip>
                  <a:stretch>
                    <a:fillRect/>
                  </a:stretch>
                </a:blip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6505-AE4B-87DC-B29A8E2E389B}"/>
              </c:ext>
            </c:extLst>
          </c:dPt>
          <c:dPt>
            <c:idx val="1"/>
            <c:marker>
              <c:symbol val="circle"/>
              <c:size val="40"/>
              <c:spPr>
                <a:blipFill>
                  <a:blip xmlns:r="http://schemas.openxmlformats.org/officeDocument/2006/relationships" r:embed="rId5"/>
                  <a:stretch>
                    <a:fillRect/>
                  </a:stretch>
                </a:blip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6505-AE4B-87DC-B29A8E2E389B}"/>
              </c:ext>
            </c:extLst>
          </c:dPt>
          <c:dPt>
            <c:idx val="2"/>
            <c:marker>
              <c:symbol val="circle"/>
              <c:size val="40"/>
              <c:spPr>
                <a:blipFill>
                  <a:blip xmlns:r="http://schemas.openxmlformats.org/officeDocument/2006/relationships" r:embed="rId6"/>
                  <a:stretch>
                    <a:fillRect/>
                  </a:stretch>
                </a:blipFill>
                <a:ln w="38100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6505-AE4B-87DC-B29A8E2E389B}"/>
              </c:ext>
            </c:extLst>
          </c:dPt>
          <c:dPt>
            <c:idx val="3"/>
            <c:marker>
              <c:symbol val="circle"/>
              <c:size val="40"/>
              <c:spPr>
                <a:blipFill>
                  <a:blip xmlns:r="http://schemas.openxmlformats.org/officeDocument/2006/relationships" r:embed="rId7"/>
                  <a:stretch>
                    <a:fillRect/>
                  </a:stretch>
                </a:blip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6505-AE4B-87DC-B29A8E2E389B}"/>
              </c:ext>
            </c:extLst>
          </c:dPt>
          <c:dPt>
            <c:idx val="4"/>
            <c:marker>
              <c:symbol val="circle"/>
              <c:size val="40"/>
              <c:spPr>
                <a:blipFill>
                  <a:blip xmlns:r="http://schemas.openxmlformats.org/officeDocument/2006/relationships" r:embed="rId8"/>
                  <a:stretch>
                    <a:fillRect/>
                  </a:stretch>
                </a:blip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6505-AE4B-87DC-B29A8E2E389B}"/>
              </c:ext>
            </c:extLst>
          </c:dPt>
          <c:dPt>
            <c:idx val="5"/>
            <c:marker>
              <c:symbol val="circle"/>
              <c:size val="40"/>
              <c:spPr>
                <a:blipFill>
                  <a:blip xmlns:r="http://schemas.openxmlformats.org/officeDocument/2006/relationships" r:embed="rId9"/>
                  <a:stretch>
                    <a:fillRect/>
                  </a:stretch>
                </a:blip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6505-AE4B-87DC-B29A8E2E389B}"/>
              </c:ext>
            </c:extLst>
          </c:dPt>
          <c:dPt>
            <c:idx val="6"/>
            <c:marker>
              <c:symbol val="circle"/>
              <c:size val="40"/>
              <c:spPr>
                <a:blipFill>
                  <a:blip xmlns:r="http://schemas.openxmlformats.org/officeDocument/2006/relationships" r:embed="rId10"/>
                  <a:stretch>
                    <a:fillRect/>
                  </a:stretch>
                </a:blip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6505-AE4B-87DC-B29A8E2E389B}"/>
              </c:ext>
            </c:extLst>
          </c:dPt>
          <c:dPt>
            <c:idx val="7"/>
            <c:marker>
              <c:symbol val="circle"/>
              <c:size val="40"/>
              <c:spPr>
                <a:blipFill>
                  <a:blip xmlns:r="http://schemas.openxmlformats.org/officeDocument/2006/relationships" r:embed="rId11"/>
                  <a:stretch>
                    <a:fillRect/>
                  </a:stretch>
                </a:blip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6505-AE4B-87DC-B29A8E2E389B}"/>
              </c:ext>
            </c:extLst>
          </c:dPt>
          <c:dPt>
            <c:idx val="8"/>
            <c:marker>
              <c:symbol val="circle"/>
              <c:size val="40"/>
              <c:spPr>
                <a:blipFill>
                  <a:blip xmlns:r="http://schemas.openxmlformats.org/officeDocument/2006/relationships" r:embed="rId12"/>
                  <a:stretch>
                    <a:fillRect/>
                  </a:stretch>
                </a:blip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6505-AE4B-87DC-B29A8E2E389B}"/>
              </c:ext>
            </c:extLst>
          </c:dPt>
          <c:dPt>
            <c:idx val="9"/>
            <c:marker>
              <c:symbol val="circle"/>
              <c:size val="40"/>
              <c:spPr>
                <a:blipFill>
                  <a:blip xmlns:r="http://schemas.openxmlformats.org/officeDocument/2006/relationships" r:embed="rId13"/>
                  <a:stretch>
                    <a:fillRect/>
                  </a:stretch>
                </a:blip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6505-AE4B-87DC-B29A8E2E389B}"/>
              </c:ext>
            </c:extLst>
          </c:dPt>
          <c:dPt>
            <c:idx val="10"/>
            <c:marker>
              <c:symbol val="circle"/>
              <c:size val="40"/>
              <c:spPr>
                <a:blipFill>
                  <a:blip xmlns:r="http://schemas.openxmlformats.org/officeDocument/2006/relationships" r:embed="rId14"/>
                  <a:stretch>
                    <a:fillRect/>
                  </a:stretch>
                </a:blip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6505-AE4B-87DC-B29A8E2E389B}"/>
              </c:ext>
            </c:extLst>
          </c:dPt>
          <c:dPt>
            <c:idx val="11"/>
            <c:marker>
              <c:symbol val="circle"/>
              <c:size val="40"/>
              <c:spPr>
                <a:blipFill>
                  <a:blip xmlns:r="http://schemas.openxmlformats.org/officeDocument/2006/relationships" r:embed="rId15"/>
                  <a:stretch>
                    <a:fillRect/>
                  </a:stretch>
                </a:blip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6505-AE4B-87DC-B29A8E2E389B}"/>
              </c:ext>
            </c:extLst>
          </c:dPt>
          <c:dPt>
            <c:idx val="12"/>
            <c:marker>
              <c:symbol val="circle"/>
              <c:size val="40"/>
              <c:spPr>
                <a:blipFill>
                  <a:blip xmlns:r="http://schemas.openxmlformats.org/officeDocument/2006/relationships" r:embed="rId16"/>
                  <a:stretch>
                    <a:fillRect/>
                  </a:stretch>
                </a:blip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6505-AE4B-87DC-B29A8E2E389B}"/>
              </c:ext>
            </c:extLst>
          </c:dPt>
          <c:dPt>
            <c:idx val="13"/>
            <c:marker>
              <c:symbol val="circle"/>
              <c:size val="40"/>
              <c:spPr>
                <a:blipFill>
                  <a:blip xmlns:r="http://schemas.openxmlformats.org/officeDocument/2006/relationships" r:embed="rId17"/>
                  <a:stretch>
                    <a:fillRect/>
                  </a:stretch>
                </a:blip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6505-AE4B-87DC-B29A8E2E389B}"/>
              </c:ext>
            </c:extLst>
          </c:dPt>
          <c:dPt>
            <c:idx val="14"/>
            <c:marker>
              <c:symbol val="circle"/>
              <c:size val="40"/>
              <c:spPr>
                <a:blipFill>
                  <a:blip xmlns:r="http://schemas.openxmlformats.org/officeDocument/2006/relationships" r:embed="rId18"/>
                  <a:stretch>
                    <a:fillRect/>
                  </a:stretch>
                </a:blip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6505-AE4B-87DC-B29A8E2E389B}"/>
              </c:ext>
            </c:extLst>
          </c:dPt>
          <c:dPt>
            <c:idx val="15"/>
            <c:marker>
              <c:symbol val="circle"/>
              <c:size val="40"/>
              <c:spPr>
                <a:blipFill>
                  <a:blip xmlns:r="http://schemas.openxmlformats.org/officeDocument/2006/relationships" r:embed="rId19">
                    <a:extLst>
                      <a:ext uri="{96DAC541-7B7A-43D3-8B79-37D633B846F1}">
                        <asvg:svgBlip xmlns:asvg="http://schemas.microsoft.com/office/drawing/2016/SVG/main" r:embed="rId20"/>
                      </a:ext>
                    </a:extLst>
                  </a:blip>
                  <a:stretch>
                    <a:fillRect/>
                  </a:stretch>
                </a:blip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6505-AE4B-87DC-B29A8E2E389B}"/>
              </c:ext>
            </c:extLst>
          </c:dPt>
          <c:dPt>
            <c:idx val="16"/>
            <c:marker>
              <c:symbol val="circle"/>
              <c:size val="40"/>
              <c:spPr>
                <a:blipFill>
                  <a:blip xmlns:r="http://schemas.openxmlformats.org/officeDocument/2006/relationships" r:embed="rId21"/>
                  <a:stretch>
                    <a:fillRect/>
                  </a:stretch>
                </a:blip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6505-AE4B-87DC-B29A8E2E389B}"/>
              </c:ext>
            </c:extLst>
          </c:dPt>
          <c:dPt>
            <c:idx val="17"/>
            <c:marker>
              <c:symbol val="circle"/>
              <c:size val="40"/>
              <c:spPr>
                <a:blipFill dpi="0" rotWithShape="1">
                  <a:blip xmlns:r="http://schemas.openxmlformats.org/officeDocument/2006/relationships" r:embed="rId22"/>
                  <a:srcRect/>
                  <a:stretch>
                    <a:fillRect/>
                  </a:stretch>
                </a:blip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6505-AE4B-87DC-B29A8E2E389B}"/>
              </c:ext>
            </c:extLst>
          </c:dPt>
          <c:xVal>
            <c:numRef>
              <c:f>'2025 Scatter Data'!$H$4:$H$21</c:f>
              <c:numCache>
                <c:formatCode>General</c:formatCode>
                <c:ptCount val="18"/>
                <c:pt idx="0">
                  <c:v>72</c:v>
                </c:pt>
                <c:pt idx="1">
                  <c:v>79</c:v>
                </c:pt>
                <c:pt idx="2">
                  <c:v>74</c:v>
                </c:pt>
                <c:pt idx="3">
                  <c:v>93</c:v>
                </c:pt>
                <c:pt idx="4">
                  <c:v>61</c:v>
                </c:pt>
                <c:pt idx="5">
                  <c:v>61</c:v>
                </c:pt>
                <c:pt idx="6">
                  <c:v>78</c:v>
                </c:pt>
                <c:pt idx="7">
                  <c:v>71</c:v>
                </c:pt>
                <c:pt idx="8">
                  <c:v>69</c:v>
                </c:pt>
                <c:pt idx="9">
                  <c:v>74</c:v>
                </c:pt>
                <c:pt idx="10">
                  <c:v>66</c:v>
                </c:pt>
                <c:pt idx="11">
                  <c:v>46</c:v>
                </c:pt>
                <c:pt idx="12">
                  <c:v>72</c:v>
                </c:pt>
                <c:pt idx="13">
                  <c:v>47</c:v>
                </c:pt>
                <c:pt idx="14">
                  <c:v>50</c:v>
                </c:pt>
                <c:pt idx="15">
                  <c:v>51</c:v>
                </c:pt>
                <c:pt idx="16">
                  <c:v>59</c:v>
                </c:pt>
                <c:pt idx="17">
                  <c:v>67</c:v>
                </c:pt>
              </c:numCache>
            </c:numRef>
          </c:xVal>
          <c:yVal>
            <c:numRef>
              <c:f>'2025 Scatter Data'!$K$4:$K$21</c:f>
              <c:numCache>
                <c:formatCode>General</c:formatCode>
                <c:ptCount val="18"/>
                <c:pt idx="0">
                  <c:v>66</c:v>
                </c:pt>
                <c:pt idx="1">
                  <c:v>87</c:v>
                </c:pt>
                <c:pt idx="2">
                  <c:v>58</c:v>
                </c:pt>
                <c:pt idx="3">
                  <c:v>67</c:v>
                </c:pt>
                <c:pt idx="4">
                  <c:v>35</c:v>
                </c:pt>
                <c:pt idx="5">
                  <c:v>66</c:v>
                </c:pt>
                <c:pt idx="6">
                  <c:v>98</c:v>
                </c:pt>
                <c:pt idx="7">
                  <c:v>81</c:v>
                </c:pt>
                <c:pt idx="8">
                  <c:v>82</c:v>
                </c:pt>
                <c:pt idx="9">
                  <c:v>74</c:v>
                </c:pt>
                <c:pt idx="10">
                  <c:v>69</c:v>
                </c:pt>
                <c:pt idx="11">
                  <c:v>39</c:v>
                </c:pt>
                <c:pt idx="12">
                  <c:v>46</c:v>
                </c:pt>
                <c:pt idx="13">
                  <c:v>46</c:v>
                </c:pt>
                <c:pt idx="14">
                  <c:v>63</c:v>
                </c:pt>
                <c:pt idx="15">
                  <c:v>74</c:v>
                </c:pt>
                <c:pt idx="16">
                  <c:v>39</c:v>
                </c:pt>
                <c:pt idx="17">
                  <c:v>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505-AE4B-87DC-B29A8E2E3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272607"/>
        <c:axId val="1414274335"/>
      </c:scatterChart>
      <c:valAx>
        <c:axId val="1414272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'2025 Scatter Data'!$H$3</c:f>
              <c:strCache>
                <c:ptCount val="1"/>
                <c:pt idx="0">
                  <c:v>Pressure Ranking</c:v>
                </c:pt>
              </c:strCache>
            </c:strRef>
          </c:tx>
          <c:layout>
            <c:manualLayout>
              <c:xMode val="edge"/>
              <c:yMode val="edge"/>
              <c:x val="0.76376537800976629"/>
              <c:y val="0.828674419935495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Impact" panose="020B080603090205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274335"/>
        <c:crosses val="autoZero"/>
        <c:crossBetween val="midCat"/>
      </c:valAx>
      <c:valAx>
        <c:axId val="141427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'2025 Scatter Data'!$K$3</c:f>
              <c:strCache>
                <c:ptCount val="1"/>
                <c:pt idx="0">
                  <c:v>Ball Movement Ranking</c:v>
                </c:pt>
              </c:strCache>
            </c:strRef>
          </c:tx>
          <c:layout>
            <c:manualLayout>
              <c:xMode val="edge"/>
              <c:yMode val="edge"/>
              <c:x val="0.15563974866695174"/>
              <c:y val="1.7435846602425951E-2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Impact" panose="020B080603090205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272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986165791776029"/>
          <c:y val="8.3908246672346976E-2"/>
          <c:w val="0.80550005468066488"/>
          <c:h val="0.87558993178678834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'2025 Scatter Data'!$H$4:$H$21</c:f>
              <c:numCache>
                <c:formatCode>General</c:formatCode>
                <c:ptCount val="18"/>
                <c:pt idx="0">
                  <c:v>72</c:v>
                </c:pt>
                <c:pt idx="1">
                  <c:v>79</c:v>
                </c:pt>
                <c:pt idx="2">
                  <c:v>74</c:v>
                </c:pt>
                <c:pt idx="3">
                  <c:v>93</c:v>
                </c:pt>
                <c:pt idx="4">
                  <c:v>61</c:v>
                </c:pt>
                <c:pt idx="5">
                  <c:v>61</c:v>
                </c:pt>
                <c:pt idx="6">
                  <c:v>78</c:v>
                </c:pt>
                <c:pt idx="7">
                  <c:v>71</c:v>
                </c:pt>
                <c:pt idx="8">
                  <c:v>69</c:v>
                </c:pt>
                <c:pt idx="9">
                  <c:v>74</c:v>
                </c:pt>
                <c:pt idx="10">
                  <c:v>66</c:v>
                </c:pt>
                <c:pt idx="11">
                  <c:v>46</c:v>
                </c:pt>
                <c:pt idx="12">
                  <c:v>72</c:v>
                </c:pt>
                <c:pt idx="13">
                  <c:v>47</c:v>
                </c:pt>
                <c:pt idx="14">
                  <c:v>50</c:v>
                </c:pt>
                <c:pt idx="15">
                  <c:v>51</c:v>
                </c:pt>
                <c:pt idx="16">
                  <c:v>59</c:v>
                </c:pt>
                <c:pt idx="17">
                  <c:v>67</c:v>
                </c:pt>
              </c:numCache>
            </c:numRef>
          </c:xVal>
          <c:yVal>
            <c:numRef>
              <c:f>'2025 Scatter Data'!$I$4:$I$21</c:f>
              <c:numCache>
                <c:formatCode>General</c:formatCode>
                <c:ptCount val="1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7A-D643-A6AD-1158EEE5B53F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'2025 Scatter Data'!$H$4:$H$21</c:f>
              <c:numCache>
                <c:formatCode>General</c:formatCode>
                <c:ptCount val="18"/>
                <c:pt idx="0">
                  <c:v>72</c:v>
                </c:pt>
                <c:pt idx="1">
                  <c:v>79</c:v>
                </c:pt>
                <c:pt idx="2">
                  <c:v>74</c:v>
                </c:pt>
                <c:pt idx="3">
                  <c:v>93</c:v>
                </c:pt>
                <c:pt idx="4">
                  <c:v>61</c:v>
                </c:pt>
                <c:pt idx="5">
                  <c:v>61</c:v>
                </c:pt>
                <c:pt idx="6">
                  <c:v>78</c:v>
                </c:pt>
                <c:pt idx="7">
                  <c:v>71</c:v>
                </c:pt>
                <c:pt idx="8">
                  <c:v>69</c:v>
                </c:pt>
                <c:pt idx="9">
                  <c:v>74</c:v>
                </c:pt>
                <c:pt idx="10">
                  <c:v>66</c:v>
                </c:pt>
                <c:pt idx="11">
                  <c:v>46</c:v>
                </c:pt>
                <c:pt idx="12">
                  <c:v>72</c:v>
                </c:pt>
                <c:pt idx="13">
                  <c:v>47</c:v>
                </c:pt>
                <c:pt idx="14">
                  <c:v>50</c:v>
                </c:pt>
                <c:pt idx="15">
                  <c:v>51</c:v>
                </c:pt>
                <c:pt idx="16">
                  <c:v>59</c:v>
                </c:pt>
                <c:pt idx="17">
                  <c:v>67</c:v>
                </c:pt>
              </c:numCache>
            </c:numRef>
          </c:xVal>
          <c:yVal>
            <c:numRef>
              <c:f>'2025 Scatter Data'!$J$4:$J$21</c:f>
              <c:numCache>
                <c:formatCode>General</c:formatCode>
                <c:ptCount val="1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7A-D643-A6AD-1158EEE5B53F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13"/>
            <c:spPr>
              <a:solidFill>
                <a:srgbClr val="00B05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0"/>
            <c:marker>
              <c:symbol val="circle"/>
              <c:size val="40"/>
              <c:spPr>
                <a:blipFill>
                  <a:blip xmlns:r="http://schemas.openxmlformats.org/officeDocument/2006/relationships" r:embed="rId3">
                    <a:extLst>
                      <a:ext uri="{96DAC541-7B7A-43D3-8B79-37D633B846F1}">
                        <asvg:svgBlip xmlns:asvg="http://schemas.microsoft.com/office/drawing/2016/SVG/main" r:embed="rId4"/>
                      </a:ext>
                    </a:extLst>
                  </a:blip>
                  <a:stretch>
                    <a:fillRect/>
                  </a:stretch>
                </a:blip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387A-D643-A6AD-1158EEE5B53F}"/>
              </c:ext>
            </c:extLst>
          </c:dPt>
          <c:dPt>
            <c:idx val="1"/>
            <c:marker>
              <c:symbol val="circle"/>
              <c:size val="40"/>
              <c:spPr>
                <a:blipFill>
                  <a:blip xmlns:r="http://schemas.openxmlformats.org/officeDocument/2006/relationships" r:embed="rId5"/>
                  <a:stretch>
                    <a:fillRect/>
                  </a:stretch>
                </a:blip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387A-D643-A6AD-1158EEE5B53F}"/>
              </c:ext>
            </c:extLst>
          </c:dPt>
          <c:dPt>
            <c:idx val="2"/>
            <c:marker>
              <c:symbol val="circle"/>
              <c:size val="40"/>
              <c:spPr>
                <a:blipFill>
                  <a:blip xmlns:r="http://schemas.openxmlformats.org/officeDocument/2006/relationships" r:embed="rId6"/>
                  <a:stretch>
                    <a:fillRect/>
                  </a:stretch>
                </a:blipFill>
                <a:ln w="38100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387A-D643-A6AD-1158EEE5B53F}"/>
              </c:ext>
            </c:extLst>
          </c:dPt>
          <c:dPt>
            <c:idx val="3"/>
            <c:marker>
              <c:symbol val="circle"/>
              <c:size val="40"/>
              <c:spPr>
                <a:blipFill>
                  <a:blip xmlns:r="http://schemas.openxmlformats.org/officeDocument/2006/relationships" r:embed="rId7"/>
                  <a:stretch>
                    <a:fillRect/>
                  </a:stretch>
                </a:blip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387A-D643-A6AD-1158EEE5B53F}"/>
              </c:ext>
            </c:extLst>
          </c:dPt>
          <c:dPt>
            <c:idx val="4"/>
            <c:marker>
              <c:symbol val="circle"/>
              <c:size val="40"/>
              <c:spPr>
                <a:blipFill>
                  <a:blip xmlns:r="http://schemas.openxmlformats.org/officeDocument/2006/relationships" r:embed="rId8"/>
                  <a:stretch>
                    <a:fillRect/>
                  </a:stretch>
                </a:blip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387A-D643-A6AD-1158EEE5B53F}"/>
              </c:ext>
            </c:extLst>
          </c:dPt>
          <c:dPt>
            <c:idx val="5"/>
            <c:marker>
              <c:symbol val="circle"/>
              <c:size val="40"/>
              <c:spPr>
                <a:blipFill>
                  <a:blip xmlns:r="http://schemas.openxmlformats.org/officeDocument/2006/relationships" r:embed="rId9"/>
                  <a:stretch>
                    <a:fillRect/>
                  </a:stretch>
                </a:blip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387A-D643-A6AD-1158EEE5B53F}"/>
              </c:ext>
            </c:extLst>
          </c:dPt>
          <c:dPt>
            <c:idx val="6"/>
            <c:marker>
              <c:symbol val="circle"/>
              <c:size val="40"/>
              <c:spPr>
                <a:blipFill>
                  <a:blip xmlns:r="http://schemas.openxmlformats.org/officeDocument/2006/relationships" r:embed="rId10"/>
                  <a:stretch>
                    <a:fillRect/>
                  </a:stretch>
                </a:blip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387A-D643-A6AD-1158EEE5B53F}"/>
              </c:ext>
            </c:extLst>
          </c:dPt>
          <c:dPt>
            <c:idx val="7"/>
            <c:marker>
              <c:symbol val="circle"/>
              <c:size val="40"/>
              <c:spPr>
                <a:blipFill>
                  <a:blip xmlns:r="http://schemas.openxmlformats.org/officeDocument/2006/relationships" r:embed="rId11"/>
                  <a:stretch>
                    <a:fillRect/>
                  </a:stretch>
                </a:blip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387A-D643-A6AD-1158EEE5B53F}"/>
              </c:ext>
            </c:extLst>
          </c:dPt>
          <c:dPt>
            <c:idx val="8"/>
            <c:marker>
              <c:symbol val="circle"/>
              <c:size val="40"/>
              <c:spPr>
                <a:blipFill>
                  <a:blip xmlns:r="http://schemas.openxmlformats.org/officeDocument/2006/relationships" r:embed="rId12"/>
                  <a:stretch>
                    <a:fillRect/>
                  </a:stretch>
                </a:blip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387A-D643-A6AD-1158EEE5B53F}"/>
              </c:ext>
            </c:extLst>
          </c:dPt>
          <c:dPt>
            <c:idx val="9"/>
            <c:marker>
              <c:symbol val="circle"/>
              <c:size val="40"/>
              <c:spPr>
                <a:blipFill>
                  <a:blip xmlns:r="http://schemas.openxmlformats.org/officeDocument/2006/relationships" r:embed="rId13"/>
                  <a:stretch>
                    <a:fillRect/>
                  </a:stretch>
                </a:blip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387A-D643-A6AD-1158EEE5B53F}"/>
              </c:ext>
            </c:extLst>
          </c:dPt>
          <c:dPt>
            <c:idx val="10"/>
            <c:marker>
              <c:symbol val="circle"/>
              <c:size val="40"/>
              <c:spPr>
                <a:blipFill>
                  <a:blip xmlns:r="http://schemas.openxmlformats.org/officeDocument/2006/relationships" r:embed="rId14"/>
                  <a:stretch>
                    <a:fillRect/>
                  </a:stretch>
                </a:blip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387A-D643-A6AD-1158EEE5B53F}"/>
              </c:ext>
            </c:extLst>
          </c:dPt>
          <c:dPt>
            <c:idx val="11"/>
            <c:marker>
              <c:symbol val="circle"/>
              <c:size val="40"/>
              <c:spPr>
                <a:blipFill>
                  <a:blip xmlns:r="http://schemas.openxmlformats.org/officeDocument/2006/relationships" r:embed="rId15"/>
                  <a:stretch>
                    <a:fillRect/>
                  </a:stretch>
                </a:blip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387A-D643-A6AD-1158EEE5B53F}"/>
              </c:ext>
            </c:extLst>
          </c:dPt>
          <c:dPt>
            <c:idx val="12"/>
            <c:marker>
              <c:symbol val="circle"/>
              <c:size val="40"/>
              <c:spPr>
                <a:blipFill>
                  <a:blip xmlns:r="http://schemas.openxmlformats.org/officeDocument/2006/relationships" r:embed="rId16"/>
                  <a:stretch>
                    <a:fillRect/>
                  </a:stretch>
                </a:blip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387A-D643-A6AD-1158EEE5B53F}"/>
              </c:ext>
            </c:extLst>
          </c:dPt>
          <c:dPt>
            <c:idx val="13"/>
            <c:marker>
              <c:symbol val="circle"/>
              <c:size val="40"/>
              <c:spPr>
                <a:blipFill>
                  <a:blip xmlns:r="http://schemas.openxmlformats.org/officeDocument/2006/relationships" r:embed="rId17"/>
                  <a:stretch>
                    <a:fillRect/>
                  </a:stretch>
                </a:blip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387A-D643-A6AD-1158EEE5B53F}"/>
              </c:ext>
            </c:extLst>
          </c:dPt>
          <c:dPt>
            <c:idx val="14"/>
            <c:marker>
              <c:symbol val="circle"/>
              <c:size val="40"/>
              <c:spPr>
                <a:blipFill>
                  <a:blip xmlns:r="http://schemas.openxmlformats.org/officeDocument/2006/relationships" r:embed="rId18"/>
                  <a:stretch>
                    <a:fillRect/>
                  </a:stretch>
                </a:blip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387A-D643-A6AD-1158EEE5B53F}"/>
              </c:ext>
            </c:extLst>
          </c:dPt>
          <c:dPt>
            <c:idx val="15"/>
            <c:marker>
              <c:symbol val="circle"/>
              <c:size val="40"/>
              <c:spPr>
                <a:blipFill>
                  <a:blip xmlns:r="http://schemas.openxmlformats.org/officeDocument/2006/relationships" r:embed="rId19">
                    <a:extLst>
                      <a:ext uri="{96DAC541-7B7A-43D3-8B79-37D633B846F1}">
                        <asvg:svgBlip xmlns:asvg="http://schemas.microsoft.com/office/drawing/2016/SVG/main" r:embed="rId20"/>
                      </a:ext>
                    </a:extLst>
                  </a:blip>
                  <a:stretch>
                    <a:fillRect/>
                  </a:stretch>
                </a:blip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387A-D643-A6AD-1158EEE5B53F}"/>
              </c:ext>
            </c:extLst>
          </c:dPt>
          <c:dPt>
            <c:idx val="16"/>
            <c:marker>
              <c:symbol val="circle"/>
              <c:size val="40"/>
              <c:spPr>
                <a:blipFill>
                  <a:blip xmlns:r="http://schemas.openxmlformats.org/officeDocument/2006/relationships" r:embed="rId21"/>
                  <a:stretch>
                    <a:fillRect/>
                  </a:stretch>
                </a:blip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387A-D643-A6AD-1158EEE5B53F}"/>
              </c:ext>
            </c:extLst>
          </c:dPt>
          <c:dPt>
            <c:idx val="17"/>
            <c:marker>
              <c:symbol val="circle"/>
              <c:size val="40"/>
              <c:spPr>
                <a:blipFill dpi="0" rotWithShape="1">
                  <a:blip xmlns:r="http://schemas.openxmlformats.org/officeDocument/2006/relationships" r:embed="rId22"/>
                  <a:srcRect/>
                  <a:stretch>
                    <a:fillRect/>
                  </a:stretch>
                </a:blip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387A-D643-A6AD-1158EEE5B53F}"/>
              </c:ext>
            </c:extLst>
          </c:dPt>
          <c:xVal>
            <c:numRef>
              <c:f>'2025 Scatter Data'!$H$4:$H$21</c:f>
              <c:numCache>
                <c:formatCode>General</c:formatCode>
                <c:ptCount val="18"/>
                <c:pt idx="0">
                  <c:v>72</c:v>
                </c:pt>
                <c:pt idx="1">
                  <c:v>79</c:v>
                </c:pt>
                <c:pt idx="2">
                  <c:v>74</c:v>
                </c:pt>
                <c:pt idx="3">
                  <c:v>93</c:v>
                </c:pt>
                <c:pt idx="4">
                  <c:v>61</c:v>
                </c:pt>
                <c:pt idx="5">
                  <c:v>61</c:v>
                </c:pt>
                <c:pt idx="6">
                  <c:v>78</c:v>
                </c:pt>
                <c:pt idx="7">
                  <c:v>71</c:v>
                </c:pt>
                <c:pt idx="8">
                  <c:v>69</c:v>
                </c:pt>
                <c:pt idx="9">
                  <c:v>74</c:v>
                </c:pt>
                <c:pt idx="10">
                  <c:v>66</c:v>
                </c:pt>
                <c:pt idx="11">
                  <c:v>46</c:v>
                </c:pt>
                <c:pt idx="12">
                  <c:v>72</c:v>
                </c:pt>
                <c:pt idx="13">
                  <c:v>47</c:v>
                </c:pt>
                <c:pt idx="14">
                  <c:v>50</c:v>
                </c:pt>
                <c:pt idx="15">
                  <c:v>51</c:v>
                </c:pt>
                <c:pt idx="16">
                  <c:v>59</c:v>
                </c:pt>
                <c:pt idx="17">
                  <c:v>67</c:v>
                </c:pt>
              </c:numCache>
            </c:numRef>
          </c:xVal>
          <c:yVal>
            <c:numRef>
              <c:f>'2025 Scatter Data'!$K$4:$K$21</c:f>
              <c:numCache>
                <c:formatCode>General</c:formatCode>
                <c:ptCount val="18"/>
                <c:pt idx="0">
                  <c:v>66</c:v>
                </c:pt>
                <c:pt idx="1">
                  <c:v>87</c:v>
                </c:pt>
                <c:pt idx="2">
                  <c:v>58</c:v>
                </c:pt>
                <c:pt idx="3">
                  <c:v>67</c:v>
                </c:pt>
                <c:pt idx="4">
                  <c:v>35</c:v>
                </c:pt>
                <c:pt idx="5">
                  <c:v>66</c:v>
                </c:pt>
                <c:pt idx="6">
                  <c:v>98</c:v>
                </c:pt>
                <c:pt idx="7">
                  <c:v>81</c:v>
                </c:pt>
                <c:pt idx="8">
                  <c:v>82</c:v>
                </c:pt>
                <c:pt idx="9">
                  <c:v>74</c:v>
                </c:pt>
                <c:pt idx="10">
                  <c:v>69</c:v>
                </c:pt>
                <c:pt idx="11">
                  <c:v>39</c:v>
                </c:pt>
                <c:pt idx="12">
                  <c:v>46</c:v>
                </c:pt>
                <c:pt idx="13">
                  <c:v>46</c:v>
                </c:pt>
                <c:pt idx="14">
                  <c:v>63</c:v>
                </c:pt>
                <c:pt idx="15">
                  <c:v>74</c:v>
                </c:pt>
                <c:pt idx="16">
                  <c:v>39</c:v>
                </c:pt>
                <c:pt idx="17">
                  <c:v>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87A-D643-A6AD-1158EEE5B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272607"/>
        <c:axId val="1414274335"/>
      </c:scatterChart>
      <c:valAx>
        <c:axId val="1414272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'2025 Scatter Data'!$H$3</c:f>
              <c:strCache>
                <c:ptCount val="1"/>
                <c:pt idx="0">
                  <c:v>Pressure Ranking</c:v>
                </c:pt>
              </c:strCache>
            </c:strRef>
          </c:tx>
          <c:layout>
            <c:manualLayout>
              <c:xMode val="edge"/>
              <c:yMode val="edge"/>
              <c:x val="0.87076967592592591"/>
              <c:y val="0.670573978361952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Impact" panose="020B080603090205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274335"/>
        <c:crosses val="autoZero"/>
        <c:crossBetween val="midCat"/>
      </c:valAx>
      <c:valAx>
        <c:axId val="141427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'2025 Scatter Data'!$K$3</c:f>
              <c:strCache>
                <c:ptCount val="1"/>
                <c:pt idx="0">
                  <c:v>Ball Movement Ranking</c:v>
                </c:pt>
              </c:strCache>
            </c:strRef>
          </c:tx>
          <c:layout>
            <c:manualLayout>
              <c:xMode val="edge"/>
              <c:yMode val="edge"/>
              <c:x val="0.33176422608632256"/>
              <c:y val="5.00538595215115E-2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Impact" panose="020B080603090205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272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27912</xdr:colOff>
      <xdr:row>2</xdr:row>
      <xdr:rowOff>2286</xdr:rowOff>
    </xdr:from>
    <xdr:to>
      <xdr:col>19</xdr:col>
      <xdr:colOff>294612</xdr:colOff>
      <xdr:row>23</xdr:row>
      <xdr:rowOff>118112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F7B1BD-79A6-CF4D-8C22-8CAE58C80B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26</xdr:col>
      <xdr:colOff>372533</xdr:colOff>
      <xdr:row>63</xdr:row>
      <xdr:rowOff>16932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80772F-3A9B-3445-825D-07D50F3F46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A8C67-3368-AA49-9D01-7F877A51317A}">
  <sheetPr>
    <tabColor rgb="FFFFFF00"/>
  </sheetPr>
  <dimension ref="A1:BZ72"/>
  <sheetViews>
    <sheetView zoomScale="86" workbookViewId="0">
      <pane xSplit="1" topLeftCell="B1" activePane="topRight" state="frozen"/>
      <selection activeCell="A4" sqref="A4"/>
      <selection pane="topRight" activeCell="AF22" sqref="AF22"/>
    </sheetView>
  </sheetViews>
  <sheetFormatPr baseColWidth="10" defaultRowHeight="16" x14ac:dyDescent="0.2"/>
  <cols>
    <col min="1" max="1" width="30.33203125" bestFit="1" customWidth="1"/>
    <col min="3" max="3" width="3.6640625" customWidth="1"/>
    <col min="5" max="5" width="3.6640625" customWidth="1"/>
    <col min="7" max="7" width="3.6640625" customWidth="1"/>
    <col min="9" max="9" width="3.6640625" customWidth="1"/>
    <col min="10" max="10" width="11" customWidth="1"/>
    <col min="11" max="12" width="3.6640625" customWidth="1"/>
    <col min="14" max="14" width="3.6640625" customWidth="1"/>
    <col min="16" max="16" width="3.6640625" customWidth="1"/>
    <col min="18" max="18" width="3.6640625" customWidth="1"/>
    <col min="20" max="20" width="3.6640625" customWidth="1"/>
    <col min="21" max="21" width="11" customWidth="1"/>
    <col min="22" max="23" width="3.6640625" customWidth="1"/>
    <col min="25" max="25" width="3.6640625" customWidth="1"/>
    <col min="27" max="27" width="3.6640625" customWidth="1"/>
    <col min="29" max="29" width="3.6640625" customWidth="1"/>
    <col min="31" max="31" width="3.6640625" customWidth="1"/>
    <col min="32" max="32" width="11" customWidth="1"/>
    <col min="33" max="34" width="3.6640625" customWidth="1"/>
    <col min="36" max="36" width="3.6640625" customWidth="1"/>
    <col min="38" max="38" width="3.6640625" customWidth="1"/>
    <col min="40" max="40" width="3.6640625" customWidth="1"/>
    <col min="42" max="42" width="3.6640625" customWidth="1"/>
    <col min="43" max="43" width="11" customWidth="1"/>
    <col min="44" max="45" width="3.6640625" customWidth="1"/>
    <col min="47" max="47" width="3.6640625" customWidth="1"/>
    <col min="49" max="49" width="3.6640625" customWidth="1"/>
    <col min="51" max="51" width="3.6640625" customWidth="1"/>
    <col min="53" max="53" width="3.6640625" customWidth="1"/>
    <col min="54" max="54" width="11" customWidth="1"/>
    <col min="55" max="56" width="3.6640625" customWidth="1"/>
    <col min="58" max="58" width="3.6640625" customWidth="1"/>
    <col min="60" max="60" width="3.6640625" customWidth="1"/>
    <col min="62" max="62" width="3.6640625" customWidth="1"/>
    <col min="64" max="64" width="3.6640625" customWidth="1"/>
    <col min="66" max="66" width="3.6640625" customWidth="1"/>
    <col min="68" max="68" width="3.6640625" customWidth="1"/>
    <col min="69" max="69" width="11" customWidth="1"/>
    <col min="70" max="71" width="3.6640625" customWidth="1"/>
    <col min="73" max="73" width="3.6640625" customWidth="1"/>
    <col min="75" max="75" width="3.6640625" customWidth="1"/>
    <col min="77" max="77" width="3.6640625" customWidth="1"/>
  </cols>
  <sheetData>
    <row r="1" spans="1:78" ht="35" x14ac:dyDescent="0.35">
      <c r="A1" s="68" t="s">
        <v>308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</row>
    <row r="2" spans="1:78" ht="17" thickBot="1" x14ac:dyDescent="0.2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69"/>
      <c r="BM2" s="69"/>
      <c r="BN2" s="69"/>
      <c r="BO2" s="69"/>
      <c r="BP2" s="69"/>
      <c r="BQ2" s="69"/>
      <c r="BR2" s="69"/>
      <c r="BS2" s="69"/>
      <c r="BT2" s="69"/>
      <c r="BU2" s="69"/>
      <c r="BV2" s="69"/>
      <c r="BW2" s="69"/>
      <c r="BX2" s="69"/>
      <c r="BY2" s="69"/>
      <c r="BZ2" s="69"/>
    </row>
    <row r="3" spans="1:78" s="25" customFormat="1" ht="25" customHeight="1" thickBot="1" x14ac:dyDescent="0.25">
      <c r="A3" s="240" t="s">
        <v>0</v>
      </c>
      <c r="B3" s="242" t="s">
        <v>298</v>
      </c>
      <c r="C3" s="243"/>
      <c r="D3" s="243"/>
      <c r="E3" s="243"/>
      <c r="F3" s="243"/>
      <c r="G3" s="243"/>
      <c r="H3" s="243"/>
      <c r="I3" s="243"/>
      <c r="J3" s="244"/>
      <c r="K3" s="244"/>
      <c r="L3" s="39"/>
      <c r="M3" s="245" t="s">
        <v>299</v>
      </c>
      <c r="N3" s="246"/>
      <c r="O3" s="246"/>
      <c r="P3" s="246"/>
      <c r="Q3" s="246"/>
      <c r="R3" s="246"/>
      <c r="S3" s="246"/>
      <c r="T3" s="246"/>
      <c r="U3" s="247"/>
      <c r="V3" s="247"/>
      <c r="W3" s="39"/>
      <c r="X3" s="248" t="s">
        <v>301</v>
      </c>
      <c r="Y3" s="249"/>
      <c r="Z3" s="249"/>
      <c r="AA3" s="249"/>
      <c r="AB3" s="249"/>
      <c r="AC3" s="249"/>
      <c r="AD3" s="249"/>
      <c r="AE3" s="249"/>
      <c r="AF3" s="250"/>
      <c r="AG3" s="250"/>
      <c r="AH3" s="39"/>
      <c r="AI3" s="251" t="s">
        <v>303</v>
      </c>
      <c r="AJ3" s="252"/>
      <c r="AK3" s="252"/>
      <c r="AL3" s="252"/>
      <c r="AM3" s="252"/>
      <c r="AN3" s="252"/>
      <c r="AO3" s="252"/>
      <c r="AP3" s="252"/>
      <c r="AQ3" s="253"/>
      <c r="AR3" s="253"/>
      <c r="AS3" s="39"/>
      <c r="AT3" s="254" t="s">
        <v>363</v>
      </c>
      <c r="AU3" s="255"/>
      <c r="AV3" s="255"/>
      <c r="AW3" s="255"/>
      <c r="AX3" s="255"/>
      <c r="AY3" s="255"/>
      <c r="AZ3" s="255"/>
      <c r="BA3" s="255"/>
      <c r="BB3" s="256"/>
      <c r="BC3" s="256"/>
      <c r="BD3" s="39"/>
      <c r="BE3" s="233" t="s">
        <v>305</v>
      </c>
      <c r="BF3" s="234"/>
      <c r="BG3" s="234"/>
      <c r="BH3" s="234"/>
      <c r="BI3" s="234"/>
      <c r="BJ3" s="234"/>
      <c r="BK3" s="234"/>
      <c r="BL3" s="234"/>
      <c r="BM3" s="234"/>
      <c r="BN3" s="234"/>
      <c r="BO3" s="234"/>
      <c r="BP3" s="234"/>
      <c r="BQ3" s="235"/>
      <c r="BR3" s="236"/>
      <c r="BS3" s="39"/>
      <c r="BT3" s="237" t="s">
        <v>337</v>
      </c>
      <c r="BU3" s="238"/>
      <c r="BV3" s="238"/>
      <c r="BW3" s="238"/>
      <c r="BX3" s="238"/>
      <c r="BY3" s="239"/>
      <c r="BZ3" s="70"/>
    </row>
    <row r="4" spans="1:78" s="2" customFormat="1" ht="69" thickBot="1" x14ac:dyDescent="0.25">
      <c r="A4" s="241"/>
      <c r="B4" s="4" t="s">
        <v>311</v>
      </c>
      <c r="C4" s="5" t="s">
        <v>343</v>
      </c>
      <c r="D4" s="5" t="s">
        <v>312</v>
      </c>
      <c r="E4" s="5" t="s">
        <v>343</v>
      </c>
      <c r="F4" s="5" t="s">
        <v>306</v>
      </c>
      <c r="G4" s="5" t="s">
        <v>343</v>
      </c>
      <c r="H4" s="5" t="s">
        <v>313</v>
      </c>
      <c r="I4" s="6" t="s">
        <v>343</v>
      </c>
      <c r="J4" s="27" t="s">
        <v>327</v>
      </c>
      <c r="K4" s="38" t="s">
        <v>343</v>
      </c>
      <c r="L4" s="40"/>
      <c r="M4" s="7" t="s">
        <v>316</v>
      </c>
      <c r="N4" s="8" t="s">
        <v>343</v>
      </c>
      <c r="O4" s="8" t="s">
        <v>315</v>
      </c>
      <c r="P4" s="8" t="s">
        <v>343</v>
      </c>
      <c r="Q4" s="8" t="s">
        <v>314</v>
      </c>
      <c r="R4" s="8" t="s">
        <v>343</v>
      </c>
      <c r="S4" s="8" t="s">
        <v>300</v>
      </c>
      <c r="T4" s="9" t="s">
        <v>343</v>
      </c>
      <c r="U4" s="30" t="s">
        <v>328</v>
      </c>
      <c r="V4" s="31" t="s">
        <v>343</v>
      </c>
      <c r="W4" s="40"/>
      <c r="X4" s="41" t="s">
        <v>317</v>
      </c>
      <c r="Y4" s="23" t="s">
        <v>343</v>
      </c>
      <c r="Z4" s="23" t="s">
        <v>318</v>
      </c>
      <c r="AA4" s="23" t="s">
        <v>343</v>
      </c>
      <c r="AB4" s="23" t="s">
        <v>319</v>
      </c>
      <c r="AC4" s="23" t="s">
        <v>343</v>
      </c>
      <c r="AD4" s="42" t="s">
        <v>302</v>
      </c>
      <c r="AE4" s="43" t="s">
        <v>343</v>
      </c>
      <c r="AF4" s="44" t="s">
        <v>329</v>
      </c>
      <c r="AG4" s="45" t="s">
        <v>343</v>
      </c>
      <c r="AH4" s="40"/>
      <c r="AI4" s="13" t="s">
        <v>320</v>
      </c>
      <c r="AJ4" s="14" t="s">
        <v>343</v>
      </c>
      <c r="AK4" s="14" t="s">
        <v>321</v>
      </c>
      <c r="AL4" s="14" t="s">
        <v>343</v>
      </c>
      <c r="AM4" s="14" t="s">
        <v>322</v>
      </c>
      <c r="AN4" s="14" t="s">
        <v>343</v>
      </c>
      <c r="AO4" s="14" t="s">
        <v>348</v>
      </c>
      <c r="AP4" s="15" t="s">
        <v>343</v>
      </c>
      <c r="AQ4" s="33" t="s">
        <v>330</v>
      </c>
      <c r="AR4" s="34" t="s">
        <v>343</v>
      </c>
      <c r="AS4" s="40"/>
      <c r="AT4" s="183" t="s">
        <v>359</v>
      </c>
      <c r="AU4" s="184" t="s">
        <v>343</v>
      </c>
      <c r="AV4" s="184" t="s">
        <v>360</v>
      </c>
      <c r="AW4" s="184" t="s">
        <v>343</v>
      </c>
      <c r="AX4" s="184" t="s">
        <v>361</v>
      </c>
      <c r="AY4" s="184" t="s">
        <v>343</v>
      </c>
      <c r="AZ4" s="184" t="s">
        <v>362</v>
      </c>
      <c r="BA4" s="185" t="s">
        <v>343</v>
      </c>
      <c r="BB4" s="186" t="s">
        <v>364</v>
      </c>
      <c r="BC4" s="187" t="s">
        <v>343</v>
      </c>
      <c r="BD4" s="40"/>
      <c r="BE4" s="16" t="s">
        <v>332</v>
      </c>
      <c r="BF4" s="17" t="s">
        <v>343</v>
      </c>
      <c r="BG4" s="17" t="s">
        <v>334</v>
      </c>
      <c r="BH4" s="17" t="s">
        <v>343</v>
      </c>
      <c r="BI4" s="17" t="s">
        <v>333</v>
      </c>
      <c r="BJ4" s="17" t="s">
        <v>343</v>
      </c>
      <c r="BK4" s="17" t="s">
        <v>335</v>
      </c>
      <c r="BL4" s="17" t="s">
        <v>343</v>
      </c>
      <c r="BM4" s="17" t="s">
        <v>323</v>
      </c>
      <c r="BN4" s="17" t="s">
        <v>343</v>
      </c>
      <c r="BO4" s="17" t="s">
        <v>336</v>
      </c>
      <c r="BP4" s="35" t="s">
        <v>343</v>
      </c>
      <c r="BQ4" s="36" t="s">
        <v>331</v>
      </c>
      <c r="BR4" s="37" t="s">
        <v>343</v>
      </c>
      <c r="BS4" s="40"/>
      <c r="BT4" s="41" t="s">
        <v>325</v>
      </c>
      <c r="BU4" s="23" t="s">
        <v>343</v>
      </c>
      <c r="BV4" s="23" t="s">
        <v>326</v>
      </c>
      <c r="BW4" s="23" t="s">
        <v>343</v>
      </c>
      <c r="BX4" s="23" t="s">
        <v>324</v>
      </c>
      <c r="BY4" s="24" t="s">
        <v>343</v>
      </c>
      <c r="BZ4" s="71"/>
    </row>
    <row r="5" spans="1:78" s="3" customFormat="1" ht="25" customHeight="1" x14ac:dyDescent="0.2">
      <c r="A5" s="75" t="s">
        <v>14</v>
      </c>
      <c r="B5" s="46">
        <f>VLOOKUP($A5,'2025'!$A:$IZ,222,FALSE)</f>
        <v>7.08</v>
      </c>
      <c r="C5" s="47">
        <f>RANK(B5,B$5:B$22)</f>
        <v>1</v>
      </c>
      <c r="D5" s="48">
        <f>VLOOKUP($A5,'2025'!$A:$IZ,218,FALSE)</f>
        <v>-0.96</v>
      </c>
      <c r="E5" s="47">
        <f>RANK(D5,D$5:D$22)</f>
        <v>12</v>
      </c>
      <c r="F5" s="48">
        <f>VLOOKUP($A5,'2025'!$A:$IZ,49,FALSE)</f>
        <v>76.528999999999996</v>
      </c>
      <c r="G5" s="47">
        <f>RANK(F5,F$5:F$22)</f>
        <v>4</v>
      </c>
      <c r="H5" s="48">
        <f>VLOOKUP($A5,'2025'!$A:$IZ,229,FALSE)</f>
        <v>-1.88</v>
      </c>
      <c r="I5" s="47">
        <f>RANK(H5,H$5:H$22)</f>
        <v>12</v>
      </c>
      <c r="J5" s="49">
        <f t="shared" ref="J5:J22" si="0">104-(C5+E5+G5+I5)</f>
        <v>75</v>
      </c>
      <c r="K5" s="47">
        <f>RANK(J5,J$5:J$22)</f>
        <v>5</v>
      </c>
      <c r="L5" s="50"/>
      <c r="M5" s="46">
        <f>VLOOKUP($A5,'2025'!$A:$IZ,88,FALSE)</f>
        <v>12.763999999999999</v>
      </c>
      <c r="N5" s="47">
        <f t="shared" ref="N5:N22" si="1">RANK(M5,M$5:M$22)</f>
        <v>10</v>
      </c>
      <c r="O5" s="46">
        <f>VLOOKUP($A5,'2025'!$A:$IZ,84,FALSE)</f>
        <v>20.702999999999999</v>
      </c>
      <c r="P5" s="47">
        <f>RANK(O5,O$5:O$22)</f>
        <v>11</v>
      </c>
      <c r="Q5" s="46">
        <f>VLOOKUP($A5,'2025'!$A:$IZ,85,FALSE)</f>
        <v>21.094999999999999</v>
      </c>
      <c r="R5" s="47">
        <f>RANK(Q5,Q$5:Q$22)</f>
        <v>12</v>
      </c>
      <c r="S5" s="48">
        <f>VLOOKUP($A5,'2025'!$A:$IZ,29,FALSE)</f>
        <v>2.1360000000000001</v>
      </c>
      <c r="T5" s="47">
        <f>RANK(S5,S$5:S$22)</f>
        <v>5</v>
      </c>
      <c r="U5" s="49">
        <f>104-(N5+P5+R5+T5)</f>
        <v>66</v>
      </c>
      <c r="V5" s="47">
        <f>RANK(U5,U$5:U$22)</f>
        <v>10</v>
      </c>
      <c r="W5" s="50"/>
      <c r="X5" s="46">
        <f>VLOOKUP($A5,'2025'!$A:$IZ,65,FALSE)</f>
        <v>46.033000000000001</v>
      </c>
      <c r="Y5" s="47">
        <f>RANK(X5,X$5:X$22)</f>
        <v>4</v>
      </c>
      <c r="Z5" s="46">
        <f>VLOOKUP($A5,'2025'!$A:$IZ,64,FALSE)</f>
        <v>26.722000000000001</v>
      </c>
      <c r="AA5" s="47">
        <f>RANK(Z5,Z$5:Z$22)</f>
        <v>3</v>
      </c>
      <c r="AB5" s="46">
        <f>VLOOKUP($A5,'2025'!$A:$IZ,63,FALSE)</f>
        <v>52.5</v>
      </c>
      <c r="AC5" s="47">
        <f>RANK(AB5,AB$5:AB$22)</f>
        <v>2</v>
      </c>
      <c r="AD5" s="46">
        <f>VLOOKUP($A5,'2025'!$A:$IZ,71,FALSE)</f>
        <v>6.0670000000000002</v>
      </c>
      <c r="AE5" s="47">
        <f>RANK(AD5,AD$5:AD$22)</f>
        <v>1</v>
      </c>
      <c r="AF5" s="49">
        <f>104-(Y5+AA5+AC5+AE5)</f>
        <v>94</v>
      </c>
      <c r="AG5" s="47">
        <f>RANK(AF5,AF$5:AF$22)</f>
        <v>2</v>
      </c>
      <c r="AH5" s="50"/>
      <c r="AI5" s="46">
        <f>VLOOKUP($A5,'2025'!$A:$IZ,183,FALSE)</f>
        <v>7.0389999999999997</v>
      </c>
      <c r="AJ5" s="47">
        <f>RANK(AI5,AI$5:AI$22,1)</f>
        <v>1</v>
      </c>
      <c r="AK5" s="46">
        <f>VLOOKUP($A5,'2025'!$A:$IZ,181,FALSE)</f>
        <v>17.786999999999999</v>
      </c>
      <c r="AL5" s="47">
        <f>RANK(AK5,AK$5:AK$22,1)</f>
        <v>2</v>
      </c>
      <c r="AM5" s="46">
        <f>VLOOKUP($A5,'2025'!$A:$IZ,182,FALSE)</f>
        <v>18.201000000000001</v>
      </c>
      <c r="AN5" s="47">
        <f>RANK(AM5,AM$5:AM$22,1)</f>
        <v>1</v>
      </c>
      <c r="AO5" s="46">
        <f>VLOOKUP($A5,'2025'!$A:$IZ,163,FALSE)</f>
        <v>20.346</v>
      </c>
      <c r="AP5" s="47">
        <f>RANK(AO5,AO$5:AO$22,1)</f>
        <v>1</v>
      </c>
      <c r="AQ5" s="49">
        <f>104-(AJ5+AL5+AN5+AP5)</f>
        <v>99</v>
      </c>
      <c r="AR5" s="47">
        <f>RANK(AQ5,AQ$5:AQ$22)</f>
        <v>1</v>
      </c>
      <c r="AS5" s="50"/>
      <c r="AT5" s="46">
        <f>VLOOKUP($A5,'2025'!$A:$IZ,250,FALSE)</f>
        <v>3.72</v>
      </c>
      <c r="AU5" s="47">
        <f>RANK(AT5,AT$5:AT$22,0)</f>
        <v>4</v>
      </c>
      <c r="AV5" s="46">
        <f>VLOOKUP($A5,'2025'!$A:$IZ,92,FALSE)</f>
        <v>9.7200000000000006</v>
      </c>
      <c r="AW5" s="47">
        <f>RANK(AV5,AV$5:AV$22,0)</f>
        <v>16</v>
      </c>
      <c r="AX5" s="46">
        <f>VLOOKUP($A5,'2025'!$A:$IZ,93,FALSE)</f>
        <v>270.88</v>
      </c>
      <c r="AY5" s="47">
        <f>RANK(AX5,AX$5:AX$22,0)</f>
        <v>7</v>
      </c>
      <c r="AZ5" s="46">
        <f>VLOOKUP($A5,'2025'!$A:$IZ,108,FALSE)</f>
        <v>43.96</v>
      </c>
      <c r="BA5" s="47">
        <f>RANK(AZ5,AZ$5:AZ$22,0)</f>
        <v>5</v>
      </c>
      <c r="BB5" s="49">
        <f>104-(AU5+AW5+AY5+BA5)</f>
        <v>72</v>
      </c>
      <c r="BC5" s="47">
        <f>RANK(BB5,BB$5:BB$22)</f>
        <v>6</v>
      </c>
      <c r="BD5" s="50"/>
      <c r="BE5" s="46">
        <f>VLOOKUP($A5,'2025'!$A:$IZ,80,FALSE)</f>
        <v>57.6</v>
      </c>
      <c r="BF5" s="47">
        <f>RANK(BE5,BE$5:BE$22)</f>
        <v>2</v>
      </c>
      <c r="BG5" s="46">
        <f>VLOOKUP($A5,'2025'!$A:$IZ,177,FALSE)</f>
        <v>40.72</v>
      </c>
      <c r="BH5" s="47">
        <f>RANK(BG5,BG$5:BG$22,1)</f>
        <v>3</v>
      </c>
      <c r="BI5" s="46">
        <f>VLOOKUP($A5,'2025'!$A:$IZ,79,FALSE)</f>
        <v>34.36</v>
      </c>
      <c r="BJ5" s="47">
        <f>RANK(BI5,BI$5:BI$22)</f>
        <v>8</v>
      </c>
      <c r="BK5" s="46">
        <f>VLOOKUP($A5,'2025'!$A:$IZ,176,FALSE)</f>
        <v>28.8</v>
      </c>
      <c r="BL5" s="47">
        <f>RANK(BK5,BK$5:BK$22,1)</f>
        <v>1</v>
      </c>
      <c r="BM5" s="46">
        <f>VLOOKUP($A5,'2025'!$A:$IZ,11,FALSE)</f>
        <v>50.838999999999999</v>
      </c>
      <c r="BN5" s="47">
        <f>RANK(BM5,BM$5:BM$22)</f>
        <v>9</v>
      </c>
      <c r="BO5" s="46">
        <f>VLOOKUP($A5,'2025'!$A:$IZ,222,FALSE)</f>
        <v>7.08</v>
      </c>
      <c r="BP5" s="47">
        <f>RANK(BO5,BO$5:BO$22)</f>
        <v>1</v>
      </c>
      <c r="BQ5" s="49">
        <f>106-(BF5+BH5+BN5+BP5+BJ5+BL5)</f>
        <v>82</v>
      </c>
      <c r="BR5" s="47">
        <f>RANK(BQ5,BQ$5:BQ$22)</f>
        <v>3</v>
      </c>
      <c r="BS5" s="50"/>
      <c r="BT5" s="51">
        <f>VLOOKUP($A5,'Ratings Season'!$A:$M,10,FALSE)</f>
        <v>9.4</v>
      </c>
      <c r="BU5" s="47">
        <f>RANK(BT5,BT$5:BT$22)</f>
        <v>3</v>
      </c>
      <c r="BV5" s="51">
        <f>VLOOKUP($A5,'Ratings Season'!$A:$M,12,FALSE)</f>
        <v>8.9</v>
      </c>
      <c r="BW5" s="47">
        <f>RANK(BV5,BV$5:BV$22)</f>
        <v>4</v>
      </c>
      <c r="BX5" s="51">
        <f>VLOOKUP($A5,'Ratings Season'!$A:$M,8,FALSE)</f>
        <v>18.2</v>
      </c>
      <c r="BY5" s="52">
        <f>RANK(BX5,BX$5:BX$22)</f>
        <v>4</v>
      </c>
      <c r="BZ5" s="72"/>
    </row>
    <row r="6" spans="1:78" s="3" customFormat="1" ht="25" customHeight="1" x14ac:dyDescent="0.2">
      <c r="A6" s="76" t="s">
        <v>10</v>
      </c>
      <c r="B6" s="53">
        <f>VLOOKUP($A6,'2025'!$A:$IZ,222,FALSE)</f>
        <v>-0.85199999999999998</v>
      </c>
      <c r="C6" s="54">
        <f t="shared" ref="C6:C21" si="2">RANK(B6,B$5:B$22)</f>
        <v>12</v>
      </c>
      <c r="D6" s="55">
        <f>VLOOKUP($A6,'2025'!$A:$IZ,218,FALSE)</f>
        <v>3.556</v>
      </c>
      <c r="E6" s="54">
        <f t="shared" ref="E6:G22" si="3">RANK(D6,D$5:D$22)</f>
        <v>4</v>
      </c>
      <c r="F6" s="55">
        <f>VLOOKUP($A6,'2025'!$A:$IZ,49,FALSE)</f>
        <v>76.635999999999996</v>
      </c>
      <c r="G6" s="54">
        <f t="shared" si="3"/>
        <v>3</v>
      </c>
      <c r="H6" s="55">
        <f>VLOOKUP($A6,'2025'!$A:$IZ,229,FALSE)</f>
        <v>5.2590000000000003</v>
      </c>
      <c r="I6" s="54">
        <f t="shared" ref="I6:I22" si="4">RANK(H6,H$5:H$22)</f>
        <v>2</v>
      </c>
      <c r="J6" s="49">
        <f t="shared" si="0"/>
        <v>83</v>
      </c>
      <c r="K6" s="47">
        <f t="shared" ref="K6:K22" si="5">RANK(J6,J$5:J$22)</f>
        <v>2</v>
      </c>
      <c r="L6" s="56"/>
      <c r="M6" s="53">
        <f>VLOOKUP($A6,'2025'!$A:$IZ,88,FALSE)</f>
        <v>14.914</v>
      </c>
      <c r="N6" s="54">
        <f t="shared" si="1"/>
        <v>3</v>
      </c>
      <c r="O6" s="53">
        <f>VLOOKUP($A6,'2025'!$A:$IZ,84,FALSE)</f>
        <v>22.225999999999999</v>
      </c>
      <c r="P6" s="54">
        <f t="shared" ref="P6:P22" si="6">RANK(O6,O$5:O$22)</f>
        <v>4</v>
      </c>
      <c r="Q6" s="53">
        <f>VLOOKUP($A6,'2025'!$A:$IZ,85,FALSE)</f>
        <v>26.347000000000001</v>
      </c>
      <c r="R6" s="54">
        <f t="shared" ref="R6:R22" si="7">RANK(Q6,Q$5:Q$22)</f>
        <v>3</v>
      </c>
      <c r="S6" s="55">
        <f>VLOOKUP($A6,'2025'!$A:$IZ,29,FALSE)</f>
        <v>1.716</v>
      </c>
      <c r="T6" s="54">
        <f t="shared" ref="T6:T22" si="8">RANK(S6,S$5:S$22)</f>
        <v>7</v>
      </c>
      <c r="U6" s="49">
        <f t="shared" ref="U6:U22" si="9">104-(N6+P6+R6+T6)</f>
        <v>87</v>
      </c>
      <c r="V6" s="47">
        <f t="shared" ref="V6:V22" si="10">RANK(U6,U$5:U$22)</f>
        <v>3</v>
      </c>
      <c r="W6" s="56"/>
      <c r="X6" s="53">
        <f>VLOOKUP($A6,'2025'!$A:$IZ,65,FALSE)</f>
        <v>44.488</v>
      </c>
      <c r="Y6" s="54">
        <f t="shared" ref="Y6:Y22" si="11">RANK(X6,X$5:X$22)</f>
        <v>10</v>
      </c>
      <c r="Z6" s="53">
        <f>VLOOKUP($A6,'2025'!$A:$IZ,64,FALSE)</f>
        <v>23.157</v>
      </c>
      <c r="AA6" s="54">
        <f t="shared" ref="AA6:AA22" si="12">RANK(Z6,Z$5:Z$22)</f>
        <v>11</v>
      </c>
      <c r="AB6" s="53">
        <f>VLOOKUP($A6,'2025'!$A:$IZ,63,FALSE)</f>
        <v>46.588000000000001</v>
      </c>
      <c r="AC6" s="54">
        <f t="shared" ref="AC6:AC22" si="13">RANK(AB6,AB$5:AB$22)</f>
        <v>12</v>
      </c>
      <c r="AD6" s="53">
        <f>VLOOKUP($A6,'2025'!$A:$IZ,71,FALSE)</f>
        <v>-1.863</v>
      </c>
      <c r="AE6" s="54">
        <f t="shared" ref="AE6:AE22" si="14">RANK(AD6,AD$5:AD$22)</f>
        <v>15</v>
      </c>
      <c r="AF6" s="65">
        <f t="shared" ref="AF6:AF22" si="15">104-(Y6+AA6+AC6+AE6)</f>
        <v>56</v>
      </c>
      <c r="AG6" s="47">
        <f t="shared" ref="AG6:AG22" si="16">RANK(AF6,AF$5:AF$22)</f>
        <v>11</v>
      </c>
      <c r="AH6" s="56"/>
      <c r="AI6" s="53">
        <f>VLOOKUP($A6,'2025'!$A:$IZ,183,FALSE)</f>
        <v>9.1219999999999999</v>
      </c>
      <c r="AJ6" s="54">
        <f t="shared" ref="AJ6:AL22" si="17">RANK(AI6,AI$5:AI$22,1)</f>
        <v>9</v>
      </c>
      <c r="AK6" s="53">
        <f>VLOOKUP($A6,'2025'!$A:$IZ,181,FALSE)</f>
        <v>19.475999999999999</v>
      </c>
      <c r="AL6" s="54">
        <f t="shared" si="17"/>
        <v>7</v>
      </c>
      <c r="AM6" s="53">
        <f>VLOOKUP($A6,'2025'!$A:$IZ,182,FALSE)</f>
        <v>24.440999999999999</v>
      </c>
      <c r="AN6" s="54">
        <f t="shared" ref="AN6:AN22" si="18">RANK(AM6,AM$5:AM$22,1)</f>
        <v>14</v>
      </c>
      <c r="AO6" s="53">
        <f>VLOOKUP($A6,'2025'!$A:$IZ,163,FALSE)</f>
        <v>22.657</v>
      </c>
      <c r="AP6" s="54">
        <f t="shared" ref="AP6:AP22" si="19">RANK(AO6,AO$5:AO$22,1)</f>
        <v>7</v>
      </c>
      <c r="AQ6" s="65">
        <f t="shared" ref="AQ6:AQ22" si="20">104-(AJ6+AL6+AN6+AP6)</f>
        <v>67</v>
      </c>
      <c r="AR6" s="47">
        <f t="shared" ref="AR6:AR22" si="21">RANK(AQ6,AQ$5:AQ$22)</f>
        <v>12</v>
      </c>
      <c r="AS6" s="56"/>
      <c r="AT6" s="46">
        <f>VLOOKUP($A6,'2025'!$A:$IZ,250,FALSE)</f>
        <v>1.778</v>
      </c>
      <c r="AU6" s="47">
        <f t="shared" ref="AU6:AU22" si="22">RANK(AT6,AT$5:AT$22,0)</f>
        <v>7</v>
      </c>
      <c r="AV6" s="46">
        <f>VLOOKUP($A6,'2025'!$A:$IZ,92,FALSE)</f>
        <v>11.704000000000001</v>
      </c>
      <c r="AW6" s="47">
        <f t="shared" ref="AW6:AW22" si="23">RANK(AV6,AV$5:AV$22,0)</f>
        <v>4</v>
      </c>
      <c r="AX6" s="46">
        <f>VLOOKUP($A6,'2025'!$A:$IZ,93,FALSE)</f>
        <v>265.40699999999998</v>
      </c>
      <c r="AY6" s="47">
        <f t="shared" ref="AY6:AY22" si="24">RANK(AX6,AX$5:AX$22,0)</f>
        <v>12</v>
      </c>
      <c r="AZ6" s="46">
        <f>VLOOKUP($A6,'2025'!$A:$IZ,108,FALSE)</f>
        <v>46.406999999999996</v>
      </c>
      <c r="BA6" s="47">
        <f t="shared" ref="BA6:BA22" si="25">RANK(AZ6,AZ$5:AZ$22,0)</f>
        <v>2</v>
      </c>
      <c r="BB6" s="49">
        <f t="shared" ref="BB6:BB22" si="26">104-(AU6+AW6+AY6+BA6)</f>
        <v>79</v>
      </c>
      <c r="BC6" s="47">
        <f t="shared" ref="BC6:BC22" si="27">RANK(BB6,BB$5:BB$22)</f>
        <v>2</v>
      </c>
      <c r="BD6" s="56"/>
      <c r="BE6" s="53">
        <f>VLOOKUP($A6,'2025'!$A:$IZ,80,FALSE)</f>
        <v>52.110999999999997</v>
      </c>
      <c r="BF6" s="54">
        <f t="shared" ref="BF6:BF22" si="28">RANK(BE6,BE$5:BE$22)</f>
        <v>4</v>
      </c>
      <c r="BG6" s="53">
        <f>VLOOKUP($A6,'2025'!$A:$IZ,177,FALSE)</f>
        <v>40.814999999999998</v>
      </c>
      <c r="BH6" s="54">
        <f t="shared" ref="BH6:BH22" si="29">RANK(BG6,BG$5:BG$22,1)</f>
        <v>4</v>
      </c>
      <c r="BI6" s="53">
        <f>VLOOKUP($A6,'2025'!$A:$IZ,79,FALSE)</f>
        <v>35.295999999999999</v>
      </c>
      <c r="BJ6" s="54">
        <f t="shared" ref="BJ6:BJ22" si="30">RANK(BI6,BI$5:BI$22)</f>
        <v>7</v>
      </c>
      <c r="BK6" s="53">
        <f>VLOOKUP($A6,'2025'!$A:$IZ,176,FALSE)</f>
        <v>33.185000000000002</v>
      </c>
      <c r="BL6" s="54">
        <f t="shared" ref="BL6:BL22" si="31">RANK(BK6,BK$5:BK$22,1)</f>
        <v>11</v>
      </c>
      <c r="BM6" s="53">
        <f>VLOOKUP($A6,'2025'!$A:$IZ,11,FALSE)</f>
        <v>51.174999999999997</v>
      </c>
      <c r="BN6" s="54">
        <f t="shared" ref="BN6:BN22" si="32">RANK(BM6,BM$5:BM$22)</f>
        <v>6</v>
      </c>
      <c r="BO6" s="53">
        <f>VLOOKUP($A6,'2025'!$A:$IZ,222,FALSE)</f>
        <v>-0.85199999999999998</v>
      </c>
      <c r="BP6" s="54">
        <f t="shared" ref="BP6:BP22" si="33">RANK(BO6,BO$5:BO$22)</f>
        <v>12</v>
      </c>
      <c r="BQ6" s="65">
        <f t="shared" ref="BQ6:BQ22" si="34">106-(BF6+BH6+BN6+BP6+BJ6+BL6)</f>
        <v>62</v>
      </c>
      <c r="BR6" s="47">
        <f t="shared" ref="BR6:BR22" si="35">RANK(BQ6,BQ$5:BQ$22)</f>
        <v>6</v>
      </c>
      <c r="BS6" s="56"/>
      <c r="BT6" s="57">
        <f>VLOOKUP($A6,'Ratings Season'!$A:$M,10,FALSE)</f>
        <v>9.1999999999999993</v>
      </c>
      <c r="BU6" s="54">
        <f t="shared" ref="BU6:BU22" si="36">RANK(BT6,BT$5:BT$22)</f>
        <v>4</v>
      </c>
      <c r="BV6" s="57">
        <f>VLOOKUP($A6,'Ratings Season'!$A:$M,12,FALSE)</f>
        <v>9.6999999999999993</v>
      </c>
      <c r="BW6" s="54">
        <f t="shared" ref="BW6:BW22" si="37">RANK(BV6,BV$5:BV$22)</f>
        <v>2</v>
      </c>
      <c r="BX6" s="57">
        <f>VLOOKUP($A6,'Ratings Season'!$A:$M,8,FALSE)</f>
        <v>18.8</v>
      </c>
      <c r="BY6" s="58">
        <f t="shared" ref="BY6:BY22" si="38">RANK(BX6,BX$5:BX$22)</f>
        <v>3</v>
      </c>
      <c r="BZ6" s="72"/>
    </row>
    <row r="7" spans="1:78" s="3" customFormat="1" ht="25" customHeight="1" x14ac:dyDescent="0.2">
      <c r="A7" s="77" t="s">
        <v>6</v>
      </c>
      <c r="B7" s="53">
        <f>VLOOKUP($A7,'2025'!$A:$IZ,222,FALSE)</f>
        <v>2.5649999999999999</v>
      </c>
      <c r="C7" s="54">
        <f t="shared" si="2"/>
        <v>5</v>
      </c>
      <c r="D7" s="55">
        <f>VLOOKUP($A7,'2025'!$A:$IZ,218,FALSE)</f>
        <v>2.9129999999999998</v>
      </c>
      <c r="E7" s="54">
        <f t="shared" si="3"/>
        <v>5</v>
      </c>
      <c r="F7" s="55">
        <f>VLOOKUP($A7,'2025'!$A:$IZ,49,FALSE)</f>
        <v>73.099000000000004</v>
      </c>
      <c r="G7" s="54">
        <f t="shared" si="3"/>
        <v>15</v>
      </c>
      <c r="H7" s="55">
        <f>VLOOKUP($A7,'2025'!$A:$IZ,229,FALSE)</f>
        <v>3.609</v>
      </c>
      <c r="I7" s="54">
        <f t="shared" si="4"/>
        <v>3</v>
      </c>
      <c r="J7" s="49">
        <f t="shared" si="0"/>
        <v>76</v>
      </c>
      <c r="K7" s="47">
        <f t="shared" si="5"/>
        <v>4</v>
      </c>
      <c r="L7" s="56"/>
      <c r="M7" s="53">
        <f>VLOOKUP($A7,'2025'!$A:$IZ,88,FALSE)</f>
        <v>11.827999999999999</v>
      </c>
      <c r="N7" s="54">
        <f t="shared" si="1"/>
        <v>13</v>
      </c>
      <c r="O7" s="53">
        <f>VLOOKUP($A7,'2025'!$A:$IZ,84,FALSE)</f>
        <v>19.428999999999998</v>
      </c>
      <c r="P7" s="54">
        <f t="shared" si="6"/>
        <v>13</v>
      </c>
      <c r="Q7" s="53">
        <f>VLOOKUP($A7,'2025'!$A:$IZ,85,FALSE)</f>
        <v>25.68</v>
      </c>
      <c r="R7" s="54">
        <f t="shared" si="7"/>
        <v>4</v>
      </c>
      <c r="S7" s="55">
        <f>VLOOKUP($A7,'2025'!$A:$IZ,29,FALSE)</f>
        <v>-0.94699999999999995</v>
      </c>
      <c r="T7" s="54">
        <f t="shared" si="8"/>
        <v>16</v>
      </c>
      <c r="U7" s="49">
        <f t="shared" si="9"/>
        <v>58</v>
      </c>
      <c r="V7" s="47">
        <f t="shared" si="10"/>
        <v>13</v>
      </c>
      <c r="W7" s="56"/>
      <c r="X7" s="53">
        <f>VLOOKUP($A7,'2025'!$A:$IZ,65,FALSE)</f>
        <v>40.875999999999998</v>
      </c>
      <c r="Y7" s="54">
        <f t="shared" si="11"/>
        <v>16</v>
      </c>
      <c r="Z7" s="53">
        <f>VLOOKUP($A7,'2025'!$A:$IZ,64,FALSE)</f>
        <v>21.006</v>
      </c>
      <c r="AA7" s="54">
        <f t="shared" si="12"/>
        <v>15</v>
      </c>
      <c r="AB7" s="53">
        <f>VLOOKUP($A7,'2025'!$A:$IZ,63,FALSE)</f>
        <v>46.92</v>
      </c>
      <c r="AC7" s="54">
        <f t="shared" si="13"/>
        <v>10</v>
      </c>
      <c r="AD7" s="53">
        <f>VLOOKUP($A7,'2025'!$A:$IZ,71,FALSE)</f>
        <v>-1.806</v>
      </c>
      <c r="AE7" s="54">
        <f t="shared" si="14"/>
        <v>14</v>
      </c>
      <c r="AF7" s="65">
        <f t="shared" si="15"/>
        <v>49</v>
      </c>
      <c r="AG7" s="47">
        <f t="shared" si="16"/>
        <v>14</v>
      </c>
      <c r="AH7" s="56"/>
      <c r="AI7" s="53">
        <f>VLOOKUP($A7,'2025'!$A:$IZ,183,FALSE)</f>
        <v>8.5589999999999993</v>
      </c>
      <c r="AJ7" s="54">
        <f t="shared" si="17"/>
        <v>3</v>
      </c>
      <c r="AK7" s="53">
        <f>VLOOKUP($A7,'2025'!$A:$IZ,181,FALSE)</f>
        <v>19.364000000000001</v>
      </c>
      <c r="AL7" s="54">
        <f t="shared" si="17"/>
        <v>6</v>
      </c>
      <c r="AM7" s="53">
        <f>VLOOKUP($A7,'2025'!$A:$IZ,182,FALSE)</f>
        <v>22.001999999999999</v>
      </c>
      <c r="AN7" s="54">
        <f t="shared" si="18"/>
        <v>8</v>
      </c>
      <c r="AO7" s="53">
        <f>VLOOKUP($A7,'2025'!$A:$IZ,163,FALSE)</f>
        <v>24.420999999999999</v>
      </c>
      <c r="AP7" s="54">
        <f t="shared" si="19"/>
        <v>11</v>
      </c>
      <c r="AQ7" s="65">
        <f t="shared" si="20"/>
        <v>76</v>
      </c>
      <c r="AR7" s="47">
        <f t="shared" si="21"/>
        <v>6</v>
      </c>
      <c r="AS7" s="56"/>
      <c r="AT7" s="46">
        <f>VLOOKUP($A7,'2025'!$A:$IZ,250,FALSE)</f>
        <v>0.217</v>
      </c>
      <c r="AU7" s="47">
        <f t="shared" si="22"/>
        <v>10</v>
      </c>
      <c r="AV7" s="46">
        <f>VLOOKUP($A7,'2025'!$A:$IZ,92,FALSE)</f>
        <v>11.651999999999999</v>
      </c>
      <c r="AW7" s="47">
        <f t="shared" si="23"/>
        <v>6</v>
      </c>
      <c r="AX7" s="46">
        <f>VLOOKUP($A7,'2025'!$A:$IZ,93,FALSE)</f>
        <v>272.21699999999998</v>
      </c>
      <c r="AY7" s="47">
        <f t="shared" si="24"/>
        <v>6</v>
      </c>
      <c r="AZ7" s="46">
        <f>VLOOKUP($A7,'2025'!$A:$IZ,108,FALSE)</f>
        <v>43.216999999999999</v>
      </c>
      <c r="BA7" s="47">
        <f t="shared" si="25"/>
        <v>8</v>
      </c>
      <c r="BB7" s="49">
        <f t="shared" si="26"/>
        <v>74</v>
      </c>
      <c r="BC7" s="47">
        <f t="shared" si="27"/>
        <v>4</v>
      </c>
      <c r="BD7" s="56"/>
      <c r="BE7" s="53">
        <f>VLOOKUP($A7,'2025'!$A:$IZ,80,FALSE)</f>
        <v>42.695999999999998</v>
      </c>
      <c r="BF7" s="54">
        <f t="shared" si="28"/>
        <v>13</v>
      </c>
      <c r="BG7" s="53">
        <f>VLOOKUP($A7,'2025'!$A:$IZ,177,FALSE)</f>
        <v>44.087000000000003</v>
      </c>
      <c r="BH7" s="54">
        <f t="shared" si="29"/>
        <v>8</v>
      </c>
      <c r="BI7" s="53">
        <f>VLOOKUP($A7,'2025'!$A:$IZ,79,FALSE)</f>
        <v>32.304000000000002</v>
      </c>
      <c r="BJ7" s="54">
        <f t="shared" si="30"/>
        <v>12</v>
      </c>
      <c r="BK7" s="53">
        <f>VLOOKUP($A7,'2025'!$A:$IZ,176,FALSE)</f>
        <v>32.042999999999999</v>
      </c>
      <c r="BL7" s="54">
        <f t="shared" si="31"/>
        <v>7</v>
      </c>
      <c r="BM7" s="53">
        <f>VLOOKUP($A7,'2025'!$A:$IZ,11,FALSE)</f>
        <v>51.101999999999997</v>
      </c>
      <c r="BN7" s="54">
        <f t="shared" si="32"/>
        <v>7</v>
      </c>
      <c r="BO7" s="53">
        <f>VLOOKUP($A7,'2025'!$A:$IZ,222,FALSE)</f>
        <v>2.5649999999999999</v>
      </c>
      <c r="BP7" s="54">
        <f t="shared" si="33"/>
        <v>5</v>
      </c>
      <c r="BQ7" s="65">
        <f t="shared" si="34"/>
        <v>54</v>
      </c>
      <c r="BR7" s="47">
        <f t="shared" si="35"/>
        <v>8</v>
      </c>
      <c r="BS7" s="56"/>
      <c r="BT7" s="57">
        <f>VLOOKUP($A7,'Ratings Season'!$A:$M,10,FALSE)</f>
        <v>-6.7</v>
      </c>
      <c r="BU7" s="54">
        <f t="shared" si="36"/>
        <v>14</v>
      </c>
      <c r="BV7" s="57">
        <f>VLOOKUP($A7,'Ratings Season'!$A:$M,12,FALSE)</f>
        <v>4.0999999999999996</v>
      </c>
      <c r="BW7" s="54">
        <f t="shared" si="37"/>
        <v>8</v>
      </c>
      <c r="BX7" s="57">
        <f>VLOOKUP($A7,'Ratings Season'!$A:$M,8,FALSE)</f>
        <v>-2.6</v>
      </c>
      <c r="BY7" s="58">
        <f t="shared" si="38"/>
        <v>10</v>
      </c>
      <c r="BZ7" s="72"/>
    </row>
    <row r="8" spans="1:78" s="3" customFormat="1" ht="25" customHeight="1" x14ac:dyDescent="0.2">
      <c r="A8" s="78" t="s">
        <v>4</v>
      </c>
      <c r="B8" s="53">
        <f>VLOOKUP($A8,'2025'!$A:$IZ,222,FALSE)</f>
        <v>-1.4</v>
      </c>
      <c r="C8" s="54">
        <f t="shared" si="2"/>
        <v>13</v>
      </c>
      <c r="D8" s="55">
        <f>VLOOKUP($A8,'2025'!$A:$IZ,218,FALSE)</f>
        <v>-6.16</v>
      </c>
      <c r="E8" s="54">
        <f t="shared" si="3"/>
        <v>16</v>
      </c>
      <c r="F8" s="55">
        <f>VLOOKUP($A8,'2025'!$A:$IZ,49,FALSE)</f>
        <v>72.271000000000001</v>
      </c>
      <c r="G8" s="54">
        <f t="shared" si="3"/>
        <v>17</v>
      </c>
      <c r="H8" s="55">
        <f>VLOOKUP($A8,'2025'!$A:$IZ,229,FALSE)</f>
        <v>-2.16</v>
      </c>
      <c r="I8" s="54">
        <f t="shared" si="4"/>
        <v>14</v>
      </c>
      <c r="J8" s="49">
        <f t="shared" si="0"/>
        <v>44</v>
      </c>
      <c r="K8" s="47">
        <f t="shared" si="5"/>
        <v>15</v>
      </c>
      <c r="L8" s="56"/>
      <c r="M8" s="53">
        <f>VLOOKUP($A8,'2025'!$A:$IZ,88,FALSE)</f>
        <v>12.692</v>
      </c>
      <c r="N8" s="54">
        <f t="shared" si="1"/>
        <v>11</v>
      </c>
      <c r="O8" s="53">
        <f>VLOOKUP($A8,'2025'!$A:$IZ,84,FALSE)</f>
        <v>21.47</v>
      </c>
      <c r="P8" s="54">
        <f t="shared" si="6"/>
        <v>5</v>
      </c>
      <c r="Q8" s="53">
        <f>VLOOKUP($A8,'2025'!$A:$IZ,85,FALSE)</f>
        <v>21.922000000000001</v>
      </c>
      <c r="R8" s="54">
        <f t="shared" si="7"/>
        <v>10</v>
      </c>
      <c r="S8" s="55">
        <f>VLOOKUP($A8,'2025'!$A:$IZ,29,FALSE)</f>
        <v>-4.0000000000000001E-3</v>
      </c>
      <c r="T8" s="54">
        <f t="shared" si="8"/>
        <v>11</v>
      </c>
      <c r="U8" s="49">
        <f t="shared" si="9"/>
        <v>67</v>
      </c>
      <c r="V8" s="47">
        <f t="shared" si="10"/>
        <v>9</v>
      </c>
      <c r="W8" s="56"/>
      <c r="X8" s="53">
        <f>VLOOKUP($A8,'2025'!$A:$IZ,65,FALSE)</f>
        <v>45.256</v>
      </c>
      <c r="Y8" s="54">
        <f t="shared" si="11"/>
        <v>6</v>
      </c>
      <c r="Z8" s="53">
        <f>VLOOKUP($A8,'2025'!$A:$IZ,64,FALSE)</f>
        <v>23.193000000000001</v>
      </c>
      <c r="AA8" s="54">
        <f t="shared" si="12"/>
        <v>10</v>
      </c>
      <c r="AB8" s="53">
        <f>VLOOKUP($A8,'2025'!$A:$IZ,63,FALSE)</f>
        <v>46.88</v>
      </c>
      <c r="AC8" s="54">
        <f t="shared" si="13"/>
        <v>11</v>
      </c>
      <c r="AD8" s="53">
        <f>VLOOKUP($A8,'2025'!$A:$IZ,71,FALSE)</f>
        <v>0.57699999999999996</v>
      </c>
      <c r="AE8" s="54">
        <f t="shared" si="14"/>
        <v>7</v>
      </c>
      <c r="AF8" s="65">
        <f t="shared" si="15"/>
        <v>70</v>
      </c>
      <c r="AG8" s="47">
        <f t="shared" si="16"/>
        <v>8</v>
      </c>
      <c r="AH8" s="56"/>
      <c r="AI8" s="53">
        <f>VLOOKUP($A8,'2025'!$A:$IZ,183,FALSE)</f>
        <v>9.4809999999999999</v>
      </c>
      <c r="AJ8" s="54">
        <f t="shared" si="17"/>
        <v>12</v>
      </c>
      <c r="AK8" s="53">
        <f>VLOOKUP($A8,'2025'!$A:$IZ,181,FALSE)</f>
        <v>17.353000000000002</v>
      </c>
      <c r="AL8" s="54">
        <f t="shared" si="17"/>
        <v>1</v>
      </c>
      <c r="AM8" s="53">
        <f>VLOOKUP($A8,'2025'!$A:$IZ,182,FALSE)</f>
        <v>22.388000000000002</v>
      </c>
      <c r="AN8" s="54">
        <f t="shared" si="18"/>
        <v>10</v>
      </c>
      <c r="AO8" s="53">
        <f>VLOOKUP($A8,'2025'!$A:$IZ,163,FALSE)</f>
        <v>21.422999999999998</v>
      </c>
      <c r="AP8" s="54">
        <f t="shared" si="19"/>
        <v>4</v>
      </c>
      <c r="AQ8" s="65">
        <f t="shared" si="20"/>
        <v>77</v>
      </c>
      <c r="AR8" s="47">
        <f t="shared" si="21"/>
        <v>5</v>
      </c>
      <c r="AS8" s="56"/>
      <c r="AT8" s="46">
        <f>VLOOKUP($A8,'2025'!$A:$IZ,250,FALSE)</f>
        <v>12.44</v>
      </c>
      <c r="AU8" s="47">
        <f t="shared" si="22"/>
        <v>1</v>
      </c>
      <c r="AV8" s="46">
        <f>VLOOKUP($A8,'2025'!$A:$IZ,92,FALSE)</f>
        <v>13</v>
      </c>
      <c r="AW8" s="47">
        <f t="shared" si="23"/>
        <v>2</v>
      </c>
      <c r="AX8" s="46">
        <f>VLOOKUP($A8,'2025'!$A:$IZ,93,FALSE)</f>
        <v>274.68</v>
      </c>
      <c r="AY8" s="47">
        <f t="shared" si="24"/>
        <v>4</v>
      </c>
      <c r="AZ8" s="46">
        <f>VLOOKUP($A8,'2025'!$A:$IZ,108,FALSE)</f>
        <v>44.56</v>
      </c>
      <c r="BA8" s="47">
        <f t="shared" si="25"/>
        <v>4</v>
      </c>
      <c r="BB8" s="49">
        <f t="shared" si="26"/>
        <v>93</v>
      </c>
      <c r="BC8" s="47">
        <f t="shared" si="27"/>
        <v>1</v>
      </c>
      <c r="BD8" s="56"/>
      <c r="BE8" s="53">
        <f>VLOOKUP($A8,'2025'!$A:$IZ,80,FALSE)</f>
        <v>51.36</v>
      </c>
      <c r="BF8" s="54">
        <f t="shared" si="28"/>
        <v>5</v>
      </c>
      <c r="BG8" s="53">
        <f>VLOOKUP($A8,'2025'!$A:$IZ,177,FALSE)</f>
        <v>34.840000000000003</v>
      </c>
      <c r="BH8" s="54">
        <f t="shared" si="29"/>
        <v>1</v>
      </c>
      <c r="BI8" s="53">
        <f>VLOOKUP($A8,'2025'!$A:$IZ,79,FALSE)</f>
        <v>31.6</v>
      </c>
      <c r="BJ8" s="54">
        <f t="shared" si="30"/>
        <v>15</v>
      </c>
      <c r="BK8" s="53">
        <f>VLOOKUP($A8,'2025'!$A:$IZ,176,FALSE)</f>
        <v>32.36</v>
      </c>
      <c r="BL8" s="54">
        <f t="shared" si="31"/>
        <v>8</v>
      </c>
      <c r="BM8" s="53">
        <f>VLOOKUP($A8,'2025'!$A:$IZ,11,FALSE)</f>
        <v>53.265000000000001</v>
      </c>
      <c r="BN8" s="54">
        <f t="shared" si="32"/>
        <v>2</v>
      </c>
      <c r="BO8" s="53">
        <f>VLOOKUP($A8,'2025'!$A:$IZ,222,FALSE)</f>
        <v>-1.4</v>
      </c>
      <c r="BP8" s="54">
        <f t="shared" si="33"/>
        <v>13</v>
      </c>
      <c r="BQ8" s="65">
        <f t="shared" si="34"/>
        <v>62</v>
      </c>
      <c r="BR8" s="47">
        <f t="shared" si="35"/>
        <v>6</v>
      </c>
      <c r="BS8" s="56"/>
      <c r="BT8" s="57">
        <f>VLOOKUP($A8,'Ratings Season'!$A:$M,10,FALSE)</f>
        <v>3.3</v>
      </c>
      <c r="BU8" s="54">
        <f t="shared" si="36"/>
        <v>8</v>
      </c>
      <c r="BV8" s="57">
        <f>VLOOKUP($A8,'Ratings Season'!$A:$M,12,FALSE)</f>
        <v>14.3</v>
      </c>
      <c r="BW8" s="54">
        <f t="shared" si="37"/>
        <v>1</v>
      </c>
      <c r="BX8" s="57">
        <f>VLOOKUP($A8,'Ratings Season'!$A:$M,8,FALSE)</f>
        <v>17.600000000000001</v>
      </c>
      <c r="BY8" s="58">
        <f t="shared" si="38"/>
        <v>5</v>
      </c>
      <c r="BZ8" s="72"/>
    </row>
    <row r="9" spans="1:78" s="3" customFormat="1" ht="25" customHeight="1" x14ac:dyDescent="0.2">
      <c r="A9" s="79" t="s">
        <v>7</v>
      </c>
      <c r="B9" s="53">
        <f>VLOOKUP($A9,'2025'!$A:$IZ,222,FALSE)</f>
        <v>0.52200000000000002</v>
      </c>
      <c r="C9" s="54">
        <f t="shared" si="2"/>
        <v>8</v>
      </c>
      <c r="D9" s="55">
        <f>VLOOKUP($A9,'2025'!$A:$IZ,218,FALSE)</f>
        <v>1.5649999999999999</v>
      </c>
      <c r="E9" s="54">
        <f t="shared" si="3"/>
        <v>7</v>
      </c>
      <c r="F9" s="55">
        <f>VLOOKUP($A9,'2025'!$A:$IZ,49,FALSE)</f>
        <v>74.504999999999995</v>
      </c>
      <c r="G9" s="54">
        <f t="shared" si="3"/>
        <v>10</v>
      </c>
      <c r="H9" s="55">
        <f>VLOOKUP($A9,'2025'!$A:$IZ,229,FALSE)</f>
        <v>-1.1739999999999999</v>
      </c>
      <c r="I9" s="54">
        <f t="shared" si="4"/>
        <v>11</v>
      </c>
      <c r="J9" s="49">
        <f t="shared" si="0"/>
        <v>68</v>
      </c>
      <c r="K9" s="47">
        <f t="shared" si="5"/>
        <v>11</v>
      </c>
      <c r="L9" s="56"/>
      <c r="M9" s="53">
        <f>VLOOKUP($A9,'2025'!$A:$IZ,88,FALSE)</f>
        <v>10.391999999999999</v>
      </c>
      <c r="N9" s="54">
        <f t="shared" si="1"/>
        <v>17</v>
      </c>
      <c r="O9" s="53">
        <f>VLOOKUP($A9,'2025'!$A:$IZ,84,FALSE)</f>
        <v>17.542999999999999</v>
      </c>
      <c r="P9" s="54">
        <f t="shared" si="6"/>
        <v>17</v>
      </c>
      <c r="Q9" s="53">
        <f>VLOOKUP($A9,'2025'!$A:$IZ,85,FALSE)</f>
        <v>20.042000000000002</v>
      </c>
      <c r="R9" s="54">
        <f t="shared" si="7"/>
        <v>17</v>
      </c>
      <c r="S9" s="55">
        <f>VLOOKUP($A9,'2025'!$A:$IZ,29,FALSE)</f>
        <v>-2.2850000000000001</v>
      </c>
      <c r="T9" s="54">
        <f t="shared" si="8"/>
        <v>18</v>
      </c>
      <c r="U9" s="49">
        <f t="shared" si="9"/>
        <v>35</v>
      </c>
      <c r="V9" s="47">
        <f t="shared" si="10"/>
        <v>18</v>
      </c>
      <c r="W9" s="56"/>
      <c r="X9" s="53">
        <f>VLOOKUP($A9,'2025'!$A:$IZ,65,FALSE)</f>
        <v>40.427999999999997</v>
      </c>
      <c r="Y9" s="54">
        <f t="shared" si="11"/>
        <v>17</v>
      </c>
      <c r="Z9" s="53">
        <f>VLOOKUP($A9,'2025'!$A:$IZ,64,FALSE)</f>
        <v>20.446000000000002</v>
      </c>
      <c r="AA9" s="54">
        <f t="shared" si="12"/>
        <v>16</v>
      </c>
      <c r="AB9" s="53">
        <f>VLOOKUP($A9,'2025'!$A:$IZ,63,FALSE)</f>
        <v>46.316000000000003</v>
      </c>
      <c r="AC9" s="54">
        <f t="shared" si="13"/>
        <v>13</v>
      </c>
      <c r="AD9" s="53">
        <f>VLOOKUP($A9,'2025'!$A:$IZ,71,FALSE)</f>
        <v>-1.429</v>
      </c>
      <c r="AE9" s="54">
        <f t="shared" si="14"/>
        <v>11</v>
      </c>
      <c r="AF9" s="65">
        <f t="shared" si="15"/>
        <v>47</v>
      </c>
      <c r="AG9" s="47">
        <f t="shared" si="16"/>
        <v>15</v>
      </c>
      <c r="AH9" s="56"/>
      <c r="AI9" s="53">
        <f>VLOOKUP($A9,'2025'!$A:$IZ,183,FALSE)</f>
        <v>13.372999999999999</v>
      </c>
      <c r="AJ9" s="54">
        <f t="shared" si="17"/>
        <v>18</v>
      </c>
      <c r="AK9" s="53">
        <f>VLOOKUP($A9,'2025'!$A:$IZ,181,FALSE)</f>
        <v>23.324000000000002</v>
      </c>
      <c r="AL9" s="54">
        <f t="shared" si="17"/>
        <v>15</v>
      </c>
      <c r="AM9" s="53">
        <f>VLOOKUP($A9,'2025'!$A:$IZ,182,FALSE)</f>
        <v>30.178000000000001</v>
      </c>
      <c r="AN9" s="54">
        <f t="shared" si="18"/>
        <v>18</v>
      </c>
      <c r="AO9" s="53">
        <f>VLOOKUP($A9,'2025'!$A:$IZ,163,FALSE)</f>
        <v>25.817</v>
      </c>
      <c r="AP9" s="54">
        <f t="shared" si="19"/>
        <v>15</v>
      </c>
      <c r="AQ9" s="65">
        <f t="shared" si="20"/>
        <v>38</v>
      </c>
      <c r="AR9" s="47">
        <f t="shared" si="21"/>
        <v>16</v>
      </c>
      <c r="AS9" s="56"/>
      <c r="AT9" s="46">
        <f>VLOOKUP($A9,'2025'!$A:$IZ,250,FALSE)</f>
        <v>3.7829999999999999</v>
      </c>
      <c r="AU9" s="47">
        <f t="shared" si="22"/>
        <v>3</v>
      </c>
      <c r="AV9" s="46">
        <f>VLOOKUP($A9,'2025'!$A:$IZ,92,FALSE)</f>
        <v>8.7829999999999995</v>
      </c>
      <c r="AW9" s="47">
        <f t="shared" si="23"/>
        <v>17</v>
      </c>
      <c r="AX9" s="46">
        <f>VLOOKUP($A9,'2025'!$A:$IZ,93,FALSE)</f>
        <v>272.47800000000001</v>
      </c>
      <c r="AY9" s="47">
        <f t="shared" si="24"/>
        <v>5</v>
      </c>
      <c r="AZ9" s="46">
        <f>VLOOKUP($A9,'2025'!$A:$IZ,108,FALSE)</f>
        <v>37.564999999999998</v>
      </c>
      <c r="BA9" s="47">
        <f t="shared" si="25"/>
        <v>18</v>
      </c>
      <c r="BB9" s="49">
        <f t="shared" si="26"/>
        <v>61</v>
      </c>
      <c r="BC9" s="47">
        <f t="shared" si="27"/>
        <v>12</v>
      </c>
      <c r="BD9" s="56"/>
      <c r="BE9" s="53">
        <f>VLOOKUP($A9,'2025'!$A:$IZ,80,FALSE)</f>
        <v>36.957000000000001</v>
      </c>
      <c r="BF9" s="54">
        <f t="shared" si="28"/>
        <v>16</v>
      </c>
      <c r="BG9" s="53">
        <f>VLOOKUP($A9,'2025'!$A:$IZ,177,FALSE)</f>
        <v>59.347999999999999</v>
      </c>
      <c r="BH9" s="54">
        <f t="shared" si="29"/>
        <v>17</v>
      </c>
      <c r="BI9" s="53">
        <f>VLOOKUP($A9,'2025'!$A:$IZ,79,FALSE)</f>
        <v>26.826000000000001</v>
      </c>
      <c r="BJ9" s="54">
        <f t="shared" si="30"/>
        <v>16</v>
      </c>
      <c r="BK9" s="53">
        <f>VLOOKUP($A9,'2025'!$A:$IZ,176,FALSE)</f>
        <v>31.652000000000001</v>
      </c>
      <c r="BL9" s="54">
        <f t="shared" si="31"/>
        <v>6</v>
      </c>
      <c r="BM9" s="53">
        <f>VLOOKUP($A9,'2025'!$A:$IZ,11,FALSE)</f>
        <v>46.881999999999998</v>
      </c>
      <c r="BN9" s="54">
        <f t="shared" si="32"/>
        <v>15</v>
      </c>
      <c r="BO9" s="53">
        <f>VLOOKUP($A9,'2025'!$A:$IZ,222,FALSE)</f>
        <v>0.52200000000000002</v>
      </c>
      <c r="BP9" s="54">
        <f t="shared" si="33"/>
        <v>8</v>
      </c>
      <c r="BQ9" s="65">
        <f t="shared" si="34"/>
        <v>28</v>
      </c>
      <c r="BR9" s="47">
        <f t="shared" si="35"/>
        <v>14</v>
      </c>
      <c r="BS9" s="56"/>
      <c r="BT9" s="57">
        <f>VLOOKUP($A9,'Ratings Season'!$A:$M,10,FALSE)</f>
        <v>-15.5</v>
      </c>
      <c r="BU9" s="54">
        <f t="shared" si="36"/>
        <v>16</v>
      </c>
      <c r="BV9" s="57">
        <f>VLOOKUP($A9,'Ratings Season'!$A:$M,12,FALSE)</f>
        <v>-8.3000000000000007</v>
      </c>
      <c r="BW9" s="54">
        <f t="shared" si="37"/>
        <v>15</v>
      </c>
      <c r="BX9" s="57">
        <f>VLOOKUP($A9,'Ratings Season'!$A:$M,8,FALSE)</f>
        <v>-23.8</v>
      </c>
      <c r="BY9" s="58">
        <f t="shared" si="38"/>
        <v>16</v>
      </c>
      <c r="BZ9" s="72"/>
    </row>
    <row r="10" spans="1:78" s="3" customFormat="1" ht="25" customHeight="1" x14ac:dyDescent="0.2">
      <c r="A10" s="80" t="s">
        <v>8</v>
      </c>
      <c r="B10" s="53">
        <f>VLOOKUP($A10,'2025'!$A:$IZ,222,FALSE)</f>
        <v>-1.917</v>
      </c>
      <c r="C10" s="54">
        <f t="shared" si="2"/>
        <v>14</v>
      </c>
      <c r="D10" s="55">
        <f>VLOOKUP($A10,'2025'!$A:$IZ,218,FALSE)</f>
        <v>-2.2919999999999998</v>
      </c>
      <c r="E10" s="54">
        <f t="shared" si="3"/>
        <v>14</v>
      </c>
      <c r="F10" s="55">
        <f>VLOOKUP($A10,'2025'!$A:$IZ,49,FALSE)</f>
        <v>75.852000000000004</v>
      </c>
      <c r="G10" s="54">
        <f t="shared" si="3"/>
        <v>7</v>
      </c>
      <c r="H10" s="55">
        <f>VLOOKUP($A10,'2025'!$A:$IZ,229,FALSE)</f>
        <v>1.375</v>
      </c>
      <c r="I10" s="54">
        <f t="shared" si="4"/>
        <v>7</v>
      </c>
      <c r="J10" s="49">
        <f t="shared" si="0"/>
        <v>62</v>
      </c>
      <c r="K10" s="47">
        <f t="shared" si="5"/>
        <v>13</v>
      </c>
      <c r="L10" s="56"/>
      <c r="M10" s="53">
        <f>VLOOKUP($A10,'2025'!$A:$IZ,88,FALSE)</f>
        <v>13.673999999999999</v>
      </c>
      <c r="N10" s="54">
        <f t="shared" si="1"/>
        <v>7</v>
      </c>
      <c r="O10" s="53">
        <f>VLOOKUP($A10,'2025'!$A:$IZ,84,FALSE)</f>
        <v>21.140999999999998</v>
      </c>
      <c r="P10" s="54">
        <f t="shared" si="6"/>
        <v>8</v>
      </c>
      <c r="Q10" s="53">
        <f>VLOOKUP($A10,'2025'!$A:$IZ,85,FALSE)</f>
        <v>21.099</v>
      </c>
      <c r="R10" s="54">
        <f t="shared" si="7"/>
        <v>11</v>
      </c>
      <c r="S10" s="55">
        <f>VLOOKUP($A10,'2025'!$A:$IZ,29,FALSE)</f>
        <v>-0.34699999999999998</v>
      </c>
      <c r="T10" s="54">
        <f t="shared" si="8"/>
        <v>12</v>
      </c>
      <c r="U10" s="49">
        <f t="shared" si="9"/>
        <v>66</v>
      </c>
      <c r="V10" s="47">
        <f t="shared" si="10"/>
        <v>10</v>
      </c>
      <c r="W10" s="56"/>
      <c r="X10" s="53">
        <f>VLOOKUP($A10,'2025'!$A:$IZ,65,FALSE)</f>
        <v>44.170999999999999</v>
      </c>
      <c r="Y10" s="54">
        <f t="shared" si="11"/>
        <v>12</v>
      </c>
      <c r="Z10" s="53">
        <f>VLOOKUP($A10,'2025'!$A:$IZ,64,FALSE)</f>
        <v>23.791</v>
      </c>
      <c r="AA10" s="54">
        <f t="shared" si="12"/>
        <v>8</v>
      </c>
      <c r="AB10" s="53">
        <f>VLOOKUP($A10,'2025'!$A:$IZ,63,FALSE)</f>
        <v>48.94</v>
      </c>
      <c r="AC10" s="54">
        <f t="shared" si="13"/>
        <v>8</v>
      </c>
      <c r="AD10" s="53">
        <f>VLOOKUP($A10,'2025'!$A:$IZ,71,FALSE)</f>
        <v>-5.7000000000000002E-2</v>
      </c>
      <c r="AE10" s="54">
        <f t="shared" si="14"/>
        <v>8</v>
      </c>
      <c r="AF10" s="65">
        <f t="shared" si="15"/>
        <v>68</v>
      </c>
      <c r="AG10" s="47">
        <f t="shared" si="16"/>
        <v>10</v>
      </c>
      <c r="AH10" s="56"/>
      <c r="AI10" s="53">
        <f>VLOOKUP($A10,'2025'!$A:$IZ,183,FALSE)</f>
        <v>9.016</v>
      </c>
      <c r="AJ10" s="54">
        <f t="shared" si="17"/>
        <v>8</v>
      </c>
      <c r="AK10" s="53">
        <f>VLOOKUP($A10,'2025'!$A:$IZ,181,FALSE)</f>
        <v>19.512</v>
      </c>
      <c r="AL10" s="54">
        <f t="shared" si="17"/>
        <v>8</v>
      </c>
      <c r="AM10" s="53">
        <f>VLOOKUP($A10,'2025'!$A:$IZ,182,FALSE)</f>
        <v>20.829000000000001</v>
      </c>
      <c r="AN10" s="54">
        <f t="shared" si="18"/>
        <v>3</v>
      </c>
      <c r="AO10" s="53">
        <f>VLOOKUP($A10,'2025'!$A:$IZ,163,FALSE)</f>
        <v>23.43</v>
      </c>
      <c r="AP10" s="54">
        <f t="shared" si="19"/>
        <v>9</v>
      </c>
      <c r="AQ10" s="65">
        <f t="shared" si="20"/>
        <v>76</v>
      </c>
      <c r="AR10" s="47">
        <f t="shared" si="21"/>
        <v>6</v>
      </c>
      <c r="AS10" s="56"/>
      <c r="AT10" s="46">
        <f>VLOOKUP($A10,'2025'!$A:$IZ,250,FALSE)</f>
        <v>-4.25</v>
      </c>
      <c r="AU10" s="47">
        <f t="shared" si="22"/>
        <v>14</v>
      </c>
      <c r="AV10" s="46">
        <f>VLOOKUP($A10,'2025'!$A:$IZ,92,FALSE)</f>
        <v>10.292</v>
      </c>
      <c r="AW10" s="47">
        <f t="shared" si="23"/>
        <v>13</v>
      </c>
      <c r="AX10" s="46">
        <f>VLOOKUP($A10,'2025'!$A:$IZ,93,FALSE)</f>
        <v>262.25</v>
      </c>
      <c r="AY10" s="47">
        <f t="shared" si="24"/>
        <v>13</v>
      </c>
      <c r="AZ10" s="46">
        <f>VLOOKUP($A10,'2025'!$A:$IZ,108,FALSE)</f>
        <v>45.125</v>
      </c>
      <c r="BA10" s="47">
        <f t="shared" si="25"/>
        <v>3</v>
      </c>
      <c r="BB10" s="49">
        <f t="shared" si="26"/>
        <v>61</v>
      </c>
      <c r="BC10" s="47">
        <f t="shared" si="27"/>
        <v>12</v>
      </c>
      <c r="BD10" s="56"/>
      <c r="BE10" s="53">
        <f>VLOOKUP($A10,'2025'!$A:$IZ,80,FALSE)</f>
        <v>47.832999999999998</v>
      </c>
      <c r="BF10" s="54">
        <f t="shared" si="28"/>
        <v>9</v>
      </c>
      <c r="BG10" s="53">
        <f>VLOOKUP($A10,'2025'!$A:$IZ,177,FALSE)</f>
        <v>43.5</v>
      </c>
      <c r="BH10" s="54">
        <f t="shared" si="29"/>
        <v>7</v>
      </c>
      <c r="BI10" s="53">
        <f>VLOOKUP($A10,'2025'!$A:$IZ,79,FALSE)</f>
        <v>33.542000000000002</v>
      </c>
      <c r="BJ10" s="54">
        <f t="shared" si="30"/>
        <v>9</v>
      </c>
      <c r="BK10" s="53">
        <f>VLOOKUP($A10,'2025'!$A:$IZ,176,FALSE)</f>
        <v>32.625</v>
      </c>
      <c r="BL10" s="54">
        <f t="shared" si="31"/>
        <v>9</v>
      </c>
      <c r="BM10" s="53">
        <f>VLOOKUP($A10,'2025'!$A:$IZ,11,FALSE)</f>
        <v>49.844000000000001</v>
      </c>
      <c r="BN10" s="54">
        <f t="shared" si="32"/>
        <v>11</v>
      </c>
      <c r="BO10" s="53">
        <f>VLOOKUP($A10,'2025'!$A:$IZ,222,FALSE)</f>
        <v>-1.917</v>
      </c>
      <c r="BP10" s="54">
        <f t="shared" si="33"/>
        <v>14</v>
      </c>
      <c r="BQ10" s="65">
        <f t="shared" si="34"/>
        <v>47</v>
      </c>
      <c r="BR10" s="47">
        <f t="shared" si="35"/>
        <v>11</v>
      </c>
      <c r="BS10" s="56"/>
      <c r="BT10" s="57">
        <f>VLOOKUP($A10,'Ratings Season'!$A:$M,10,FALSE)</f>
        <v>0.3</v>
      </c>
      <c r="BU10" s="54">
        <f t="shared" si="36"/>
        <v>9</v>
      </c>
      <c r="BV10" s="57">
        <f>VLOOKUP($A10,'Ratings Season'!$A:$M,12,FALSE)</f>
        <v>5.4</v>
      </c>
      <c r="BW10" s="54">
        <f t="shared" si="37"/>
        <v>7</v>
      </c>
      <c r="BX10" s="57">
        <f>VLOOKUP($A10,'Ratings Season'!$A:$M,8,FALSE)</f>
        <v>5.7</v>
      </c>
      <c r="BY10" s="58">
        <f t="shared" si="38"/>
        <v>9</v>
      </c>
      <c r="BZ10" s="72"/>
    </row>
    <row r="11" spans="1:78" s="3" customFormat="1" ht="25" customHeight="1" x14ac:dyDescent="0.2">
      <c r="A11" s="81" t="s">
        <v>9</v>
      </c>
      <c r="B11" s="53">
        <f>VLOOKUP($A11,'2025'!$A:$IZ,222,FALSE)</f>
        <v>5.7309999999999999</v>
      </c>
      <c r="C11" s="54">
        <f t="shared" si="2"/>
        <v>2</v>
      </c>
      <c r="D11" s="55">
        <f>VLOOKUP($A11,'2025'!$A:$IZ,218,FALSE)</f>
        <v>3.6920000000000002</v>
      </c>
      <c r="E11" s="54">
        <f t="shared" si="3"/>
        <v>3</v>
      </c>
      <c r="F11" s="55">
        <f>VLOOKUP($A11,'2025'!$A:$IZ,49,FALSE)</f>
        <v>73.161000000000001</v>
      </c>
      <c r="G11" s="54">
        <f t="shared" si="3"/>
        <v>14</v>
      </c>
      <c r="H11" s="55">
        <f>VLOOKUP($A11,'2025'!$A:$IZ,229,FALSE)</f>
        <v>3.7999999999999999E-2</v>
      </c>
      <c r="I11" s="54">
        <f t="shared" si="4"/>
        <v>10</v>
      </c>
      <c r="J11" s="49">
        <f t="shared" si="0"/>
        <v>75</v>
      </c>
      <c r="K11" s="47">
        <f t="shared" si="5"/>
        <v>5</v>
      </c>
      <c r="L11" s="56"/>
      <c r="M11" s="53">
        <f>VLOOKUP($A11,'2025'!$A:$IZ,88,FALSE)</f>
        <v>15.821999999999999</v>
      </c>
      <c r="N11" s="54">
        <f t="shared" si="1"/>
        <v>2</v>
      </c>
      <c r="O11" s="53">
        <f>VLOOKUP($A11,'2025'!$A:$IZ,84,FALSE)</f>
        <v>25.087</v>
      </c>
      <c r="P11" s="54">
        <f t="shared" si="6"/>
        <v>2</v>
      </c>
      <c r="Q11" s="53">
        <f>VLOOKUP($A11,'2025'!$A:$IZ,85,FALSE)</f>
        <v>28.661000000000001</v>
      </c>
      <c r="R11" s="54">
        <f t="shared" si="7"/>
        <v>1</v>
      </c>
      <c r="S11" s="55">
        <f>VLOOKUP($A11,'2025'!$A:$IZ,29,FALSE)</f>
        <v>4.798</v>
      </c>
      <c r="T11" s="54">
        <f t="shared" si="8"/>
        <v>1</v>
      </c>
      <c r="U11" s="49">
        <f t="shared" si="9"/>
        <v>98</v>
      </c>
      <c r="V11" s="47">
        <f t="shared" si="10"/>
        <v>1</v>
      </c>
      <c r="W11" s="56"/>
      <c r="X11" s="53">
        <f>VLOOKUP($A11,'2025'!$A:$IZ,65,FALSE)</f>
        <v>49.658000000000001</v>
      </c>
      <c r="Y11" s="54">
        <f t="shared" si="11"/>
        <v>2</v>
      </c>
      <c r="Z11" s="53">
        <f>VLOOKUP($A11,'2025'!$A:$IZ,64,FALSE)</f>
        <v>27.321999999999999</v>
      </c>
      <c r="AA11" s="54">
        <f t="shared" si="12"/>
        <v>2</v>
      </c>
      <c r="AB11" s="53">
        <f>VLOOKUP($A11,'2025'!$A:$IZ,63,FALSE)</f>
        <v>51.085999999999999</v>
      </c>
      <c r="AC11" s="54">
        <f t="shared" si="13"/>
        <v>5</v>
      </c>
      <c r="AD11" s="53">
        <f>VLOOKUP($A11,'2025'!$A:$IZ,71,FALSE)</f>
        <v>2.5979999999999999</v>
      </c>
      <c r="AE11" s="54">
        <f t="shared" si="14"/>
        <v>4</v>
      </c>
      <c r="AF11" s="65">
        <f t="shared" si="15"/>
        <v>91</v>
      </c>
      <c r="AG11" s="47">
        <f t="shared" si="16"/>
        <v>3</v>
      </c>
      <c r="AH11" s="56"/>
      <c r="AI11" s="53">
        <f>VLOOKUP($A11,'2025'!$A:$IZ,183,FALSE)</f>
        <v>8.77</v>
      </c>
      <c r="AJ11" s="54">
        <f t="shared" si="17"/>
        <v>5</v>
      </c>
      <c r="AK11" s="53">
        <f>VLOOKUP($A11,'2025'!$A:$IZ,181,FALSE)</f>
        <v>19.077000000000002</v>
      </c>
      <c r="AL11" s="54">
        <f t="shared" si="17"/>
        <v>4</v>
      </c>
      <c r="AM11" s="53">
        <f>VLOOKUP($A11,'2025'!$A:$IZ,182,FALSE)</f>
        <v>22.475999999999999</v>
      </c>
      <c r="AN11" s="54">
        <f t="shared" si="18"/>
        <v>11</v>
      </c>
      <c r="AO11" s="53">
        <f>VLOOKUP($A11,'2025'!$A:$IZ,163,FALSE)</f>
        <v>22.593</v>
      </c>
      <c r="AP11" s="54">
        <f t="shared" si="19"/>
        <v>6</v>
      </c>
      <c r="AQ11" s="65">
        <f t="shared" si="20"/>
        <v>78</v>
      </c>
      <c r="AR11" s="47">
        <f t="shared" si="21"/>
        <v>4</v>
      </c>
      <c r="AS11" s="56"/>
      <c r="AT11" s="46">
        <f>VLOOKUP($A11,'2025'!$A:$IZ,250,FALSE)</f>
        <v>2.3849999999999998</v>
      </c>
      <c r="AU11" s="47">
        <f t="shared" si="22"/>
        <v>6</v>
      </c>
      <c r="AV11" s="46">
        <f>VLOOKUP($A11,'2025'!$A:$IZ,92,FALSE)</f>
        <v>14.077</v>
      </c>
      <c r="AW11" s="47">
        <f t="shared" si="23"/>
        <v>1</v>
      </c>
      <c r="AX11" s="46">
        <f>VLOOKUP($A11,'2025'!$A:$IZ,93,FALSE)</f>
        <v>278.61500000000001</v>
      </c>
      <c r="AY11" s="47">
        <f t="shared" si="24"/>
        <v>2</v>
      </c>
      <c r="AZ11" s="46">
        <f>VLOOKUP($A11,'2025'!$A:$IZ,108,FALSE)</f>
        <v>39.384999999999998</v>
      </c>
      <c r="BA11" s="47">
        <f t="shared" si="25"/>
        <v>17</v>
      </c>
      <c r="BB11" s="49">
        <f t="shared" si="26"/>
        <v>78</v>
      </c>
      <c r="BC11" s="47">
        <f t="shared" si="27"/>
        <v>3</v>
      </c>
      <c r="BD11" s="56"/>
      <c r="BE11" s="53">
        <f>VLOOKUP($A11,'2025'!$A:$IZ,80,FALSE)</f>
        <v>59.192</v>
      </c>
      <c r="BF11" s="54">
        <f t="shared" si="28"/>
        <v>1</v>
      </c>
      <c r="BG11" s="53">
        <f>VLOOKUP($A11,'2025'!$A:$IZ,177,FALSE)</f>
        <v>41.808</v>
      </c>
      <c r="BH11" s="54">
        <f t="shared" si="29"/>
        <v>5</v>
      </c>
      <c r="BI11" s="53">
        <f>VLOOKUP($A11,'2025'!$A:$IZ,79,FALSE)</f>
        <v>40.962000000000003</v>
      </c>
      <c r="BJ11" s="54">
        <f t="shared" si="30"/>
        <v>2</v>
      </c>
      <c r="BK11" s="53">
        <f>VLOOKUP($A11,'2025'!$A:$IZ,176,FALSE)</f>
        <v>31.077000000000002</v>
      </c>
      <c r="BL11" s="54">
        <f t="shared" si="31"/>
        <v>5</v>
      </c>
      <c r="BM11" s="53">
        <f>VLOOKUP($A11,'2025'!$A:$IZ,11,FALSE)</f>
        <v>53.19</v>
      </c>
      <c r="BN11" s="54">
        <f t="shared" si="32"/>
        <v>3</v>
      </c>
      <c r="BO11" s="53">
        <f>VLOOKUP($A11,'2025'!$A:$IZ,222,FALSE)</f>
        <v>5.7309999999999999</v>
      </c>
      <c r="BP11" s="54">
        <f t="shared" si="33"/>
        <v>2</v>
      </c>
      <c r="BQ11" s="65">
        <f t="shared" si="34"/>
        <v>88</v>
      </c>
      <c r="BR11" s="47">
        <f t="shared" si="35"/>
        <v>1</v>
      </c>
      <c r="BS11" s="56"/>
      <c r="BT11" s="57">
        <f>VLOOKUP($A11,'Ratings Season'!$A:$M,10,FALSE)</f>
        <v>19.2</v>
      </c>
      <c r="BU11" s="54">
        <f t="shared" si="36"/>
        <v>2</v>
      </c>
      <c r="BV11" s="57">
        <f>VLOOKUP($A11,'Ratings Season'!$A:$M,12,FALSE)</f>
        <v>6.4</v>
      </c>
      <c r="BW11" s="54">
        <f t="shared" si="37"/>
        <v>6</v>
      </c>
      <c r="BX11" s="57">
        <f>VLOOKUP($A11,'Ratings Season'!$A:$M,8,FALSE)</f>
        <v>25.6</v>
      </c>
      <c r="BY11" s="58">
        <f t="shared" si="38"/>
        <v>1</v>
      </c>
      <c r="BZ11" s="72"/>
    </row>
    <row r="12" spans="1:78" s="3" customFormat="1" ht="25" customHeight="1" x14ac:dyDescent="0.2">
      <c r="A12" s="82" t="s">
        <v>17</v>
      </c>
      <c r="B12" s="53">
        <f>VLOOKUP($A12,'2025'!$A:$IZ,222,FALSE)</f>
        <v>-0.04</v>
      </c>
      <c r="C12" s="54">
        <f t="shared" si="2"/>
        <v>10</v>
      </c>
      <c r="D12" s="55">
        <f>VLOOKUP($A12,'2025'!$A:$IZ,218,FALSE)</f>
        <v>-1.24</v>
      </c>
      <c r="E12" s="54">
        <f t="shared" si="3"/>
        <v>13</v>
      </c>
      <c r="F12" s="55">
        <f>VLOOKUP($A12,'2025'!$A:$IZ,49,FALSE)</f>
        <v>76.888000000000005</v>
      </c>
      <c r="G12" s="54">
        <f t="shared" si="3"/>
        <v>2</v>
      </c>
      <c r="H12" s="55">
        <f>VLOOKUP($A12,'2025'!$A:$IZ,229,FALSE)</f>
        <v>3.28</v>
      </c>
      <c r="I12" s="54">
        <f t="shared" si="4"/>
        <v>4</v>
      </c>
      <c r="J12" s="49">
        <f t="shared" si="0"/>
        <v>75</v>
      </c>
      <c r="K12" s="47">
        <f t="shared" si="5"/>
        <v>5</v>
      </c>
      <c r="L12" s="56"/>
      <c r="M12" s="53">
        <f>VLOOKUP($A12,'2025'!$A:$IZ,88,FALSE)</f>
        <v>13.164</v>
      </c>
      <c r="N12" s="54">
        <f t="shared" si="1"/>
        <v>8</v>
      </c>
      <c r="O12" s="53">
        <f>VLOOKUP($A12,'2025'!$A:$IZ,84,FALSE)</f>
        <v>22.468</v>
      </c>
      <c r="P12" s="54">
        <f t="shared" si="6"/>
        <v>3</v>
      </c>
      <c r="Q12" s="53">
        <f>VLOOKUP($A12,'2025'!$A:$IZ,85,FALSE)</f>
        <v>24.867000000000001</v>
      </c>
      <c r="R12" s="54">
        <f t="shared" si="7"/>
        <v>6</v>
      </c>
      <c r="S12" s="55">
        <f>VLOOKUP($A12,'2025'!$A:$IZ,29,FALSE)</f>
        <v>1.796</v>
      </c>
      <c r="T12" s="54">
        <f t="shared" si="8"/>
        <v>6</v>
      </c>
      <c r="U12" s="49">
        <f t="shared" si="9"/>
        <v>81</v>
      </c>
      <c r="V12" s="47">
        <f t="shared" si="10"/>
        <v>5</v>
      </c>
      <c r="W12" s="56"/>
      <c r="X12" s="53">
        <f>VLOOKUP($A12,'2025'!$A:$IZ,65,FALSE)</f>
        <v>44.744</v>
      </c>
      <c r="Y12" s="54">
        <f t="shared" si="11"/>
        <v>9</v>
      </c>
      <c r="Z12" s="53">
        <f>VLOOKUP($A12,'2025'!$A:$IZ,64,FALSE)</f>
        <v>23.722000000000001</v>
      </c>
      <c r="AA12" s="54">
        <f t="shared" si="12"/>
        <v>9</v>
      </c>
      <c r="AB12" s="53">
        <f>VLOOKUP($A12,'2025'!$A:$IZ,63,FALSE)</f>
        <v>50.225999999999999</v>
      </c>
      <c r="AC12" s="54">
        <f t="shared" si="13"/>
        <v>6</v>
      </c>
      <c r="AD12" s="53">
        <f>VLOOKUP($A12,'2025'!$A:$IZ,71,FALSE)</f>
        <v>0.68400000000000005</v>
      </c>
      <c r="AE12" s="54">
        <f t="shared" si="14"/>
        <v>6</v>
      </c>
      <c r="AF12" s="65">
        <f t="shared" si="15"/>
        <v>74</v>
      </c>
      <c r="AG12" s="47">
        <f t="shared" si="16"/>
        <v>7</v>
      </c>
      <c r="AH12" s="56"/>
      <c r="AI12" s="53">
        <f>VLOOKUP($A12,'2025'!$A:$IZ,183,FALSE)</f>
        <v>9.7010000000000005</v>
      </c>
      <c r="AJ12" s="54">
        <f t="shared" si="17"/>
        <v>13</v>
      </c>
      <c r="AK12" s="53">
        <f>VLOOKUP($A12,'2025'!$A:$IZ,181,FALSE)</f>
        <v>19.164999999999999</v>
      </c>
      <c r="AL12" s="54">
        <f t="shared" si="17"/>
        <v>5</v>
      </c>
      <c r="AM12" s="53">
        <f>VLOOKUP($A12,'2025'!$A:$IZ,182,FALSE)</f>
        <v>23.579000000000001</v>
      </c>
      <c r="AN12" s="54">
        <f t="shared" si="18"/>
        <v>12</v>
      </c>
      <c r="AO12" s="53">
        <f>VLOOKUP($A12,'2025'!$A:$IZ,163,FALSE)</f>
        <v>22.474</v>
      </c>
      <c r="AP12" s="54">
        <f t="shared" si="19"/>
        <v>5</v>
      </c>
      <c r="AQ12" s="65">
        <f t="shared" si="20"/>
        <v>69</v>
      </c>
      <c r="AR12" s="47">
        <f t="shared" si="21"/>
        <v>10</v>
      </c>
      <c r="AS12" s="56"/>
      <c r="AT12" s="46">
        <f>VLOOKUP($A12,'2025'!$A:$IZ,250,FALSE)</f>
        <v>-3.88</v>
      </c>
      <c r="AU12" s="47">
        <f t="shared" si="22"/>
        <v>13</v>
      </c>
      <c r="AV12" s="46">
        <f>VLOOKUP($A12,'2025'!$A:$IZ,92,FALSE)</f>
        <v>11.24</v>
      </c>
      <c r="AW12" s="47">
        <f t="shared" si="23"/>
        <v>8</v>
      </c>
      <c r="AX12" s="46">
        <f>VLOOKUP($A12,'2025'!$A:$IZ,93,FALSE)</f>
        <v>266.56</v>
      </c>
      <c r="AY12" s="47">
        <f t="shared" si="24"/>
        <v>11</v>
      </c>
      <c r="AZ12" s="46">
        <f>VLOOKUP($A12,'2025'!$A:$IZ,108,FALSE)</f>
        <v>47.52</v>
      </c>
      <c r="BA12" s="47">
        <f t="shared" si="25"/>
        <v>1</v>
      </c>
      <c r="BB12" s="49">
        <f t="shared" si="26"/>
        <v>71</v>
      </c>
      <c r="BC12" s="47">
        <f t="shared" si="27"/>
        <v>8</v>
      </c>
      <c r="BD12" s="56"/>
      <c r="BE12" s="53">
        <f>VLOOKUP($A12,'2025'!$A:$IZ,80,FALSE)</f>
        <v>48.96</v>
      </c>
      <c r="BF12" s="54">
        <f t="shared" si="28"/>
        <v>8</v>
      </c>
      <c r="BG12" s="53">
        <f>VLOOKUP($A12,'2025'!$A:$IZ,177,FALSE)</f>
        <v>43.04</v>
      </c>
      <c r="BH12" s="54">
        <f t="shared" si="29"/>
        <v>6</v>
      </c>
      <c r="BI12" s="53">
        <f>VLOOKUP($A12,'2025'!$A:$IZ,79,FALSE)</f>
        <v>38.92</v>
      </c>
      <c r="BJ12" s="54">
        <f t="shared" si="30"/>
        <v>3</v>
      </c>
      <c r="BK12" s="53">
        <f>VLOOKUP($A12,'2025'!$A:$IZ,176,FALSE)</f>
        <v>29.76</v>
      </c>
      <c r="BL12" s="54">
        <f t="shared" si="31"/>
        <v>2</v>
      </c>
      <c r="BM12" s="53">
        <f>VLOOKUP($A12,'2025'!$A:$IZ,11,FALSE)</f>
        <v>52.921999999999997</v>
      </c>
      <c r="BN12" s="54">
        <f t="shared" si="32"/>
        <v>4</v>
      </c>
      <c r="BO12" s="53">
        <f>VLOOKUP($A12,'2025'!$A:$IZ,222,FALSE)</f>
        <v>-0.04</v>
      </c>
      <c r="BP12" s="54">
        <f t="shared" si="33"/>
        <v>10</v>
      </c>
      <c r="BQ12" s="65">
        <f t="shared" si="34"/>
        <v>73</v>
      </c>
      <c r="BR12" s="47">
        <f t="shared" si="35"/>
        <v>4</v>
      </c>
      <c r="BS12" s="56"/>
      <c r="BT12" s="57">
        <f>VLOOKUP($A12,'Ratings Season'!$A:$M,10,FALSE)</f>
        <v>8.4</v>
      </c>
      <c r="BU12" s="54">
        <f t="shared" si="36"/>
        <v>5</v>
      </c>
      <c r="BV12" s="57">
        <f>VLOOKUP($A12,'Ratings Season'!$A:$M,12,FALSE)</f>
        <v>7.5</v>
      </c>
      <c r="BW12" s="54">
        <f t="shared" si="37"/>
        <v>5</v>
      </c>
      <c r="BX12" s="57">
        <f>VLOOKUP($A12,'Ratings Season'!$A:$M,8,FALSE)</f>
        <v>15.9</v>
      </c>
      <c r="BY12" s="58">
        <f t="shared" si="38"/>
        <v>7</v>
      </c>
      <c r="BZ12" s="72"/>
    </row>
    <row r="13" spans="1:78" s="3" customFormat="1" ht="25" customHeight="1" x14ac:dyDescent="0.2">
      <c r="A13" s="83" t="s">
        <v>3</v>
      </c>
      <c r="B13" s="53">
        <f>VLOOKUP($A13,'2025'!$A:$IZ,222,FALSE)</f>
        <v>0.41699999999999998</v>
      </c>
      <c r="C13" s="54">
        <f t="shared" si="2"/>
        <v>9</v>
      </c>
      <c r="D13" s="55">
        <f>VLOOKUP($A13,'2025'!$A:$IZ,218,FALSE)</f>
        <v>-0.33300000000000002</v>
      </c>
      <c r="E13" s="54">
        <f t="shared" si="3"/>
        <v>11</v>
      </c>
      <c r="F13" s="55">
        <f>VLOOKUP($A13,'2025'!$A:$IZ,49,FALSE)</f>
        <v>75.811999999999998</v>
      </c>
      <c r="G13" s="54">
        <f t="shared" si="3"/>
        <v>8</v>
      </c>
      <c r="H13" s="55">
        <f>VLOOKUP($A13,'2025'!$A:$IZ,229,FALSE)</f>
        <v>-2.0830000000000002</v>
      </c>
      <c r="I13" s="54">
        <f t="shared" si="4"/>
        <v>13</v>
      </c>
      <c r="J13" s="49">
        <f t="shared" si="0"/>
        <v>63</v>
      </c>
      <c r="K13" s="47">
        <f t="shared" si="5"/>
        <v>12</v>
      </c>
      <c r="L13" s="56"/>
      <c r="M13" s="53">
        <f>VLOOKUP($A13,'2025'!$A:$IZ,88,FALSE)</f>
        <v>13.959</v>
      </c>
      <c r="N13" s="54">
        <f t="shared" si="1"/>
        <v>4</v>
      </c>
      <c r="O13" s="53">
        <f>VLOOKUP($A13,'2025'!$A:$IZ,84,FALSE)</f>
        <v>21.369</v>
      </c>
      <c r="P13" s="54">
        <f t="shared" si="6"/>
        <v>7</v>
      </c>
      <c r="Q13" s="53">
        <f>VLOOKUP($A13,'2025'!$A:$IZ,85,FALSE)</f>
        <v>24.59</v>
      </c>
      <c r="R13" s="54">
        <f t="shared" si="7"/>
        <v>7</v>
      </c>
      <c r="S13" s="55">
        <f>VLOOKUP($A13,'2025'!$A:$IZ,29,FALSE)</f>
        <v>2.1749999999999998</v>
      </c>
      <c r="T13" s="54">
        <f t="shared" si="8"/>
        <v>4</v>
      </c>
      <c r="U13" s="49">
        <f t="shared" si="9"/>
        <v>82</v>
      </c>
      <c r="V13" s="47">
        <f t="shared" si="10"/>
        <v>4</v>
      </c>
      <c r="W13" s="56"/>
      <c r="X13" s="53">
        <f>VLOOKUP($A13,'2025'!$A:$IZ,65,FALSE)</f>
        <v>46.57</v>
      </c>
      <c r="Y13" s="54">
        <f t="shared" si="11"/>
        <v>3</v>
      </c>
      <c r="Z13" s="53">
        <f>VLOOKUP($A13,'2025'!$A:$IZ,64,FALSE)</f>
        <v>26.231000000000002</v>
      </c>
      <c r="AA13" s="54">
        <f t="shared" si="12"/>
        <v>4</v>
      </c>
      <c r="AB13" s="53">
        <f>VLOOKUP($A13,'2025'!$A:$IZ,63,FALSE)</f>
        <v>51.343000000000004</v>
      </c>
      <c r="AC13" s="54">
        <f t="shared" si="13"/>
        <v>4</v>
      </c>
      <c r="AD13" s="53">
        <f>VLOOKUP($A13,'2025'!$A:$IZ,71,FALSE)</f>
        <v>4.3079999999999998</v>
      </c>
      <c r="AE13" s="54">
        <f t="shared" si="14"/>
        <v>3</v>
      </c>
      <c r="AF13" s="65">
        <f t="shared" si="15"/>
        <v>90</v>
      </c>
      <c r="AG13" s="47">
        <f t="shared" si="16"/>
        <v>4</v>
      </c>
      <c r="AH13" s="56"/>
      <c r="AI13" s="53">
        <f>VLOOKUP($A13,'2025'!$A:$IZ,183,FALSE)</f>
        <v>8.2149999999999999</v>
      </c>
      <c r="AJ13" s="54">
        <f t="shared" si="17"/>
        <v>2</v>
      </c>
      <c r="AK13" s="53">
        <f>VLOOKUP($A13,'2025'!$A:$IZ,181,FALSE)</f>
        <v>21.055</v>
      </c>
      <c r="AL13" s="54">
        <f t="shared" si="17"/>
        <v>11</v>
      </c>
      <c r="AM13" s="53">
        <f>VLOOKUP($A13,'2025'!$A:$IZ,182,FALSE)</f>
        <v>22.234000000000002</v>
      </c>
      <c r="AN13" s="54">
        <f t="shared" si="18"/>
        <v>9</v>
      </c>
      <c r="AO13" s="53">
        <f>VLOOKUP($A13,'2025'!$A:$IZ,163,FALSE)</f>
        <v>20.553000000000001</v>
      </c>
      <c r="AP13" s="54">
        <f t="shared" si="19"/>
        <v>2</v>
      </c>
      <c r="AQ13" s="65">
        <f t="shared" si="20"/>
        <v>80</v>
      </c>
      <c r="AR13" s="47">
        <f t="shared" si="21"/>
        <v>3</v>
      </c>
      <c r="AS13" s="56"/>
      <c r="AT13" s="46">
        <f>VLOOKUP($A13,'2025'!$A:$IZ,250,FALSE)</f>
        <v>7.125</v>
      </c>
      <c r="AU13" s="47">
        <f t="shared" si="22"/>
        <v>2</v>
      </c>
      <c r="AV13" s="46">
        <f>VLOOKUP($A13,'2025'!$A:$IZ,92,FALSE)</f>
        <v>10.583</v>
      </c>
      <c r="AW13" s="47">
        <f t="shared" si="23"/>
        <v>12</v>
      </c>
      <c r="AX13" s="46">
        <f>VLOOKUP($A13,'2025'!$A:$IZ,93,FALSE)</f>
        <v>261.54199999999997</v>
      </c>
      <c r="AY13" s="47">
        <f t="shared" si="24"/>
        <v>15</v>
      </c>
      <c r="AZ13" s="46">
        <f>VLOOKUP($A13,'2025'!$A:$IZ,108,FALSE)</f>
        <v>43.957999999999998</v>
      </c>
      <c r="BA13" s="47">
        <f t="shared" si="25"/>
        <v>6</v>
      </c>
      <c r="BB13" s="49">
        <f t="shared" si="26"/>
        <v>69</v>
      </c>
      <c r="BC13" s="47">
        <f t="shared" si="27"/>
        <v>9</v>
      </c>
      <c r="BD13" s="56"/>
      <c r="BE13" s="53">
        <f>VLOOKUP($A13,'2025'!$A:$IZ,80,FALSE)</f>
        <v>49.292000000000002</v>
      </c>
      <c r="BF13" s="54">
        <f t="shared" si="28"/>
        <v>7</v>
      </c>
      <c r="BG13" s="53">
        <f>VLOOKUP($A13,'2025'!$A:$IZ,177,FALSE)</f>
        <v>44.75</v>
      </c>
      <c r="BH13" s="54">
        <f t="shared" si="29"/>
        <v>10</v>
      </c>
      <c r="BI13" s="53">
        <f>VLOOKUP($A13,'2025'!$A:$IZ,79,FALSE)</f>
        <v>36.542000000000002</v>
      </c>
      <c r="BJ13" s="54">
        <f t="shared" si="30"/>
        <v>5</v>
      </c>
      <c r="BK13" s="53">
        <f>VLOOKUP($A13,'2025'!$A:$IZ,176,FALSE)</f>
        <v>33.75</v>
      </c>
      <c r="BL13" s="54">
        <f t="shared" si="31"/>
        <v>12</v>
      </c>
      <c r="BM13" s="53">
        <f>VLOOKUP($A13,'2025'!$A:$IZ,11,FALSE)</f>
        <v>47.707999999999998</v>
      </c>
      <c r="BN13" s="54">
        <f t="shared" si="32"/>
        <v>14</v>
      </c>
      <c r="BO13" s="53">
        <f>VLOOKUP($A13,'2025'!$A:$IZ,222,FALSE)</f>
        <v>0.41699999999999998</v>
      </c>
      <c r="BP13" s="54">
        <f t="shared" si="33"/>
        <v>9</v>
      </c>
      <c r="BQ13" s="65">
        <f t="shared" si="34"/>
        <v>49</v>
      </c>
      <c r="BR13" s="47">
        <f t="shared" si="35"/>
        <v>10</v>
      </c>
      <c r="BS13" s="56"/>
      <c r="BT13" s="57">
        <f>VLOOKUP($A13,'Ratings Season'!$A:$M,10,FALSE)</f>
        <v>5.9</v>
      </c>
      <c r="BU13" s="54">
        <f t="shared" si="36"/>
        <v>7</v>
      </c>
      <c r="BV13" s="57">
        <f>VLOOKUP($A13,'Ratings Season'!$A:$M,12,FALSE)</f>
        <v>1.2</v>
      </c>
      <c r="BW13" s="54">
        <f t="shared" si="37"/>
        <v>10</v>
      </c>
      <c r="BX13" s="57">
        <f>VLOOKUP($A13,'Ratings Season'!$A:$M,8,FALSE)</f>
        <v>7.1</v>
      </c>
      <c r="BY13" s="58">
        <f t="shared" si="38"/>
        <v>8</v>
      </c>
      <c r="BZ13" s="72"/>
    </row>
    <row r="14" spans="1:78" s="3" customFormat="1" ht="25" customHeight="1" x14ac:dyDescent="0.2">
      <c r="A14" s="84" t="s">
        <v>2</v>
      </c>
      <c r="B14" s="53">
        <f>VLOOKUP($A14,'2025'!$A:$IZ,222,FALSE)</f>
        <v>5.0380000000000003</v>
      </c>
      <c r="C14" s="54">
        <f t="shared" si="2"/>
        <v>4</v>
      </c>
      <c r="D14" s="55">
        <f>VLOOKUP($A14,'2025'!$A:$IZ,218,FALSE)</f>
        <v>-0.192</v>
      </c>
      <c r="E14" s="54">
        <f t="shared" si="3"/>
        <v>10</v>
      </c>
      <c r="F14" s="55">
        <f>VLOOKUP($A14,'2025'!$A:$IZ,49,FALSE)</f>
        <v>73.566999999999993</v>
      </c>
      <c r="G14" s="54">
        <f t="shared" si="3"/>
        <v>12</v>
      </c>
      <c r="H14" s="55">
        <f>VLOOKUP($A14,'2025'!$A:$IZ,229,FALSE)</f>
        <v>-2.6539999999999999</v>
      </c>
      <c r="I14" s="54">
        <f t="shared" si="4"/>
        <v>16</v>
      </c>
      <c r="J14" s="49">
        <f t="shared" si="0"/>
        <v>62</v>
      </c>
      <c r="K14" s="47">
        <f t="shared" si="5"/>
        <v>13</v>
      </c>
      <c r="L14" s="56"/>
      <c r="M14" s="53">
        <f>VLOOKUP($A14,'2025'!$A:$IZ,88,FALSE)</f>
        <v>13.141</v>
      </c>
      <c r="N14" s="54">
        <f t="shared" si="1"/>
        <v>9</v>
      </c>
      <c r="O14" s="53">
        <f>VLOOKUP($A14,'2025'!$A:$IZ,84,FALSE)</f>
        <v>20.794</v>
      </c>
      <c r="P14" s="54">
        <f t="shared" si="6"/>
        <v>9</v>
      </c>
      <c r="Q14" s="53">
        <f>VLOOKUP($A14,'2025'!$A:$IZ,85,FALSE)</f>
        <v>23.047999999999998</v>
      </c>
      <c r="R14" s="54">
        <f t="shared" si="7"/>
        <v>9</v>
      </c>
      <c r="S14" s="55">
        <f>VLOOKUP($A14,'2025'!$A:$IZ,29,FALSE)</f>
        <v>3.2719999999999998</v>
      </c>
      <c r="T14" s="54">
        <f t="shared" si="8"/>
        <v>3</v>
      </c>
      <c r="U14" s="49">
        <f t="shared" si="9"/>
        <v>74</v>
      </c>
      <c r="V14" s="47">
        <f t="shared" si="10"/>
        <v>6</v>
      </c>
      <c r="W14" s="56"/>
      <c r="X14" s="53">
        <f>VLOOKUP($A14,'2025'!$A:$IZ,65,FALSE)</f>
        <v>45.308999999999997</v>
      </c>
      <c r="Y14" s="54">
        <f t="shared" si="11"/>
        <v>5</v>
      </c>
      <c r="Z14" s="53">
        <f>VLOOKUP($A14,'2025'!$A:$IZ,64,FALSE)</f>
        <v>24.945</v>
      </c>
      <c r="AA14" s="54">
        <f t="shared" si="12"/>
        <v>6</v>
      </c>
      <c r="AB14" s="53">
        <f>VLOOKUP($A14,'2025'!$A:$IZ,63,FALSE)</f>
        <v>50.146000000000001</v>
      </c>
      <c r="AC14" s="54">
        <f t="shared" si="13"/>
        <v>7</v>
      </c>
      <c r="AD14" s="53">
        <f>VLOOKUP($A14,'2025'!$A:$IZ,71,FALSE)</f>
        <v>2.3959999999999999</v>
      </c>
      <c r="AE14" s="54">
        <f t="shared" si="14"/>
        <v>5</v>
      </c>
      <c r="AF14" s="65">
        <f t="shared" si="15"/>
        <v>81</v>
      </c>
      <c r="AG14" s="47">
        <f t="shared" si="16"/>
        <v>5</v>
      </c>
      <c r="AH14" s="56"/>
      <c r="AI14" s="53">
        <f>VLOOKUP($A14,'2025'!$A:$IZ,183,FALSE)</f>
        <v>8.8290000000000006</v>
      </c>
      <c r="AJ14" s="54">
        <f t="shared" si="17"/>
        <v>6</v>
      </c>
      <c r="AK14" s="53">
        <f>VLOOKUP($A14,'2025'!$A:$IZ,181,FALSE)</f>
        <v>18.739000000000001</v>
      </c>
      <c r="AL14" s="54">
        <f t="shared" si="17"/>
        <v>3</v>
      </c>
      <c r="AM14" s="53">
        <f>VLOOKUP($A14,'2025'!$A:$IZ,182,FALSE)</f>
        <v>20.713999999999999</v>
      </c>
      <c r="AN14" s="54">
        <f t="shared" si="18"/>
        <v>2</v>
      </c>
      <c r="AO14" s="53">
        <f>VLOOKUP($A14,'2025'!$A:$IZ,163,FALSE)</f>
        <v>20.942</v>
      </c>
      <c r="AP14" s="54">
        <f t="shared" si="19"/>
        <v>3</v>
      </c>
      <c r="AQ14" s="65">
        <f t="shared" si="20"/>
        <v>90</v>
      </c>
      <c r="AR14" s="47">
        <f t="shared" si="21"/>
        <v>2</v>
      </c>
      <c r="AS14" s="56"/>
      <c r="AT14" s="46">
        <f>VLOOKUP($A14,'2025'!$A:$IZ,250,FALSE)</f>
        <v>-4.3460000000000001</v>
      </c>
      <c r="AU14" s="47">
        <f t="shared" si="22"/>
        <v>15</v>
      </c>
      <c r="AV14" s="46">
        <f>VLOOKUP($A14,'2025'!$A:$IZ,92,FALSE)</f>
        <v>11.692</v>
      </c>
      <c r="AW14" s="47">
        <f t="shared" si="23"/>
        <v>5</v>
      </c>
      <c r="AX14" s="46">
        <f>VLOOKUP($A14,'2025'!$A:$IZ,93,FALSE)</f>
        <v>278.654</v>
      </c>
      <c r="AY14" s="47">
        <f t="shared" si="24"/>
        <v>1</v>
      </c>
      <c r="AZ14" s="46">
        <f>VLOOKUP($A14,'2025'!$A:$IZ,108,FALSE)</f>
        <v>43.192</v>
      </c>
      <c r="BA14" s="47">
        <f t="shared" si="25"/>
        <v>9</v>
      </c>
      <c r="BB14" s="49">
        <f t="shared" si="26"/>
        <v>74</v>
      </c>
      <c r="BC14" s="47">
        <f t="shared" si="27"/>
        <v>4</v>
      </c>
      <c r="BD14" s="56"/>
      <c r="BE14" s="53">
        <f>VLOOKUP($A14,'2025'!$A:$IZ,80,FALSE)</f>
        <v>49.345999999999997</v>
      </c>
      <c r="BF14" s="54">
        <f t="shared" si="28"/>
        <v>6</v>
      </c>
      <c r="BG14" s="53">
        <f>VLOOKUP($A14,'2025'!$A:$IZ,177,FALSE)</f>
        <v>38.962000000000003</v>
      </c>
      <c r="BH14" s="54">
        <f t="shared" si="29"/>
        <v>2</v>
      </c>
      <c r="BI14" s="53">
        <f>VLOOKUP($A14,'2025'!$A:$IZ,79,FALSE)</f>
        <v>36.076999999999998</v>
      </c>
      <c r="BJ14" s="54">
        <f t="shared" si="30"/>
        <v>6</v>
      </c>
      <c r="BK14" s="53">
        <f>VLOOKUP($A14,'2025'!$A:$IZ,176,FALSE)</f>
        <v>33.076999999999998</v>
      </c>
      <c r="BL14" s="54">
        <f t="shared" si="31"/>
        <v>10</v>
      </c>
      <c r="BM14" s="53">
        <f>VLOOKUP($A14,'2025'!$A:$IZ,11,FALSE)</f>
        <v>51.058999999999997</v>
      </c>
      <c r="BN14" s="54">
        <f t="shared" si="32"/>
        <v>8</v>
      </c>
      <c r="BO14" s="53">
        <f>VLOOKUP($A14,'2025'!$A:$IZ,222,FALSE)</f>
        <v>5.0380000000000003</v>
      </c>
      <c r="BP14" s="54">
        <f t="shared" si="33"/>
        <v>4</v>
      </c>
      <c r="BQ14" s="65">
        <f t="shared" si="34"/>
        <v>70</v>
      </c>
      <c r="BR14" s="47">
        <f t="shared" si="35"/>
        <v>5</v>
      </c>
      <c r="BS14" s="56"/>
      <c r="BT14" s="57">
        <f>VLOOKUP($A14,'Ratings Season'!$A:$M,10,FALSE)</f>
        <v>6.9</v>
      </c>
      <c r="BU14" s="54">
        <f t="shared" si="36"/>
        <v>6</v>
      </c>
      <c r="BV14" s="57">
        <f>VLOOKUP($A14,'Ratings Season'!$A:$M,12,FALSE)</f>
        <v>9.1999999999999993</v>
      </c>
      <c r="BW14" s="54">
        <f t="shared" si="37"/>
        <v>3</v>
      </c>
      <c r="BX14" s="57">
        <f>VLOOKUP($A14,'Ratings Season'!$A:$M,8,FALSE)</f>
        <v>16.100000000000001</v>
      </c>
      <c r="BY14" s="58">
        <f t="shared" si="38"/>
        <v>6</v>
      </c>
      <c r="BZ14" s="72"/>
    </row>
    <row r="15" spans="1:78" s="3" customFormat="1" ht="25" customHeight="1" x14ac:dyDescent="0.2">
      <c r="A15" s="85" t="s">
        <v>16</v>
      </c>
      <c r="B15" s="53">
        <f>VLOOKUP($A15,'2025'!$A:$IZ,222,FALSE)</f>
        <v>5.3040000000000003</v>
      </c>
      <c r="C15" s="54">
        <f t="shared" si="2"/>
        <v>3</v>
      </c>
      <c r="D15" s="55">
        <f>VLOOKUP($A15,'2025'!$A:$IZ,218,FALSE)</f>
        <v>2.6520000000000001</v>
      </c>
      <c r="E15" s="54">
        <f t="shared" si="3"/>
        <v>6</v>
      </c>
      <c r="F15" s="55">
        <f>VLOOKUP($A15,'2025'!$A:$IZ,49,FALSE)</f>
        <v>72.325000000000003</v>
      </c>
      <c r="G15" s="54">
        <f t="shared" si="3"/>
        <v>16</v>
      </c>
      <c r="H15" s="55">
        <f>VLOOKUP($A15,'2025'!$A:$IZ,229,FALSE)</f>
        <v>0.95699999999999996</v>
      </c>
      <c r="I15" s="54">
        <f t="shared" si="4"/>
        <v>9</v>
      </c>
      <c r="J15" s="49">
        <f t="shared" si="0"/>
        <v>70</v>
      </c>
      <c r="K15" s="47">
        <f t="shared" si="5"/>
        <v>9</v>
      </c>
      <c r="L15" s="56"/>
      <c r="M15" s="53">
        <f>VLOOKUP($A15,'2025'!$A:$IZ,88,FALSE)</f>
        <v>12.595000000000001</v>
      </c>
      <c r="N15" s="54">
        <f t="shared" si="1"/>
        <v>12</v>
      </c>
      <c r="O15" s="53">
        <f>VLOOKUP($A15,'2025'!$A:$IZ,84,FALSE)</f>
        <v>21.468</v>
      </c>
      <c r="P15" s="54">
        <f t="shared" si="6"/>
        <v>6</v>
      </c>
      <c r="Q15" s="53">
        <f>VLOOKUP($A15,'2025'!$A:$IZ,85,FALSE)</f>
        <v>24.085000000000001</v>
      </c>
      <c r="R15" s="54">
        <f t="shared" si="7"/>
        <v>8</v>
      </c>
      <c r="S15" s="55">
        <f>VLOOKUP($A15,'2025'!$A:$IZ,29,FALSE)</f>
        <v>1.325</v>
      </c>
      <c r="T15" s="54">
        <f t="shared" si="8"/>
        <v>9</v>
      </c>
      <c r="U15" s="49">
        <f t="shared" si="9"/>
        <v>69</v>
      </c>
      <c r="V15" s="47">
        <f t="shared" si="10"/>
        <v>8</v>
      </c>
      <c r="W15" s="56"/>
      <c r="X15" s="53">
        <f>VLOOKUP($A15,'2025'!$A:$IZ,65,FALSE)</f>
        <v>45.058</v>
      </c>
      <c r="Y15" s="54">
        <f t="shared" si="11"/>
        <v>7</v>
      </c>
      <c r="Z15" s="53">
        <f>VLOOKUP($A15,'2025'!$A:$IZ,64,FALSE)</f>
        <v>22.323</v>
      </c>
      <c r="AA15" s="54">
        <f t="shared" si="12"/>
        <v>12</v>
      </c>
      <c r="AB15" s="53">
        <f>VLOOKUP($A15,'2025'!$A:$IZ,63,FALSE)</f>
        <v>44.572000000000003</v>
      </c>
      <c r="AC15" s="54">
        <f t="shared" si="13"/>
        <v>16</v>
      </c>
      <c r="AD15" s="53">
        <f>VLOOKUP($A15,'2025'!$A:$IZ,71,FALSE)</f>
        <v>-3.6349999999999998</v>
      </c>
      <c r="AE15" s="54">
        <f t="shared" si="14"/>
        <v>17</v>
      </c>
      <c r="AF15" s="65">
        <f t="shared" si="15"/>
        <v>52</v>
      </c>
      <c r="AG15" s="47">
        <f t="shared" si="16"/>
        <v>12</v>
      </c>
      <c r="AH15" s="56"/>
      <c r="AI15" s="53">
        <f>VLOOKUP($A15,'2025'!$A:$IZ,183,FALSE)</f>
        <v>10.182</v>
      </c>
      <c r="AJ15" s="54">
        <f t="shared" si="17"/>
        <v>14</v>
      </c>
      <c r="AK15" s="53">
        <f>VLOOKUP($A15,'2025'!$A:$IZ,181,FALSE)</f>
        <v>21.207999999999998</v>
      </c>
      <c r="AL15" s="54">
        <f t="shared" si="17"/>
        <v>12</v>
      </c>
      <c r="AM15" s="53">
        <f>VLOOKUP($A15,'2025'!$A:$IZ,182,FALSE)</f>
        <v>24.064</v>
      </c>
      <c r="AN15" s="54">
        <f t="shared" si="18"/>
        <v>13</v>
      </c>
      <c r="AO15" s="53">
        <f>VLOOKUP($A15,'2025'!$A:$IZ,163,FALSE)</f>
        <v>26.571999999999999</v>
      </c>
      <c r="AP15" s="54">
        <f t="shared" si="19"/>
        <v>16</v>
      </c>
      <c r="AQ15" s="65">
        <f t="shared" si="20"/>
        <v>49</v>
      </c>
      <c r="AR15" s="47">
        <f t="shared" si="21"/>
        <v>14</v>
      </c>
      <c r="AS15" s="56"/>
      <c r="AT15" s="46">
        <f>VLOOKUP($A15,'2025'!$A:$IZ,250,FALSE)</f>
        <v>2.6960000000000002</v>
      </c>
      <c r="AU15" s="47">
        <f t="shared" si="22"/>
        <v>5</v>
      </c>
      <c r="AV15" s="46">
        <f>VLOOKUP($A15,'2025'!$A:$IZ,92,FALSE)</f>
        <v>11.435</v>
      </c>
      <c r="AW15" s="47">
        <f t="shared" si="23"/>
        <v>7</v>
      </c>
      <c r="AX15" s="46">
        <f>VLOOKUP($A15,'2025'!$A:$IZ,93,FALSE)</f>
        <v>261.73899999999998</v>
      </c>
      <c r="AY15" s="47">
        <f t="shared" si="24"/>
        <v>14</v>
      </c>
      <c r="AZ15" s="46">
        <f>VLOOKUP($A15,'2025'!$A:$IZ,108,FALSE)</f>
        <v>40.564999999999998</v>
      </c>
      <c r="BA15" s="47">
        <f t="shared" si="25"/>
        <v>12</v>
      </c>
      <c r="BB15" s="49">
        <f t="shared" si="26"/>
        <v>66</v>
      </c>
      <c r="BC15" s="47">
        <f t="shared" si="27"/>
        <v>11</v>
      </c>
      <c r="BD15" s="56"/>
      <c r="BE15" s="53">
        <f>VLOOKUP($A15,'2025'!$A:$IZ,80,FALSE)</f>
        <v>45.173999999999999</v>
      </c>
      <c r="BF15" s="54">
        <f t="shared" si="28"/>
        <v>11</v>
      </c>
      <c r="BG15" s="53">
        <f>VLOOKUP($A15,'2025'!$A:$IZ,177,FALSE)</f>
        <v>48.261000000000003</v>
      </c>
      <c r="BH15" s="54">
        <f t="shared" si="29"/>
        <v>12</v>
      </c>
      <c r="BI15" s="53">
        <f>VLOOKUP($A15,'2025'!$A:$IZ,79,FALSE)</f>
        <v>32.912999999999997</v>
      </c>
      <c r="BJ15" s="54">
        <f t="shared" si="30"/>
        <v>10</v>
      </c>
      <c r="BK15" s="53">
        <f>VLOOKUP($A15,'2025'!$A:$IZ,176,FALSE)</f>
        <v>35.390999999999998</v>
      </c>
      <c r="BL15" s="54">
        <f t="shared" si="31"/>
        <v>13</v>
      </c>
      <c r="BM15" s="53">
        <f>VLOOKUP($A15,'2025'!$A:$IZ,11,FALSE)</f>
        <v>51.448</v>
      </c>
      <c r="BN15" s="54">
        <f t="shared" si="32"/>
        <v>5</v>
      </c>
      <c r="BO15" s="53">
        <f>VLOOKUP($A15,'2025'!$A:$IZ,222,FALSE)</f>
        <v>5.3040000000000003</v>
      </c>
      <c r="BP15" s="54">
        <f t="shared" si="33"/>
        <v>3</v>
      </c>
      <c r="BQ15" s="65">
        <f t="shared" si="34"/>
        <v>52</v>
      </c>
      <c r="BR15" s="47">
        <f t="shared" si="35"/>
        <v>9</v>
      </c>
      <c r="BS15" s="56"/>
      <c r="BT15" s="57">
        <f>VLOOKUP($A15,'Ratings Season'!$A:$M,10,FALSE)</f>
        <v>-0.8</v>
      </c>
      <c r="BU15" s="54">
        <f t="shared" si="36"/>
        <v>10</v>
      </c>
      <c r="BV15" s="57">
        <f>VLOOKUP($A15,'Ratings Season'!$A:$M,12,FALSE)</f>
        <v>-2.9</v>
      </c>
      <c r="BW15" s="54">
        <f t="shared" si="37"/>
        <v>12</v>
      </c>
      <c r="BX15" s="57">
        <f>VLOOKUP($A15,'Ratings Season'!$A:$M,8,FALSE)</f>
        <v>-3.7</v>
      </c>
      <c r="BY15" s="58">
        <f t="shared" si="38"/>
        <v>12</v>
      </c>
      <c r="BZ15" s="72"/>
    </row>
    <row r="16" spans="1:78" s="3" customFormat="1" ht="25" customHeight="1" x14ac:dyDescent="0.2">
      <c r="A16" s="86" t="s">
        <v>11</v>
      </c>
      <c r="B16" s="53">
        <f>VLOOKUP($A16,'2025'!$A:$IZ,222,FALSE)</f>
        <v>-5.0869999999999997</v>
      </c>
      <c r="C16" s="54">
        <f t="shared" si="2"/>
        <v>15</v>
      </c>
      <c r="D16" s="55">
        <f>VLOOKUP($A16,'2025'!$A:$IZ,218,FALSE)</f>
        <v>0.65200000000000002</v>
      </c>
      <c r="E16" s="54">
        <f t="shared" si="3"/>
        <v>8</v>
      </c>
      <c r="F16" s="55">
        <f>VLOOKUP($A16,'2025'!$A:$IZ,49,FALSE)</f>
        <v>76.131</v>
      </c>
      <c r="G16" s="54">
        <f t="shared" si="3"/>
        <v>6</v>
      </c>
      <c r="H16" s="55">
        <f>VLOOKUP($A16,'2025'!$A:$IZ,229,FALSE)</f>
        <v>2.609</v>
      </c>
      <c r="I16" s="54">
        <f t="shared" si="4"/>
        <v>6</v>
      </c>
      <c r="J16" s="49">
        <f t="shared" si="0"/>
        <v>69</v>
      </c>
      <c r="K16" s="47">
        <f t="shared" si="5"/>
        <v>10</v>
      </c>
      <c r="L16" s="56"/>
      <c r="M16" s="53">
        <f>VLOOKUP($A16,'2025'!$A:$IZ,88,FALSE)</f>
        <v>10.385</v>
      </c>
      <c r="N16" s="54">
        <f t="shared" si="1"/>
        <v>18</v>
      </c>
      <c r="O16" s="53">
        <f>VLOOKUP($A16,'2025'!$A:$IZ,84,FALSE)</f>
        <v>18.814</v>
      </c>
      <c r="P16" s="54">
        <f t="shared" si="6"/>
        <v>15</v>
      </c>
      <c r="Q16" s="53">
        <f>VLOOKUP($A16,'2025'!$A:$IZ,85,FALSE)</f>
        <v>19.393000000000001</v>
      </c>
      <c r="R16" s="54">
        <f t="shared" si="7"/>
        <v>18</v>
      </c>
      <c r="S16" s="55">
        <f>VLOOKUP($A16,'2025'!$A:$IZ,29,FALSE)</f>
        <v>-0.57299999999999995</v>
      </c>
      <c r="T16" s="54">
        <f t="shared" si="8"/>
        <v>14</v>
      </c>
      <c r="U16" s="49">
        <f t="shared" si="9"/>
        <v>39</v>
      </c>
      <c r="V16" s="47">
        <f t="shared" si="10"/>
        <v>16</v>
      </c>
      <c r="W16" s="56"/>
      <c r="X16" s="53">
        <f>VLOOKUP($A16,'2025'!$A:$IZ,65,FALSE)</f>
        <v>44.34</v>
      </c>
      <c r="Y16" s="54">
        <f t="shared" si="11"/>
        <v>11</v>
      </c>
      <c r="Z16" s="53">
        <f>VLOOKUP($A16,'2025'!$A:$IZ,64,FALSE)</f>
        <v>25.189</v>
      </c>
      <c r="AA16" s="54">
        <f t="shared" si="12"/>
        <v>5</v>
      </c>
      <c r="AB16" s="53">
        <f>VLOOKUP($A16,'2025'!$A:$IZ,63,FALSE)</f>
        <v>51.445</v>
      </c>
      <c r="AC16" s="54">
        <f t="shared" si="13"/>
        <v>3</v>
      </c>
      <c r="AD16" s="53">
        <f>VLOOKUP($A16,'2025'!$A:$IZ,71,FALSE)</f>
        <v>-0.111</v>
      </c>
      <c r="AE16" s="54">
        <f t="shared" si="14"/>
        <v>9</v>
      </c>
      <c r="AF16" s="65">
        <f t="shared" si="15"/>
        <v>76</v>
      </c>
      <c r="AG16" s="47">
        <f t="shared" si="16"/>
        <v>6</v>
      </c>
      <c r="AH16" s="56"/>
      <c r="AI16" s="53">
        <f>VLOOKUP($A16,'2025'!$A:$IZ,183,FALSE)</f>
        <v>12.340999999999999</v>
      </c>
      <c r="AJ16" s="54">
        <f t="shared" si="17"/>
        <v>15</v>
      </c>
      <c r="AK16" s="53">
        <f>VLOOKUP($A16,'2025'!$A:$IZ,181,FALSE)</f>
        <v>25.484999999999999</v>
      </c>
      <c r="AL16" s="54">
        <f t="shared" si="17"/>
        <v>18</v>
      </c>
      <c r="AM16" s="53">
        <f>VLOOKUP($A16,'2025'!$A:$IZ,182,FALSE)</f>
        <v>26.844999999999999</v>
      </c>
      <c r="AN16" s="54">
        <f t="shared" si="18"/>
        <v>16</v>
      </c>
      <c r="AO16" s="53">
        <f>VLOOKUP($A16,'2025'!$A:$IZ,163,FALSE)</f>
        <v>27.067</v>
      </c>
      <c r="AP16" s="54">
        <f t="shared" si="19"/>
        <v>17</v>
      </c>
      <c r="AQ16" s="65">
        <f t="shared" si="20"/>
        <v>38</v>
      </c>
      <c r="AR16" s="47">
        <f t="shared" si="21"/>
        <v>16</v>
      </c>
      <c r="AS16" s="56"/>
      <c r="AT16" s="46">
        <f>VLOOKUP($A16,'2025'!$A:$IZ,250,FALSE)</f>
        <v>-5.87</v>
      </c>
      <c r="AU16" s="47">
        <f t="shared" si="22"/>
        <v>16</v>
      </c>
      <c r="AV16" s="46">
        <f>VLOOKUP($A16,'2025'!$A:$IZ,92,FALSE)</f>
        <v>10.651999999999999</v>
      </c>
      <c r="AW16" s="47">
        <f t="shared" si="23"/>
        <v>11</v>
      </c>
      <c r="AX16" s="46">
        <f>VLOOKUP($A16,'2025'!$A:$IZ,93,FALSE)</f>
        <v>261.08699999999999</v>
      </c>
      <c r="AY16" s="47">
        <f t="shared" si="24"/>
        <v>16</v>
      </c>
      <c r="AZ16" s="46">
        <f>VLOOKUP($A16,'2025'!$A:$IZ,108,FALSE)</f>
        <v>39.957000000000001</v>
      </c>
      <c r="BA16" s="47">
        <f t="shared" si="25"/>
        <v>15</v>
      </c>
      <c r="BB16" s="49">
        <f t="shared" si="26"/>
        <v>46</v>
      </c>
      <c r="BC16" s="47">
        <f t="shared" si="27"/>
        <v>18</v>
      </c>
      <c r="BD16" s="56"/>
      <c r="BE16" s="53">
        <f>VLOOKUP($A16,'2025'!$A:$IZ,80,FALSE)</f>
        <v>35.738999999999997</v>
      </c>
      <c r="BF16" s="54">
        <f t="shared" si="28"/>
        <v>17</v>
      </c>
      <c r="BG16" s="53">
        <f>VLOOKUP($A16,'2025'!$A:$IZ,177,FALSE)</f>
        <v>55.87</v>
      </c>
      <c r="BH16" s="54">
        <f t="shared" si="29"/>
        <v>16</v>
      </c>
      <c r="BI16" s="53">
        <f>VLOOKUP($A16,'2025'!$A:$IZ,79,FALSE)</f>
        <v>37.783000000000001</v>
      </c>
      <c r="BJ16" s="54">
        <f t="shared" si="30"/>
        <v>4</v>
      </c>
      <c r="BK16" s="53">
        <f>VLOOKUP($A16,'2025'!$A:$IZ,176,FALSE)</f>
        <v>42.347999999999999</v>
      </c>
      <c r="BL16" s="54">
        <f t="shared" si="31"/>
        <v>18</v>
      </c>
      <c r="BM16" s="53">
        <f>VLOOKUP($A16,'2025'!$A:$IZ,11,FALSE)</f>
        <v>45.872</v>
      </c>
      <c r="BN16" s="54">
        <f t="shared" si="32"/>
        <v>18</v>
      </c>
      <c r="BO16" s="53">
        <f>VLOOKUP($A16,'2025'!$A:$IZ,222,FALSE)</f>
        <v>-5.0869999999999997</v>
      </c>
      <c r="BP16" s="54">
        <f t="shared" si="33"/>
        <v>15</v>
      </c>
      <c r="BQ16" s="65">
        <f t="shared" si="34"/>
        <v>18</v>
      </c>
      <c r="BR16" s="47">
        <f t="shared" si="35"/>
        <v>15</v>
      </c>
      <c r="BS16" s="56"/>
      <c r="BT16" s="57">
        <f>VLOOKUP($A16,'Ratings Season'!$A:$M,10,FALSE)</f>
        <v>-5.3</v>
      </c>
      <c r="BU16" s="54">
        <f t="shared" si="36"/>
        <v>13</v>
      </c>
      <c r="BV16" s="57">
        <f>VLOOKUP($A16,'Ratings Season'!$A:$M,12,FALSE)</f>
        <v>-16.100000000000001</v>
      </c>
      <c r="BW16" s="54">
        <f t="shared" si="37"/>
        <v>17</v>
      </c>
      <c r="BX16" s="57">
        <f>VLOOKUP($A16,'Ratings Season'!$A:$M,8,FALSE)</f>
        <v>-21.4</v>
      </c>
      <c r="BY16" s="58">
        <f t="shared" si="38"/>
        <v>15</v>
      </c>
      <c r="BZ16" s="72"/>
    </row>
    <row r="17" spans="1:78" s="3" customFormat="1" ht="25" customHeight="1" x14ac:dyDescent="0.2">
      <c r="A17" s="87" t="s">
        <v>13</v>
      </c>
      <c r="B17" s="53">
        <f>VLOOKUP($A17,'2025'!$A:$IZ,222,FALSE)</f>
        <v>-10.173999999999999</v>
      </c>
      <c r="C17" s="54">
        <f t="shared" si="2"/>
        <v>18</v>
      </c>
      <c r="D17" s="55">
        <f>VLOOKUP($A17,'2025'!$A:$IZ,218,FALSE)</f>
        <v>-8.6959999999999997</v>
      </c>
      <c r="E17" s="54">
        <f t="shared" si="3"/>
        <v>17</v>
      </c>
      <c r="F17" s="55">
        <f>VLOOKUP($A17,'2025'!$A:$IZ,49,FALSE)</f>
        <v>74.021000000000001</v>
      </c>
      <c r="G17" s="54">
        <f t="shared" si="3"/>
        <v>11</v>
      </c>
      <c r="H17" s="55">
        <f>VLOOKUP($A17,'2025'!$A:$IZ,229,FALSE)</f>
        <v>-2.2610000000000001</v>
      </c>
      <c r="I17" s="54">
        <f t="shared" si="4"/>
        <v>15</v>
      </c>
      <c r="J17" s="49">
        <f t="shared" si="0"/>
        <v>43</v>
      </c>
      <c r="K17" s="47">
        <f t="shared" si="5"/>
        <v>16</v>
      </c>
      <c r="L17" s="56"/>
      <c r="M17" s="53">
        <f>VLOOKUP($A17,'2025'!$A:$IZ,88,FALSE)</f>
        <v>10.968999999999999</v>
      </c>
      <c r="N17" s="54">
        <f t="shared" si="1"/>
        <v>15</v>
      </c>
      <c r="O17" s="53">
        <f>VLOOKUP($A17,'2025'!$A:$IZ,84,FALSE)</f>
        <v>18.841000000000001</v>
      </c>
      <c r="P17" s="54">
        <f t="shared" si="6"/>
        <v>14</v>
      </c>
      <c r="Q17" s="53">
        <f>VLOOKUP($A17,'2025'!$A:$IZ,85,FALSE)</f>
        <v>20.062999999999999</v>
      </c>
      <c r="R17" s="54">
        <f t="shared" si="7"/>
        <v>16</v>
      </c>
      <c r="S17" s="55">
        <f>VLOOKUP($A17,'2025'!$A:$IZ,29,FALSE)</f>
        <v>-0.41299999999999998</v>
      </c>
      <c r="T17" s="54">
        <f t="shared" si="8"/>
        <v>13</v>
      </c>
      <c r="U17" s="49">
        <f t="shared" si="9"/>
        <v>46</v>
      </c>
      <c r="V17" s="47">
        <f t="shared" si="10"/>
        <v>14</v>
      </c>
      <c r="W17" s="56"/>
      <c r="X17" s="53">
        <f>VLOOKUP($A17,'2025'!$A:$IZ,65,FALSE)</f>
        <v>43.073</v>
      </c>
      <c r="Y17" s="54">
        <f t="shared" si="11"/>
        <v>14</v>
      </c>
      <c r="Z17" s="53">
        <f>VLOOKUP($A17,'2025'!$A:$IZ,64,FALSE)</f>
        <v>21.67</v>
      </c>
      <c r="AA17" s="54">
        <f t="shared" si="12"/>
        <v>14</v>
      </c>
      <c r="AB17" s="53">
        <f>VLOOKUP($A17,'2025'!$A:$IZ,63,FALSE)</f>
        <v>44.936</v>
      </c>
      <c r="AC17" s="54">
        <f t="shared" si="13"/>
        <v>14</v>
      </c>
      <c r="AD17" s="53">
        <f>VLOOKUP($A17,'2025'!$A:$IZ,71,FALSE)</f>
        <v>-2.85</v>
      </c>
      <c r="AE17" s="54">
        <f t="shared" si="14"/>
        <v>16</v>
      </c>
      <c r="AF17" s="65">
        <f t="shared" si="15"/>
        <v>46</v>
      </c>
      <c r="AG17" s="47">
        <f t="shared" si="16"/>
        <v>16</v>
      </c>
      <c r="AH17" s="56"/>
      <c r="AI17" s="53">
        <f>VLOOKUP($A17,'2025'!$A:$IZ,183,FALSE)</f>
        <v>8.6069999999999993</v>
      </c>
      <c r="AJ17" s="54">
        <f t="shared" si="17"/>
        <v>4</v>
      </c>
      <c r="AK17" s="53">
        <f>VLOOKUP($A17,'2025'!$A:$IZ,181,FALSE)</f>
        <v>21.991</v>
      </c>
      <c r="AL17" s="54">
        <f t="shared" si="17"/>
        <v>13</v>
      </c>
      <c r="AM17" s="53">
        <f>VLOOKUP($A17,'2025'!$A:$IZ,182,FALSE)</f>
        <v>21.920999999999999</v>
      </c>
      <c r="AN17" s="54">
        <f t="shared" si="18"/>
        <v>7</v>
      </c>
      <c r="AO17" s="53">
        <f>VLOOKUP($A17,'2025'!$A:$IZ,163,FALSE)</f>
        <v>24.486999999999998</v>
      </c>
      <c r="AP17" s="54">
        <f t="shared" si="19"/>
        <v>12</v>
      </c>
      <c r="AQ17" s="65">
        <f t="shared" si="20"/>
        <v>68</v>
      </c>
      <c r="AR17" s="47">
        <f t="shared" si="21"/>
        <v>11</v>
      </c>
      <c r="AS17" s="56"/>
      <c r="AT17" s="46">
        <f>VLOOKUP($A17,'2025'!$A:$IZ,250,FALSE)</f>
        <v>0.56499999999999995</v>
      </c>
      <c r="AU17" s="47">
        <f t="shared" si="22"/>
        <v>9</v>
      </c>
      <c r="AV17" s="46">
        <f>VLOOKUP($A17,'2025'!$A:$IZ,92,FALSE)</f>
        <v>11.042999999999999</v>
      </c>
      <c r="AW17" s="47">
        <f t="shared" si="23"/>
        <v>9</v>
      </c>
      <c r="AX17" s="46">
        <f>VLOOKUP($A17,'2025'!$A:$IZ,93,FALSE)</f>
        <v>274.91300000000001</v>
      </c>
      <c r="AY17" s="47">
        <f t="shared" si="24"/>
        <v>3</v>
      </c>
      <c r="AZ17" s="46">
        <f>VLOOKUP($A17,'2025'!$A:$IZ,108,FALSE)</f>
        <v>41.478000000000002</v>
      </c>
      <c r="BA17" s="47">
        <f t="shared" si="25"/>
        <v>11</v>
      </c>
      <c r="BB17" s="49">
        <f t="shared" si="26"/>
        <v>72</v>
      </c>
      <c r="BC17" s="47">
        <f t="shared" si="27"/>
        <v>6</v>
      </c>
      <c r="BD17" s="56"/>
      <c r="BE17" s="53">
        <f>VLOOKUP($A17,'2025'!$A:$IZ,80,FALSE)</f>
        <v>38.826000000000001</v>
      </c>
      <c r="BF17" s="54">
        <f t="shared" si="28"/>
        <v>15</v>
      </c>
      <c r="BG17" s="53">
        <f>VLOOKUP($A17,'2025'!$A:$IZ,177,FALSE)</f>
        <v>51.435000000000002</v>
      </c>
      <c r="BH17" s="54">
        <f t="shared" si="29"/>
        <v>14</v>
      </c>
      <c r="BI17" s="53">
        <f>VLOOKUP($A17,'2025'!$A:$IZ,79,FALSE)</f>
        <v>32.087000000000003</v>
      </c>
      <c r="BJ17" s="54">
        <f t="shared" si="30"/>
        <v>13</v>
      </c>
      <c r="BK17" s="53">
        <f>VLOOKUP($A17,'2025'!$A:$IZ,176,FALSE)</f>
        <v>38.957000000000001</v>
      </c>
      <c r="BL17" s="54">
        <f t="shared" si="31"/>
        <v>16</v>
      </c>
      <c r="BM17" s="53">
        <f>VLOOKUP($A17,'2025'!$A:$IZ,11,FALSE)</f>
        <v>48.576000000000001</v>
      </c>
      <c r="BN17" s="54">
        <f t="shared" si="32"/>
        <v>12</v>
      </c>
      <c r="BO17" s="53">
        <f>VLOOKUP($A17,'2025'!$A:$IZ,222,FALSE)</f>
        <v>-10.173999999999999</v>
      </c>
      <c r="BP17" s="54">
        <f t="shared" si="33"/>
        <v>18</v>
      </c>
      <c r="BQ17" s="65">
        <f t="shared" si="34"/>
        <v>18</v>
      </c>
      <c r="BR17" s="47">
        <f t="shared" si="35"/>
        <v>15</v>
      </c>
      <c r="BS17" s="56"/>
      <c r="BT17" s="57">
        <f>VLOOKUP($A17,'Ratings Season'!$A:$M,10,FALSE)</f>
        <v>-7.7</v>
      </c>
      <c r="BU17" s="54">
        <f t="shared" si="36"/>
        <v>15</v>
      </c>
      <c r="BV17" s="57">
        <f>VLOOKUP($A17,'Ratings Season'!$A:$M,12,FALSE)</f>
        <v>-7.3</v>
      </c>
      <c r="BW17" s="54">
        <f t="shared" si="37"/>
        <v>14</v>
      </c>
      <c r="BX17" s="57">
        <f>VLOOKUP($A17,'Ratings Season'!$A:$M,8,FALSE)</f>
        <v>-15</v>
      </c>
      <c r="BY17" s="58">
        <f t="shared" si="38"/>
        <v>14</v>
      </c>
      <c r="BZ17" s="72"/>
    </row>
    <row r="18" spans="1:78" s="3" customFormat="1" ht="25" customHeight="1" x14ac:dyDescent="0.2">
      <c r="A18" s="88" t="s">
        <v>5</v>
      </c>
      <c r="B18" s="53">
        <f>VLOOKUP($A18,'2025'!$A:$IZ,222,FALSE)</f>
        <v>-5.3040000000000003</v>
      </c>
      <c r="C18" s="54">
        <f t="shared" si="2"/>
        <v>16</v>
      </c>
      <c r="D18" s="55">
        <f>VLOOKUP($A18,'2025'!$A:$IZ,218,FALSE)</f>
        <v>-4.9130000000000003</v>
      </c>
      <c r="E18" s="54">
        <f t="shared" si="3"/>
        <v>15</v>
      </c>
      <c r="F18" s="55">
        <f>VLOOKUP($A18,'2025'!$A:$IZ,49,FALSE)</f>
        <v>69.340999999999994</v>
      </c>
      <c r="G18" s="54">
        <f t="shared" si="3"/>
        <v>18</v>
      </c>
      <c r="H18" s="55">
        <f>VLOOKUP($A18,'2025'!$A:$IZ,229,FALSE)</f>
        <v>-4.5650000000000004</v>
      </c>
      <c r="I18" s="54">
        <f t="shared" si="4"/>
        <v>17</v>
      </c>
      <c r="J18" s="49">
        <f t="shared" si="0"/>
        <v>38</v>
      </c>
      <c r="K18" s="47">
        <f t="shared" si="5"/>
        <v>18</v>
      </c>
      <c r="L18" s="56"/>
      <c r="M18" s="53">
        <f>VLOOKUP($A18,'2025'!$A:$IZ,88,FALSE)</f>
        <v>11.097</v>
      </c>
      <c r="N18" s="54">
        <f t="shared" si="1"/>
        <v>14</v>
      </c>
      <c r="O18" s="53">
        <f>VLOOKUP($A18,'2025'!$A:$IZ,84,FALSE)</f>
        <v>17.745999999999999</v>
      </c>
      <c r="P18" s="54">
        <f t="shared" si="6"/>
        <v>16</v>
      </c>
      <c r="Q18" s="53">
        <f>VLOOKUP($A18,'2025'!$A:$IZ,85,FALSE)</f>
        <v>20.812000000000001</v>
      </c>
      <c r="R18" s="54">
        <f t="shared" si="7"/>
        <v>13</v>
      </c>
      <c r="S18" s="55">
        <f>VLOOKUP($A18,'2025'!$A:$IZ,29,FALSE)</f>
        <v>-0.63400000000000001</v>
      </c>
      <c r="T18" s="54">
        <f t="shared" si="8"/>
        <v>15</v>
      </c>
      <c r="U18" s="49">
        <f t="shared" si="9"/>
        <v>46</v>
      </c>
      <c r="V18" s="47">
        <f t="shared" si="10"/>
        <v>14</v>
      </c>
      <c r="W18" s="56"/>
      <c r="X18" s="53">
        <f>VLOOKUP($A18,'2025'!$A:$IZ,65,FALSE)</f>
        <v>42.183</v>
      </c>
      <c r="Y18" s="54">
        <f t="shared" si="11"/>
        <v>15</v>
      </c>
      <c r="Z18" s="53">
        <f>VLOOKUP($A18,'2025'!$A:$IZ,64,FALSE)</f>
        <v>20.059000000000001</v>
      </c>
      <c r="AA18" s="54">
        <f t="shared" si="12"/>
        <v>17</v>
      </c>
      <c r="AB18" s="53">
        <f>VLOOKUP($A18,'2025'!$A:$IZ,63,FALSE)</f>
        <v>43.966000000000001</v>
      </c>
      <c r="AC18" s="54">
        <f t="shared" si="13"/>
        <v>17</v>
      </c>
      <c r="AD18" s="53">
        <f>VLOOKUP($A18,'2025'!$A:$IZ,71,FALSE)</f>
        <v>-1.4550000000000001</v>
      </c>
      <c r="AE18" s="54">
        <f t="shared" si="14"/>
        <v>12</v>
      </c>
      <c r="AF18" s="65">
        <f t="shared" si="15"/>
        <v>43</v>
      </c>
      <c r="AG18" s="47">
        <f t="shared" si="16"/>
        <v>17</v>
      </c>
      <c r="AH18" s="56"/>
      <c r="AI18" s="53">
        <f>VLOOKUP($A18,'2025'!$A:$IZ,183,FALSE)</f>
        <v>12.404999999999999</v>
      </c>
      <c r="AJ18" s="54">
        <f t="shared" si="17"/>
        <v>16</v>
      </c>
      <c r="AK18" s="53">
        <f>VLOOKUP($A18,'2025'!$A:$IZ,181,FALSE)</f>
        <v>24.103000000000002</v>
      </c>
      <c r="AL18" s="54">
        <f t="shared" si="17"/>
        <v>16</v>
      </c>
      <c r="AM18" s="53">
        <f>VLOOKUP($A18,'2025'!$A:$IZ,182,FALSE)</f>
        <v>27.088999999999999</v>
      </c>
      <c r="AN18" s="54">
        <f t="shared" si="18"/>
        <v>17</v>
      </c>
      <c r="AO18" s="53">
        <f>VLOOKUP($A18,'2025'!$A:$IZ,163,FALSE)</f>
        <v>24.824000000000002</v>
      </c>
      <c r="AP18" s="54">
        <f t="shared" si="19"/>
        <v>13</v>
      </c>
      <c r="AQ18" s="65">
        <f t="shared" si="20"/>
        <v>42</v>
      </c>
      <c r="AR18" s="47">
        <f t="shared" si="21"/>
        <v>15</v>
      </c>
      <c r="AS18" s="56"/>
      <c r="AT18" s="46">
        <f>VLOOKUP($A18,'2025'!$A:$IZ,250,FALSE)</f>
        <v>-10.348000000000001</v>
      </c>
      <c r="AU18" s="47">
        <f t="shared" si="22"/>
        <v>18</v>
      </c>
      <c r="AV18" s="46">
        <f>VLOOKUP($A18,'2025'!$A:$IZ,92,FALSE)</f>
        <v>7.7389999999999999</v>
      </c>
      <c r="AW18" s="47">
        <f t="shared" si="23"/>
        <v>18</v>
      </c>
      <c r="AX18" s="46">
        <f>VLOOKUP($A18,'2025'!$A:$IZ,93,FALSE)</f>
        <v>268.08699999999999</v>
      </c>
      <c r="AY18" s="47">
        <f t="shared" si="24"/>
        <v>9</v>
      </c>
      <c r="AZ18" s="46">
        <f>VLOOKUP($A18,'2025'!$A:$IZ,108,FALSE)</f>
        <v>40.564999999999998</v>
      </c>
      <c r="BA18" s="47">
        <f t="shared" si="25"/>
        <v>12</v>
      </c>
      <c r="BB18" s="49">
        <f t="shared" si="26"/>
        <v>47</v>
      </c>
      <c r="BC18" s="47">
        <f t="shared" si="27"/>
        <v>17</v>
      </c>
      <c r="BD18" s="56"/>
      <c r="BE18" s="53">
        <f>VLOOKUP($A18,'2025'!$A:$IZ,80,FALSE)</f>
        <v>34.609000000000002</v>
      </c>
      <c r="BF18" s="54">
        <f t="shared" si="28"/>
        <v>18</v>
      </c>
      <c r="BG18" s="53">
        <f>VLOOKUP($A18,'2025'!$A:$IZ,177,FALSE)</f>
        <v>53.87</v>
      </c>
      <c r="BH18" s="54">
        <f t="shared" si="29"/>
        <v>15</v>
      </c>
      <c r="BI18" s="53">
        <f>VLOOKUP($A18,'2025'!$A:$IZ,79,FALSE)</f>
        <v>24.042999999999999</v>
      </c>
      <c r="BJ18" s="54">
        <f t="shared" si="30"/>
        <v>17</v>
      </c>
      <c r="BK18" s="53">
        <f>VLOOKUP($A18,'2025'!$A:$IZ,176,FALSE)</f>
        <v>37</v>
      </c>
      <c r="BL18" s="54">
        <f t="shared" si="31"/>
        <v>15</v>
      </c>
      <c r="BM18" s="53">
        <f>VLOOKUP($A18,'2025'!$A:$IZ,11,FALSE)</f>
        <v>46.302</v>
      </c>
      <c r="BN18" s="54">
        <f t="shared" si="32"/>
        <v>16</v>
      </c>
      <c r="BO18" s="53">
        <f>VLOOKUP($A18,'2025'!$A:$IZ,222,FALSE)</f>
        <v>-5.3040000000000003</v>
      </c>
      <c r="BP18" s="54">
        <f t="shared" si="33"/>
        <v>16</v>
      </c>
      <c r="BQ18" s="65">
        <f t="shared" si="34"/>
        <v>9</v>
      </c>
      <c r="BR18" s="47">
        <f t="shared" si="35"/>
        <v>17</v>
      </c>
      <c r="BS18" s="56"/>
      <c r="BT18" s="57">
        <f>VLOOKUP($A18,'Ratings Season'!$A:$M,10,FALSE)</f>
        <v>-20.8</v>
      </c>
      <c r="BU18" s="54">
        <f t="shared" si="36"/>
        <v>18</v>
      </c>
      <c r="BV18" s="57">
        <f>VLOOKUP($A18,'Ratings Season'!$A:$M,12,FALSE)</f>
        <v>-11.1</v>
      </c>
      <c r="BW18" s="54">
        <f t="shared" si="37"/>
        <v>16</v>
      </c>
      <c r="BX18" s="57">
        <f>VLOOKUP($A18,'Ratings Season'!$A:$M,8,FALSE)</f>
        <v>-31.9</v>
      </c>
      <c r="BY18" s="58">
        <f t="shared" si="38"/>
        <v>17</v>
      </c>
      <c r="BZ18" s="72"/>
    </row>
    <row r="19" spans="1:78" s="3" customFormat="1" ht="25" customHeight="1" x14ac:dyDescent="0.2">
      <c r="A19" s="89" t="s">
        <v>15</v>
      </c>
      <c r="B19" s="53">
        <f>VLOOKUP($A19,'2025'!$A:$IZ,222,FALSE)</f>
        <v>1.0429999999999999</v>
      </c>
      <c r="C19" s="54">
        <f t="shared" si="2"/>
        <v>7</v>
      </c>
      <c r="D19" s="55">
        <f>VLOOKUP($A19,'2025'!$A:$IZ,218,FALSE)</f>
        <v>11.304</v>
      </c>
      <c r="E19" s="54">
        <f t="shared" si="3"/>
        <v>1</v>
      </c>
      <c r="F19" s="55">
        <f>VLOOKUP($A19,'2025'!$A:$IZ,49,FALSE)</f>
        <v>74.798000000000002</v>
      </c>
      <c r="G19" s="54">
        <f t="shared" si="3"/>
        <v>9</v>
      </c>
      <c r="H19" s="55">
        <f>VLOOKUP($A19,'2025'!$A:$IZ,229,FALSE)</f>
        <v>1</v>
      </c>
      <c r="I19" s="54">
        <f t="shared" si="4"/>
        <v>8</v>
      </c>
      <c r="J19" s="49">
        <f t="shared" si="0"/>
        <v>79</v>
      </c>
      <c r="K19" s="47">
        <f t="shared" si="5"/>
        <v>3</v>
      </c>
      <c r="L19" s="56"/>
      <c r="M19" s="53">
        <f>VLOOKUP($A19,'2025'!$A:$IZ,88,FALSE)</f>
        <v>13.680999999999999</v>
      </c>
      <c r="N19" s="54">
        <f t="shared" si="1"/>
        <v>6</v>
      </c>
      <c r="O19" s="53">
        <f>VLOOKUP($A19,'2025'!$A:$IZ,84,FALSE)</f>
        <v>20.279</v>
      </c>
      <c r="P19" s="54">
        <f t="shared" si="6"/>
        <v>12</v>
      </c>
      <c r="Q19" s="53">
        <f>VLOOKUP($A19,'2025'!$A:$IZ,85,FALSE)</f>
        <v>20.087</v>
      </c>
      <c r="R19" s="54">
        <f t="shared" si="7"/>
        <v>15</v>
      </c>
      <c r="S19" s="55">
        <f>VLOOKUP($A19,'2025'!$A:$IZ,29,FALSE)</f>
        <v>1.6930000000000001</v>
      </c>
      <c r="T19" s="54">
        <f t="shared" si="8"/>
        <v>8</v>
      </c>
      <c r="U19" s="49">
        <f t="shared" si="9"/>
        <v>63</v>
      </c>
      <c r="V19" s="47">
        <f t="shared" si="10"/>
        <v>12</v>
      </c>
      <c r="W19" s="56"/>
      <c r="X19" s="53">
        <f>VLOOKUP($A19,'2025'!$A:$IZ,65,FALSE)</f>
        <v>44.994999999999997</v>
      </c>
      <c r="Y19" s="54">
        <f t="shared" si="11"/>
        <v>8</v>
      </c>
      <c r="Z19" s="53">
        <f>VLOOKUP($A19,'2025'!$A:$IZ,64,FALSE)</f>
        <v>24.166</v>
      </c>
      <c r="AA19" s="54">
        <f t="shared" si="12"/>
        <v>7</v>
      </c>
      <c r="AB19" s="53">
        <f>VLOOKUP($A19,'2025'!$A:$IZ,63,FALSE)</f>
        <v>48.639000000000003</v>
      </c>
      <c r="AC19" s="54">
        <f t="shared" si="13"/>
        <v>9</v>
      </c>
      <c r="AD19" s="53">
        <f>VLOOKUP($A19,'2025'!$A:$IZ,71,FALSE)</f>
        <v>-0.998</v>
      </c>
      <c r="AE19" s="54">
        <f t="shared" si="14"/>
        <v>10</v>
      </c>
      <c r="AF19" s="65">
        <f t="shared" si="15"/>
        <v>70</v>
      </c>
      <c r="AG19" s="47">
        <f t="shared" si="16"/>
        <v>8</v>
      </c>
      <c r="AH19" s="56"/>
      <c r="AI19" s="53">
        <f>VLOOKUP($A19,'2025'!$A:$IZ,183,FALSE)</f>
        <v>9.4779999999999998</v>
      </c>
      <c r="AJ19" s="54">
        <f t="shared" si="17"/>
        <v>11</v>
      </c>
      <c r="AK19" s="53">
        <f>VLOOKUP($A19,'2025'!$A:$IZ,181,FALSE)</f>
        <v>22.988</v>
      </c>
      <c r="AL19" s="54">
        <f t="shared" si="17"/>
        <v>14</v>
      </c>
      <c r="AM19" s="53">
        <f>VLOOKUP($A19,'2025'!$A:$IZ,182,FALSE)</f>
        <v>21.385000000000002</v>
      </c>
      <c r="AN19" s="54">
        <f t="shared" si="18"/>
        <v>6</v>
      </c>
      <c r="AO19" s="53">
        <f>VLOOKUP($A19,'2025'!$A:$IZ,163,FALSE)</f>
        <v>25.273</v>
      </c>
      <c r="AP19" s="54">
        <f t="shared" si="19"/>
        <v>14</v>
      </c>
      <c r="AQ19" s="65">
        <f t="shared" si="20"/>
        <v>59</v>
      </c>
      <c r="AR19" s="47">
        <f t="shared" si="21"/>
        <v>13</v>
      </c>
      <c r="AS19" s="56"/>
      <c r="AT19" s="46">
        <f>VLOOKUP($A19,'2025'!$A:$IZ,250,FALSE)</f>
        <v>-0.39100000000000001</v>
      </c>
      <c r="AU19" s="47">
        <f t="shared" si="22"/>
        <v>11</v>
      </c>
      <c r="AV19" s="46">
        <f>VLOOKUP($A19,'2025'!$A:$IZ,92,FALSE)</f>
        <v>10.913</v>
      </c>
      <c r="AW19" s="47">
        <f t="shared" si="23"/>
        <v>10</v>
      </c>
      <c r="AX19" s="46">
        <f>VLOOKUP($A19,'2025'!$A:$IZ,93,FALSE)</f>
        <v>257.78300000000002</v>
      </c>
      <c r="AY19" s="47">
        <f t="shared" si="24"/>
        <v>18</v>
      </c>
      <c r="AZ19" s="46">
        <f>VLOOKUP($A19,'2025'!$A:$IZ,108,FALSE)</f>
        <v>39.957000000000001</v>
      </c>
      <c r="BA19" s="47">
        <f t="shared" si="25"/>
        <v>15</v>
      </c>
      <c r="BB19" s="49">
        <f t="shared" si="26"/>
        <v>50</v>
      </c>
      <c r="BC19" s="47">
        <f t="shared" si="27"/>
        <v>16</v>
      </c>
      <c r="BD19" s="56"/>
      <c r="BE19" s="53">
        <f>VLOOKUP($A19,'2025'!$A:$IZ,80,FALSE)</f>
        <v>45.478000000000002</v>
      </c>
      <c r="BF19" s="54">
        <f t="shared" si="28"/>
        <v>10</v>
      </c>
      <c r="BG19" s="53">
        <f>VLOOKUP($A19,'2025'!$A:$IZ,177,FALSE)</f>
        <v>49.738999999999997</v>
      </c>
      <c r="BH19" s="54">
        <f t="shared" si="29"/>
        <v>13</v>
      </c>
      <c r="BI19" s="53">
        <f>VLOOKUP($A19,'2025'!$A:$IZ,79,FALSE)</f>
        <v>31.652000000000001</v>
      </c>
      <c r="BJ19" s="54">
        <f t="shared" si="30"/>
        <v>14</v>
      </c>
      <c r="BK19" s="53">
        <f>VLOOKUP($A19,'2025'!$A:$IZ,176,FALSE)</f>
        <v>36.564999999999998</v>
      </c>
      <c r="BL19" s="54">
        <f t="shared" si="31"/>
        <v>14</v>
      </c>
      <c r="BM19" s="53">
        <f>VLOOKUP($A19,'2025'!$A:$IZ,11,FALSE)</f>
        <v>47.728000000000002</v>
      </c>
      <c r="BN19" s="54">
        <f t="shared" si="32"/>
        <v>13</v>
      </c>
      <c r="BO19" s="53">
        <f>VLOOKUP($A19,'2025'!$A:$IZ,222,FALSE)</f>
        <v>1.0429999999999999</v>
      </c>
      <c r="BP19" s="54">
        <f t="shared" si="33"/>
        <v>7</v>
      </c>
      <c r="BQ19" s="65">
        <f t="shared" si="34"/>
        <v>35</v>
      </c>
      <c r="BR19" s="47">
        <f t="shared" si="35"/>
        <v>13</v>
      </c>
      <c r="BS19" s="56"/>
      <c r="BT19" s="57">
        <f>VLOOKUP($A19,'Ratings Season'!$A:$M,10,FALSE)</f>
        <v>-4.2</v>
      </c>
      <c r="BU19" s="54">
        <f t="shared" si="36"/>
        <v>11</v>
      </c>
      <c r="BV19" s="57">
        <f>VLOOKUP($A19,'Ratings Season'!$A:$M,12,FALSE)</f>
        <v>-4.9000000000000004</v>
      </c>
      <c r="BW19" s="54">
        <f t="shared" si="37"/>
        <v>13</v>
      </c>
      <c r="BX19" s="57">
        <f>VLOOKUP($A19,'Ratings Season'!$A:$M,8,FALSE)</f>
        <v>-9.1</v>
      </c>
      <c r="BY19" s="58">
        <f t="shared" si="38"/>
        <v>13</v>
      </c>
      <c r="BZ19" s="72"/>
    </row>
    <row r="20" spans="1:78" s="3" customFormat="1" ht="25" customHeight="1" x14ac:dyDescent="0.2">
      <c r="A20" s="90" t="s">
        <v>1</v>
      </c>
      <c r="B20" s="53">
        <f>VLOOKUP($A20,'2025'!$A:$IZ,222,FALSE)</f>
        <v>-0.52200000000000002</v>
      </c>
      <c r="C20" s="54">
        <f t="shared" si="2"/>
        <v>11</v>
      </c>
      <c r="D20" s="55">
        <f>VLOOKUP($A20,'2025'!$A:$IZ,218,FALSE)</f>
        <v>0.47799999999999998</v>
      </c>
      <c r="E20" s="54">
        <f t="shared" si="3"/>
        <v>9</v>
      </c>
      <c r="F20" s="55">
        <f>VLOOKUP($A20,'2025'!$A:$IZ,49,FALSE)</f>
        <v>76.367000000000004</v>
      </c>
      <c r="G20" s="54">
        <f t="shared" si="3"/>
        <v>5</v>
      </c>
      <c r="H20" s="55">
        <f>VLOOKUP($A20,'2025'!$A:$IZ,229,FALSE)</f>
        <v>2.9569999999999999</v>
      </c>
      <c r="I20" s="54">
        <f t="shared" si="4"/>
        <v>5</v>
      </c>
      <c r="J20" s="49">
        <f t="shared" si="0"/>
        <v>74</v>
      </c>
      <c r="K20" s="47">
        <f t="shared" si="5"/>
        <v>8</v>
      </c>
      <c r="L20" s="56"/>
      <c r="M20" s="53">
        <f>VLOOKUP($A20,'2025'!$A:$IZ,88,FALSE)</f>
        <v>13.714</v>
      </c>
      <c r="N20" s="54">
        <f t="shared" si="1"/>
        <v>5</v>
      </c>
      <c r="O20" s="53">
        <f>VLOOKUP($A20,'2025'!$A:$IZ,84,FALSE)</f>
        <v>20.762</v>
      </c>
      <c r="P20" s="54">
        <f t="shared" si="6"/>
        <v>10</v>
      </c>
      <c r="Q20" s="53">
        <f>VLOOKUP($A20,'2025'!$A:$IZ,85,FALSE)</f>
        <v>25.591999999999999</v>
      </c>
      <c r="R20" s="54">
        <f t="shared" si="7"/>
        <v>5</v>
      </c>
      <c r="S20" s="55">
        <f>VLOOKUP($A20,'2025'!$A:$IZ,29,FALSE)</f>
        <v>0.252</v>
      </c>
      <c r="T20" s="54">
        <f t="shared" si="8"/>
        <v>10</v>
      </c>
      <c r="U20" s="49">
        <f t="shared" si="9"/>
        <v>74</v>
      </c>
      <c r="V20" s="47">
        <f t="shared" si="10"/>
        <v>6</v>
      </c>
      <c r="W20" s="56"/>
      <c r="X20" s="53">
        <f>VLOOKUP($A20,'2025'!$A:$IZ,65,FALSE)</f>
        <v>43.677</v>
      </c>
      <c r="Y20" s="54">
        <f t="shared" si="11"/>
        <v>13</v>
      </c>
      <c r="Z20" s="53">
        <f>VLOOKUP($A20,'2025'!$A:$IZ,64,FALSE)</f>
        <v>21.963000000000001</v>
      </c>
      <c r="AA20" s="54">
        <f t="shared" si="12"/>
        <v>13</v>
      </c>
      <c r="AB20" s="53">
        <f>VLOOKUP($A20,'2025'!$A:$IZ,63,FALSE)</f>
        <v>44.898000000000003</v>
      </c>
      <c r="AC20" s="54">
        <f t="shared" si="13"/>
        <v>15</v>
      </c>
      <c r="AD20" s="53">
        <f>VLOOKUP($A20,'2025'!$A:$IZ,71,FALSE)</f>
        <v>-1.7350000000000001</v>
      </c>
      <c r="AE20" s="54">
        <f t="shared" si="14"/>
        <v>13</v>
      </c>
      <c r="AF20" s="65">
        <f t="shared" si="15"/>
        <v>50</v>
      </c>
      <c r="AG20" s="47">
        <f t="shared" si="16"/>
        <v>13</v>
      </c>
      <c r="AH20" s="56"/>
      <c r="AI20" s="53">
        <f>VLOOKUP($A20,'2025'!$A:$IZ,183,FALSE)</f>
        <v>8.9190000000000005</v>
      </c>
      <c r="AJ20" s="54">
        <f t="shared" si="17"/>
        <v>7</v>
      </c>
      <c r="AK20" s="53">
        <f>VLOOKUP($A20,'2025'!$A:$IZ,181,FALSE)</f>
        <v>20.777999999999999</v>
      </c>
      <c r="AL20" s="54">
        <f t="shared" si="17"/>
        <v>10</v>
      </c>
      <c r="AM20" s="53">
        <f>VLOOKUP($A20,'2025'!$A:$IZ,182,FALSE)</f>
        <v>21.19</v>
      </c>
      <c r="AN20" s="54">
        <f t="shared" si="18"/>
        <v>5</v>
      </c>
      <c r="AO20" s="53">
        <f>VLOOKUP($A20,'2025'!$A:$IZ,163,FALSE)</f>
        <v>23.251999999999999</v>
      </c>
      <c r="AP20" s="54">
        <f t="shared" si="19"/>
        <v>8</v>
      </c>
      <c r="AQ20" s="65">
        <f t="shared" si="20"/>
        <v>74</v>
      </c>
      <c r="AR20" s="47">
        <f t="shared" si="21"/>
        <v>8</v>
      </c>
      <c r="AS20" s="56"/>
      <c r="AT20" s="46">
        <f>VLOOKUP($A20,'2025'!$A:$IZ,250,FALSE)</f>
        <v>0.91300000000000003</v>
      </c>
      <c r="AU20" s="47">
        <f t="shared" si="22"/>
        <v>8</v>
      </c>
      <c r="AV20" s="46">
        <f>VLOOKUP($A20,'2025'!$A:$IZ,92,FALSE)</f>
        <v>9.9570000000000007</v>
      </c>
      <c r="AW20" s="47">
        <f t="shared" si="23"/>
        <v>14</v>
      </c>
      <c r="AX20" s="46">
        <f>VLOOKUP($A20,'2025'!$A:$IZ,93,FALSE)</f>
        <v>258.34800000000001</v>
      </c>
      <c r="AY20" s="47">
        <f t="shared" si="24"/>
        <v>17</v>
      </c>
      <c r="AZ20" s="46">
        <f>VLOOKUP($A20,'2025'!$A:$IZ,108,FALSE)</f>
        <v>40.173999999999999</v>
      </c>
      <c r="BA20" s="47">
        <f t="shared" si="25"/>
        <v>14</v>
      </c>
      <c r="BB20" s="49">
        <f t="shared" si="26"/>
        <v>51</v>
      </c>
      <c r="BC20" s="47">
        <f t="shared" si="27"/>
        <v>15</v>
      </c>
      <c r="BD20" s="56"/>
      <c r="BE20" s="53">
        <f>VLOOKUP($A20,'2025'!$A:$IZ,80,FALSE)</f>
        <v>43.912999999999997</v>
      </c>
      <c r="BF20" s="54">
        <f t="shared" si="28"/>
        <v>12</v>
      </c>
      <c r="BG20" s="53">
        <f>VLOOKUP($A20,'2025'!$A:$IZ,177,FALSE)</f>
        <v>47.957000000000001</v>
      </c>
      <c r="BH20" s="54">
        <f t="shared" si="29"/>
        <v>11</v>
      </c>
      <c r="BI20" s="53">
        <f>VLOOKUP($A20,'2025'!$A:$IZ,79,FALSE)</f>
        <v>32.435000000000002</v>
      </c>
      <c r="BJ20" s="54">
        <f t="shared" si="30"/>
        <v>11</v>
      </c>
      <c r="BK20" s="53">
        <f>VLOOKUP($A20,'2025'!$A:$IZ,176,FALSE)</f>
        <v>30.260999999999999</v>
      </c>
      <c r="BL20" s="54">
        <f t="shared" si="31"/>
        <v>4</v>
      </c>
      <c r="BM20" s="53">
        <f>VLOOKUP($A20,'2025'!$A:$IZ,11,FALSE)</f>
        <v>50.610999999999997</v>
      </c>
      <c r="BN20" s="54">
        <f t="shared" si="32"/>
        <v>10</v>
      </c>
      <c r="BO20" s="53">
        <f>VLOOKUP($A20,'2025'!$A:$IZ,222,FALSE)</f>
        <v>-0.52200000000000002</v>
      </c>
      <c r="BP20" s="54">
        <f t="shared" si="33"/>
        <v>11</v>
      </c>
      <c r="BQ20" s="65">
        <f t="shared" si="34"/>
        <v>47</v>
      </c>
      <c r="BR20" s="47">
        <f t="shared" si="35"/>
        <v>11</v>
      </c>
      <c r="BS20" s="56"/>
      <c r="BT20" s="57">
        <f>VLOOKUP($A20,'Ratings Season'!$A:$M,10,FALSE)</f>
        <v>-4.4000000000000004</v>
      </c>
      <c r="BU20" s="54">
        <f t="shared" si="36"/>
        <v>12</v>
      </c>
      <c r="BV20" s="57">
        <f>VLOOKUP($A20,'Ratings Season'!$A:$M,12,FALSE)</f>
        <v>0.8</v>
      </c>
      <c r="BW20" s="54">
        <f t="shared" si="37"/>
        <v>11</v>
      </c>
      <c r="BX20" s="57">
        <f>VLOOKUP($A20,'Ratings Season'!$A:$M,8,FALSE)</f>
        <v>-3.5</v>
      </c>
      <c r="BY20" s="58">
        <f t="shared" si="38"/>
        <v>11</v>
      </c>
      <c r="BZ20" s="72"/>
    </row>
    <row r="21" spans="1:78" s="3" customFormat="1" ht="25" customHeight="1" x14ac:dyDescent="0.2">
      <c r="A21" s="91" t="s">
        <v>18</v>
      </c>
      <c r="B21" s="53">
        <f>VLOOKUP($A21,'2025'!$A:$IZ,222,FALSE)</f>
        <v>-5.6959999999999997</v>
      </c>
      <c r="C21" s="54">
        <f t="shared" si="2"/>
        <v>17</v>
      </c>
      <c r="D21" s="55">
        <f>VLOOKUP($A21,'2025'!$A:$IZ,218,FALSE)</f>
        <v>-8.6959999999999997</v>
      </c>
      <c r="E21" s="54">
        <f t="shared" si="3"/>
        <v>17</v>
      </c>
      <c r="F21" s="55">
        <f>VLOOKUP($A21,'2025'!$A:$IZ,49,FALSE)</f>
        <v>73.257000000000005</v>
      </c>
      <c r="G21" s="54">
        <f t="shared" si="3"/>
        <v>13</v>
      </c>
      <c r="H21" s="55">
        <f>VLOOKUP($A21,'2025'!$A:$IZ,229,FALSE)</f>
        <v>-10.651999999999999</v>
      </c>
      <c r="I21" s="54">
        <f t="shared" si="4"/>
        <v>18</v>
      </c>
      <c r="J21" s="49">
        <f t="shared" si="0"/>
        <v>39</v>
      </c>
      <c r="K21" s="47">
        <f t="shared" si="5"/>
        <v>17</v>
      </c>
      <c r="L21" s="56"/>
      <c r="M21" s="53">
        <f>VLOOKUP($A21,'2025'!$A:$IZ,88,FALSE)</f>
        <v>10.656000000000001</v>
      </c>
      <c r="N21" s="54">
        <f t="shared" si="1"/>
        <v>16</v>
      </c>
      <c r="O21" s="53">
        <f>VLOOKUP($A21,'2025'!$A:$IZ,84,FALSE)</f>
        <v>17.335999999999999</v>
      </c>
      <c r="P21" s="54">
        <f t="shared" si="6"/>
        <v>18</v>
      </c>
      <c r="Q21" s="53">
        <f>VLOOKUP($A21,'2025'!$A:$IZ,85,FALSE)</f>
        <v>20.478000000000002</v>
      </c>
      <c r="R21" s="54">
        <f t="shared" si="7"/>
        <v>14</v>
      </c>
      <c r="S21" s="55">
        <f>VLOOKUP($A21,'2025'!$A:$IZ,29,FALSE)</f>
        <v>-1.2909999999999999</v>
      </c>
      <c r="T21" s="54">
        <f t="shared" si="8"/>
        <v>17</v>
      </c>
      <c r="U21" s="49">
        <f t="shared" si="9"/>
        <v>39</v>
      </c>
      <c r="V21" s="47">
        <f t="shared" si="10"/>
        <v>16</v>
      </c>
      <c r="W21" s="56"/>
      <c r="X21" s="53">
        <f>VLOOKUP($A21,'2025'!$A:$IZ,65,FALSE)</f>
        <v>39.716999999999999</v>
      </c>
      <c r="Y21" s="54">
        <f t="shared" si="11"/>
        <v>18</v>
      </c>
      <c r="Z21" s="53">
        <f>VLOOKUP($A21,'2025'!$A:$IZ,64,FALSE)</f>
        <v>19.716999999999999</v>
      </c>
      <c r="AA21" s="54">
        <f t="shared" si="12"/>
        <v>18</v>
      </c>
      <c r="AB21" s="53">
        <f>VLOOKUP($A21,'2025'!$A:$IZ,63,FALSE)</f>
        <v>43.816000000000003</v>
      </c>
      <c r="AC21" s="54">
        <f t="shared" si="13"/>
        <v>18</v>
      </c>
      <c r="AD21" s="53">
        <f>VLOOKUP($A21,'2025'!$A:$IZ,71,FALSE)</f>
        <v>-4.2430000000000003</v>
      </c>
      <c r="AE21" s="54">
        <f t="shared" si="14"/>
        <v>18</v>
      </c>
      <c r="AF21" s="65">
        <f t="shared" si="15"/>
        <v>32</v>
      </c>
      <c r="AG21" s="47">
        <f t="shared" si="16"/>
        <v>18</v>
      </c>
      <c r="AH21" s="56"/>
      <c r="AI21" s="53">
        <f>VLOOKUP($A21,'2025'!$A:$IZ,183,FALSE)</f>
        <v>12.798999999999999</v>
      </c>
      <c r="AJ21" s="54">
        <f t="shared" si="17"/>
        <v>17</v>
      </c>
      <c r="AK21" s="53">
        <f>VLOOKUP($A21,'2025'!$A:$IZ,181,FALSE)</f>
        <v>24.864999999999998</v>
      </c>
      <c r="AL21" s="54">
        <f t="shared" si="17"/>
        <v>17</v>
      </c>
      <c r="AM21" s="53">
        <f>VLOOKUP($A21,'2025'!$A:$IZ,182,FALSE)</f>
        <v>26.492000000000001</v>
      </c>
      <c r="AN21" s="54">
        <f t="shared" si="18"/>
        <v>15</v>
      </c>
      <c r="AO21" s="53">
        <f>VLOOKUP($A21,'2025'!$A:$IZ,163,FALSE)</f>
        <v>27.106999999999999</v>
      </c>
      <c r="AP21" s="54">
        <f t="shared" si="19"/>
        <v>18</v>
      </c>
      <c r="AQ21" s="65">
        <f t="shared" si="20"/>
        <v>37</v>
      </c>
      <c r="AR21" s="47">
        <f t="shared" si="21"/>
        <v>18</v>
      </c>
      <c r="AS21" s="56"/>
      <c r="AT21" s="46">
        <f>VLOOKUP($A21,'2025'!$A:$IZ,250,FALSE)</f>
        <v>-1.087</v>
      </c>
      <c r="AU21" s="47">
        <f t="shared" si="22"/>
        <v>12</v>
      </c>
      <c r="AV21" s="46">
        <f>VLOOKUP($A21,'2025'!$A:$IZ,92,FALSE)</f>
        <v>9.9130000000000003</v>
      </c>
      <c r="AW21" s="47">
        <f t="shared" si="23"/>
        <v>15</v>
      </c>
      <c r="AX21" s="46">
        <f>VLOOKUP($A21,'2025'!$A:$IZ,93,FALSE)</f>
        <v>269.26100000000002</v>
      </c>
      <c r="AY21" s="47">
        <f t="shared" si="24"/>
        <v>8</v>
      </c>
      <c r="AZ21" s="46">
        <f>VLOOKUP($A21,'2025'!$A:$IZ,108,FALSE)</f>
        <v>43.087000000000003</v>
      </c>
      <c r="BA21" s="47">
        <f t="shared" si="25"/>
        <v>10</v>
      </c>
      <c r="BB21" s="49">
        <f t="shared" si="26"/>
        <v>59</v>
      </c>
      <c r="BC21" s="47">
        <f t="shared" si="27"/>
        <v>14</v>
      </c>
      <c r="BD21" s="56"/>
      <c r="BE21" s="53">
        <f>VLOOKUP($A21,'2025'!$A:$IZ,80,FALSE)</f>
        <v>38.869999999999997</v>
      </c>
      <c r="BF21" s="54">
        <f t="shared" si="28"/>
        <v>14</v>
      </c>
      <c r="BG21" s="53">
        <f>VLOOKUP($A21,'2025'!$A:$IZ,177,FALSE)</f>
        <v>59.957000000000001</v>
      </c>
      <c r="BH21" s="54">
        <f t="shared" si="29"/>
        <v>18</v>
      </c>
      <c r="BI21" s="53">
        <f>VLOOKUP($A21,'2025'!$A:$IZ,79,FALSE)</f>
        <v>21.173999999999999</v>
      </c>
      <c r="BJ21" s="54">
        <f t="shared" si="30"/>
        <v>18</v>
      </c>
      <c r="BK21" s="53">
        <f>VLOOKUP($A21,'2025'!$A:$IZ,176,FALSE)</f>
        <v>40.564999999999998</v>
      </c>
      <c r="BL21" s="54">
        <f t="shared" si="31"/>
        <v>17</v>
      </c>
      <c r="BM21" s="53">
        <f>VLOOKUP($A21,'2025'!$A:$IZ,11,FALSE)</f>
        <v>46.177</v>
      </c>
      <c r="BN21" s="54">
        <f t="shared" si="32"/>
        <v>17</v>
      </c>
      <c r="BO21" s="53">
        <f>VLOOKUP($A21,'2025'!$A:$IZ,222,FALSE)</f>
        <v>-5.6959999999999997</v>
      </c>
      <c r="BP21" s="54">
        <f t="shared" si="33"/>
        <v>17</v>
      </c>
      <c r="BQ21" s="65">
        <f t="shared" si="34"/>
        <v>5</v>
      </c>
      <c r="BR21" s="47">
        <f t="shared" si="35"/>
        <v>18</v>
      </c>
      <c r="BS21" s="56"/>
      <c r="BT21" s="57">
        <f>VLOOKUP($A21,'Ratings Season'!$A:$M,10,FALSE)</f>
        <v>-18.8</v>
      </c>
      <c r="BU21" s="54">
        <f t="shared" si="36"/>
        <v>17</v>
      </c>
      <c r="BV21" s="57">
        <f>VLOOKUP($A21,'Ratings Season'!$A:$M,12,FALSE)</f>
        <v>-20.399999999999999</v>
      </c>
      <c r="BW21" s="54">
        <f t="shared" si="37"/>
        <v>18</v>
      </c>
      <c r="BX21" s="57">
        <f>VLOOKUP($A21,'Ratings Season'!$A:$M,8,FALSE)</f>
        <v>-39.200000000000003</v>
      </c>
      <c r="BY21" s="58">
        <f t="shared" si="38"/>
        <v>18</v>
      </c>
      <c r="BZ21" s="72"/>
    </row>
    <row r="22" spans="1:78" s="3" customFormat="1" ht="25" customHeight="1" thickBot="1" x14ac:dyDescent="0.25">
      <c r="A22" s="92" t="s">
        <v>12</v>
      </c>
      <c r="B22" s="59">
        <f>VLOOKUP($A22,'2025'!$A:$IZ,222,FALSE)</f>
        <v>1.609</v>
      </c>
      <c r="C22" s="60">
        <f>RANK(B22,B$5:B$22)</f>
        <v>6</v>
      </c>
      <c r="D22" s="61">
        <f>VLOOKUP($A22,'2025'!$A:$IZ,218,FALSE)</f>
        <v>6.4349999999999996</v>
      </c>
      <c r="E22" s="60">
        <f t="shared" si="3"/>
        <v>2</v>
      </c>
      <c r="F22" s="61">
        <f>VLOOKUP($A22,'2025'!$A:$IZ,49,FALSE)</f>
        <v>78.013999999999996</v>
      </c>
      <c r="G22" s="60">
        <f t="shared" si="3"/>
        <v>1</v>
      </c>
      <c r="H22" s="61">
        <f>VLOOKUP($A22,'2025'!$A:$IZ,229,FALSE)</f>
        <v>5.87</v>
      </c>
      <c r="I22" s="60">
        <f t="shared" si="4"/>
        <v>1</v>
      </c>
      <c r="J22" s="49">
        <f t="shared" si="0"/>
        <v>94</v>
      </c>
      <c r="K22" s="47">
        <f t="shared" si="5"/>
        <v>1</v>
      </c>
      <c r="L22" s="62"/>
      <c r="M22" s="59">
        <f>VLOOKUP($A22,'2025'!$A:$IZ,88,FALSE)</f>
        <v>15.994</v>
      </c>
      <c r="N22" s="60">
        <f t="shared" si="1"/>
        <v>1</v>
      </c>
      <c r="O22" s="59">
        <f>VLOOKUP($A22,'2025'!$A:$IZ,84,FALSE)</f>
        <v>25.306999999999999</v>
      </c>
      <c r="P22" s="60">
        <f t="shared" si="6"/>
        <v>1</v>
      </c>
      <c r="Q22" s="59">
        <f>VLOOKUP($A22,'2025'!$A:$IZ,85,FALSE)</f>
        <v>27.635999999999999</v>
      </c>
      <c r="R22" s="60">
        <f t="shared" si="7"/>
        <v>2</v>
      </c>
      <c r="S22" s="61">
        <f>VLOOKUP($A22,'2025'!$A:$IZ,29,FALSE)</f>
        <v>4.2690000000000001</v>
      </c>
      <c r="T22" s="60">
        <f t="shared" si="8"/>
        <v>2</v>
      </c>
      <c r="U22" s="49">
        <f t="shared" si="9"/>
        <v>98</v>
      </c>
      <c r="V22" s="47">
        <f t="shared" si="10"/>
        <v>1</v>
      </c>
      <c r="W22" s="62"/>
      <c r="X22" s="59">
        <f>VLOOKUP($A22,'2025'!$A:$IZ,65,FALSE)</f>
        <v>49.923000000000002</v>
      </c>
      <c r="Y22" s="60">
        <f t="shared" si="11"/>
        <v>1</v>
      </c>
      <c r="Z22" s="59">
        <f>VLOOKUP($A22,'2025'!$A:$IZ,64,FALSE)</f>
        <v>28.428000000000001</v>
      </c>
      <c r="AA22" s="60">
        <f t="shared" si="12"/>
        <v>1</v>
      </c>
      <c r="AB22" s="59">
        <f>VLOOKUP($A22,'2025'!$A:$IZ,63,FALSE)</f>
        <v>53.323999999999998</v>
      </c>
      <c r="AC22" s="60">
        <f t="shared" si="13"/>
        <v>1</v>
      </c>
      <c r="AD22" s="59">
        <f>VLOOKUP($A22,'2025'!$A:$IZ,71,FALSE)</f>
        <v>4.4939999999999998</v>
      </c>
      <c r="AE22" s="60">
        <f t="shared" si="14"/>
        <v>2</v>
      </c>
      <c r="AF22" s="66">
        <f t="shared" si="15"/>
        <v>99</v>
      </c>
      <c r="AG22" s="47">
        <f t="shared" si="16"/>
        <v>1</v>
      </c>
      <c r="AH22" s="62"/>
      <c r="AI22" s="59">
        <f>VLOOKUP($A22,'2025'!$A:$IZ,183,FALSE)</f>
        <v>9.3320000000000007</v>
      </c>
      <c r="AJ22" s="60">
        <f t="shared" si="17"/>
        <v>10</v>
      </c>
      <c r="AK22" s="59">
        <f>VLOOKUP($A22,'2025'!$A:$IZ,181,FALSE)</f>
        <v>19.966999999999999</v>
      </c>
      <c r="AL22" s="60">
        <f t="shared" si="17"/>
        <v>9</v>
      </c>
      <c r="AM22" s="59">
        <f>VLOOKUP($A22,'2025'!$A:$IZ,182,FALSE)</f>
        <v>21.103000000000002</v>
      </c>
      <c r="AN22" s="60">
        <f t="shared" si="18"/>
        <v>4</v>
      </c>
      <c r="AO22" s="59">
        <f>VLOOKUP($A22,'2025'!$A:$IZ,163,FALSE)</f>
        <v>24.222999999999999</v>
      </c>
      <c r="AP22" s="60">
        <f t="shared" si="19"/>
        <v>10</v>
      </c>
      <c r="AQ22" s="66">
        <f t="shared" si="20"/>
        <v>71</v>
      </c>
      <c r="AR22" s="47">
        <f t="shared" si="21"/>
        <v>9</v>
      </c>
      <c r="AS22" s="62"/>
      <c r="AT22" s="46">
        <f>VLOOKUP($A22,'2025'!$A:$IZ,250,FALSE)</f>
        <v>-6.6959999999999997</v>
      </c>
      <c r="AU22" s="47">
        <f t="shared" si="22"/>
        <v>17</v>
      </c>
      <c r="AV22" s="46">
        <f>VLOOKUP($A22,'2025'!$A:$IZ,92,FALSE)</f>
        <v>12.173999999999999</v>
      </c>
      <c r="AW22" s="47">
        <f t="shared" si="23"/>
        <v>3</v>
      </c>
      <c r="AX22" s="46">
        <f>VLOOKUP($A22,'2025'!$A:$IZ,93,FALSE)</f>
        <v>266.78300000000002</v>
      </c>
      <c r="AY22" s="47">
        <f t="shared" si="24"/>
        <v>10</v>
      </c>
      <c r="AZ22" s="46">
        <f>VLOOKUP($A22,'2025'!$A:$IZ,108,FALSE)</f>
        <v>43.87</v>
      </c>
      <c r="BA22" s="47">
        <f t="shared" si="25"/>
        <v>7</v>
      </c>
      <c r="BB22" s="49">
        <f t="shared" si="26"/>
        <v>67</v>
      </c>
      <c r="BC22" s="47">
        <f t="shared" si="27"/>
        <v>10</v>
      </c>
      <c r="BD22" s="62"/>
      <c r="BE22" s="59">
        <f>VLOOKUP($A22,'2025'!$A:$IZ,80,FALSE)</f>
        <v>55.738999999999997</v>
      </c>
      <c r="BF22" s="60">
        <f t="shared" si="28"/>
        <v>3</v>
      </c>
      <c r="BG22" s="59">
        <f>VLOOKUP($A22,'2025'!$A:$IZ,177,FALSE)</f>
        <v>44.13</v>
      </c>
      <c r="BH22" s="60">
        <f t="shared" si="29"/>
        <v>9</v>
      </c>
      <c r="BI22" s="59">
        <f>VLOOKUP($A22,'2025'!$A:$IZ,79,FALSE)</f>
        <v>47.564999999999998</v>
      </c>
      <c r="BJ22" s="60">
        <f t="shared" si="30"/>
        <v>1</v>
      </c>
      <c r="BK22" s="59">
        <f>VLOOKUP($A22,'2025'!$A:$IZ,176,FALSE)</f>
        <v>30.087</v>
      </c>
      <c r="BL22" s="60">
        <f t="shared" si="31"/>
        <v>3</v>
      </c>
      <c r="BM22" s="59">
        <f>VLOOKUP($A22,'2025'!$A:$IZ,11,FALSE)</f>
        <v>54.034999999999997</v>
      </c>
      <c r="BN22" s="60">
        <f t="shared" si="32"/>
        <v>1</v>
      </c>
      <c r="BO22" s="59">
        <f>VLOOKUP($A22,'2025'!$A:$IZ,222,FALSE)</f>
        <v>1.609</v>
      </c>
      <c r="BP22" s="60">
        <f t="shared" si="33"/>
        <v>6</v>
      </c>
      <c r="BQ22" s="66">
        <f t="shared" si="34"/>
        <v>83</v>
      </c>
      <c r="BR22" s="47">
        <f t="shared" si="35"/>
        <v>2</v>
      </c>
      <c r="BS22" s="62"/>
      <c r="BT22" s="63">
        <f>VLOOKUP($A22,'Ratings Season'!$A:$M,10,FALSE)</f>
        <v>21.5</v>
      </c>
      <c r="BU22" s="60">
        <f t="shared" si="36"/>
        <v>1</v>
      </c>
      <c r="BV22" s="63">
        <f>VLOOKUP($A22,'Ratings Season'!$A:$M,12,FALSE)</f>
        <v>3.7</v>
      </c>
      <c r="BW22" s="60">
        <f t="shared" si="37"/>
        <v>9</v>
      </c>
      <c r="BX22" s="63">
        <f>VLOOKUP($A22,'Ratings Season'!$A:$M,8,FALSE)</f>
        <v>25.2</v>
      </c>
      <c r="BY22" s="64">
        <f t="shared" si="38"/>
        <v>2</v>
      </c>
      <c r="BZ22" s="72"/>
    </row>
    <row r="23" spans="1:78" x14ac:dyDescent="0.2">
      <c r="BZ23" s="69"/>
    </row>
    <row r="24" spans="1:78" ht="35" x14ac:dyDescent="0.35">
      <c r="A24" s="67" t="s">
        <v>307</v>
      </c>
      <c r="BZ24" s="69"/>
    </row>
    <row r="25" spans="1:78" ht="17" thickBot="1" x14ac:dyDescent="0.25">
      <c r="BZ25" s="69"/>
    </row>
    <row r="26" spans="1:78" s="25" customFormat="1" ht="25" customHeight="1" thickBot="1" x14ac:dyDescent="0.25">
      <c r="A26" s="240" t="s">
        <v>0</v>
      </c>
      <c r="B26" s="242" t="s">
        <v>298</v>
      </c>
      <c r="C26" s="243"/>
      <c r="D26" s="243"/>
      <c r="E26" s="243"/>
      <c r="F26" s="243"/>
      <c r="G26" s="243"/>
      <c r="H26" s="243"/>
      <c r="I26" s="243"/>
      <c r="J26" s="244"/>
      <c r="K26" s="244"/>
      <c r="L26" s="39"/>
      <c r="M26" s="245" t="s">
        <v>299</v>
      </c>
      <c r="N26" s="246"/>
      <c r="O26" s="246"/>
      <c r="P26" s="246"/>
      <c r="Q26" s="246"/>
      <c r="R26" s="246"/>
      <c r="S26" s="246"/>
      <c r="T26" s="246"/>
      <c r="U26" s="247"/>
      <c r="V26" s="247"/>
      <c r="W26" s="39"/>
      <c r="X26" s="248" t="s">
        <v>301</v>
      </c>
      <c r="Y26" s="249"/>
      <c r="Z26" s="249"/>
      <c r="AA26" s="249"/>
      <c r="AB26" s="249"/>
      <c r="AC26" s="249"/>
      <c r="AD26" s="249"/>
      <c r="AE26" s="249"/>
      <c r="AF26" s="250"/>
      <c r="AG26" s="250"/>
      <c r="AH26" s="39"/>
      <c r="AI26" s="251" t="s">
        <v>303</v>
      </c>
      <c r="AJ26" s="252"/>
      <c r="AK26" s="252"/>
      <c r="AL26" s="252"/>
      <c r="AM26" s="252"/>
      <c r="AN26" s="252"/>
      <c r="AO26" s="252"/>
      <c r="AP26" s="252"/>
      <c r="AQ26" s="253"/>
      <c r="AR26" s="253"/>
      <c r="AS26" s="39"/>
      <c r="AT26" s="254" t="s">
        <v>363</v>
      </c>
      <c r="AU26" s="255"/>
      <c r="AV26" s="255"/>
      <c r="AW26" s="255"/>
      <c r="AX26" s="255"/>
      <c r="AY26" s="255"/>
      <c r="AZ26" s="255"/>
      <c r="BA26" s="255"/>
      <c r="BB26" s="256"/>
      <c r="BC26" s="256"/>
      <c r="BD26" s="39"/>
      <c r="BE26" s="233" t="s">
        <v>305</v>
      </c>
      <c r="BF26" s="234"/>
      <c r="BG26" s="234"/>
      <c r="BH26" s="234"/>
      <c r="BI26" s="234"/>
      <c r="BJ26" s="234"/>
      <c r="BK26" s="234"/>
      <c r="BL26" s="234"/>
      <c r="BM26" s="234"/>
      <c r="BN26" s="234"/>
      <c r="BO26" s="234"/>
      <c r="BP26" s="234"/>
      <c r="BQ26" s="235"/>
      <c r="BR26" s="236"/>
      <c r="BS26" s="39"/>
      <c r="BT26" s="237" t="s">
        <v>337</v>
      </c>
      <c r="BU26" s="238"/>
      <c r="BV26" s="238"/>
      <c r="BW26" s="238"/>
      <c r="BX26" s="238"/>
      <c r="BY26" s="239"/>
      <c r="BZ26" s="70"/>
    </row>
    <row r="27" spans="1:78" ht="69" thickBot="1" x14ac:dyDescent="0.25">
      <c r="A27" s="241"/>
      <c r="B27" s="21" t="s">
        <v>311</v>
      </c>
      <c r="C27" s="20" t="s">
        <v>343</v>
      </c>
      <c r="D27" s="20" t="s">
        <v>312</v>
      </c>
      <c r="E27" s="20" t="s">
        <v>343</v>
      </c>
      <c r="F27" s="20" t="s">
        <v>306</v>
      </c>
      <c r="G27" s="20" t="s">
        <v>343</v>
      </c>
      <c r="H27" s="20" t="s">
        <v>313</v>
      </c>
      <c r="I27" s="29" t="s">
        <v>343</v>
      </c>
      <c r="J27" s="27" t="s">
        <v>327</v>
      </c>
      <c r="K27" s="28" t="s">
        <v>343</v>
      </c>
      <c r="L27" s="40"/>
      <c r="M27" s="19" t="s">
        <v>316</v>
      </c>
      <c r="N27" s="8" t="s">
        <v>343</v>
      </c>
      <c r="O27" s="8" t="s">
        <v>315</v>
      </c>
      <c r="P27" s="8" t="s">
        <v>343</v>
      </c>
      <c r="Q27" s="8" t="s">
        <v>314</v>
      </c>
      <c r="R27" s="8" t="s">
        <v>343</v>
      </c>
      <c r="S27" s="8" t="s">
        <v>300</v>
      </c>
      <c r="T27" s="9" t="s">
        <v>343</v>
      </c>
      <c r="U27" s="30" t="s">
        <v>328</v>
      </c>
      <c r="V27" s="31" t="s">
        <v>343</v>
      </c>
      <c r="W27" s="40"/>
      <c r="X27" s="41" t="s">
        <v>317</v>
      </c>
      <c r="Y27" s="23" t="s">
        <v>343</v>
      </c>
      <c r="Z27" s="23" t="s">
        <v>318</v>
      </c>
      <c r="AA27" s="23" t="s">
        <v>343</v>
      </c>
      <c r="AB27" s="23" t="s">
        <v>319</v>
      </c>
      <c r="AC27" s="23" t="s">
        <v>343</v>
      </c>
      <c r="AD27" s="42" t="s">
        <v>302</v>
      </c>
      <c r="AE27" s="43" t="s">
        <v>343</v>
      </c>
      <c r="AF27" s="44" t="s">
        <v>329</v>
      </c>
      <c r="AG27" s="45" t="s">
        <v>343</v>
      </c>
      <c r="AH27" s="40"/>
      <c r="AI27" s="13" t="s">
        <v>320</v>
      </c>
      <c r="AJ27" s="14" t="s">
        <v>343</v>
      </c>
      <c r="AK27" s="14" t="s">
        <v>321</v>
      </c>
      <c r="AL27" s="14" t="s">
        <v>343</v>
      </c>
      <c r="AM27" s="14" t="s">
        <v>322</v>
      </c>
      <c r="AN27" s="14" t="s">
        <v>343</v>
      </c>
      <c r="AO27" s="14" t="s">
        <v>348</v>
      </c>
      <c r="AP27" s="15" t="s">
        <v>343</v>
      </c>
      <c r="AQ27" s="33" t="s">
        <v>330</v>
      </c>
      <c r="AR27" s="34" t="s">
        <v>343</v>
      </c>
      <c r="AS27" s="40"/>
      <c r="AT27" s="183" t="s">
        <v>359</v>
      </c>
      <c r="AU27" s="184" t="s">
        <v>343</v>
      </c>
      <c r="AV27" s="184" t="s">
        <v>360</v>
      </c>
      <c r="AW27" s="184" t="s">
        <v>343</v>
      </c>
      <c r="AX27" s="184" t="s">
        <v>361</v>
      </c>
      <c r="AY27" s="184" t="s">
        <v>343</v>
      </c>
      <c r="AZ27" s="184" t="s">
        <v>362</v>
      </c>
      <c r="BA27" s="185" t="s">
        <v>343</v>
      </c>
      <c r="BB27" s="186" t="s">
        <v>364</v>
      </c>
      <c r="BC27" s="187" t="s">
        <v>343</v>
      </c>
      <c r="BD27" s="40"/>
      <c r="BE27" s="16" t="s">
        <v>332</v>
      </c>
      <c r="BF27" s="17" t="s">
        <v>343</v>
      </c>
      <c r="BG27" s="17" t="s">
        <v>334</v>
      </c>
      <c r="BH27" s="17" t="s">
        <v>343</v>
      </c>
      <c r="BI27" s="17" t="s">
        <v>333</v>
      </c>
      <c r="BJ27" s="17" t="s">
        <v>343</v>
      </c>
      <c r="BK27" s="17" t="s">
        <v>335</v>
      </c>
      <c r="BL27" s="17" t="s">
        <v>343</v>
      </c>
      <c r="BM27" s="17" t="s">
        <v>323</v>
      </c>
      <c r="BN27" s="17" t="s">
        <v>343</v>
      </c>
      <c r="BO27" s="17" t="s">
        <v>336</v>
      </c>
      <c r="BP27" s="35" t="s">
        <v>343</v>
      </c>
      <c r="BQ27" s="36" t="s">
        <v>331</v>
      </c>
      <c r="BR27" s="37" t="s">
        <v>343</v>
      </c>
      <c r="BS27" s="40"/>
      <c r="BT27" s="22" t="s">
        <v>325</v>
      </c>
      <c r="BU27" s="23" t="s">
        <v>343</v>
      </c>
      <c r="BV27" s="23" t="s">
        <v>326</v>
      </c>
      <c r="BW27" s="23" t="s">
        <v>343</v>
      </c>
      <c r="BX27" s="23" t="s">
        <v>324</v>
      </c>
      <c r="BY27" s="24" t="s">
        <v>343</v>
      </c>
      <c r="BZ27" s="69"/>
    </row>
    <row r="28" spans="1:78" ht="25" customHeight="1" x14ac:dyDescent="0.2">
      <c r="A28" s="75" t="s">
        <v>14</v>
      </c>
      <c r="B28" s="46">
        <f>VLOOKUP($A28,'L10'!$A:$IZ,222,FALSE)</f>
        <v>6.2</v>
      </c>
      <c r="C28" s="47">
        <f>RANK(B28,B$28:B$45)</f>
        <v>4</v>
      </c>
      <c r="D28" s="48">
        <f>VLOOKUP($A28,'L10'!$A:$IZ,218,FALSE)</f>
        <v>-4.2</v>
      </c>
      <c r="E28" s="47">
        <f>RANK(D28,D$28:D$45)</f>
        <v>13</v>
      </c>
      <c r="F28" s="48">
        <f>VLOOKUP($A28,'L10'!$A:$IZ,49,FALSE)</f>
        <v>76.962000000000003</v>
      </c>
      <c r="G28" s="47">
        <f>RANK(F28,F$28:F$45)</f>
        <v>4</v>
      </c>
      <c r="H28" s="48">
        <f>VLOOKUP($A28,'L10'!$A:$IZ,229,FALSE)</f>
        <v>-3.3</v>
      </c>
      <c r="I28" s="47">
        <f>RANK(H28,H$28:H$45)</f>
        <v>14</v>
      </c>
      <c r="J28" s="49">
        <f t="shared" ref="J28:J45" si="39">104-(C28+E28+G28+I28)</f>
        <v>69</v>
      </c>
      <c r="K28" s="47">
        <f>RANK(J28,J$28:J$45)</f>
        <v>11</v>
      </c>
      <c r="L28" s="50"/>
      <c r="M28" s="46">
        <f>VLOOKUP($A28,'L10'!$A:$IZ,88,FALSE)</f>
        <v>12.429</v>
      </c>
      <c r="N28" s="47">
        <f t="shared" ref="N28:N45" si="40">RANK(M28,M$28:M$45)</f>
        <v>10</v>
      </c>
      <c r="O28" s="46">
        <f>VLOOKUP($A28,'L10'!$A:$IZ,84,FALSE)</f>
        <v>20.207999999999998</v>
      </c>
      <c r="P28" s="47">
        <f>RANK(O28,O$28:O$45)</f>
        <v>11</v>
      </c>
      <c r="Q28" s="46">
        <f>VLOOKUP($A28,'L10'!$A:$IZ,85,FALSE)</f>
        <v>20.256</v>
      </c>
      <c r="R28" s="47">
        <f>RANK(Q28,Q$28:Q$45)</f>
        <v>16</v>
      </c>
      <c r="S28" s="48">
        <f>VLOOKUP($A28,'L10'!$A:$IZ,29,FALSE)</f>
        <v>1.3140000000000001</v>
      </c>
      <c r="T28" s="47">
        <f>RANK(S28,S$28:S$45)</f>
        <v>7</v>
      </c>
      <c r="U28" s="49">
        <f>104-(N28+P28+R28+T28)</f>
        <v>60</v>
      </c>
      <c r="V28" s="47">
        <f>RANK(U28,U$28:U$45)</f>
        <v>10</v>
      </c>
      <c r="W28" s="50"/>
      <c r="X28" s="46">
        <f>VLOOKUP($A28,'L10'!$A:$IZ,65,FALSE)</f>
        <v>46.917999999999999</v>
      </c>
      <c r="Y28" s="47">
        <f>RANK(X28,X$28:X$45)</f>
        <v>5</v>
      </c>
      <c r="Z28" s="46">
        <f>VLOOKUP($A28,'L10'!$A:$IZ,64,FALSE)</f>
        <v>27.236999999999998</v>
      </c>
      <c r="AA28" s="47">
        <f>RANK(Z28,Z$28:Z$45)</f>
        <v>4</v>
      </c>
      <c r="AB28" s="46">
        <f>VLOOKUP($A28,'L10'!$A:$IZ,63,FALSE)</f>
        <v>53.725000000000001</v>
      </c>
      <c r="AC28" s="47">
        <f>RANK(AB28,AB$28:AB$45)</f>
        <v>2</v>
      </c>
      <c r="AD28" s="46">
        <f>VLOOKUP($A28,'L10'!$A:$IZ,71,FALSE)</f>
        <v>7.524</v>
      </c>
      <c r="AE28" s="47">
        <f>RANK(AD28,AD$28:AD$45)</f>
        <v>1</v>
      </c>
      <c r="AF28" s="49">
        <f>104-(Y28+AA28+AC28+AE28)</f>
        <v>92</v>
      </c>
      <c r="AG28" s="47">
        <f>RANK(AF28,AF$28:AF$45)</f>
        <v>3</v>
      </c>
      <c r="AH28" s="50"/>
      <c r="AI28" s="46">
        <f>VLOOKUP($A28,'L10'!$A:$IZ,183,FALSE)</f>
        <v>6.077</v>
      </c>
      <c r="AJ28" s="47">
        <f>RANK(AI28,AI$28:AI$45,1)</f>
        <v>1</v>
      </c>
      <c r="AK28" s="46">
        <f>VLOOKUP($A28,'L10'!$A:$IZ,181,FALSE)</f>
        <v>17.637</v>
      </c>
      <c r="AL28" s="47">
        <f>RANK(AK28,AK$28:AK$45,1)</f>
        <v>2</v>
      </c>
      <c r="AM28" s="46">
        <f>VLOOKUP($A28,'L10'!$A:$IZ,182,FALSE)</f>
        <v>15.702</v>
      </c>
      <c r="AN28" s="47">
        <f>RANK(AM28,AM$28:AM$45,1)</f>
        <v>1</v>
      </c>
      <c r="AO28" s="46">
        <f>VLOOKUP($A28,'L10'!$A:$IZ,163,FALSE)</f>
        <v>21.401</v>
      </c>
      <c r="AP28" s="47">
        <f>RANK(AO28,AO$28:AO$45,1)</f>
        <v>3</v>
      </c>
      <c r="AQ28" s="49">
        <f>104-(AJ28+AL28+AN28+AP28)</f>
        <v>97</v>
      </c>
      <c r="AR28" s="47">
        <f>RANK(AQ28,AQ$28:AQ$45)</f>
        <v>1</v>
      </c>
      <c r="AS28" s="50"/>
      <c r="AT28" s="46">
        <f>VLOOKUP($A28,'L10'!$A:$IZ,250,FALSE)</f>
        <v>0.5</v>
      </c>
      <c r="AU28" s="47">
        <f>RANK(AT28,AT$28:AT$45,0)</f>
        <v>10</v>
      </c>
      <c r="AV28" s="46">
        <f>VLOOKUP($A28,'L10'!$A:$IZ,92,FALSE)</f>
        <v>8.1</v>
      </c>
      <c r="AW28" s="47">
        <f>RANK(AV28,AV$28:AV$45,0)</f>
        <v>17</v>
      </c>
      <c r="AX28" s="46">
        <f>VLOOKUP($A28,'L10'!$A:$IZ,93,FALSE)</f>
        <v>276.8</v>
      </c>
      <c r="AY28" s="47">
        <f>RANK(AX28,AX$28:AX$45,0)</f>
        <v>3</v>
      </c>
      <c r="AZ28" s="46">
        <f>VLOOKUP($A28,'L10'!$A:$IZ,108,FALSE)</f>
        <v>46</v>
      </c>
      <c r="BA28" s="47">
        <f>RANK(AZ28,AZ$28:AZ$45,0)</f>
        <v>4</v>
      </c>
      <c r="BB28" s="49">
        <f>104-(AU28+AW28+AY28+BA28)</f>
        <v>70</v>
      </c>
      <c r="BC28" s="47">
        <f>RANK(BB28,BB$28:BB$45,0)</f>
        <v>5</v>
      </c>
      <c r="BD28" s="50"/>
      <c r="BE28" s="46">
        <f>VLOOKUP($A28,'L10'!$A:$IZ,80,FALSE)</f>
        <v>52.3</v>
      </c>
      <c r="BF28" s="47">
        <f>RANK(BE28,BE$28:BE$45)</f>
        <v>4</v>
      </c>
      <c r="BG28" s="46">
        <f>VLOOKUP($A28,'L10'!$A:$IZ,177,FALSE)</f>
        <v>40.9</v>
      </c>
      <c r="BH28" s="47">
        <f>RANK(BG28,BG$28:BG$45,1)</f>
        <v>5</v>
      </c>
      <c r="BI28" s="46">
        <f>VLOOKUP($A28,'L10'!$A:$IZ,79,FALSE)</f>
        <v>36</v>
      </c>
      <c r="BJ28" s="47">
        <f>RANK(BI28,BI$28:BI$45)</f>
        <v>8</v>
      </c>
      <c r="BK28" s="46">
        <f>VLOOKUP($A28,'L10'!$A:$IZ,176,FALSE)</f>
        <v>31.5</v>
      </c>
      <c r="BL28" s="47">
        <f>RANK(BK28,BK$28:BK$45,1)</f>
        <v>5</v>
      </c>
      <c r="BM28" s="46">
        <f>VLOOKUP($A28,'L10'!$A:$IZ,11,FALSE)</f>
        <v>49.912999999999997</v>
      </c>
      <c r="BN28" s="47">
        <f>RANK(BM28,BM$28:BM$45)</f>
        <v>9</v>
      </c>
      <c r="BO28" s="46">
        <f>VLOOKUP($A28,'L10'!$A:$IZ,222,FALSE)</f>
        <v>6.2</v>
      </c>
      <c r="BP28" s="47">
        <f>RANK(BO28,BO$28:BO$45)</f>
        <v>4</v>
      </c>
      <c r="BQ28" s="49">
        <f>104-(BJ28+BL28+BN28+BP28)</f>
        <v>78</v>
      </c>
      <c r="BR28" s="47">
        <f>RANK(BQ28,BQ$28:BQ$45)</f>
        <v>5</v>
      </c>
      <c r="BS28" s="50"/>
      <c r="BT28" s="51">
        <f>VLOOKUP($A28,'Ratings Season'!$A:$M,8,FALSE)</f>
        <v>18.2</v>
      </c>
      <c r="BU28" s="47">
        <f>RANK(BT28,BT$28:BT$45)</f>
        <v>4</v>
      </c>
      <c r="BV28" s="51">
        <f>VLOOKUP($A28,'Ratings Season'!$A:$M,4,FALSE)</f>
        <v>5.4</v>
      </c>
      <c r="BW28" s="47">
        <f>RANK(BV28,BV$28:BV$45)</f>
        <v>7</v>
      </c>
      <c r="BX28" s="51">
        <f>VLOOKUP($A28,'Ratings Season'!$A:$M,2,FALSE)</f>
        <v>11.5</v>
      </c>
      <c r="BY28" s="52">
        <f>RANK(BX28,BX$28:BX$45)</f>
        <v>6</v>
      </c>
      <c r="BZ28" s="69"/>
    </row>
    <row r="29" spans="1:78" ht="25" customHeight="1" x14ac:dyDescent="0.2">
      <c r="A29" s="76" t="s">
        <v>10</v>
      </c>
      <c r="B29" s="53">
        <f>VLOOKUP($A29,'L10'!$A:$IZ,222,FALSE)</f>
        <v>-0.8</v>
      </c>
      <c r="C29" s="54">
        <f t="shared" ref="C29:E45" si="41">RANK(B29,B$28:B$45)</f>
        <v>10</v>
      </c>
      <c r="D29" s="55">
        <f>VLOOKUP($A29,'L10'!$A:$IZ,218,FALSE)</f>
        <v>5.0999999999999996</v>
      </c>
      <c r="E29" s="54">
        <f t="shared" si="41"/>
        <v>5</v>
      </c>
      <c r="F29" s="55">
        <f>VLOOKUP($A29,'L10'!$A:$IZ,49,FALSE)</f>
        <v>74.888999999999996</v>
      </c>
      <c r="G29" s="54">
        <f t="shared" ref="G29:G45" si="42">RANK(F29,F$28:F$45)</f>
        <v>8</v>
      </c>
      <c r="H29" s="55">
        <f>VLOOKUP($A29,'L10'!$A:$IZ,229,FALSE)</f>
        <v>6.9</v>
      </c>
      <c r="I29" s="54">
        <f t="shared" ref="I29:I45" si="43">RANK(H29,H$28:H$45)</f>
        <v>1</v>
      </c>
      <c r="J29" s="49">
        <f t="shared" si="39"/>
        <v>80</v>
      </c>
      <c r="K29" s="47">
        <f t="shared" ref="K29:K45" si="44">RANK(J29,J$28:J$45)</f>
        <v>3</v>
      </c>
      <c r="L29" s="56"/>
      <c r="M29" s="53">
        <f>VLOOKUP($A29,'L10'!$A:$IZ,88,FALSE)</f>
        <v>13.162000000000001</v>
      </c>
      <c r="N29" s="54">
        <f t="shared" si="40"/>
        <v>9</v>
      </c>
      <c r="O29" s="53">
        <f>VLOOKUP($A29,'L10'!$A:$IZ,84,FALSE)</f>
        <v>21.861999999999998</v>
      </c>
      <c r="P29" s="54">
        <f t="shared" ref="P29:P45" si="45">RANK(O29,O$28:O$45)</f>
        <v>6</v>
      </c>
      <c r="Q29" s="53">
        <f>VLOOKUP($A29,'L10'!$A:$IZ,85,FALSE)</f>
        <v>26.952000000000002</v>
      </c>
      <c r="R29" s="54">
        <f t="shared" ref="R29:R45" si="46">RANK(Q29,Q$28:Q$45)</f>
        <v>4</v>
      </c>
      <c r="S29" s="55">
        <f>VLOOKUP($A29,'L10'!$A:$IZ,29,FALSE)</f>
        <v>1.2</v>
      </c>
      <c r="T29" s="54">
        <f t="shared" ref="T29:T45" si="47">RANK(S29,S$28:S$45)</f>
        <v>10</v>
      </c>
      <c r="U29" s="49">
        <f t="shared" ref="U29:U45" si="48">104-(N29+P29+R29+T29)</f>
        <v>75</v>
      </c>
      <c r="V29" s="47">
        <f t="shared" ref="V29:V45" si="49">RANK(U29,U$28:U$45)</f>
        <v>7</v>
      </c>
      <c r="W29" s="56"/>
      <c r="X29" s="53">
        <f>VLOOKUP($A29,'L10'!$A:$IZ,65,FALSE)</f>
        <v>45.026000000000003</v>
      </c>
      <c r="Y29" s="54">
        <f t="shared" ref="Y29:Y45" si="50">RANK(X29,X$28:X$45)</f>
        <v>11</v>
      </c>
      <c r="Z29" s="53">
        <f>VLOOKUP($A29,'L10'!$A:$IZ,64,FALSE)</f>
        <v>23.036999999999999</v>
      </c>
      <c r="AA29" s="54">
        <f t="shared" ref="AA29:AA45" si="51">RANK(Z29,Z$28:Z$45)</f>
        <v>12</v>
      </c>
      <c r="AB29" s="53">
        <f>VLOOKUP($A29,'L10'!$A:$IZ,63,FALSE)</f>
        <v>45.832999999999998</v>
      </c>
      <c r="AC29" s="54">
        <f t="shared" ref="AC29:AC45" si="52">RANK(AB29,AB$28:AB$45)</f>
        <v>12</v>
      </c>
      <c r="AD29" s="53">
        <f>VLOOKUP($A29,'L10'!$A:$IZ,71,FALSE)</f>
        <v>-0.93400000000000005</v>
      </c>
      <c r="AE29" s="54">
        <f t="shared" ref="AE29:AE45" si="53">RANK(AD29,AD$28:AD$45)</f>
        <v>10</v>
      </c>
      <c r="AF29" s="65">
        <f t="shared" ref="AF29:AF45" si="54">104-(Y29+AA29+AC29+AE29)</f>
        <v>59</v>
      </c>
      <c r="AG29" s="47">
        <f t="shared" ref="AG29:AG45" si="55">RANK(AF29,AF$28:AF$45)</f>
        <v>11</v>
      </c>
      <c r="AH29" s="56"/>
      <c r="AI29" s="53">
        <f>VLOOKUP($A29,'L10'!$A:$IZ,183,FALSE)</f>
        <v>9.5239999999999991</v>
      </c>
      <c r="AJ29" s="54">
        <f t="shared" ref="AJ29:AL45" si="56">RANK(AI29,AI$28:AI$45,1)</f>
        <v>8</v>
      </c>
      <c r="AK29" s="53">
        <f>VLOOKUP($A29,'L10'!$A:$IZ,181,FALSE)</f>
        <v>19.404</v>
      </c>
      <c r="AL29" s="54">
        <f t="shared" si="56"/>
        <v>5</v>
      </c>
      <c r="AM29" s="53">
        <f>VLOOKUP($A29,'L10'!$A:$IZ,182,FALSE)</f>
        <v>25.396999999999998</v>
      </c>
      <c r="AN29" s="54">
        <f t="shared" ref="AN29:AN45" si="57">RANK(AM29,AM$28:AM$45,1)</f>
        <v>13</v>
      </c>
      <c r="AO29" s="53">
        <f>VLOOKUP($A29,'L10'!$A:$IZ,163,FALSE)</f>
        <v>22.158000000000001</v>
      </c>
      <c r="AP29" s="54">
        <f t="shared" ref="AP29:AP45" si="58">RANK(AO29,AO$28:AO$45,1)</f>
        <v>4</v>
      </c>
      <c r="AQ29" s="65">
        <f t="shared" ref="AQ29:AQ45" si="59">104-(AJ29+AL29+AN29+AP29)</f>
        <v>74</v>
      </c>
      <c r="AR29" s="47">
        <f t="shared" ref="AR29:AR45" si="60">RANK(AQ29,AQ$28:AQ$45)</f>
        <v>8</v>
      </c>
      <c r="AS29" s="56"/>
      <c r="AT29" s="46">
        <f>VLOOKUP($A29,'L10'!$A:$IZ,250,FALSE)</f>
        <v>1.5</v>
      </c>
      <c r="AU29" s="47">
        <f t="shared" ref="AU29:AU45" si="61">RANK(AT29,AT$28:AT$45,0)</f>
        <v>8</v>
      </c>
      <c r="AV29" s="46">
        <f>VLOOKUP($A29,'L10'!$A:$IZ,92,FALSE)</f>
        <v>12.1</v>
      </c>
      <c r="AW29" s="47">
        <f t="shared" ref="AW29:AY45" si="62">RANK(AV29,AV$28:AV$45,0)</f>
        <v>5</v>
      </c>
      <c r="AX29" s="46">
        <f>VLOOKUP($A29,'L10'!$A:$IZ,93,FALSE)</f>
        <v>266.60000000000002</v>
      </c>
      <c r="AY29" s="47">
        <f t="shared" si="62"/>
        <v>9</v>
      </c>
      <c r="AZ29" s="46">
        <f>VLOOKUP($A29,'L10'!$A:$IZ,108,FALSE)</f>
        <v>48.5</v>
      </c>
      <c r="BA29" s="47">
        <f t="shared" ref="BA29:BA45" si="63">RANK(AZ29,AZ$28:AZ$45,0)</f>
        <v>1</v>
      </c>
      <c r="BB29" s="49">
        <f t="shared" ref="BB29:BB45" si="64">104-(AU29+AW29+AY29+BA29)</f>
        <v>81</v>
      </c>
      <c r="BC29" s="47">
        <f t="shared" ref="BC29:BC45" si="65">RANK(BB29,BB$28:BB$45,0)</f>
        <v>3</v>
      </c>
      <c r="BD29" s="56"/>
      <c r="BE29" s="53">
        <f>VLOOKUP($A29,'L10'!$A:$IZ,80,FALSE)</f>
        <v>52.1</v>
      </c>
      <c r="BF29" s="54">
        <f t="shared" ref="BF29:BF45" si="66">RANK(BE29,BE$28:BE$45)</f>
        <v>5</v>
      </c>
      <c r="BG29" s="53">
        <f>VLOOKUP($A29,'L10'!$A:$IZ,177,FALSE)</f>
        <v>39.5</v>
      </c>
      <c r="BH29" s="54">
        <f t="shared" ref="BH29:BH45" si="67">RANK(BG29,BG$28:BG$45,1)</f>
        <v>3</v>
      </c>
      <c r="BI29" s="53">
        <f>VLOOKUP($A29,'L10'!$A:$IZ,79,FALSE)</f>
        <v>36.200000000000003</v>
      </c>
      <c r="BJ29" s="54">
        <f t="shared" ref="BJ29:BJ45" si="68">RANK(BI29,BI$28:BI$45)</f>
        <v>7</v>
      </c>
      <c r="BK29" s="53">
        <f>VLOOKUP($A29,'L10'!$A:$IZ,176,FALSE)</f>
        <v>34.4</v>
      </c>
      <c r="BL29" s="54">
        <f t="shared" ref="BL29:BL45" si="69">RANK(BK29,BK$28:BK$45,1)</f>
        <v>9</v>
      </c>
      <c r="BM29" s="53">
        <f>VLOOKUP($A29,'L10'!$A:$IZ,11,FALSE)</f>
        <v>50.249000000000002</v>
      </c>
      <c r="BN29" s="54">
        <f t="shared" ref="BN29:BN45" si="70">RANK(BM29,BM$28:BM$45)</f>
        <v>7</v>
      </c>
      <c r="BO29" s="53">
        <f>VLOOKUP($A29,'L10'!$A:$IZ,222,FALSE)</f>
        <v>-0.8</v>
      </c>
      <c r="BP29" s="54">
        <f t="shared" ref="BP29:BP45" si="71">RANK(BO29,BO$28:BO$45)</f>
        <v>10</v>
      </c>
      <c r="BQ29" s="65">
        <f t="shared" ref="BQ29:BQ45" si="72">104-(BJ29+BL29+BN29+BP29)</f>
        <v>71</v>
      </c>
      <c r="BR29" s="47">
        <f t="shared" ref="BR29:BR45" si="73">RANK(BQ29,BQ$28:BQ$45)</f>
        <v>9</v>
      </c>
      <c r="BS29" s="56"/>
      <c r="BT29" s="57">
        <f>VLOOKUP($A29,'Ratings Season'!$A:$M,8,FALSE)</f>
        <v>18.8</v>
      </c>
      <c r="BU29" s="54">
        <f t="shared" ref="BU29:BW45" si="74">RANK(BT29,BT$28:BT$45)</f>
        <v>3</v>
      </c>
      <c r="BV29" s="57">
        <f>VLOOKUP($A29,'Ratings Season'!$A:$M,4,FALSE)</f>
        <v>13.2</v>
      </c>
      <c r="BW29" s="54">
        <f t="shared" si="74"/>
        <v>3</v>
      </c>
      <c r="BX29" s="57">
        <f>VLOOKUP($A29,'Ratings Season'!$A:$M,2,FALSE)</f>
        <v>26.3</v>
      </c>
      <c r="BY29" s="58">
        <f t="shared" ref="BY29:BY45" si="75">RANK(BX29,BX$28:BX$45)</f>
        <v>3</v>
      </c>
      <c r="BZ29" s="69"/>
    </row>
    <row r="30" spans="1:78" ht="25" customHeight="1" x14ac:dyDescent="0.2">
      <c r="A30" s="77" t="s">
        <v>6</v>
      </c>
      <c r="B30" s="53">
        <f>VLOOKUP($A30,'L10'!$A:$IZ,222,FALSE)</f>
        <v>-0.7</v>
      </c>
      <c r="C30" s="54">
        <f t="shared" si="41"/>
        <v>9</v>
      </c>
      <c r="D30" s="55">
        <f>VLOOKUP($A30,'L10'!$A:$IZ,218,FALSE)</f>
        <v>3.5</v>
      </c>
      <c r="E30" s="54">
        <f t="shared" si="41"/>
        <v>6</v>
      </c>
      <c r="F30" s="55">
        <f>VLOOKUP($A30,'L10'!$A:$IZ,49,FALSE)</f>
        <v>74.245999999999995</v>
      </c>
      <c r="G30" s="54">
        <f t="shared" si="42"/>
        <v>12</v>
      </c>
      <c r="H30" s="55">
        <f>VLOOKUP($A30,'L10'!$A:$IZ,229,FALSE)</f>
        <v>4.9000000000000004</v>
      </c>
      <c r="I30" s="54">
        <f t="shared" si="43"/>
        <v>3</v>
      </c>
      <c r="J30" s="49">
        <f t="shared" si="39"/>
        <v>74</v>
      </c>
      <c r="K30" s="47">
        <f t="shared" si="44"/>
        <v>5</v>
      </c>
      <c r="L30" s="56"/>
      <c r="M30" s="53">
        <f>VLOOKUP($A30,'L10'!$A:$IZ,88,FALSE)</f>
        <v>10.984999999999999</v>
      </c>
      <c r="N30" s="54">
        <f t="shared" si="40"/>
        <v>15</v>
      </c>
      <c r="O30" s="53">
        <f>VLOOKUP($A30,'L10'!$A:$IZ,84,FALSE)</f>
        <v>18.919</v>
      </c>
      <c r="P30" s="54">
        <f t="shared" si="45"/>
        <v>14</v>
      </c>
      <c r="Q30" s="53">
        <f>VLOOKUP($A30,'L10'!$A:$IZ,85,FALSE)</f>
        <v>23.611000000000001</v>
      </c>
      <c r="R30" s="54">
        <f t="shared" si="46"/>
        <v>8</v>
      </c>
      <c r="S30" s="55">
        <f>VLOOKUP($A30,'L10'!$A:$IZ,29,FALSE)</f>
        <v>-2.173</v>
      </c>
      <c r="T30" s="54">
        <f t="shared" si="47"/>
        <v>15</v>
      </c>
      <c r="U30" s="49">
        <f t="shared" si="48"/>
        <v>52</v>
      </c>
      <c r="V30" s="47">
        <f t="shared" si="49"/>
        <v>13</v>
      </c>
      <c r="W30" s="56"/>
      <c r="X30" s="53">
        <f>VLOOKUP($A30,'L10'!$A:$IZ,65,FALSE)</f>
        <v>40.954000000000001</v>
      </c>
      <c r="Y30" s="54">
        <f t="shared" si="50"/>
        <v>14</v>
      </c>
      <c r="Z30" s="53">
        <f>VLOOKUP($A30,'L10'!$A:$IZ,64,FALSE)</f>
        <v>21.471</v>
      </c>
      <c r="AA30" s="54">
        <f t="shared" si="51"/>
        <v>14</v>
      </c>
      <c r="AB30" s="53">
        <f>VLOOKUP($A30,'L10'!$A:$IZ,63,FALSE)</f>
        <v>47.368000000000002</v>
      </c>
      <c r="AC30" s="54">
        <f t="shared" si="52"/>
        <v>10</v>
      </c>
      <c r="AD30" s="53">
        <f>VLOOKUP($A30,'L10'!$A:$IZ,71,FALSE)</f>
        <v>-2.6589999999999998</v>
      </c>
      <c r="AE30" s="54">
        <f t="shared" si="53"/>
        <v>15</v>
      </c>
      <c r="AF30" s="65">
        <f t="shared" si="54"/>
        <v>51</v>
      </c>
      <c r="AG30" s="47">
        <f t="shared" si="55"/>
        <v>13</v>
      </c>
      <c r="AH30" s="56"/>
      <c r="AI30" s="53">
        <f>VLOOKUP($A30,'L10'!$A:$IZ,183,FALSE)</f>
        <v>9.6199999999999992</v>
      </c>
      <c r="AJ30" s="54">
        <f t="shared" si="56"/>
        <v>9</v>
      </c>
      <c r="AK30" s="53">
        <f>VLOOKUP($A30,'L10'!$A:$IZ,181,FALSE)</f>
        <v>21.241</v>
      </c>
      <c r="AL30" s="54">
        <f t="shared" si="56"/>
        <v>10</v>
      </c>
      <c r="AM30" s="53">
        <f>VLOOKUP($A30,'L10'!$A:$IZ,182,FALSE)</f>
        <v>25.253</v>
      </c>
      <c r="AN30" s="54">
        <f t="shared" si="57"/>
        <v>12</v>
      </c>
      <c r="AO30" s="53">
        <f>VLOOKUP($A30,'L10'!$A:$IZ,163,FALSE)</f>
        <v>26.007999999999999</v>
      </c>
      <c r="AP30" s="54">
        <f t="shared" si="58"/>
        <v>14</v>
      </c>
      <c r="AQ30" s="65">
        <f t="shared" si="59"/>
        <v>59</v>
      </c>
      <c r="AR30" s="47">
        <f t="shared" si="60"/>
        <v>12</v>
      </c>
      <c r="AS30" s="56"/>
      <c r="AT30" s="46">
        <f>VLOOKUP($A30,'L10'!$A:$IZ,250,FALSE)</f>
        <v>-1.1000000000000001</v>
      </c>
      <c r="AU30" s="47">
        <f t="shared" si="61"/>
        <v>11</v>
      </c>
      <c r="AV30" s="46">
        <f>VLOOKUP($A30,'L10'!$A:$IZ,92,FALSE)</f>
        <v>10.1</v>
      </c>
      <c r="AW30" s="47">
        <f t="shared" si="62"/>
        <v>13</v>
      </c>
      <c r="AX30" s="46">
        <f>VLOOKUP($A30,'L10'!$A:$IZ,93,FALSE)</f>
        <v>274.89999999999998</v>
      </c>
      <c r="AY30" s="47">
        <f t="shared" si="62"/>
        <v>6</v>
      </c>
      <c r="AZ30" s="46">
        <f>VLOOKUP($A30,'L10'!$A:$IZ,108,FALSE)</f>
        <v>41.8</v>
      </c>
      <c r="BA30" s="47">
        <f t="shared" si="63"/>
        <v>11</v>
      </c>
      <c r="BB30" s="49">
        <f t="shared" si="64"/>
        <v>63</v>
      </c>
      <c r="BC30" s="47">
        <f t="shared" si="65"/>
        <v>10</v>
      </c>
      <c r="BD30" s="56"/>
      <c r="BE30" s="53">
        <f>VLOOKUP($A30,'L10'!$A:$IZ,80,FALSE)</f>
        <v>41.1</v>
      </c>
      <c r="BF30" s="54">
        <f t="shared" si="66"/>
        <v>13</v>
      </c>
      <c r="BG30" s="53">
        <f>VLOOKUP($A30,'L10'!$A:$IZ,177,FALSE)</f>
        <v>45.2</v>
      </c>
      <c r="BH30" s="54">
        <f t="shared" si="67"/>
        <v>9</v>
      </c>
      <c r="BI30" s="53">
        <f>VLOOKUP($A30,'L10'!$A:$IZ,79,FALSE)</f>
        <v>31</v>
      </c>
      <c r="BJ30" s="54">
        <f t="shared" si="68"/>
        <v>13</v>
      </c>
      <c r="BK30" s="53">
        <f>VLOOKUP($A30,'L10'!$A:$IZ,176,FALSE)</f>
        <v>37.700000000000003</v>
      </c>
      <c r="BL30" s="54">
        <f t="shared" si="69"/>
        <v>14</v>
      </c>
      <c r="BM30" s="53">
        <f>VLOOKUP($A30,'L10'!$A:$IZ,11,FALSE)</f>
        <v>49.756999999999998</v>
      </c>
      <c r="BN30" s="54">
        <f t="shared" si="70"/>
        <v>10</v>
      </c>
      <c r="BO30" s="53">
        <f>VLOOKUP($A30,'L10'!$A:$IZ,222,FALSE)</f>
        <v>-0.7</v>
      </c>
      <c r="BP30" s="54">
        <f t="shared" si="71"/>
        <v>9</v>
      </c>
      <c r="BQ30" s="65">
        <f t="shared" si="72"/>
        <v>58</v>
      </c>
      <c r="BR30" s="47">
        <f t="shared" si="73"/>
        <v>12</v>
      </c>
      <c r="BS30" s="56"/>
      <c r="BT30" s="57">
        <f>VLOOKUP($A30,'Ratings Season'!$A:$M,8,FALSE)</f>
        <v>-2.6</v>
      </c>
      <c r="BU30" s="54">
        <f t="shared" si="74"/>
        <v>10</v>
      </c>
      <c r="BV30" s="57">
        <f>VLOOKUP($A30,'Ratings Season'!$A:$M,4,FALSE)</f>
        <v>-6.4</v>
      </c>
      <c r="BW30" s="54">
        <f t="shared" si="74"/>
        <v>13</v>
      </c>
      <c r="BX30" s="57">
        <f>VLOOKUP($A30,'Ratings Season'!$A:$M,2,FALSE)</f>
        <v>-3.3</v>
      </c>
      <c r="BY30" s="58">
        <f t="shared" si="75"/>
        <v>12</v>
      </c>
      <c r="BZ30" s="69"/>
    </row>
    <row r="31" spans="1:78" ht="25" customHeight="1" x14ac:dyDescent="0.2">
      <c r="A31" s="78" t="s">
        <v>4</v>
      </c>
      <c r="B31" s="53">
        <f>VLOOKUP($A31,'L10'!$A:$IZ,222,FALSE)</f>
        <v>-2.2000000000000002</v>
      </c>
      <c r="C31" s="54">
        <f t="shared" si="41"/>
        <v>13</v>
      </c>
      <c r="D31" s="55">
        <f>VLOOKUP($A31,'L10'!$A:$IZ,218,FALSE)</f>
        <v>-8.1</v>
      </c>
      <c r="E31" s="54">
        <f t="shared" si="41"/>
        <v>16</v>
      </c>
      <c r="F31" s="55">
        <f>VLOOKUP($A31,'L10'!$A:$IZ,49,FALSE)</f>
        <v>69.013999999999996</v>
      </c>
      <c r="G31" s="54">
        <f t="shared" si="42"/>
        <v>18</v>
      </c>
      <c r="H31" s="55">
        <f>VLOOKUP($A31,'L10'!$A:$IZ,229,FALSE)</f>
        <v>-4.5999999999999996</v>
      </c>
      <c r="I31" s="54">
        <f t="shared" si="43"/>
        <v>16</v>
      </c>
      <c r="J31" s="49">
        <f t="shared" si="39"/>
        <v>41</v>
      </c>
      <c r="K31" s="47">
        <f t="shared" si="44"/>
        <v>17</v>
      </c>
      <c r="L31" s="56"/>
      <c r="M31" s="53">
        <f>VLOOKUP($A31,'L10'!$A:$IZ,88,FALSE)</f>
        <v>10.169</v>
      </c>
      <c r="N31" s="54">
        <f t="shared" si="40"/>
        <v>16</v>
      </c>
      <c r="O31" s="53">
        <f>VLOOKUP($A31,'L10'!$A:$IZ,84,FALSE)</f>
        <v>19.283000000000001</v>
      </c>
      <c r="P31" s="54">
        <f t="shared" si="45"/>
        <v>13</v>
      </c>
      <c r="Q31" s="53">
        <f>VLOOKUP($A31,'L10'!$A:$IZ,85,FALSE)</f>
        <v>24.581</v>
      </c>
      <c r="R31" s="54">
        <f t="shared" si="46"/>
        <v>7</v>
      </c>
      <c r="S31" s="55">
        <f>VLOOKUP($A31,'L10'!$A:$IZ,29,FALSE)</f>
        <v>-3.601</v>
      </c>
      <c r="T31" s="54">
        <f t="shared" si="47"/>
        <v>18</v>
      </c>
      <c r="U31" s="49">
        <f t="shared" si="48"/>
        <v>50</v>
      </c>
      <c r="V31" s="47">
        <f t="shared" si="49"/>
        <v>15</v>
      </c>
      <c r="W31" s="56"/>
      <c r="X31" s="53">
        <f>VLOOKUP($A31,'L10'!$A:$IZ,65,FALSE)</f>
        <v>40.073999999999998</v>
      </c>
      <c r="Y31" s="54">
        <f t="shared" si="50"/>
        <v>16</v>
      </c>
      <c r="Z31" s="53">
        <f>VLOOKUP($A31,'L10'!$A:$IZ,64,FALSE)</f>
        <v>19.484999999999999</v>
      </c>
      <c r="AA31" s="54">
        <f t="shared" si="51"/>
        <v>16</v>
      </c>
      <c r="AB31" s="53">
        <f>VLOOKUP($A31,'L10'!$A:$IZ,63,FALSE)</f>
        <v>44.537999999999997</v>
      </c>
      <c r="AC31" s="54">
        <f t="shared" si="52"/>
        <v>16</v>
      </c>
      <c r="AD31" s="53">
        <f>VLOOKUP($A31,'L10'!$A:$IZ,71,FALSE)</f>
        <v>0.93400000000000005</v>
      </c>
      <c r="AE31" s="54">
        <f t="shared" si="53"/>
        <v>6</v>
      </c>
      <c r="AF31" s="65">
        <f t="shared" si="54"/>
        <v>50</v>
      </c>
      <c r="AG31" s="47">
        <f t="shared" si="55"/>
        <v>14</v>
      </c>
      <c r="AH31" s="56"/>
      <c r="AI31" s="53">
        <f>VLOOKUP($A31,'L10'!$A:$IZ,183,FALSE)</f>
        <v>8.9160000000000004</v>
      </c>
      <c r="AJ31" s="54">
        <f t="shared" si="56"/>
        <v>4</v>
      </c>
      <c r="AK31" s="53">
        <f>VLOOKUP($A31,'L10'!$A:$IZ,181,FALSE)</f>
        <v>17.186</v>
      </c>
      <c r="AL31" s="54">
        <f t="shared" si="56"/>
        <v>1</v>
      </c>
      <c r="AM31" s="53">
        <f>VLOOKUP($A31,'L10'!$A:$IZ,182,FALSE)</f>
        <v>20.241</v>
      </c>
      <c r="AN31" s="54">
        <f t="shared" si="57"/>
        <v>2</v>
      </c>
      <c r="AO31" s="53">
        <f>VLOOKUP($A31,'L10'!$A:$IZ,163,FALSE)</f>
        <v>23.779</v>
      </c>
      <c r="AP31" s="54">
        <f t="shared" si="58"/>
        <v>8</v>
      </c>
      <c r="AQ31" s="65">
        <f t="shared" si="59"/>
        <v>89</v>
      </c>
      <c r="AR31" s="47">
        <f t="shared" si="60"/>
        <v>3</v>
      </c>
      <c r="AS31" s="56"/>
      <c r="AT31" s="46">
        <f>VLOOKUP($A31,'L10'!$A:$IZ,250,FALSE)</f>
        <v>10.1</v>
      </c>
      <c r="AU31" s="47">
        <f t="shared" si="61"/>
        <v>1</v>
      </c>
      <c r="AV31" s="46">
        <f>VLOOKUP($A31,'L10'!$A:$IZ,92,FALSE)</f>
        <v>15.2</v>
      </c>
      <c r="AW31" s="47">
        <f t="shared" si="62"/>
        <v>1</v>
      </c>
      <c r="AX31" s="46">
        <f>VLOOKUP($A31,'L10'!$A:$IZ,93,FALSE)</f>
        <v>280.10000000000002</v>
      </c>
      <c r="AY31" s="47">
        <f t="shared" si="62"/>
        <v>2</v>
      </c>
      <c r="AZ31" s="46">
        <f>VLOOKUP($A31,'L10'!$A:$IZ,108,FALSE)</f>
        <v>44.3</v>
      </c>
      <c r="BA31" s="47">
        <f t="shared" si="63"/>
        <v>6</v>
      </c>
      <c r="BB31" s="49">
        <f t="shared" si="64"/>
        <v>94</v>
      </c>
      <c r="BC31" s="47">
        <f t="shared" si="65"/>
        <v>1</v>
      </c>
      <c r="BD31" s="56"/>
      <c r="BE31" s="53">
        <f>VLOOKUP($A31,'L10'!$A:$IZ,80,FALSE)</f>
        <v>42.8</v>
      </c>
      <c r="BF31" s="54">
        <f t="shared" si="66"/>
        <v>11</v>
      </c>
      <c r="BG31" s="53">
        <f>VLOOKUP($A31,'L10'!$A:$IZ,177,FALSE)</f>
        <v>35.4</v>
      </c>
      <c r="BH31" s="54">
        <f t="shared" si="67"/>
        <v>1</v>
      </c>
      <c r="BI31" s="53">
        <f>VLOOKUP($A31,'L10'!$A:$IZ,79,FALSE)</f>
        <v>29.4</v>
      </c>
      <c r="BJ31" s="54">
        <f t="shared" si="68"/>
        <v>15</v>
      </c>
      <c r="BK31" s="53">
        <f>VLOOKUP($A31,'L10'!$A:$IZ,176,FALSE)</f>
        <v>37.700000000000003</v>
      </c>
      <c r="BL31" s="54">
        <f t="shared" si="69"/>
        <v>14</v>
      </c>
      <c r="BM31" s="53">
        <f>VLOOKUP($A31,'L10'!$A:$IZ,11,FALSE)</f>
        <v>53.392000000000003</v>
      </c>
      <c r="BN31" s="54">
        <f t="shared" si="70"/>
        <v>3</v>
      </c>
      <c r="BO31" s="53">
        <f>VLOOKUP($A31,'L10'!$A:$IZ,222,FALSE)</f>
        <v>-2.2000000000000002</v>
      </c>
      <c r="BP31" s="54">
        <f t="shared" si="71"/>
        <v>13</v>
      </c>
      <c r="BQ31" s="65">
        <f t="shared" si="72"/>
        <v>59</v>
      </c>
      <c r="BR31" s="47">
        <f t="shared" si="73"/>
        <v>10</v>
      </c>
      <c r="BS31" s="56"/>
      <c r="BT31" s="57">
        <f>VLOOKUP($A31,'Ratings Season'!$A:$M,8,FALSE)</f>
        <v>17.600000000000001</v>
      </c>
      <c r="BU31" s="54">
        <f t="shared" si="74"/>
        <v>5</v>
      </c>
      <c r="BV31" s="57">
        <f>VLOOKUP($A31,'Ratings Season'!$A:$M,4,FALSE)</f>
        <v>-0.4</v>
      </c>
      <c r="BW31" s="54">
        <f t="shared" si="74"/>
        <v>9</v>
      </c>
      <c r="BX31" s="57">
        <f>VLOOKUP($A31,'Ratings Season'!$A:$M,2,FALSE)</f>
        <v>12.2</v>
      </c>
      <c r="BY31" s="58">
        <f t="shared" si="75"/>
        <v>5</v>
      </c>
      <c r="BZ31" s="69"/>
    </row>
    <row r="32" spans="1:78" ht="25" customHeight="1" x14ac:dyDescent="0.2">
      <c r="A32" s="79" t="s">
        <v>7</v>
      </c>
      <c r="B32" s="53">
        <f>VLOOKUP($A32,'L10'!$A:$IZ,222,FALSE)</f>
        <v>-1.1000000000000001</v>
      </c>
      <c r="C32" s="54">
        <f t="shared" si="41"/>
        <v>11</v>
      </c>
      <c r="D32" s="55">
        <f>VLOOKUP($A32,'L10'!$A:$IZ,218,FALSE)</f>
        <v>1.8</v>
      </c>
      <c r="E32" s="54">
        <f t="shared" si="41"/>
        <v>10</v>
      </c>
      <c r="F32" s="55">
        <f>VLOOKUP($A32,'L10'!$A:$IZ,49,FALSE)</f>
        <v>74.432000000000002</v>
      </c>
      <c r="G32" s="54">
        <f t="shared" si="42"/>
        <v>10</v>
      </c>
      <c r="H32" s="55">
        <f>VLOOKUP($A32,'L10'!$A:$IZ,229,FALSE)</f>
        <v>-6.4</v>
      </c>
      <c r="I32" s="54">
        <f t="shared" si="43"/>
        <v>17</v>
      </c>
      <c r="J32" s="49">
        <f t="shared" si="39"/>
        <v>56</v>
      </c>
      <c r="K32" s="47">
        <f t="shared" si="44"/>
        <v>14</v>
      </c>
      <c r="L32" s="56"/>
      <c r="M32" s="53">
        <f>VLOOKUP($A32,'L10'!$A:$IZ,88,FALSE)</f>
        <v>9.2479999999999993</v>
      </c>
      <c r="N32" s="54">
        <f t="shared" si="40"/>
        <v>18</v>
      </c>
      <c r="O32" s="53">
        <f>VLOOKUP($A32,'L10'!$A:$IZ,84,FALSE)</f>
        <v>17.190999999999999</v>
      </c>
      <c r="P32" s="54">
        <f t="shared" si="45"/>
        <v>16</v>
      </c>
      <c r="Q32" s="53">
        <f>VLOOKUP($A32,'L10'!$A:$IZ,85,FALSE)</f>
        <v>20.698</v>
      </c>
      <c r="R32" s="54">
        <f t="shared" si="46"/>
        <v>13</v>
      </c>
      <c r="S32" s="55">
        <f>VLOOKUP($A32,'L10'!$A:$IZ,29,FALSE)</f>
        <v>-2.7519999999999998</v>
      </c>
      <c r="T32" s="54">
        <f t="shared" si="47"/>
        <v>16</v>
      </c>
      <c r="U32" s="49">
        <f t="shared" si="48"/>
        <v>41</v>
      </c>
      <c r="V32" s="47">
        <f t="shared" si="49"/>
        <v>17</v>
      </c>
      <c r="W32" s="56"/>
      <c r="X32" s="53">
        <f>VLOOKUP($A32,'L10'!$A:$IZ,65,FALSE)</f>
        <v>37.953000000000003</v>
      </c>
      <c r="Y32" s="54">
        <f t="shared" si="50"/>
        <v>17</v>
      </c>
      <c r="Z32" s="53">
        <f>VLOOKUP($A32,'L10'!$A:$IZ,64,FALSE)</f>
        <v>17.484000000000002</v>
      </c>
      <c r="AA32" s="54">
        <f t="shared" si="51"/>
        <v>18</v>
      </c>
      <c r="AB32" s="53">
        <f>VLOOKUP($A32,'L10'!$A:$IZ,63,FALSE)</f>
        <v>43.158000000000001</v>
      </c>
      <c r="AC32" s="54">
        <f t="shared" si="52"/>
        <v>18</v>
      </c>
      <c r="AD32" s="53">
        <f>VLOOKUP($A32,'L10'!$A:$IZ,71,FALSE)</f>
        <v>-5.0380000000000003</v>
      </c>
      <c r="AE32" s="54">
        <f t="shared" si="53"/>
        <v>17</v>
      </c>
      <c r="AF32" s="65">
        <f t="shared" si="54"/>
        <v>34</v>
      </c>
      <c r="AG32" s="47">
        <f t="shared" si="55"/>
        <v>18</v>
      </c>
      <c r="AH32" s="56"/>
      <c r="AI32" s="53">
        <f>VLOOKUP($A32,'L10'!$A:$IZ,183,FALSE)</f>
        <v>13.089</v>
      </c>
      <c r="AJ32" s="54">
        <f t="shared" si="56"/>
        <v>16</v>
      </c>
      <c r="AK32" s="53">
        <f>VLOOKUP($A32,'L10'!$A:$IZ,181,FALSE)</f>
        <v>24.004000000000001</v>
      </c>
      <c r="AL32" s="54">
        <f t="shared" si="56"/>
        <v>15</v>
      </c>
      <c r="AM32" s="53">
        <f>VLOOKUP($A32,'L10'!$A:$IZ,182,FALSE)</f>
        <v>31.152000000000001</v>
      </c>
      <c r="AN32" s="54">
        <f t="shared" si="57"/>
        <v>18</v>
      </c>
      <c r="AO32" s="53">
        <f>VLOOKUP($A32,'L10'!$A:$IZ,163,FALSE)</f>
        <v>27.289000000000001</v>
      </c>
      <c r="AP32" s="54">
        <f t="shared" si="58"/>
        <v>16</v>
      </c>
      <c r="AQ32" s="65">
        <f t="shared" si="59"/>
        <v>39</v>
      </c>
      <c r="AR32" s="47">
        <f t="shared" si="60"/>
        <v>16</v>
      </c>
      <c r="AS32" s="56"/>
      <c r="AT32" s="46">
        <f>VLOOKUP($A32,'L10'!$A:$IZ,250,FALSE)</f>
        <v>3.6</v>
      </c>
      <c r="AU32" s="47">
        <f t="shared" si="61"/>
        <v>3</v>
      </c>
      <c r="AV32" s="46">
        <f>VLOOKUP($A32,'L10'!$A:$IZ,92,FALSE)</f>
        <v>10.3</v>
      </c>
      <c r="AW32" s="47">
        <f t="shared" si="62"/>
        <v>11</v>
      </c>
      <c r="AX32" s="46">
        <f>VLOOKUP($A32,'L10'!$A:$IZ,93,FALSE)</f>
        <v>276.3</v>
      </c>
      <c r="AY32" s="47">
        <f t="shared" si="62"/>
        <v>4</v>
      </c>
      <c r="AZ32" s="46">
        <f>VLOOKUP($A32,'L10'!$A:$IZ,108,FALSE)</f>
        <v>34.5</v>
      </c>
      <c r="BA32" s="47">
        <f t="shared" si="63"/>
        <v>18</v>
      </c>
      <c r="BB32" s="49">
        <f t="shared" si="64"/>
        <v>68</v>
      </c>
      <c r="BC32" s="47">
        <f t="shared" si="65"/>
        <v>7</v>
      </c>
      <c r="BD32" s="56"/>
      <c r="BE32" s="53">
        <f>VLOOKUP($A32,'L10'!$A:$IZ,80,FALSE)</f>
        <v>33.5</v>
      </c>
      <c r="BF32" s="54">
        <f t="shared" si="66"/>
        <v>16</v>
      </c>
      <c r="BG32" s="53">
        <f>VLOOKUP($A32,'L10'!$A:$IZ,177,FALSE)</f>
        <v>61.8</v>
      </c>
      <c r="BH32" s="54">
        <f t="shared" si="67"/>
        <v>17</v>
      </c>
      <c r="BI32" s="53">
        <f>VLOOKUP($A32,'L10'!$A:$IZ,79,FALSE)</f>
        <v>21.1</v>
      </c>
      <c r="BJ32" s="54">
        <f t="shared" si="68"/>
        <v>17</v>
      </c>
      <c r="BK32" s="53">
        <f>VLOOKUP($A32,'L10'!$A:$IZ,176,FALSE)</f>
        <v>34.9</v>
      </c>
      <c r="BL32" s="54">
        <f t="shared" si="69"/>
        <v>10</v>
      </c>
      <c r="BM32" s="53">
        <f>VLOOKUP($A32,'L10'!$A:$IZ,11,FALSE)</f>
        <v>46.783000000000001</v>
      </c>
      <c r="BN32" s="54">
        <f t="shared" si="70"/>
        <v>15</v>
      </c>
      <c r="BO32" s="53">
        <f>VLOOKUP($A32,'L10'!$A:$IZ,222,FALSE)</f>
        <v>-1.1000000000000001</v>
      </c>
      <c r="BP32" s="54">
        <f t="shared" si="71"/>
        <v>11</v>
      </c>
      <c r="BQ32" s="65">
        <f t="shared" si="72"/>
        <v>51</v>
      </c>
      <c r="BR32" s="47">
        <f t="shared" si="73"/>
        <v>14</v>
      </c>
      <c r="BS32" s="56"/>
      <c r="BT32" s="57">
        <f>VLOOKUP($A32,'Ratings Season'!$A:$M,8,FALSE)</f>
        <v>-23.8</v>
      </c>
      <c r="BU32" s="54">
        <f t="shared" si="74"/>
        <v>16</v>
      </c>
      <c r="BV32" s="57">
        <f>VLOOKUP($A32,'Ratings Season'!$A:$M,4,FALSE)</f>
        <v>-16.600000000000001</v>
      </c>
      <c r="BW32" s="54">
        <f t="shared" si="74"/>
        <v>16</v>
      </c>
      <c r="BX32" s="57">
        <f>VLOOKUP($A32,'Ratings Season'!$A:$M,2,FALSE)</f>
        <v>-28</v>
      </c>
      <c r="BY32" s="58">
        <f t="shared" si="75"/>
        <v>16</v>
      </c>
      <c r="BZ32" s="69"/>
    </row>
    <row r="33" spans="1:78" ht="25" customHeight="1" x14ac:dyDescent="0.2">
      <c r="A33" s="80" t="s">
        <v>8</v>
      </c>
      <c r="B33" s="53">
        <f>VLOOKUP($A33,'L10'!$A:$IZ,222,FALSE)</f>
        <v>-2.8</v>
      </c>
      <c r="C33" s="54">
        <f t="shared" si="41"/>
        <v>14</v>
      </c>
      <c r="D33" s="55">
        <f>VLOOKUP($A33,'L10'!$A:$IZ,218,FALSE)</f>
        <v>-4.4000000000000004</v>
      </c>
      <c r="E33" s="54">
        <f t="shared" si="41"/>
        <v>14</v>
      </c>
      <c r="F33" s="55">
        <f>VLOOKUP($A33,'L10'!$A:$IZ,49,FALSE)</f>
        <v>75.668999999999997</v>
      </c>
      <c r="G33" s="54">
        <f t="shared" si="42"/>
        <v>6</v>
      </c>
      <c r="H33" s="55">
        <f>VLOOKUP($A33,'L10'!$A:$IZ,229,FALSE)</f>
        <v>1</v>
      </c>
      <c r="I33" s="54">
        <f t="shared" si="43"/>
        <v>7</v>
      </c>
      <c r="J33" s="49">
        <f t="shared" si="39"/>
        <v>63</v>
      </c>
      <c r="K33" s="47">
        <f t="shared" si="44"/>
        <v>13</v>
      </c>
      <c r="L33" s="56"/>
      <c r="M33" s="53">
        <f>VLOOKUP($A33,'L10'!$A:$IZ,88,FALSE)</f>
        <v>13.263999999999999</v>
      </c>
      <c r="N33" s="54">
        <f t="shared" si="40"/>
        <v>8</v>
      </c>
      <c r="O33" s="53">
        <f>VLOOKUP($A33,'L10'!$A:$IZ,84,FALSE)</f>
        <v>20.923999999999999</v>
      </c>
      <c r="P33" s="54">
        <f t="shared" si="45"/>
        <v>9</v>
      </c>
      <c r="Q33" s="53">
        <f>VLOOKUP($A33,'L10'!$A:$IZ,85,FALSE)</f>
        <v>21.579000000000001</v>
      </c>
      <c r="R33" s="54">
        <f t="shared" si="46"/>
        <v>11</v>
      </c>
      <c r="S33" s="55">
        <f>VLOOKUP($A33,'L10'!$A:$IZ,29,FALSE)</f>
        <v>0.82299999999999995</v>
      </c>
      <c r="T33" s="54">
        <f t="shared" si="47"/>
        <v>12</v>
      </c>
      <c r="U33" s="49">
        <f t="shared" si="48"/>
        <v>64</v>
      </c>
      <c r="V33" s="47">
        <f t="shared" si="49"/>
        <v>9</v>
      </c>
      <c r="W33" s="56"/>
      <c r="X33" s="53">
        <f>VLOOKUP($A33,'L10'!$A:$IZ,65,FALSE)</f>
        <v>45.49</v>
      </c>
      <c r="Y33" s="54">
        <f t="shared" si="50"/>
        <v>8</v>
      </c>
      <c r="Z33" s="53">
        <f>VLOOKUP($A33,'L10'!$A:$IZ,64,FALSE)</f>
        <v>24.902000000000001</v>
      </c>
      <c r="AA33" s="54">
        <f t="shared" si="51"/>
        <v>7</v>
      </c>
      <c r="AB33" s="53">
        <f>VLOOKUP($A33,'L10'!$A:$IZ,63,FALSE)</f>
        <v>47.744</v>
      </c>
      <c r="AC33" s="54">
        <f t="shared" si="52"/>
        <v>9</v>
      </c>
      <c r="AD33" s="53">
        <f>VLOOKUP($A33,'L10'!$A:$IZ,71,FALSE)</f>
        <v>-1.677</v>
      </c>
      <c r="AE33" s="54">
        <f t="shared" si="53"/>
        <v>11</v>
      </c>
      <c r="AF33" s="65">
        <f t="shared" si="54"/>
        <v>69</v>
      </c>
      <c r="AG33" s="47">
        <f t="shared" si="55"/>
        <v>8</v>
      </c>
      <c r="AH33" s="56"/>
      <c r="AI33" s="53">
        <f>VLOOKUP($A33,'L10'!$A:$IZ,183,FALSE)</f>
        <v>9.5120000000000005</v>
      </c>
      <c r="AJ33" s="54">
        <f t="shared" si="56"/>
        <v>7</v>
      </c>
      <c r="AK33" s="53">
        <f>VLOOKUP($A33,'L10'!$A:$IZ,181,FALSE)</f>
        <v>19.928000000000001</v>
      </c>
      <c r="AL33" s="54">
        <f t="shared" si="56"/>
        <v>8</v>
      </c>
      <c r="AM33" s="53">
        <f>VLOOKUP($A33,'L10'!$A:$IZ,182,FALSE)</f>
        <v>20.308</v>
      </c>
      <c r="AN33" s="54">
        <f t="shared" si="57"/>
        <v>3</v>
      </c>
      <c r="AO33" s="53">
        <f>VLOOKUP($A33,'L10'!$A:$IZ,163,FALSE)</f>
        <v>23.984000000000002</v>
      </c>
      <c r="AP33" s="54">
        <f t="shared" si="58"/>
        <v>9</v>
      </c>
      <c r="AQ33" s="65">
        <f t="shared" si="59"/>
        <v>77</v>
      </c>
      <c r="AR33" s="47">
        <f t="shared" si="60"/>
        <v>7</v>
      </c>
      <c r="AS33" s="56"/>
      <c r="AT33" s="46">
        <f>VLOOKUP($A33,'L10'!$A:$IZ,250,FALSE)</f>
        <v>-2.1</v>
      </c>
      <c r="AU33" s="47">
        <f t="shared" si="61"/>
        <v>13</v>
      </c>
      <c r="AV33" s="46">
        <f>VLOOKUP($A33,'L10'!$A:$IZ,92,FALSE)</f>
        <v>10.1</v>
      </c>
      <c r="AW33" s="47">
        <f t="shared" si="62"/>
        <v>13</v>
      </c>
      <c r="AX33" s="46">
        <f>VLOOKUP($A33,'L10'!$A:$IZ,93,FALSE)</f>
        <v>269.39999999999998</v>
      </c>
      <c r="AY33" s="47">
        <f t="shared" si="62"/>
        <v>8</v>
      </c>
      <c r="AZ33" s="46">
        <f>VLOOKUP($A33,'L10'!$A:$IZ,108,FALSE)</f>
        <v>47.4</v>
      </c>
      <c r="BA33" s="47">
        <f t="shared" si="63"/>
        <v>3</v>
      </c>
      <c r="BB33" s="49">
        <f t="shared" si="64"/>
        <v>67</v>
      </c>
      <c r="BC33" s="47">
        <f t="shared" si="65"/>
        <v>8</v>
      </c>
      <c r="BD33" s="56"/>
      <c r="BE33" s="53">
        <f>VLOOKUP($A33,'L10'!$A:$IZ,80,FALSE)</f>
        <v>50</v>
      </c>
      <c r="BF33" s="54">
        <f t="shared" si="66"/>
        <v>7</v>
      </c>
      <c r="BG33" s="53">
        <f>VLOOKUP($A33,'L10'!$A:$IZ,177,FALSE)</f>
        <v>44.8</v>
      </c>
      <c r="BH33" s="54">
        <f t="shared" si="67"/>
        <v>8</v>
      </c>
      <c r="BI33" s="53">
        <f>VLOOKUP($A33,'L10'!$A:$IZ,79,FALSE)</f>
        <v>31.8</v>
      </c>
      <c r="BJ33" s="54">
        <f t="shared" si="68"/>
        <v>12</v>
      </c>
      <c r="BK33" s="53">
        <f>VLOOKUP($A33,'L10'!$A:$IZ,176,FALSE)</f>
        <v>34</v>
      </c>
      <c r="BL33" s="54">
        <f t="shared" si="69"/>
        <v>7</v>
      </c>
      <c r="BM33" s="53">
        <f>VLOOKUP($A33,'L10'!$A:$IZ,11,FALSE)</f>
        <v>48.722999999999999</v>
      </c>
      <c r="BN33" s="54">
        <f t="shared" si="70"/>
        <v>12</v>
      </c>
      <c r="BO33" s="53">
        <f>VLOOKUP($A33,'L10'!$A:$IZ,222,FALSE)</f>
        <v>-2.8</v>
      </c>
      <c r="BP33" s="54">
        <f t="shared" si="71"/>
        <v>14</v>
      </c>
      <c r="BQ33" s="65">
        <f t="shared" si="72"/>
        <v>59</v>
      </c>
      <c r="BR33" s="47">
        <f t="shared" si="73"/>
        <v>10</v>
      </c>
      <c r="BS33" s="56"/>
      <c r="BT33" s="57">
        <f>VLOOKUP($A33,'Ratings Season'!$A:$M,8,FALSE)</f>
        <v>5.7</v>
      </c>
      <c r="BU33" s="54">
        <f t="shared" si="74"/>
        <v>9</v>
      </c>
      <c r="BV33" s="57">
        <f>VLOOKUP($A33,'Ratings Season'!$A:$M,4,FALSE)</f>
        <v>1</v>
      </c>
      <c r="BW33" s="54">
        <f t="shared" si="74"/>
        <v>8</v>
      </c>
      <c r="BX33" s="57">
        <f>VLOOKUP($A33,'Ratings Season'!$A:$M,2,FALSE)</f>
        <v>5.3</v>
      </c>
      <c r="BY33" s="58">
        <f t="shared" si="75"/>
        <v>9</v>
      </c>
      <c r="BZ33" s="69"/>
    </row>
    <row r="34" spans="1:78" ht="25" customHeight="1" x14ac:dyDescent="0.2">
      <c r="A34" s="81" t="s">
        <v>9</v>
      </c>
      <c r="B34" s="53">
        <f>VLOOKUP($A34,'L10'!$A:$IZ,222,FALSE)</f>
        <v>8.8000000000000007</v>
      </c>
      <c r="C34" s="54">
        <f t="shared" si="41"/>
        <v>2</v>
      </c>
      <c r="D34" s="55">
        <f>VLOOKUP($A34,'L10'!$A:$IZ,218,FALSE)</f>
        <v>2.7</v>
      </c>
      <c r="E34" s="54">
        <f t="shared" si="41"/>
        <v>7</v>
      </c>
      <c r="F34" s="55">
        <f>VLOOKUP($A34,'L10'!$A:$IZ,49,FALSE)</f>
        <v>72.207999999999998</v>
      </c>
      <c r="G34" s="54">
        <f t="shared" si="42"/>
        <v>15</v>
      </c>
      <c r="H34" s="55">
        <f>VLOOKUP($A34,'L10'!$A:$IZ,229,FALSE)</f>
        <v>-0.1</v>
      </c>
      <c r="I34" s="54">
        <f t="shared" si="43"/>
        <v>10</v>
      </c>
      <c r="J34" s="49">
        <f t="shared" si="39"/>
        <v>70</v>
      </c>
      <c r="K34" s="47">
        <f t="shared" si="44"/>
        <v>10</v>
      </c>
      <c r="L34" s="56"/>
      <c r="M34" s="53">
        <f>VLOOKUP($A34,'L10'!$A:$IZ,88,FALSE)</f>
        <v>18.135999999999999</v>
      </c>
      <c r="N34" s="54">
        <f t="shared" si="40"/>
        <v>1</v>
      </c>
      <c r="O34" s="53">
        <f>VLOOKUP($A34,'L10'!$A:$IZ,84,FALSE)</f>
        <v>27.712</v>
      </c>
      <c r="P34" s="54">
        <f t="shared" si="45"/>
        <v>1</v>
      </c>
      <c r="Q34" s="53">
        <f>VLOOKUP($A34,'L10'!$A:$IZ,85,FALSE)</f>
        <v>30.635999999999999</v>
      </c>
      <c r="R34" s="54">
        <f t="shared" si="46"/>
        <v>1</v>
      </c>
      <c r="S34" s="55">
        <f>VLOOKUP($A34,'L10'!$A:$IZ,29,FALSE)</f>
        <v>7.3369999999999997</v>
      </c>
      <c r="T34" s="54">
        <f t="shared" si="47"/>
        <v>1</v>
      </c>
      <c r="U34" s="49">
        <f t="shared" si="48"/>
        <v>100</v>
      </c>
      <c r="V34" s="47">
        <f t="shared" si="49"/>
        <v>1</v>
      </c>
      <c r="W34" s="56"/>
      <c r="X34" s="53">
        <f>VLOOKUP($A34,'L10'!$A:$IZ,65,FALSE)</f>
        <v>51</v>
      </c>
      <c r="Y34" s="54">
        <f t="shared" si="50"/>
        <v>2</v>
      </c>
      <c r="Z34" s="53">
        <f>VLOOKUP($A34,'L10'!$A:$IZ,64,FALSE)</f>
        <v>27.332999999999998</v>
      </c>
      <c r="AA34" s="54">
        <f t="shared" si="51"/>
        <v>3</v>
      </c>
      <c r="AB34" s="53">
        <f>VLOOKUP($A34,'L10'!$A:$IZ,63,FALSE)</f>
        <v>50.616999999999997</v>
      </c>
      <c r="AC34" s="54">
        <f t="shared" si="52"/>
        <v>6</v>
      </c>
      <c r="AD34" s="53">
        <f>VLOOKUP($A34,'L10'!$A:$IZ,71,FALSE)</f>
        <v>5.0629999999999997</v>
      </c>
      <c r="AE34" s="54">
        <f t="shared" si="53"/>
        <v>5</v>
      </c>
      <c r="AF34" s="65">
        <f t="shared" si="54"/>
        <v>88</v>
      </c>
      <c r="AG34" s="47">
        <f t="shared" si="55"/>
        <v>4</v>
      </c>
      <c r="AH34" s="56"/>
      <c r="AI34" s="53">
        <f>VLOOKUP($A34,'L10'!$A:$IZ,183,FALSE)</f>
        <v>8.9160000000000004</v>
      </c>
      <c r="AJ34" s="54">
        <f t="shared" si="56"/>
        <v>4</v>
      </c>
      <c r="AK34" s="53">
        <f>VLOOKUP($A34,'L10'!$A:$IZ,181,FALSE)</f>
        <v>19.119</v>
      </c>
      <c r="AL34" s="54">
        <f t="shared" si="56"/>
        <v>4</v>
      </c>
      <c r="AM34" s="53">
        <f>VLOOKUP($A34,'L10'!$A:$IZ,182,FALSE)</f>
        <v>21.928000000000001</v>
      </c>
      <c r="AN34" s="54">
        <f t="shared" si="57"/>
        <v>7</v>
      </c>
      <c r="AO34" s="53">
        <f>VLOOKUP($A34,'L10'!$A:$IZ,163,FALSE)</f>
        <v>24.628</v>
      </c>
      <c r="AP34" s="54">
        <f t="shared" si="58"/>
        <v>10</v>
      </c>
      <c r="AQ34" s="65">
        <f t="shared" si="59"/>
        <v>79</v>
      </c>
      <c r="AR34" s="47">
        <f t="shared" si="60"/>
        <v>6</v>
      </c>
      <c r="AS34" s="56"/>
      <c r="AT34" s="46">
        <f>VLOOKUP($A34,'L10'!$A:$IZ,250,FALSE)</f>
        <v>1.7</v>
      </c>
      <c r="AU34" s="47">
        <f t="shared" si="61"/>
        <v>7</v>
      </c>
      <c r="AV34" s="46">
        <f>VLOOKUP($A34,'L10'!$A:$IZ,92,FALSE)</f>
        <v>13.3</v>
      </c>
      <c r="AW34" s="47">
        <f t="shared" si="62"/>
        <v>3</v>
      </c>
      <c r="AX34" s="46">
        <f>VLOOKUP($A34,'L10'!$A:$IZ,93,FALSE)</f>
        <v>273.39999999999998</v>
      </c>
      <c r="AY34" s="47">
        <f t="shared" si="62"/>
        <v>7</v>
      </c>
      <c r="AZ34" s="46">
        <f>VLOOKUP($A34,'L10'!$A:$IZ,108,FALSE)</f>
        <v>35.200000000000003</v>
      </c>
      <c r="BA34" s="47">
        <f t="shared" si="63"/>
        <v>17</v>
      </c>
      <c r="BB34" s="49">
        <f t="shared" si="64"/>
        <v>70</v>
      </c>
      <c r="BC34" s="47">
        <f t="shared" si="65"/>
        <v>5</v>
      </c>
      <c r="BD34" s="56"/>
      <c r="BE34" s="53">
        <f>VLOOKUP($A34,'L10'!$A:$IZ,80,FALSE)</f>
        <v>66.8</v>
      </c>
      <c r="BF34" s="54">
        <f t="shared" si="66"/>
        <v>1</v>
      </c>
      <c r="BG34" s="53">
        <f>VLOOKUP($A34,'L10'!$A:$IZ,177,FALSE)</f>
        <v>40.5</v>
      </c>
      <c r="BH34" s="54">
        <f t="shared" si="67"/>
        <v>4</v>
      </c>
      <c r="BI34" s="53">
        <f>VLOOKUP($A34,'L10'!$A:$IZ,79,FALSE)</f>
        <v>39.6</v>
      </c>
      <c r="BJ34" s="54">
        <f t="shared" si="68"/>
        <v>3</v>
      </c>
      <c r="BK34" s="53">
        <f>VLOOKUP($A34,'L10'!$A:$IZ,176,FALSE)</f>
        <v>34</v>
      </c>
      <c r="BL34" s="54">
        <f t="shared" si="69"/>
        <v>7</v>
      </c>
      <c r="BM34" s="53">
        <f>VLOOKUP($A34,'L10'!$A:$IZ,11,FALSE)</f>
        <v>55.143999999999998</v>
      </c>
      <c r="BN34" s="54">
        <f t="shared" si="70"/>
        <v>1</v>
      </c>
      <c r="BO34" s="53">
        <f>VLOOKUP($A34,'L10'!$A:$IZ,222,FALSE)</f>
        <v>8.8000000000000007</v>
      </c>
      <c r="BP34" s="54">
        <f t="shared" si="71"/>
        <v>2</v>
      </c>
      <c r="BQ34" s="65">
        <f t="shared" si="72"/>
        <v>91</v>
      </c>
      <c r="BR34" s="47">
        <f t="shared" si="73"/>
        <v>2</v>
      </c>
      <c r="BS34" s="56"/>
      <c r="BT34" s="57">
        <f>VLOOKUP($A34,'Ratings Season'!$A:$M,8,FALSE)</f>
        <v>25.6</v>
      </c>
      <c r="BU34" s="54">
        <f t="shared" si="74"/>
        <v>1</v>
      </c>
      <c r="BV34" s="57">
        <f>VLOOKUP($A34,'Ratings Season'!$A:$M,4,FALSE)</f>
        <v>21.7</v>
      </c>
      <c r="BW34" s="54">
        <f t="shared" si="74"/>
        <v>2</v>
      </c>
      <c r="BX34" s="57">
        <f>VLOOKUP($A34,'Ratings Season'!$A:$M,2,FALSE)</f>
        <v>29.2</v>
      </c>
      <c r="BY34" s="58">
        <f t="shared" si="75"/>
        <v>1</v>
      </c>
      <c r="BZ34" s="69"/>
    </row>
    <row r="35" spans="1:78" ht="25" customHeight="1" x14ac:dyDescent="0.2">
      <c r="A35" s="82" t="s">
        <v>17</v>
      </c>
      <c r="B35" s="53">
        <f>VLOOKUP($A35,'L10'!$A:$IZ,222,FALSE)</f>
        <v>-1.3</v>
      </c>
      <c r="C35" s="54">
        <f t="shared" si="41"/>
        <v>12</v>
      </c>
      <c r="D35" s="55">
        <f>VLOOKUP($A35,'L10'!$A:$IZ,218,FALSE)</f>
        <v>0.5</v>
      </c>
      <c r="E35" s="54">
        <f t="shared" si="41"/>
        <v>11</v>
      </c>
      <c r="F35" s="55">
        <f>VLOOKUP($A35,'L10'!$A:$IZ,49,FALSE)</f>
        <v>77.033000000000001</v>
      </c>
      <c r="G35" s="54">
        <f t="shared" si="42"/>
        <v>3</v>
      </c>
      <c r="H35" s="55">
        <f>VLOOKUP($A35,'L10'!$A:$IZ,229,FALSE)</f>
        <v>2.2000000000000002</v>
      </c>
      <c r="I35" s="54">
        <f t="shared" si="43"/>
        <v>6</v>
      </c>
      <c r="J35" s="49">
        <f t="shared" si="39"/>
        <v>72</v>
      </c>
      <c r="K35" s="47">
        <f t="shared" si="44"/>
        <v>8</v>
      </c>
      <c r="L35" s="56"/>
      <c r="M35" s="53">
        <f>VLOOKUP($A35,'L10'!$A:$IZ,88,FALSE)</f>
        <v>14.308</v>
      </c>
      <c r="N35" s="54">
        <f t="shared" si="40"/>
        <v>4</v>
      </c>
      <c r="O35" s="53">
        <f>VLOOKUP($A35,'L10'!$A:$IZ,84,FALSE)</f>
        <v>22.14</v>
      </c>
      <c r="P35" s="54">
        <f t="shared" si="45"/>
        <v>5</v>
      </c>
      <c r="Q35" s="53">
        <f>VLOOKUP($A35,'L10'!$A:$IZ,85,FALSE)</f>
        <v>25.065000000000001</v>
      </c>
      <c r="R35" s="54">
        <f t="shared" si="46"/>
        <v>6</v>
      </c>
      <c r="S35" s="55">
        <f>VLOOKUP($A35,'L10'!$A:$IZ,29,FALSE)</f>
        <v>1.272</v>
      </c>
      <c r="T35" s="54">
        <f t="shared" si="47"/>
        <v>8</v>
      </c>
      <c r="U35" s="49">
        <f t="shared" si="48"/>
        <v>81</v>
      </c>
      <c r="V35" s="47">
        <f t="shared" si="49"/>
        <v>5</v>
      </c>
      <c r="W35" s="56"/>
      <c r="X35" s="53">
        <f>VLOOKUP($A35,'L10'!$A:$IZ,65,FALSE)</f>
        <v>45.082999999999998</v>
      </c>
      <c r="Y35" s="54">
        <f t="shared" si="50"/>
        <v>10</v>
      </c>
      <c r="Z35" s="53">
        <f>VLOOKUP($A35,'L10'!$A:$IZ,64,FALSE)</f>
        <v>23.190999999999999</v>
      </c>
      <c r="AA35" s="54">
        <f t="shared" si="51"/>
        <v>11</v>
      </c>
      <c r="AB35" s="53">
        <f>VLOOKUP($A35,'L10'!$A:$IZ,63,FALSE)</f>
        <v>48.076999999999998</v>
      </c>
      <c r="AC35" s="54">
        <f t="shared" si="52"/>
        <v>8</v>
      </c>
      <c r="AD35" s="53">
        <f>VLOOKUP($A35,'L10'!$A:$IZ,71,FALSE)</f>
        <v>0.47799999999999998</v>
      </c>
      <c r="AE35" s="54">
        <f t="shared" si="53"/>
        <v>8</v>
      </c>
      <c r="AF35" s="65">
        <f t="shared" si="54"/>
        <v>67</v>
      </c>
      <c r="AG35" s="47">
        <f t="shared" si="55"/>
        <v>9</v>
      </c>
      <c r="AH35" s="56"/>
      <c r="AI35" s="53">
        <f>VLOOKUP($A35,'L10'!$A:$IZ,183,FALSE)</f>
        <v>10.757999999999999</v>
      </c>
      <c r="AJ35" s="54">
        <f t="shared" si="56"/>
        <v>12</v>
      </c>
      <c r="AK35" s="53">
        <f>VLOOKUP($A35,'L10'!$A:$IZ,181,FALSE)</f>
        <v>19.72</v>
      </c>
      <c r="AL35" s="54">
        <f t="shared" si="56"/>
        <v>6</v>
      </c>
      <c r="AM35" s="53">
        <f>VLOOKUP($A35,'L10'!$A:$IZ,182,FALSE)</f>
        <v>24.878</v>
      </c>
      <c r="AN35" s="54">
        <f t="shared" si="57"/>
        <v>11</v>
      </c>
      <c r="AO35" s="53">
        <f>VLOOKUP($A35,'L10'!$A:$IZ,163,FALSE)</f>
        <v>21.4</v>
      </c>
      <c r="AP35" s="54">
        <f t="shared" si="58"/>
        <v>2</v>
      </c>
      <c r="AQ35" s="65">
        <f t="shared" si="59"/>
        <v>73</v>
      </c>
      <c r="AR35" s="47">
        <f t="shared" si="60"/>
        <v>9</v>
      </c>
      <c r="AS35" s="56"/>
      <c r="AT35" s="46">
        <f>VLOOKUP($A35,'L10'!$A:$IZ,250,FALSE)</f>
        <v>-4.5</v>
      </c>
      <c r="AU35" s="47">
        <f t="shared" si="61"/>
        <v>16</v>
      </c>
      <c r="AV35" s="46">
        <f>VLOOKUP($A35,'L10'!$A:$IZ,92,FALSE)</f>
        <v>11.7</v>
      </c>
      <c r="AW35" s="47">
        <f t="shared" si="62"/>
        <v>6</v>
      </c>
      <c r="AX35" s="46">
        <f>VLOOKUP($A35,'L10'!$A:$IZ,93,FALSE)</f>
        <v>256.89999999999998</v>
      </c>
      <c r="AY35" s="47">
        <f t="shared" si="62"/>
        <v>15</v>
      </c>
      <c r="AZ35" s="46">
        <f>VLOOKUP($A35,'L10'!$A:$IZ,108,FALSE)</f>
        <v>45.6</v>
      </c>
      <c r="BA35" s="47">
        <f t="shared" si="63"/>
        <v>5</v>
      </c>
      <c r="BB35" s="49">
        <f t="shared" si="64"/>
        <v>62</v>
      </c>
      <c r="BC35" s="47">
        <f t="shared" si="65"/>
        <v>12</v>
      </c>
      <c r="BD35" s="56"/>
      <c r="BE35" s="53">
        <f>VLOOKUP($A35,'L10'!$A:$IZ,80,FALSE)</f>
        <v>46.1</v>
      </c>
      <c r="BF35" s="54">
        <f t="shared" si="66"/>
        <v>9</v>
      </c>
      <c r="BG35" s="53">
        <f>VLOOKUP($A35,'L10'!$A:$IZ,177,FALSE)</f>
        <v>41.5</v>
      </c>
      <c r="BH35" s="54">
        <f t="shared" si="67"/>
        <v>6</v>
      </c>
      <c r="BI35" s="53">
        <f>VLOOKUP($A35,'L10'!$A:$IZ,79,FALSE)</f>
        <v>37.5</v>
      </c>
      <c r="BJ35" s="54">
        <f t="shared" si="68"/>
        <v>4</v>
      </c>
      <c r="BK35" s="53">
        <f>VLOOKUP($A35,'L10'!$A:$IZ,176,FALSE)</f>
        <v>28.4</v>
      </c>
      <c r="BL35" s="54">
        <f t="shared" si="69"/>
        <v>3</v>
      </c>
      <c r="BM35" s="53">
        <f>VLOOKUP($A35,'L10'!$A:$IZ,11,FALSE)</f>
        <v>52.503999999999998</v>
      </c>
      <c r="BN35" s="54">
        <f t="shared" si="70"/>
        <v>4</v>
      </c>
      <c r="BO35" s="53">
        <f>VLOOKUP($A35,'L10'!$A:$IZ,222,FALSE)</f>
        <v>-1.3</v>
      </c>
      <c r="BP35" s="54">
        <f t="shared" si="71"/>
        <v>12</v>
      </c>
      <c r="BQ35" s="65">
        <f t="shared" si="72"/>
        <v>81</v>
      </c>
      <c r="BR35" s="47">
        <f t="shared" si="73"/>
        <v>4</v>
      </c>
      <c r="BS35" s="56"/>
      <c r="BT35" s="57">
        <f>VLOOKUP($A35,'Ratings Season'!$A:$M,8,FALSE)</f>
        <v>15.9</v>
      </c>
      <c r="BU35" s="54">
        <f t="shared" si="74"/>
        <v>7</v>
      </c>
      <c r="BV35" s="57">
        <f>VLOOKUP($A35,'Ratings Season'!$A:$M,4,FALSE)</f>
        <v>6.3</v>
      </c>
      <c r="BW35" s="54">
        <f t="shared" si="74"/>
        <v>6</v>
      </c>
      <c r="BX35" s="57">
        <f>VLOOKUP($A35,'Ratings Season'!$A:$M,2,FALSE)</f>
        <v>11.5</v>
      </c>
      <c r="BY35" s="58">
        <f t="shared" si="75"/>
        <v>6</v>
      </c>
      <c r="BZ35" s="69"/>
    </row>
    <row r="36" spans="1:78" ht="25" customHeight="1" x14ac:dyDescent="0.2">
      <c r="A36" s="83" t="s">
        <v>3</v>
      </c>
      <c r="B36" s="53">
        <f>VLOOKUP($A36,'L10'!$A:$IZ,222,FALSE)</f>
        <v>2.2999999999999998</v>
      </c>
      <c r="C36" s="54">
        <f t="shared" si="41"/>
        <v>8</v>
      </c>
      <c r="D36" s="55">
        <f>VLOOKUP($A36,'L10'!$A:$IZ,218,FALSE)</f>
        <v>2.2000000000000002</v>
      </c>
      <c r="E36" s="54">
        <f t="shared" si="41"/>
        <v>8</v>
      </c>
      <c r="F36" s="55">
        <f>VLOOKUP($A36,'L10'!$A:$IZ,49,FALSE)</f>
        <v>76.429000000000002</v>
      </c>
      <c r="G36" s="54">
        <f t="shared" si="42"/>
        <v>5</v>
      </c>
      <c r="H36" s="55">
        <f>VLOOKUP($A36,'L10'!$A:$IZ,229,FALSE)</f>
        <v>0.6</v>
      </c>
      <c r="I36" s="54">
        <f t="shared" si="43"/>
        <v>8</v>
      </c>
      <c r="J36" s="49">
        <f t="shared" si="39"/>
        <v>75</v>
      </c>
      <c r="K36" s="47">
        <f t="shared" si="44"/>
        <v>4</v>
      </c>
      <c r="L36" s="56"/>
      <c r="M36" s="53">
        <f>VLOOKUP($A36,'L10'!$A:$IZ,88,FALSE)</f>
        <v>13.978</v>
      </c>
      <c r="N36" s="54">
        <f t="shared" si="40"/>
        <v>6</v>
      </c>
      <c r="O36" s="53">
        <f>VLOOKUP($A36,'L10'!$A:$IZ,84,FALSE)</f>
        <v>23.567</v>
      </c>
      <c r="P36" s="54">
        <f t="shared" si="45"/>
        <v>3</v>
      </c>
      <c r="Q36" s="53">
        <f>VLOOKUP($A36,'L10'!$A:$IZ,85,FALSE)</f>
        <v>25.123999999999999</v>
      </c>
      <c r="R36" s="54">
        <f t="shared" si="46"/>
        <v>5</v>
      </c>
      <c r="S36" s="55">
        <f>VLOOKUP($A36,'L10'!$A:$IZ,29,FALSE)</f>
        <v>2.6850000000000001</v>
      </c>
      <c r="T36" s="54">
        <f t="shared" si="47"/>
        <v>4</v>
      </c>
      <c r="U36" s="49">
        <f t="shared" si="48"/>
        <v>86</v>
      </c>
      <c r="V36" s="47">
        <f t="shared" si="49"/>
        <v>4</v>
      </c>
      <c r="W36" s="56"/>
      <c r="X36" s="53">
        <f>VLOOKUP($A36,'L10'!$A:$IZ,65,FALSE)</f>
        <v>47.874000000000002</v>
      </c>
      <c r="Y36" s="54">
        <f t="shared" si="50"/>
        <v>3</v>
      </c>
      <c r="Z36" s="53">
        <f>VLOOKUP($A36,'L10'!$A:$IZ,64,FALSE)</f>
        <v>27.911000000000001</v>
      </c>
      <c r="AA36" s="54">
        <f t="shared" si="51"/>
        <v>2</v>
      </c>
      <c r="AB36" s="53">
        <f>VLOOKUP($A36,'L10'!$A:$IZ,63,FALSE)</f>
        <v>52.613</v>
      </c>
      <c r="AC36" s="54">
        <f t="shared" si="52"/>
        <v>3</v>
      </c>
      <c r="AD36" s="53">
        <f>VLOOKUP($A36,'L10'!$A:$IZ,71,FALSE)</f>
        <v>6.556</v>
      </c>
      <c r="AE36" s="54">
        <f t="shared" si="53"/>
        <v>2</v>
      </c>
      <c r="AF36" s="65">
        <f t="shared" si="54"/>
        <v>94</v>
      </c>
      <c r="AG36" s="47">
        <f t="shared" si="55"/>
        <v>2</v>
      </c>
      <c r="AH36" s="56"/>
      <c r="AI36" s="53">
        <f>VLOOKUP($A36,'L10'!$A:$IZ,183,FALSE)</f>
        <v>8.6839999999999993</v>
      </c>
      <c r="AJ36" s="54">
        <f t="shared" si="56"/>
        <v>3</v>
      </c>
      <c r="AK36" s="53">
        <f>VLOOKUP($A36,'L10'!$A:$IZ,181,FALSE)</f>
        <v>20.826000000000001</v>
      </c>
      <c r="AL36" s="54">
        <f t="shared" si="56"/>
        <v>9</v>
      </c>
      <c r="AM36" s="53">
        <f>VLOOKUP($A36,'L10'!$A:$IZ,182,FALSE)</f>
        <v>21.579000000000001</v>
      </c>
      <c r="AN36" s="54">
        <f t="shared" si="57"/>
        <v>5</v>
      </c>
      <c r="AO36" s="53">
        <f>VLOOKUP($A36,'L10'!$A:$IZ,163,FALSE)</f>
        <v>22.719000000000001</v>
      </c>
      <c r="AP36" s="54">
        <f t="shared" si="58"/>
        <v>5</v>
      </c>
      <c r="AQ36" s="65">
        <f t="shared" si="59"/>
        <v>82</v>
      </c>
      <c r="AR36" s="47">
        <f t="shared" si="60"/>
        <v>4</v>
      </c>
      <c r="AS36" s="56"/>
      <c r="AT36" s="46">
        <f>VLOOKUP($A36,'L10'!$A:$IZ,250,FALSE)</f>
        <v>3.8</v>
      </c>
      <c r="AU36" s="47">
        <f t="shared" si="61"/>
        <v>2</v>
      </c>
      <c r="AV36" s="46">
        <f>VLOOKUP($A36,'L10'!$A:$IZ,92,FALSE)</f>
        <v>10</v>
      </c>
      <c r="AW36" s="47">
        <f t="shared" si="62"/>
        <v>15</v>
      </c>
      <c r="AX36" s="46">
        <f>VLOOKUP($A36,'L10'!$A:$IZ,93,FALSE)</f>
        <v>264.8</v>
      </c>
      <c r="AY36" s="47">
        <f t="shared" si="62"/>
        <v>10</v>
      </c>
      <c r="AZ36" s="46">
        <f>VLOOKUP($A36,'L10'!$A:$IZ,108,FALSE)</f>
        <v>40.799999999999997</v>
      </c>
      <c r="BA36" s="47">
        <f t="shared" si="63"/>
        <v>13</v>
      </c>
      <c r="BB36" s="49">
        <f t="shared" si="64"/>
        <v>64</v>
      </c>
      <c r="BC36" s="47">
        <f t="shared" si="65"/>
        <v>9</v>
      </c>
      <c r="BD36" s="56"/>
      <c r="BE36" s="53">
        <f>VLOOKUP($A36,'L10'!$A:$IZ,80,FALSE)</f>
        <v>50.5</v>
      </c>
      <c r="BF36" s="54">
        <f t="shared" si="66"/>
        <v>6</v>
      </c>
      <c r="BG36" s="53">
        <f>VLOOKUP($A36,'L10'!$A:$IZ,177,FALSE)</f>
        <v>48.8</v>
      </c>
      <c r="BH36" s="54">
        <f t="shared" si="67"/>
        <v>13</v>
      </c>
      <c r="BI36" s="53">
        <f>VLOOKUP($A36,'L10'!$A:$IZ,79,FALSE)</f>
        <v>45.8</v>
      </c>
      <c r="BJ36" s="54">
        <f t="shared" si="68"/>
        <v>1</v>
      </c>
      <c r="BK36" s="53">
        <f>VLOOKUP($A36,'L10'!$A:$IZ,176,FALSE)</f>
        <v>31.1</v>
      </c>
      <c r="BL36" s="54">
        <f t="shared" si="69"/>
        <v>4</v>
      </c>
      <c r="BM36" s="53">
        <f>VLOOKUP($A36,'L10'!$A:$IZ,11,FALSE)</f>
        <v>48.578000000000003</v>
      </c>
      <c r="BN36" s="54">
        <f t="shared" si="70"/>
        <v>13</v>
      </c>
      <c r="BO36" s="53">
        <f>VLOOKUP($A36,'L10'!$A:$IZ,222,FALSE)</f>
        <v>2.2999999999999998</v>
      </c>
      <c r="BP36" s="54">
        <f t="shared" si="71"/>
        <v>8</v>
      </c>
      <c r="BQ36" s="65">
        <f t="shared" si="72"/>
        <v>78</v>
      </c>
      <c r="BR36" s="47">
        <f t="shared" si="73"/>
        <v>5</v>
      </c>
      <c r="BS36" s="56"/>
      <c r="BT36" s="57">
        <f>VLOOKUP($A36,'Ratings Season'!$A:$M,8,FALSE)</f>
        <v>7.1</v>
      </c>
      <c r="BU36" s="54">
        <f t="shared" si="74"/>
        <v>8</v>
      </c>
      <c r="BV36" s="57">
        <f>VLOOKUP($A36,'Ratings Season'!$A:$M,4,FALSE)</f>
        <v>9.4</v>
      </c>
      <c r="BW36" s="54">
        <f t="shared" si="74"/>
        <v>5</v>
      </c>
      <c r="BX36" s="57">
        <f>VLOOKUP($A36,'Ratings Season'!$A:$M,2,FALSE)</f>
        <v>7.1</v>
      </c>
      <c r="BY36" s="58">
        <f t="shared" si="75"/>
        <v>8</v>
      </c>
      <c r="BZ36" s="69"/>
    </row>
    <row r="37" spans="1:78" ht="25" customHeight="1" x14ac:dyDescent="0.2">
      <c r="A37" s="84" t="s">
        <v>2</v>
      </c>
      <c r="B37" s="53">
        <f>VLOOKUP($A37,'L10'!$A:$IZ,222,FALSE)</f>
        <v>6.8</v>
      </c>
      <c r="C37" s="54">
        <f t="shared" si="41"/>
        <v>3</v>
      </c>
      <c r="D37" s="55">
        <f>VLOOKUP($A37,'L10'!$A:$IZ,218,FALSE)</f>
        <v>5.8</v>
      </c>
      <c r="E37" s="54">
        <f t="shared" si="41"/>
        <v>3</v>
      </c>
      <c r="F37" s="55">
        <f>VLOOKUP($A37,'L10'!$A:$IZ,49,FALSE)</f>
        <v>72.397999999999996</v>
      </c>
      <c r="G37" s="54">
        <f t="shared" si="42"/>
        <v>14</v>
      </c>
      <c r="H37" s="55">
        <f>VLOOKUP($A37,'L10'!$A:$IZ,229,FALSE)</f>
        <v>-3</v>
      </c>
      <c r="I37" s="54">
        <f t="shared" si="43"/>
        <v>13</v>
      </c>
      <c r="J37" s="49">
        <f t="shared" si="39"/>
        <v>71</v>
      </c>
      <c r="K37" s="47">
        <f t="shared" si="44"/>
        <v>9</v>
      </c>
      <c r="L37" s="56"/>
      <c r="M37" s="53">
        <f>VLOOKUP($A37,'L10'!$A:$IZ,88,FALSE)</f>
        <v>12.327</v>
      </c>
      <c r="N37" s="54">
        <f t="shared" si="40"/>
        <v>11</v>
      </c>
      <c r="O37" s="53">
        <f>VLOOKUP($A37,'L10'!$A:$IZ,84,FALSE)</f>
        <v>19.882000000000001</v>
      </c>
      <c r="P37" s="54">
        <f t="shared" si="45"/>
        <v>12</v>
      </c>
      <c r="Q37" s="53">
        <f>VLOOKUP($A37,'L10'!$A:$IZ,85,FALSE)</f>
        <v>20.672999999999998</v>
      </c>
      <c r="R37" s="54">
        <f t="shared" si="46"/>
        <v>14</v>
      </c>
      <c r="S37" s="55">
        <f>VLOOKUP($A37,'L10'!$A:$IZ,29,FALSE)</f>
        <v>0.19500000000000001</v>
      </c>
      <c r="T37" s="54">
        <f t="shared" si="47"/>
        <v>14</v>
      </c>
      <c r="U37" s="49">
        <f t="shared" si="48"/>
        <v>53</v>
      </c>
      <c r="V37" s="47">
        <f t="shared" si="49"/>
        <v>12</v>
      </c>
      <c r="W37" s="56"/>
      <c r="X37" s="53">
        <f>VLOOKUP($A37,'L10'!$A:$IZ,65,FALSE)</f>
        <v>45.314999999999998</v>
      </c>
      <c r="Y37" s="54">
        <f t="shared" si="50"/>
        <v>9</v>
      </c>
      <c r="Z37" s="53">
        <f>VLOOKUP($A37,'L10'!$A:$IZ,64,FALSE)</f>
        <v>25.239000000000001</v>
      </c>
      <c r="AA37" s="54">
        <f t="shared" si="51"/>
        <v>6</v>
      </c>
      <c r="AB37" s="53">
        <f>VLOOKUP($A37,'L10'!$A:$IZ,63,FALSE)</f>
        <v>51.362000000000002</v>
      </c>
      <c r="AC37" s="54">
        <f t="shared" si="52"/>
        <v>4</v>
      </c>
      <c r="AD37" s="53">
        <f>VLOOKUP($A37,'L10'!$A:$IZ,71,FALSE)</f>
        <v>5.6269999999999998</v>
      </c>
      <c r="AE37" s="54">
        <f t="shared" si="53"/>
        <v>4</v>
      </c>
      <c r="AF37" s="65">
        <f t="shared" si="54"/>
        <v>81</v>
      </c>
      <c r="AG37" s="47">
        <f t="shared" si="55"/>
        <v>5</v>
      </c>
      <c r="AH37" s="56"/>
      <c r="AI37" s="53">
        <f>VLOOKUP($A37,'L10'!$A:$IZ,183,FALSE)</f>
        <v>7.8529999999999998</v>
      </c>
      <c r="AJ37" s="54">
        <f t="shared" si="56"/>
        <v>2</v>
      </c>
      <c r="AK37" s="53">
        <f>VLOOKUP($A37,'L10'!$A:$IZ,181,FALSE)</f>
        <v>17.747</v>
      </c>
      <c r="AL37" s="54">
        <f t="shared" si="56"/>
        <v>3</v>
      </c>
      <c r="AM37" s="53">
        <f>VLOOKUP($A37,'L10'!$A:$IZ,182,FALSE)</f>
        <v>21.99</v>
      </c>
      <c r="AN37" s="54">
        <f t="shared" si="57"/>
        <v>8</v>
      </c>
      <c r="AO37" s="53">
        <f>VLOOKUP($A37,'L10'!$A:$IZ,163,FALSE)</f>
        <v>20</v>
      </c>
      <c r="AP37" s="54">
        <f t="shared" si="58"/>
        <v>1</v>
      </c>
      <c r="AQ37" s="65">
        <f t="shared" si="59"/>
        <v>90</v>
      </c>
      <c r="AR37" s="47">
        <f t="shared" si="60"/>
        <v>2</v>
      </c>
      <c r="AS37" s="56"/>
      <c r="AT37" s="46">
        <f>VLOOKUP($A37,'L10'!$A:$IZ,250,FALSE)</f>
        <v>-4.2</v>
      </c>
      <c r="AU37" s="47">
        <f t="shared" si="61"/>
        <v>15</v>
      </c>
      <c r="AV37" s="46">
        <f>VLOOKUP($A37,'L10'!$A:$IZ,92,FALSE)</f>
        <v>13.7</v>
      </c>
      <c r="AW37" s="47">
        <f t="shared" si="62"/>
        <v>2</v>
      </c>
      <c r="AX37" s="46">
        <f>VLOOKUP($A37,'L10'!$A:$IZ,93,FALSE)</f>
        <v>281.60000000000002</v>
      </c>
      <c r="AY37" s="47">
        <f t="shared" si="62"/>
        <v>1</v>
      </c>
      <c r="AZ37" s="46">
        <f>VLOOKUP($A37,'L10'!$A:$IZ,108,FALSE)</f>
        <v>48.4</v>
      </c>
      <c r="BA37" s="47">
        <f t="shared" si="63"/>
        <v>2</v>
      </c>
      <c r="BB37" s="49">
        <f t="shared" si="64"/>
        <v>84</v>
      </c>
      <c r="BC37" s="47">
        <f t="shared" si="65"/>
        <v>2</v>
      </c>
      <c r="BD37" s="56"/>
      <c r="BE37" s="53">
        <f>VLOOKUP($A37,'L10'!$A:$IZ,80,FALSE)</f>
        <v>52.4</v>
      </c>
      <c r="BF37" s="54">
        <f t="shared" si="66"/>
        <v>3</v>
      </c>
      <c r="BG37" s="53">
        <f>VLOOKUP($A37,'L10'!$A:$IZ,177,FALSE)</f>
        <v>36</v>
      </c>
      <c r="BH37" s="54">
        <f t="shared" si="67"/>
        <v>2</v>
      </c>
      <c r="BI37" s="53">
        <f>VLOOKUP($A37,'L10'!$A:$IZ,79,FALSE)</f>
        <v>35.1</v>
      </c>
      <c r="BJ37" s="54">
        <f t="shared" si="68"/>
        <v>10</v>
      </c>
      <c r="BK37" s="53">
        <f>VLOOKUP($A37,'L10'!$A:$IZ,176,FALSE)</f>
        <v>35</v>
      </c>
      <c r="BL37" s="54">
        <f t="shared" si="69"/>
        <v>11</v>
      </c>
      <c r="BM37" s="53">
        <f>VLOOKUP($A37,'L10'!$A:$IZ,11,FALSE)</f>
        <v>51.064</v>
      </c>
      <c r="BN37" s="54">
        <f t="shared" si="70"/>
        <v>5</v>
      </c>
      <c r="BO37" s="53">
        <f>VLOOKUP($A37,'L10'!$A:$IZ,222,FALSE)</f>
        <v>6.8</v>
      </c>
      <c r="BP37" s="54">
        <f t="shared" si="71"/>
        <v>3</v>
      </c>
      <c r="BQ37" s="65">
        <f t="shared" si="72"/>
        <v>75</v>
      </c>
      <c r="BR37" s="47">
        <f t="shared" si="73"/>
        <v>7</v>
      </c>
      <c r="BS37" s="56"/>
      <c r="BT37" s="57">
        <f>VLOOKUP($A37,'Ratings Season'!$A:$M,8,FALSE)</f>
        <v>16.100000000000001</v>
      </c>
      <c r="BU37" s="54">
        <f t="shared" si="74"/>
        <v>6</v>
      </c>
      <c r="BV37" s="57">
        <f>VLOOKUP($A37,'Ratings Season'!$A:$M,4,FALSE)</f>
        <v>10.8</v>
      </c>
      <c r="BW37" s="54">
        <f t="shared" si="74"/>
        <v>4</v>
      </c>
      <c r="BX37" s="57">
        <f>VLOOKUP($A37,'Ratings Season'!$A:$M,2,FALSE)</f>
        <v>21.7</v>
      </c>
      <c r="BY37" s="58">
        <f t="shared" si="75"/>
        <v>4</v>
      </c>
      <c r="BZ37" s="69"/>
    </row>
    <row r="38" spans="1:78" ht="25" customHeight="1" x14ac:dyDescent="0.2">
      <c r="A38" s="85" t="s">
        <v>16</v>
      </c>
      <c r="B38" s="53">
        <f>VLOOKUP($A38,'L10'!$A:$IZ,222,FALSE)</f>
        <v>9.4</v>
      </c>
      <c r="C38" s="54">
        <f t="shared" si="41"/>
        <v>1</v>
      </c>
      <c r="D38" s="55">
        <f>VLOOKUP($A38,'L10'!$A:$IZ,218,FALSE)</f>
        <v>5.4</v>
      </c>
      <c r="E38" s="54">
        <f t="shared" si="41"/>
        <v>4</v>
      </c>
      <c r="F38" s="55">
        <f>VLOOKUP($A38,'L10'!$A:$IZ,49,FALSE)</f>
        <v>71.013999999999996</v>
      </c>
      <c r="G38" s="54">
        <f t="shared" si="42"/>
        <v>17</v>
      </c>
      <c r="H38" s="55">
        <f>VLOOKUP($A38,'L10'!$A:$IZ,229,FALSE)</f>
        <v>0.1</v>
      </c>
      <c r="I38" s="54">
        <f t="shared" si="43"/>
        <v>9</v>
      </c>
      <c r="J38" s="49">
        <f t="shared" si="39"/>
        <v>73</v>
      </c>
      <c r="K38" s="47">
        <f t="shared" si="44"/>
        <v>7</v>
      </c>
      <c r="L38" s="56"/>
      <c r="M38" s="53">
        <f>VLOOKUP($A38,'L10'!$A:$IZ,88,FALSE)</f>
        <v>13.282</v>
      </c>
      <c r="N38" s="54">
        <f t="shared" si="40"/>
        <v>7</v>
      </c>
      <c r="O38" s="53">
        <f>VLOOKUP($A38,'L10'!$A:$IZ,84,FALSE)</f>
        <v>21.722999999999999</v>
      </c>
      <c r="P38" s="54">
        <f t="shared" si="45"/>
        <v>7</v>
      </c>
      <c r="Q38" s="53">
        <f>VLOOKUP($A38,'L10'!$A:$IZ,85,FALSE)</f>
        <v>22.28</v>
      </c>
      <c r="R38" s="54">
        <f t="shared" si="46"/>
        <v>10</v>
      </c>
      <c r="S38" s="55">
        <f>VLOOKUP($A38,'L10'!$A:$IZ,29,FALSE)</f>
        <v>3.3919999999999999</v>
      </c>
      <c r="T38" s="54">
        <f t="shared" si="47"/>
        <v>3</v>
      </c>
      <c r="U38" s="49">
        <f t="shared" si="48"/>
        <v>77</v>
      </c>
      <c r="V38" s="47">
        <f t="shared" si="49"/>
        <v>6</v>
      </c>
      <c r="W38" s="56"/>
      <c r="X38" s="53">
        <f>VLOOKUP($A38,'L10'!$A:$IZ,65,FALSE)</f>
        <v>46.05</v>
      </c>
      <c r="Y38" s="54">
        <f t="shared" si="50"/>
        <v>7</v>
      </c>
      <c r="Z38" s="53">
        <f>VLOOKUP($A38,'L10'!$A:$IZ,64,FALSE)</f>
        <v>24.663</v>
      </c>
      <c r="AA38" s="54">
        <f t="shared" si="51"/>
        <v>8</v>
      </c>
      <c r="AB38" s="53">
        <f>VLOOKUP($A38,'L10'!$A:$IZ,63,FALSE)</f>
        <v>48.12</v>
      </c>
      <c r="AC38" s="54">
        <f t="shared" si="52"/>
        <v>7</v>
      </c>
      <c r="AD38" s="53">
        <f>VLOOKUP($A38,'L10'!$A:$IZ,71,FALSE)</f>
        <v>0.56799999999999995</v>
      </c>
      <c r="AE38" s="54">
        <f t="shared" si="53"/>
        <v>7</v>
      </c>
      <c r="AF38" s="65">
        <f t="shared" si="54"/>
        <v>75</v>
      </c>
      <c r="AG38" s="47">
        <f t="shared" si="55"/>
        <v>7</v>
      </c>
      <c r="AH38" s="56"/>
      <c r="AI38" s="53">
        <f>VLOOKUP($A38,'L10'!$A:$IZ,183,FALSE)</f>
        <v>10.789</v>
      </c>
      <c r="AJ38" s="54">
        <f t="shared" si="56"/>
        <v>13</v>
      </c>
      <c r="AK38" s="53">
        <f>VLOOKUP($A38,'L10'!$A:$IZ,181,FALSE)</f>
        <v>21.972000000000001</v>
      </c>
      <c r="AL38" s="54">
        <f t="shared" si="56"/>
        <v>12</v>
      </c>
      <c r="AM38" s="53">
        <f>VLOOKUP($A38,'L10'!$A:$IZ,182,FALSE)</f>
        <v>26.44</v>
      </c>
      <c r="AN38" s="54">
        <f t="shared" si="57"/>
        <v>14</v>
      </c>
      <c r="AO38" s="53">
        <f>VLOOKUP($A38,'L10'!$A:$IZ,163,FALSE)</f>
        <v>25.6</v>
      </c>
      <c r="AP38" s="54">
        <f t="shared" si="58"/>
        <v>13</v>
      </c>
      <c r="AQ38" s="65">
        <f t="shared" si="59"/>
        <v>52</v>
      </c>
      <c r="AR38" s="47">
        <f t="shared" si="60"/>
        <v>14</v>
      </c>
      <c r="AS38" s="56"/>
      <c r="AT38" s="46">
        <f>VLOOKUP($A38,'L10'!$A:$IZ,250,FALSE)</f>
        <v>1.9</v>
      </c>
      <c r="AU38" s="47">
        <f t="shared" si="61"/>
        <v>5</v>
      </c>
      <c r="AV38" s="46">
        <f>VLOOKUP($A38,'L10'!$A:$IZ,92,FALSE)</f>
        <v>10</v>
      </c>
      <c r="AW38" s="47">
        <f t="shared" si="62"/>
        <v>15</v>
      </c>
      <c r="AX38" s="46">
        <f>VLOOKUP($A38,'L10'!$A:$IZ,93,FALSE)</f>
        <v>255.4</v>
      </c>
      <c r="AY38" s="47">
        <f t="shared" si="62"/>
        <v>16</v>
      </c>
      <c r="AZ38" s="46">
        <f>VLOOKUP($A38,'L10'!$A:$IZ,108,FALSE)</f>
        <v>39.4</v>
      </c>
      <c r="BA38" s="47">
        <f t="shared" si="63"/>
        <v>15</v>
      </c>
      <c r="BB38" s="49">
        <f t="shared" si="64"/>
        <v>53</v>
      </c>
      <c r="BC38" s="47">
        <f t="shared" si="65"/>
        <v>17</v>
      </c>
      <c r="BD38" s="56"/>
      <c r="BE38" s="53">
        <f>VLOOKUP($A38,'L10'!$A:$IZ,80,FALSE)</f>
        <v>46.3</v>
      </c>
      <c r="BF38" s="54">
        <f t="shared" si="66"/>
        <v>8</v>
      </c>
      <c r="BG38" s="53">
        <f>VLOOKUP($A38,'L10'!$A:$IZ,177,FALSE)</f>
        <v>47.5</v>
      </c>
      <c r="BH38" s="54">
        <f t="shared" si="67"/>
        <v>12</v>
      </c>
      <c r="BI38" s="53">
        <f>VLOOKUP($A38,'L10'!$A:$IZ,79,FALSE)</f>
        <v>35.9</v>
      </c>
      <c r="BJ38" s="54">
        <f t="shared" si="68"/>
        <v>9</v>
      </c>
      <c r="BK38" s="53">
        <f>VLOOKUP($A38,'L10'!$A:$IZ,176,FALSE)</f>
        <v>35.5</v>
      </c>
      <c r="BL38" s="54">
        <f t="shared" si="69"/>
        <v>12</v>
      </c>
      <c r="BM38" s="53">
        <f>VLOOKUP($A38,'L10'!$A:$IZ,11,FALSE)</f>
        <v>50.188000000000002</v>
      </c>
      <c r="BN38" s="54">
        <f t="shared" si="70"/>
        <v>8</v>
      </c>
      <c r="BO38" s="53">
        <f>VLOOKUP($A38,'L10'!$A:$IZ,222,FALSE)</f>
        <v>9.4</v>
      </c>
      <c r="BP38" s="54">
        <f t="shared" si="71"/>
        <v>1</v>
      </c>
      <c r="BQ38" s="65">
        <f t="shared" si="72"/>
        <v>74</v>
      </c>
      <c r="BR38" s="47">
        <f t="shared" si="73"/>
        <v>8</v>
      </c>
      <c r="BS38" s="56"/>
      <c r="BT38" s="57">
        <f>VLOOKUP($A38,'Ratings Season'!$A:$M,8,FALSE)</f>
        <v>-3.7</v>
      </c>
      <c r="BU38" s="54">
        <f t="shared" si="74"/>
        <v>12</v>
      </c>
      <c r="BV38" s="57">
        <f>VLOOKUP($A38,'Ratings Season'!$A:$M,4,FALSE)</f>
        <v>-0.4</v>
      </c>
      <c r="BW38" s="54">
        <f t="shared" si="74"/>
        <v>9</v>
      </c>
      <c r="BX38" s="57">
        <f>VLOOKUP($A38,'Ratings Season'!$A:$M,2,FALSE)</f>
        <v>-1.2</v>
      </c>
      <c r="BY38" s="58">
        <f t="shared" si="75"/>
        <v>10</v>
      </c>
      <c r="BZ38" s="69"/>
    </row>
    <row r="39" spans="1:78" ht="25" customHeight="1" x14ac:dyDescent="0.2">
      <c r="A39" s="86" t="s">
        <v>11</v>
      </c>
      <c r="B39" s="53">
        <f>VLOOKUP($A39,'L10'!$A:$IZ,222,FALSE)</f>
        <v>-6.7</v>
      </c>
      <c r="C39" s="54">
        <f t="shared" si="41"/>
        <v>15</v>
      </c>
      <c r="D39" s="55">
        <f>VLOOKUP($A39,'L10'!$A:$IZ,218,FALSE)</f>
        <v>1.9</v>
      </c>
      <c r="E39" s="54">
        <f t="shared" si="41"/>
        <v>9</v>
      </c>
      <c r="F39" s="55">
        <f>VLOOKUP($A39,'L10'!$A:$IZ,49,FALSE)</f>
        <v>77.123000000000005</v>
      </c>
      <c r="G39" s="54">
        <f t="shared" si="42"/>
        <v>2</v>
      </c>
      <c r="H39" s="55">
        <f>VLOOKUP($A39,'L10'!$A:$IZ,229,FALSE)</f>
        <v>-0.6</v>
      </c>
      <c r="I39" s="54">
        <f t="shared" si="43"/>
        <v>11</v>
      </c>
      <c r="J39" s="49">
        <f t="shared" si="39"/>
        <v>67</v>
      </c>
      <c r="K39" s="47">
        <f t="shared" si="44"/>
        <v>12</v>
      </c>
      <c r="L39" s="56"/>
      <c r="M39" s="53">
        <f>VLOOKUP($A39,'L10'!$A:$IZ,88,FALSE)</f>
        <v>11.587</v>
      </c>
      <c r="N39" s="54">
        <f t="shared" si="40"/>
        <v>12</v>
      </c>
      <c r="O39" s="53">
        <f>VLOOKUP($A39,'L10'!$A:$IZ,84,FALSE)</f>
        <v>20.37</v>
      </c>
      <c r="P39" s="54">
        <f t="shared" si="45"/>
        <v>10</v>
      </c>
      <c r="Q39" s="53">
        <f>VLOOKUP($A39,'L10'!$A:$IZ,85,FALSE)</f>
        <v>20.619</v>
      </c>
      <c r="R39" s="54">
        <f t="shared" si="46"/>
        <v>15</v>
      </c>
      <c r="S39" s="55">
        <f>VLOOKUP($A39,'L10'!$A:$IZ,29,FALSE)</f>
        <v>1.216</v>
      </c>
      <c r="T39" s="54">
        <f t="shared" si="47"/>
        <v>9</v>
      </c>
      <c r="U39" s="49">
        <f t="shared" si="48"/>
        <v>58</v>
      </c>
      <c r="V39" s="47">
        <f t="shared" si="49"/>
        <v>11</v>
      </c>
      <c r="W39" s="56"/>
      <c r="X39" s="53">
        <f>VLOOKUP($A39,'L10'!$A:$IZ,65,FALSE)</f>
        <v>47.216000000000001</v>
      </c>
      <c r="Y39" s="54">
        <f t="shared" si="50"/>
        <v>4</v>
      </c>
      <c r="Z39" s="53">
        <f>VLOOKUP($A39,'L10'!$A:$IZ,64,FALSE)</f>
        <v>26.280999999999999</v>
      </c>
      <c r="AA39" s="54">
        <f t="shared" si="51"/>
        <v>5</v>
      </c>
      <c r="AB39" s="53">
        <f>VLOOKUP($A39,'L10'!$A:$IZ,63,FALSE)</f>
        <v>51.082000000000001</v>
      </c>
      <c r="AC39" s="54">
        <f t="shared" si="52"/>
        <v>5</v>
      </c>
      <c r="AD39" s="53">
        <f>VLOOKUP($A39,'L10'!$A:$IZ,71,FALSE)</f>
        <v>-8.8999999999999996E-2</v>
      </c>
      <c r="AE39" s="54">
        <f t="shared" si="53"/>
        <v>9</v>
      </c>
      <c r="AF39" s="65">
        <f t="shared" si="54"/>
        <v>81</v>
      </c>
      <c r="AG39" s="47">
        <f t="shared" si="55"/>
        <v>5</v>
      </c>
      <c r="AH39" s="56"/>
      <c r="AI39" s="53">
        <f>VLOOKUP($A39,'L10'!$A:$IZ,183,FALSE)</f>
        <v>12.991</v>
      </c>
      <c r="AJ39" s="54">
        <f t="shared" si="56"/>
        <v>15</v>
      </c>
      <c r="AK39" s="53">
        <f>VLOOKUP($A39,'L10'!$A:$IZ,181,FALSE)</f>
        <v>27.616</v>
      </c>
      <c r="AL39" s="54">
        <f t="shared" si="56"/>
        <v>18</v>
      </c>
      <c r="AM39" s="53">
        <f>VLOOKUP($A39,'L10'!$A:$IZ,182,FALSE)</f>
        <v>28.097000000000001</v>
      </c>
      <c r="AN39" s="54">
        <f t="shared" si="57"/>
        <v>16</v>
      </c>
      <c r="AO39" s="53">
        <f>VLOOKUP($A39,'L10'!$A:$IZ,163,FALSE)</f>
        <v>29.484999999999999</v>
      </c>
      <c r="AP39" s="54">
        <f t="shared" si="58"/>
        <v>18</v>
      </c>
      <c r="AQ39" s="65">
        <f t="shared" si="59"/>
        <v>37</v>
      </c>
      <c r="AR39" s="47">
        <f t="shared" si="60"/>
        <v>18</v>
      </c>
      <c r="AS39" s="56"/>
      <c r="AT39" s="46">
        <f>VLOOKUP($A39,'L10'!$A:$IZ,250,FALSE)</f>
        <v>-3.6</v>
      </c>
      <c r="AU39" s="47">
        <f t="shared" si="61"/>
        <v>14</v>
      </c>
      <c r="AV39" s="46">
        <f>VLOOKUP($A39,'L10'!$A:$IZ,92,FALSE)</f>
        <v>10.4</v>
      </c>
      <c r="AW39" s="47">
        <f t="shared" si="62"/>
        <v>10</v>
      </c>
      <c r="AX39" s="46">
        <f>VLOOKUP($A39,'L10'!$A:$IZ,93,FALSE)</f>
        <v>262.7</v>
      </c>
      <c r="AY39" s="47">
        <f t="shared" si="62"/>
        <v>11</v>
      </c>
      <c r="AZ39" s="46">
        <f>VLOOKUP($A39,'L10'!$A:$IZ,108,FALSE)</f>
        <v>39.6</v>
      </c>
      <c r="BA39" s="47">
        <f t="shared" si="63"/>
        <v>14</v>
      </c>
      <c r="BB39" s="49">
        <f t="shared" si="64"/>
        <v>55</v>
      </c>
      <c r="BC39" s="47">
        <f t="shared" si="65"/>
        <v>16</v>
      </c>
      <c r="BD39" s="56"/>
      <c r="BE39" s="53">
        <f>VLOOKUP($A39,'L10'!$A:$IZ,80,FALSE)</f>
        <v>37.1</v>
      </c>
      <c r="BF39" s="54">
        <f t="shared" si="66"/>
        <v>14</v>
      </c>
      <c r="BG39" s="53">
        <f>VLOOKUP($A39,'L10'!$A:$IZ,177,FALSE)</f>
        <v>63.1</v>
      </c>
      <c r="BH39" s="54">
        <f t="shared" si="67"/>
        <v>18</v>
      </c>
      <c r="BI39" s="53">
        <f>VLOOKUP($A39,'L10'!$A:$IZ,79,FALSE)</f>
        <v>37.200000000000003</v>
      </c>
      <c r="BJ39" s="54">
        <f t="shared" si="68"/>
        <v>5</v>
      </c>
      <c r="BK39" s="53">
        <f>VLOOKUP($A39,'L10'!$A:$IZ,176,FALSE)</f>
        <v>45</v>
      </c>
      <c r="BL39" s="54">
        <f t="shared" si="69"/>
        <v>18</v>
      </c>
      <c r="BM39" s="53">
        <f>VLOOKUP($A39,'L10'!$A:$IZ,11,FALSE)</f>
        <v>45.628999999999998</v>
      </c>
      <c r="BN39" s="54">
        <f t="shared" si="70"/>
        <v>18</v>
      </c>
      <c r="BO39" s="53">
        <f>VLOOKUP($A39,'L10'!$A:$IZ,222,FALSE)</f>
        <v>-6.7</v>
      </c>
      <c r="BP39" s="54">
        <f t="shared" si="71"/>
        <v>15</v>
      </c>
      <c r="BQ39" s="65">
        <f t="shared" si="72"/>
        <v>48</v>
      </c>
      <c r="BR39" s="47">
        <f t="shared" si="73"/>
        <v>16</v>
      </c>
      <c r="BS39" s="56"/>
      <c r="BT39" s="57">
        <f>VLOOKUP($A39,'Ratings Season'!$A:$M,8,FALSE)</f>
        <v>-21.4</v>
      </c>
      <c r="BU39" s="54">
        <f t="shared" si="74"/>
        <v>15</v>
      </c>
      <c r="BV39" s="57">
        <f>VLOOKUP($A39,'Ratings Season'!$A:$M,4,FALSE)</f>
        <v>-3.5</v>
      </c>
      <c r="BW39" s="54">
        <f t="shared" si="74"/>
        <v>11</v>
      </c>
      <c r="BX39" s="57">
        <f>VLOOKUP($A39,'Ratings Season'!$A:$M,2,FALSE)</f>
        <v>-20.100000000000001</v>
      </c>
      <c r="BY39" s="58">
        <f t="shared" si="75"/>
        <v>15</v>
      </c>
      <c r="BZ39" s="69"/>
    </row>
    <row r="40" spans="1:78" ht="25" customHeight="1" x14ac:dyDescent="0.2">
      <c r="A40" s="87" t="s">
        <v>13</v>
      </c>
      <c r="B40" s="53">
        <f>VLOOKUP($A40,'L10'!$A:$IZ,222,FALSE)</f>
        <v>-10.1</v>
      </c>
      <c r="C40" s="54">
        <f t="shared" si="41"/>
        <v>18</v>
      </c>
      <c r="D40" s="55">
        <f>VLOOKUP($A40,'L10'!$A:$IZ,218,FALSE)</f>
        <v>-11.1</v>
      </c>
      <c r="E40" s="54">
        <f t="shared" si="41"/>
        <v>17</v>
      </c>
      <c r="F40" s="55">
        <f>VLOOKUP($A40,'L10'!$A:$IZ,49,FALSE)</f>
        <v>73.236000000000004</v>
      </c>
      <c r="G40" s="54">
        <f t="shared" si="42"/>
        <v>13</v>
      </c>
      <c r="H40" s="55">
        <f>VLOOKUP($A40,'L10'!$A:$IZ,229,FALSE)</f>
        <v>-2</v>
      </c>
      <c r="I40" s="54">
        <f t="shared" si="43"/>
        <v>12</v>
      </c>
      <c r="J40" s="49">
        <f t="shared" si="39"/>
        <v>44</v>
      </c>
      <c r="K40" s="47">
        <f t="shared" si="44"/>
        <v>15</v>
      </c>
      <c r="L40" s="56"/>
      <c r="M40" s="53">
        <f>VLOOKUP($A40,'L10'!$A:$IZ,88,FALSE)</f>
        <v>11.013999999999999</v>
      </c>
      <c r="N40" s="54">
        <f t="shared" si="40"/>
        <v>14</v>
      </c>
      <c r="O40" s="53">
        <f>VLOOKUP($A40,'L10'!$A:$IZ,84,FALSE)</f>
        <v>18.401</v>
      </c>
      <c r="P40" s="54">
        <f t="shared" si="45"/>
        <v>15</v>
      </c>
      <c r="Q40" s="53">
        <f>VLOOKUP($A40,'L10'!$A:$IZ,85,FALSE)</f>
        <v>19.286000000000001</v>
      </c>
      <c r="R40" s="54">
        <f t="shared" si="46"/>
        <v>18</v>
      </c>
      <c r="S40" s="55">
        <f>VLOOKUP($A40,'L10'!$A:$IZ,29,FALSE)</f>
        <v>1.0069999999999999</v>
      </c>
      <c r="T40" s="54">
        <f t="shared" si="47"/>
        <v>11</v>
      </c>
      <c r="U40" s="49">
        <f t="shared" si="48"/>
        <v>46</v>
      </c>
      <c r="V40" s="47">
        <f t="shared" si="49"/>
        <v>16</v>
      </c>
      <c r="W40" s="56"/>
      <c r="X40" s="53">
        <f>VLOOKUP($A40,'L10'!$A:$IZ,65,FALSE)</f>
        <v>44.765999999999998</v>
      </c>
      <c r="Y40" s="54">
        <f t="shared" si="50"/>
        <v>13</v>
      </c>
      <c r="Z40" s="53">
        <f>VLOOKUP($A40,'L10'!$A:$IZ,64,FALSE)</f>
        <v>22.716999999999999</v>
      </c>
      <c r="AA40" s="54">
        <f t="shared" si="51"/>
        <v>13</v>
      </c>
      <c r="AB40" s="53">
        <f>VLOOKUP($A40,'L10'!$A:$IZ,63,FALSE)</f>
        <v>45.332999999999998</v>
      </c>
      <c r="AC40" s="54">
        <f t="shared" si="52"/>
        <v>15</v>
      </c>
      <c r="AD40" s="53">
        <f>VLOOKUP($A40,'L10'!$A:$IZ,71,FALSE)</f>
        <v>-2.1269999999999998</v>
      </c>
      <c r="AE40" s="54">
        <f t="shared" si="53"/>
        <v>14</v>
      </c>
      <c r="AF40" s="65">
        <f t="shared" si="54"/>
        <v>49</v>
      </c>
      <c r="AG40" s="47">
        <f t="shared" si="55"/>
        <v>15</v>
      </c>
      <c r="AH40" s="56"/>
      <c r="AI40" s="53">
        <f>VLOOKUP($A40,'L10'!$A:$IZ,183,FALSE)</f>
        <v>9.6210000000000004</v>
      </c>
      <c r="AJ40" s="54">
        <f t="shared" si="56"/>
        <v>10</v>
      </c>
      <c r="AK40" s="53">
        <f>VLOOKUP($A40,'L10'!$A:$IZ,181,FALSE)</f>
        <v>22.968</v>
      </c>
      <c r="AL40" s="54">
        <f t="shared" si="56"/>
        <v>14</v>
      </c>
      <c r="AM40" s="53">
        <f>VLOOKUP($A40,'L10'!$A:$IZ,182,FALSE)</f>
        <v>22.609000000000002</v>
      </c>
      <c r="AN40" s="54">
        <f t="shared" si="57"/>
        <v>9</v>
      </c>
      <c r="AO40" s="53">
        <f>VLOOKUP($A40,'L10'!$A:$IZ,163,FALSE)</f>
        <v>24.734999999999999</v>
      </c>
      <c r="AP40" s="54">
        <f t="shared" si="58"/>
        <v>11</v>
      </c>
      <c r="AQ40" s="65">
        <f t="shared" si="59"/>
        <v>60</v>
      </c>
      <c r="AR40" s="47">
        <f t="shared" si="60"/>
        <v>11</v>
      </c>
      <c r="AS40" s="56"/>
      <c r="AT40" s="46">
        <f>VLOOKUP($A40,'L10'!$A:$IZ,250,FALSE)</f>
        <v>1.9</v>
      </c>
      <c r="AU40" s="47">
        <f t="shared" si="61"/>
        <v>5</v>
      </c>
      <c r="AV40" s="46">
        <f>VLOOKUP($A40,'L10'!$A:$IZ,92,FALSE)</f>
        <v>11.2</v>
      </c>
      <c r="AW40" s="47">
        <f t="shared" si="62"/>
        <v>8</v>
      </c>
      <c r="AX40" s="46">
        <f>VLOOKUP($A40,'L10'!$A:$IZ,93,FALSE)</f>
        <v>275.60000000000002</v>
      </c>
      <c r="AY40" s="47">
        <f t="shared" si="62"/>
        <v>5</v>
      </c>
      <c r="AZ40" s="46">
        <f>VLOOKUP($A40,'L10'!$A:$IZ,108,FALSE)</f>
        <v>40.9</v>
      </c>
      <c r="BA40" s="47">
        <f t="shared" si="63"/>
        <v>12</v>
      </c>
      <c r="BB40" s="49">
        <f t="shared" si="64"/>
        <v>74</v>
      </c>
      <c r="BC40" s="47">
        <f t="shared" si="65"/>
        <v>4</v>
      </c>
      <c r="BD40" s="56"/>
      <c r="BE40" s="53">
        <f>VLOOKUP($A40,'L10'!$A:$IZ,80,FALSE)</f>
        <v>32.700000000000003</v>
      </c>
      <c r="BF40" s="54">
        <f t="shared" si="66"/>
        <v>17</v>
      </c>
      <c r="BG40" s="53">
        <f>VLOOKUP($A40,'L10'!$A:$IZ,177,FALSE)</f>
        <v>58.4</v>
      </c>
      <c r="BH40" s="54">
        <f t="shared" si="67"/>
        <v>16</v>
      </c>
      <c r="BI40" s="53">
        <f>VLOOKUP($A40,'L10'!$A:$IZ,79,FALSE)</f>
        <v>34.4</v>
      </c>
      <c r="BJ40" s="54">
        <f t="shared" si="68"/>
        <v>11</v>
      </c>
      <c r="BK40" s="53">
        <f>VLOOKUP($A40,'L10'!$A:$IZ,176,FALSE)</f>
        <v>35.700000000000003</v>
      </c>
      <c r="BL40" s="54">
        <f t="shared" si="69"/>
        <v>13</v>
      </c>
      <c r="BM40" s="53">
        <f>VLOOKUP($A40,'L10'!$A:$IZ,11,FALSE)</f>
        <v>47.201999999999998</v>
      </c>
      <c r="BN40" s="54">
        <f t="shared" si="70"/>
        <v>14</v>
      </c>
      <c r="BO40" s="53">
        <f>VLOOKUP($A40,'L10'!$A:$IZ,222,FALSE)</f>
        <v>-10.1</v>
      </c>
      <c r="BP40" s="54">
        <f t="shared" si="71"/>
        <v>18</v>
      </c>
      <c r="BQ40" s="65">
        <f t="shared" si="72"/>
        <v>48</v>
      </c>
      <c r="BR40" s="47">
        <f t="shared" si="73"/>
        <v>16</v>
      </c>
      <c r="BS40" s="56"/>
      <c r="BT40" s="57">
        <f>VLOOKUP($A40,'Ratings Season'!$A:$M,8,FALSE)</f>
        <v>-15</v>
      </c>
      <c r="BU40" s="54">
        <f t="shared" si="74"/>
        <v>14</v>
      </c>
      <c r="BV40" s="57">
        <f>VLOOKUP($A40,'Ratings Season'!$A:$M,4,FALSE)</f>
        <v>-9.3000000000000007</v>
      </c>
      <c r="BW40" s="54">
        <f t="shared" si="74"/>
        <v>15</v>
      </c>
      <c r="BX40" s="57">
        <f>VLOOKUP($A40,'Ratings Season'!$A:$M,2,FALSE)</f>
        <v>-17</v>
      </c>
      <c r="BY40" s="58">
        <f t="shared" si="75"/>
        <v>14</v>
      </c>
      <c r="BZ40" s="69"/>
    </row>
    <row r="41" spans="1:78" ht="25" customHeight="1" x14ac:dyDescent="0.2">
      <c r="A41" s="88" t="s">
        <v>5</v>
      </c>
      <c r="B41" s="53">
        <f>VLOOKUP($A41,'L10'!$A:$IZ,222,FALSE)</f>
        <v>-7.5</v>
      </c>
      <c r="C41" s="54">
        <f t="shared" si="41"/>
        <v>16</v>
      </c>
      <c r="D41" s="55">
        <f>VLOOKUP($A41,'L10'!$A:$IZ,218,FALSE)</f>
        <v>-6</v>
      </c>
      <c r="E41" s="54">
        <f t="shared" si="41"/>
        <v>15</v>
      </c>
      <c r="F41" s="55">
        <f>VLOOKUP($A41,'L10'!$A:$IZ,49,FALSE)</f>
        <v>71.105999999999995</v>
      </c>
      <c r="G41" s="54">
        <f t="shared" si="42"/>
        <v>16</v>
      </c>
      <c r="H41" s="55">
        <f>VLOOKUP($A41,'L10'!$A:$IZ,229,FALSE)</f>
        <v>-3.4</v>
      </c>
      <c r="I41" s="54">
        <f t="shared" si="43"/>
        <v>15</v>
      </c>
      <c r="J41" s="49">
        <f t="shared" si="39"/>
        <v>42</v>
      </c>
      <c r="K41" s="47">
        <f t="shared" si="44"/>
        <v>16</v>
      </c>
      <c r="L41" s="56"/>
      <c r="M41" s="53">
        <f>VLOOKUP($A41,'L10'!$A:$IZ,88,FALSE)</f>
        <v>11.31</v>
      </c>
      <c r="N41" s="54">
        <f t="shared" si="40"/>
        <v>13</v>
      </c>
      <c r="O41" s="53">
        <f>VLOOKUP($A41,'L10'!$A:$IZ,84,FALSE)</f>
        <v>16.994</v>
      </c>
      <c r="P41" s="54">
        <f t="shared" si="45"/>
        <v>17</v>
      </c>
      <c r="Q41" s="53">
        <f>VLOOKUP($A41,'L10'!$A:$IZ,85,FALSE)</f>
        <v>23.001999999999999</v>
      </c>
      <c r="R41" s="54">
        <f t="shared" si="46"/>
        <v>9</v>
      </c>
      <c r="S41" s="55">
        <f>VLOOKUP($A41,'L10'!$A:$IZ,29,FALSE)</f>
        <v>0.63400000000000001</v>
      </c>
      <c r="T41" s="54">
        <f t="shared" si="47"/>
        <v>13</v>
      </c>
      <c r="U41" s="49">
        <f t="shared" si="48"/>
        <v>52</v>
      </c>
      <c r="V41" s="47">
        <f t="shared" si="49"/>
        <v>13</v>
      </c>
      <c r="W41" s="56"/>
      <c r="X41" s="53">
        <f>VLOOKUP($A41,'L10'!$A:$IZ,65,FALSE)</f>
        <v>40.835000000000001</v>
      </c>
      <c r="Y41" s="54">
        <f t="shared" si="50"/>
        <v>15</v>
      </c>
      <c r="Z41" s="53">
        <f>VLOOKUP($A41,'L10'!$A:$IZ,64,FALSE)</f>
        <v>19.489999999999998</v>
      </c>
      <c r="AA41" s="54">
        <f t="shared" si="51"/>
        <v>15</v>
      </c>
      <c r="AB41" s="53">
        <f>VLOOKUP($A41,'L10'!$A:$IZ,63,FALSE)</f>
        <v>43.298999999999999</v>
      </c>
      <c r="AC41" s="54">
        <f t="shared" si="52"/>
        <v>17</v>
      </c>
      <c r="AD41" s="53">
        <f>VLOOKUP($A41,'L10'!$A:$IZ,71,FALSE)</f>
        <v>-1.7430000000000001</v>
      </c>
      <c r="AE41" s="54">
        <f t="shared" si="53"/>
        <v>12</v>
      </c>
      <c r="AF41" s="65">
        <f t="shared" si="54"/>
        <v>45</v>
      </c>
      <c r="AG41" s="47">
        <f t="shared" si="55"/>
        <v>16</v>
      </c>
      <c r="AH41" s="56"/>
      <c r="AI41" s="53">
        <f>VLOOKUP($A41,'L10'!$A:$IZ,183,FALSE)</f>
        <v>13.913</v>
      </c>
      <c r="AJ41" s="54">
        <f t="shared" si="56"/>
        <v>18</v>
      </c>
      <c r="AK41" s="53">
        <f>VLOOKUP($A41,'L10'!$A:$IZ,181,FALSE)</f>
        <v>24.812999999999999</v>
      </c>
      <c r="AL41" s="54">
        <f t="shared" si="56"/>
        <v>16</v>
      </c>
      <c r="AM41" s="53">
        <f>VLOOKUP($A41,'L10'!$A:$IZ,182,FALSE)</f>
        <v>29.855</v>
      </c>
      <c r="AN41" s="54">
        <f t="shared" si="57"/>
        <v>17</v>
      </c>
      <c r="AO41" s="53">
        <f>VLOOKUP($A41,'L10'!$A:$IZ,163,FALSE)</f>
        <v>25.045000000000002</v>
      </c>
      <c r="AP41" s="54">
        <f t="shared" si="58"/>
        <v>12</v>
      </c>
      <c r="AQ41" s="65">
        <f t="shared" si="59"/>
        <v>41</v>
      </c>
      <c r="AR41" s="47">
        <f t="shared" si="60"/>
        <v>15</v>
      </c>
      <c r="AS41" s="56"/>
      <c r="AT41" s="46">
        <f>VLOOKUP($A41,'L10'!$A:$IZ,250,FALSE)</f>
        <v>-8</v>
      </c>
      <c r="AU41" s="47">
        <f t="shared" si="61"/>
        <v>18</v>
      </c>
      <c r="AV41" s="46">
        <f>VLOOKUP($A41,'L10'!$A:$IZ,92,FALSE)</f>
        <v>6.5</v>
      </c>
      <c r="AW41" s="47">
        <f t="shared" si="62"/>
        <v>18</v>
      </c>
      <c r="AX41" s="46">
        <f>VLOOKUP($A41,'L10'!$A:$IZ,93,FALSE)</f>
        <v>262</v>
      </c>
      <c r="AY41" s="47">
        <f t="shared" si="62"/>
        <v>13</v>
      </c>
      <c r="AZ41" s="46">
        <f>VLOOKUP($A41,'L10'!$A:$IZ,108,FALSE)</f>
        <v>42</v>
      </c>
      <c r="BA41" s="47">
        <f t="shared" si="63"/>
        <v>10</v>
      </c>
      <c r="BB41" s="49">
        <f t="shared" si="64"/>
        <v>45</v>
      </c>
      <c r="BC41" s="47">
        <f t="shared" si="65"/>
        <v>18</v>
      </c>
      <c r="BD41" s="56"/>
      <c r="BE41" s="53">
        <f>VLOOKUP($A41,'L10'!$A:$IZ,80,FALSE)</f>
        <v>31.7</v>
      </c>
      <c r="BF41" s="54">
        <f t="shared" si="66"/>
        <v>18</v>
      </c>
      <c r="BG41" s="53">
        <f>VLOOKUP($A41,'L10'!$A:$IZ,177,FALSE)</f>
        <v>57.6</v>
      </c>
      <c r="BH41" s="54">
        <f t="shared" si="67"/>
        <v>14</v>
      </c>
      <c r="BI41" s="53">
        <f>VLOOKUP($A41,'L10'!$A:$IZ,79,FALSE)</f>
        <v>22.4</v>
      </c>
      <c r="BJ41" s="54">
        <f t="shared" si="68"/>
        <v>16</v>
      </c>
      <c r="BK41" s="53">
        <f>VLOOKUP($A41,'L10'!$A:$IZ,176,FALSE)</f>
        <v>33.4</v>
      </c>
      <c r="BL41" s="54">
        <f t="shared" si="69"/>
        <v>6</v>
      </c>
      <c r="BM41" s="53">
        <f>VLOOKUP($A41,'L10'!$A:$IZ,11,FALSE)</f>
        <v>45.823</v>
      </c>
      <c r="BN41" s="54">
        <f t="shared" si="70"/>
        <v>17</v>
      </c>
      <c r="BO41" s="53">
        <f>VLOOKUP($A41,'L10'!$A:$IZ,222,FALSE)</f>
        <v>-7.5</v>
      </c>
      <c r="BP41" s="54">
        <f t="shared" si="71"/>
        <v>16</v>
      </c>
      <c r="BQ41" s="65">
        <f t="shared" si="72"/>
        <v>49</v>
      </c>
      <c r="BR41" s="47">
        <f t="shared" si="73"/>
        <v>15</v>
      </c>
      <c r="BS41" s="56"/>
      <c r="BT41" s="57">
        <f>VLOOKUP($A41,'Ratings Season'!$A:$M,8,FALSE)</f>
        <v>-31.9</v>
      </c>
      <c r="BU41" s="54">
        <f t="shared" si="74"/>
        <v>17</v>
      </c>
      <c r="BV41" s="57">
        <f>VLOOKUP($A41,'Ratings Season'!$A:$M,4,FALSE)</f>
        <v>-21.3</v>
      </c>
      <c r="BW41" s="54">
        <f t="shared" si="74"/>
        <v>18</v>
      </c>
      <c r="BX41" s="57">
        <f>VLOOKUP($A41,'Ratings Season'!$A:$M,2,FALSE)</f>
        <v>-31.2</v>
      </c>
      <c r="BY41" s="58">
        <f t="shared" si="75"/>
        <v>17</v>
      </c>
      <c r="BZ41" s="69"/>
    </row>
    <row r="42" spans="1:78" ht="25" customHeight="1" x14ac:dyDescent="0.2">
      <c r="A42" s="89" t="s">
        <v>15</v>
      </c>
      <c r="B42" s="53">
        <f>VLOOKUP($A42,'L10'!$A:$IZ,222,FALSE)</f>
        <v>2.9</v>
      </c>
      <c r="C42" s="54">
        <f t="shared" si="41"/>
        <v>6</v>
      </c>
      <c r="D42" s="55">
        <f>VLOOKUP($A42,'L10'!$A:$IZ,218,FALSE)</f>
        <v>14.6</v>
      </c>
      <c r="E42" s="54">
        <f t="shared" si="41"/>
        <v>1</v>
      </c>
      <c r="F42" s="55">
        <f>VLOOKUP($A42,'L10'!$A:$IZ,49,FALSE)</f>
        <v>74.483000000000004</v>
      </c>
      <c r="G42" s="54">
        <f t="shared" si="42"/>
        <v>9</v>
      </c>
      <c r="H42" s="55">
        <f>VLOOKUP($A42,'L10'!$A:$IZ,229,FALSE)</f>
        <v>2.8</v>
      </c>
      <c r="I42" s="54">
        <f t="shared" si="43"/>
        <v>5</v>
      </c>
      <c r="J42" s="49">
        <f t="shared" si="39"/>
        <v>83</v>
      </c>
      <c r="K42" s="47">
        <f t="shared" si="44"/>
        <v>2</v>
      </c>
      <c r="L42" s="56"/>
      <c r="M42" s="53">
        <f>VLOOKUP($A42,'L10'!$A:$IZ,88,FALSE)</f>
        <v>14.148</v>
      </c>
      <c r="N42" s="54">
        <f t="shared" si="40"/>
        <v>5</v>
      </c>
      <c r="O42" s="53">
        <f>VLOOKUP($A42,'L10'!$A:$IZ,84,FALSE)</f>
        <v>21.027000000000001</v>
      </c>
      <c r="P42" s="54">
        <f t="shared" si="45"/>
        <v>8</v>
      </c>
      <c r="Q42" s="53">
        <f>VLOOKUP($A42,'L10'!$A:$IZ,85,FALSE)</f>
        <v>20.056000000000001</v>
      </c>
      <c r="R42" s="54">
        <f t="shared" si="46"/>
        <v>17</v>
      </c>
      <c r="S42" s="55">
        <f>VLOOKUP($A42,'L10'!$A:$IZ,29,FALSE)</f>
        <v>2.105</v>
      </c>
      <c r="T42" s="54">
        <f t="shared" si="47"/>
        <v>5</v>
      </c>
      <c r="U42" s="49">
        <f t="shared" si="48"/>
        <v>69</v>
      </c>
      <c r="V42" s="47">
        <f t="shared" si="49"/>
        <v>8</v>
      </c>
      <c r="W42" s="56"/>
      <c r="X42" s="53">
        <f>VLOOKUP($A42,'L10'!$A:$IZ,65,FALSE)</f>
        <v>45</v>
      </c>
      <c r="Y42" s="54">
        <f t="shared" si="50"/>
        <v>12</v>
      </c>
      <c r="Z42" s="53">
        <f>VLOOKUP($A42,'L10'!$A:$IZ,64,FALSE)</f>
        <v>23.75</v>
      </c>
      <c r="AA42" s="54">
        <f t="shared" si="51"/>
        <v>10</v>
      </c>
      <c r="AB42" s="53">
        <f>VLOOKUP($A42,'L10'!$A:$IZ,63,FALSE)</f>
        <v>46.720999999999997</v>
      </c>
      <c r="AC42" s="54">
        <f t="shared" si="52"/>
        <v>11</v>
      </c>
      <c r="AD42" s="53">
        <f>VLOOKUP($A42,'L10'!$A:$IZ,71,FALSE)</f>
        <v>-4.99</v>
      </c>
      <c r="AE42" s="54">
        <f t="shared" si="53"/>
        <v>16</v>
      </c>
      <c r="AF42" s="65">
        <f t="shared" si="54"/>
        <v>55</v>
      </c>
      <c r="AG42" s="47">
        <f t="shared" si="55"/>
        <v>12</v>
      </c>
      <c r="AH42" s="56"/>
      <c r="AI42" s="53">
        <f>VLOOKUP($A42,'L10'!$A:$IZ,183,FALSE)</f>
        <v>10.84</v>
      </c>
      <c r="AJ42" s="54">
        <f t="shared" si="56"/>
        <v>14</v>
      </c>
      <c r="AK42" s="53">
        <f>VLOOKUP($A42,'L10'!$A:$IZ,181,FALSE)</f>
        <v>22.806999999999999</v>
      </c>
      <c r="AL42" s="54">
        <f t="shared" si="56"/>
        <v>13</v>
      </c>
      <c r="AM42" s="53">
        <f>VLOOKUP($A42,'L10'!$A:$IZ,182,FALSE)</f>
        <v>21.68</v>
      </c>
      <c r="AN42" s="54">
        <f t="shared" si="57"/>
        <v>6</v>
      </c>
      <c r="AO42" s="53">
        <f>VLOOKUP($A42,'L10'!$A:$IZ,163,FALSE)</f>
        <v>27.119</v>
      </c>
      <c r="AP42" s="54">
        <f t="shared" si="58"/>
        <v>15</v>
      </c>
      <c r="AQ42" s="65">
        <f t="shared" si="59"/>
        <v>56</v>
      </c>
      <c r="AR42" s="47">
        <f t="shared" si="60"/>
        <v>13</v>
      </c>
      <c r="AS42" s="56"/>
      <c r="AT42" s="46">
        <f>VLOOKUP($A42,'L10'!$A:$IZ,250,FALSE)</f>
        <v>1.3</v>
      </c>
      <c r="AU42" s="47">
        <f t="shared" si="61"/>
        <v>9</v>
      </c>
      <c r="AV42" s="46">
        <f>VLOOKUP($A42,'L10'!$A:$IZ,92,FALSE)</f>
        <v>11.6</v>
      </c>
      <c r="AW42" s="47">
        <f t="shared" si="62"/>
        <v>7</v>
      </c>
      <c r="AX42" s="46">
        <f>VLOOKUP($A42,'L10'!$A:$IZ,93,FALSE)</f>
        <v>253.6</v>
      </c>
      <c r="AY42" s="47">
        <f t="shared" si="62"/>
        <v>17</v>
      </c>
      <c r="AZ42" s="46">
        <f>VLOOKUP($A42,'L10'!$A:$IZ,108,FALSE)</f>
        <v>43.4</v>
      </c>
      <c r="BA42" s="47">
        <f t="shared" si="63"/>
        <v>8</v>
      </c>
      <c r="BB42" s="49">
        <f t="shared" si="64"/>
        <v>63</v>
      </c>
      <c r="BC42" s="47">
        <f t="shared" si="65"/>
        <v>10</v>
      </c>
      <c r="BD42" s="56"/>
      <c r="BE42" s="53">
        <f>VLOOKUP($A42,'L10'!$A:$IZ,80,FALSE)</f>
        <v>45.9</v>
      </c>
      <c r="BF42" s="54">
        <f t="shared" si="66"/>
        <v>10</v>
      </c>
      <c r="BG42" s="53">
        <f>VLOOKUP($A42,'L10'!$A:$IZ,177,FALSE)</f>
        <v>45.6</v>
      </c>
      <c r="BH42" s="54">
        <f t="shared" si="67"/>
        <v>10</v>
      </c>
      <c r="BI42" s="53">
        <f>VLOOKUP($A42,'L10'!$A:$IZ,79,FALSE)</f>
        <v>30.8</v>
      </c>
      <c r="BJ42" s="54">
        <f t="shared" si="68"/>
        <v>14</v>
      </c>
      <c r="BK42" s="53">
        <f>VLOOKUP($A42,'L10'!$A:$IZ,176,FALSE)</f>
        <v>38.6</v>
      </c>
      <c r="BL42" s="54">
        <f t="shared" si="69"/>
        <v>16</v>
      </c>
      <c r="BM42" s="53">
        <f>VLOOKUP($A42,'L10'!$A:$IZ,11,FALSE)</f>
        <v>48.811</v>
      </c>
      <c r="BN42" s="54">
        <f t="shared" si="70"/>
        <v>11</v>
      </c>
      <c r="BO42" s="53">
        <f>VLOOKUP($A42,'L10'!$A:$IZ,222,FALSE)</f>
        <v>2.9</v>
      </c>
      <c r="BP42" s="54">
        <f t="shared" si="71"/>
        <v>6</v>
      </c>
      <c r="BQ42" s="65">
        <f t="shared" si="72"/>
        <v>57</v>
      </c>
      <c r="BR42" s="47">
        <f t="shared" si="73"/>
        <v>13</v>
      </c>
      <c r="BS42" s="56"/>
      <c r="BT42" s="57">
        <f>VLOOKUP($A42,'Ratings Season'!$A:$M,8,FALSE)</f>
        <v>-9.1</v>
      </c>
      <c r="BU42" s="54">
        <f t="shared" si="74"/>
        <v>13</v>
      </c>
      <c r="BV42" s="57">
        <f>VLOOKUP($A42,'Ratings Season'!$A:$M,4,FALSE)</f>
        <v>-6.5</v>
      </c>
      <c r="BW42" s="54">
        <f t="shared" si="74"/>
        <v>14</v>
      </c>
      <c r="BX42" s="57">
        <f>VLOOKUP($A42,'Ratings Season'!$A:$M,2,FALSE)</f>
        <v>-10</v>
      </c>
      <c r="BY42" s="58">
        <f t="shared" si="75"/>
        <v>13</v>
      </c>
      <c r="BZ42" s="69"/>
    </row>
    <row r="43" spans="1:78" ht="25" customHeight="1" x14ac:dyDescent="0.2">
      <c r="A43" s="90" t="s">
        <v>1</v>
      </c>
      <c r="B43" s="53">
        <f>VLOOKUP($A43,'L10'!$A:$IZ,222,FALSE)</f>
        <v>2.6</v>
      </c>
      <c r="C43" s="54">
        <f t="shared" si="41"/>
        <v>7</v>
      </c>
      <c r="D43" s="55">
        <f>VLOOKUP($A43,'L10'!$A:$IZ,218,FALSE)</f>
        <v>-0.2</v>
      </c>
      <c r="E43" s="54">
        <f t="shared" si="41"/>
        <v>12</v>
      </c>
      <c r="F43" s="55">
        <f>VLOOKUP($A43,'L10'!$A:$IZ,49,FALSE)</f>
        <v>75.058000000000007</v>
      </c>
      <c r="G43" s="54">
        <f t="shared" si="42"/>
        <v>7</v>
      </c>
      <c r="H43" s="55">
        <f>VLOOKUP($A43,'L10'!$A:$IZ,229,FALSE)</f>
        <v>3.8</v>
      </c>
      <c r="I43" s="54">
        <f t="shared" si="43"/>
        <v>4</v>
      </c>
      <c r="J43" s="49">
        <f t="shared" si="39"/>
        <v>74</v>
      </c>
      <c r="K43" s="47">
        <f t="shared" si="44"/>
        <v>5</v>
      </c>
      <c r="L43" s="56"/>
      <c r="M43" s="53">
        <f>VLOOKUP($A43,'L10'!$A:$IZ,88,FALSE)</f>
        <v>14.472</v>
      </c>
      <c r="N43" s="54">
        <f t="shared" si="40"/>
        <v>3</v>
      </c>
      <c r="O43" s="53">
        <f>VLOOKUP($A43,'L10'!$A:$IZ,84,FALSE)</f>
        <v>22.274999999999999</v>
      </c>
      <c r="P43" s="54">
        <f t="shared" si="45"/>
        <v>4</v>
      </c>
      <c r="Q43" s="53">
        <f>VLOOKUP($A43,'L10'!$A:$IZ,85,FALSE)</f>
        <v>30.163</v>
      </c>
      <c r="R43" s="54">
        <f t="shared" si="46"/>
        <v>2</v>
      </c>
      <c r="S43" s="55">
        <f>VLOOKUP($A43,'L10'!$A:$IZ,29,FALSE)</f>
        <v>1.6</v>
      </c>
      <c r="T43" s="54">
        <f t="shared" si="47"/>
        <v>6</v>
      </c>
      <c r="U43" s="49">
        <f t="shared" si="48"/>
        <v>89</v>
      </c>
      <c r="V43" s="47">
        <f t="shared" si="49"/>
        <v>3</v>
      </c>
      <c r="W43" s="56"/>
      <c r="X43" s="53">
        <f>VLOOKUP($A43,'L10'!$A:$IZ,65,FALSE)</f>
        <v>46.732999999999997</v>
      </c>
      <c r="Y43" s="54">
        <f t="shared" si="50"/>
        <v>6</v>
      </c>
      <c r="Z43" s="53">
        <f>VLOOKUP($A43,'L10'!$A:$IZ,64,FALSE)</f>
        <v>23.96</v>
      </c>
      <c r="AA43" s="54">
        <f t="shared" si="51"/>
        <v>9</v>
      </c>
      <c r="AB43" s="53">
        <f>VLOOKUP($A43,'L10'!$A:$IZ,63,FALSE)</f>
        <v>45.832999999999998</v>
      </c>
      <c r="AC43" s="54">
        <f t="shared" si="52"/>
        <v>12</v>
      </c>
      <c r="AD43" s="53">
        <f>VLOOKUP($A43,'L10'!$A:$IZ,71,FALSE)</f>
        <v>-1.772</v>
      </c>
      <c r="AE43" s="54">
        <f t="shared" si="53"/>
        <v>13</v>
      </c>
      <c r="AF43" s="65">
        <f t="shared" si="54"/>
        <v>64</v>
      </c>
      <c r="AG43" s="47">
        <f t="shared" si="55"/>
        <v>10</v>
      </c>
      <c r="AH43" s="56"/>
      <c r="AI43" s="53">
        <f>VLOOKUP($A43,'L10'!$A:$IZ,183,FALSE)</f>
        <v>9.8450000000000006</v>
      </c>
      <c r="AJ43" s="54">
        <f t="shared" si="56"/>
        <v>11</v>
      </c>
      <c r="AK43" s="53">
        <f>VLOOKUP($A43,'L10'!$A:$IZ,181,FALSE)</f>
        <v>21.795000000000002</v>
      </c>
      <c r="AL43" s="54">
        <f t="shared" si="56"/>
        <v>11</v>
      </c>
      <c r="AM43" s="53">
        <f>VLOOKUP($A43,'L10'!$A:$IZ,182,FALSE)</f>
        <v>23.65</v>
      </c>
      <c r="AN43" s="54">
        <f t="shared" si="57"/>
        <v>10</v>
      </c>
      <c r="AO43" s="53">
        <f>VLOOKUP($A43,'L10'!$A:$IZ,163,FALSE)</f>
        <v>22.966999999999999</v>
      </c>
      <c r="AP43" s="54">
        <f t="shared" si="58"/>
        <v>6</v>
      </c>
      <c r="AQ43" s="65">
        <f t="shared" si="59"/>
        <v>66</v>
      </c>
      <c r="AR43" s="47">
        <f t="shared" si="60"/>
        <v>10</v>
      </c>
      <c r="AS43" s="56"/>
      <c r="AT43" s="46">
        <f>VLOOKUP($A43,'L10'!$A:$IZ,250,FALSE)</f>
        <v>3.1</v>
      </c>
      <c r="AU43" s="47">
        <f t="shared" si="61"/>
        <v>4</v>
      </c>
      <c r="AV43" s="46">
        <f>VLOOKUP($A43,'L10'!$A:$IZ,92,FALSE)</f>
        <v>10.6</v>
      </c>
      <c r="AW43" s="47">
        <f t="shared" si="62"/>
        <v>9</v>
      </c>
      <c r="AX43" s="46">
        <f>VLOOKUP($A43,'L10'!$A:$IZ,93,FALSE)</f>
        <v>242</v>
      </c>
      <c r="AY43" s="47">
        <f t="shared" si="62"/>
        <v>18</v>
      </c>
      <c r="AZ43" s="46">
        <f>VLOOKUP($A43,'L10'!$A:$IZ,108,FALSE)</f>
        <v>36.9</v>
      </c>
      <c r="BA43" s="47">
        <f t="shared" si="63"/>
        <v>16</v>
      </c>
      <c r="BB43" s="49">
        <f t="shared" si="64"/>
        <v>57</v>
      </c>
      <c r="BC43" s="47">
        <f t="shared" si="65"/>
        <v>15</v>
      </c>
      <c r="BD43" s="56"/>
      <c r="BE43" s="53">
        <f>VLOOKUP($A43,'L10'!$A:$IZ,80,FALSE)</f>
        <v>42.4</v>
      </c>
      <c r="BF43" s="54">
        <f t="shared" si="66"/>
        <v>12</v>
      </c>
      <c r="BG43" s="53">
        <f>VLOOKUP($A43,'L10'!$A:$IZ,177,FALSE)</f>
        <v>47</v>
      </c>
      <c r="BH43" s="54">
        <f t="shared" si="67"/>
        <v>11</v>
      </c>
      <c r="BI43" s="53">
        <f>VLOOKUP($A43,'L10'!$A:$IZ,79,FALSE)</f>
        <v>37.1</v>
      </c>
      <c r="BJ43" s="54">
        <f t="shared" si="68"/>
        <v>6</v>
      </c>
      <c r="BK43" s="53">
        <f>VLOOKUP($A43,'L10'!$A:$IZ,176,FALSE)</f>
        <v>27.3</v>
      </c>
      <c r="BL43" s="54">
        <f t="shared" si="69"/>
        <v>1</v>
      </c>
      <c r="BM43" s="53">
        <f>VLOOKUP($A43,'L10'!$A:$IZ,11,FALSE)</f>
        <v>50.982999999999997</v>
      </c>
      <c r="BN43" s="54">
        <f t="shared" si="70"/>
        <v>6</v>
      </c>
      <c r="BO43" s="53">
        <f>VLOOKUP($A43,'L10'!$A:$IZ,222,FALSE)</f>
        <v>2.6</v>
      </c>
      <c r="BP43" s="54">
        <f t="shared" si="71"/>
        <v>7</v>
      </c>
      <c r="BQ43" s="65">
        <f t="shared" si="72"/>
        <v>84</v>
      </c>
      <c r="BR43" s="47">
        <f t="shared" si="73"/>
        <v>3</v>
      </c>
      <c r="BS43" s="56"/>
      <c r="BT43" s="57">
        <f>VLOOKUP($A43,'Ratings Season'!$A:$M,8,FALSE)</f>
        <v>-3.5</v>
      </c>
      <c r="BU43" s="54">
        <f t="shared" si="74"/>
        <v>11</v>
      </c>
      <c r="BV43" s="57">
        <f>VLOOKUP($A43,'Ratings Season'!$A:$M,4,FALSE)</f>
        <v>-4.8</v>
      </c>
      <c r="BW43" s="54">
        <f t="shared" si="74"/>
        <v>12</v>
      </c>
      <c r="BX43" s="57">
        <f>VLOOKUP($A43,'Ratings Season'!$A:$M,2,FALSE)</f>
        <v>-3.1</v>
      </c>
      <c r="BY43" s="58">
        <f t="shared" si="75"/>
        <v>11</v>
      </c>
      <c r="BZ43" s="69"/>
    </row>
    <row r="44" spans="1:78" ht="25" customHeight="1" x14ac:dyDescent="0.2">
      <c r="A44" s="91" t="s">
        <v>18</v>
      </c>
      <c r="B44" s="53">
        <f>VLOOKUP($A44,'L10'!$A:$IZ,222,FALSE)</f>
        <v>-9.5</v>
      </c>
      <c r="C44" s="54">
        <f t="shared" si="41"/>
        <v>17</v>
      </c>
      <c r="D44" s="55">
        <f>VLOOKUP($A44,'L10'!$A:$IZ,218,FALSE)</f>
        <v>-11.4</v>
      </c>
      <c r="E44" s="54">
        <f t="shared" si="41"/>
        <v>18</v>
      </c>
      <c r="F44" s="55">
        <f>VLOOKUP($A44,'L10'!$A:$IZ,49,FALSE)</f>
        <v>74.366</v>
      </c>
      <c r="G44" s="54">
        <f t="shared" si="42"/>
        <v>11</v>
      </c>
      <c r="H44" s="55">
        <f>VLOOKUP($A44,'L10'!$A:$IZ,229,FALSE)</f>
        <v>-9.1</v>
      </c>
      <c r="I44" s="54">
        <f t="shared" si="43"/>
        <v>18</v>
      </c>
      <c r="J44" s="49">
        <f t="shared" si="39"/>
        <v>40</v>
      </c>
      <c r="K44" s="47">
        <f t="shared" si="44"/>
        <v>18</v>
      </c>
      <c r="L44" s="56"/>
      <c r="M44" s="53">
        <f>VLOOKUP($A44,'L10'!$A:$IZ,88,FALSE)</f>
        <v>10.058999999999999</v>
      </c>
      <c r="N44" s="54">
        <f t="shared" si="40"/>
        <v>17</v>
      </c>
      <c r="O44" s="53">
        <f>VLOOKUP($A44,'L10'!$A:$IZ,84,FALSE)</f>
        <v>15.186</v>
      </c>
      <c r="P44" s="54">
        <f t="shared" si="45"/>
        <v>18</v>
      </c>
      <c r="Q44" s="53">
        <f>VLOOKUP($A44,'L10'!$A:$IZ,85,FALSE)</f>
        <v>21.359000000000002</v>
      </c>
      <c r="R44" s="54">
        <f t="shared" si="46"/>
        <v>12</v>
      </c>
      <c r="S44" s="55">
        <f>VLOOKUP($A44,'L10'!$A:$IZ,29,FALSE)</f>
        <v>-3.1349999999999998</v>
      </c>
      <c r="T44" s="54">
        <f t="shared" si="47"/>
        <v>17</v>
      </c>
      <c r="U44" s="49">
        <f t="shared" si="48"/>
        <v>40</v>
      </c>
      <c r="V44" s="47">
        <f t="shared" si="49"/>
        <v>18</v>
      </c>
      <c r="W44" s="56"/>
      <c r="X44" s="53">
        <f>VLOOKUP($A44,'L10'!$A:$IZ,65,FALSE)</f>
        <v>36.054000000000002</v>
      </c>
      <c r="Y44" s="54">
        <f t="shared" si="50"/>
        <v>18</v>
      </c>
      <c r="Z44" s="53">
        <f>VLOOKUP($A44,'L10'!$A:$IZ,64,FALSE)</f>
        <v>18.821000000000002</v>
      </c>
      <c r="AA44" s="54">
        <f t="shared" si="51"/>
        <v>17</v>
      </c>
      <c r="AB44" s="53">
        <f>VLOOKUP($A44,'L10'!$A:$IZ,63,FALSE)</f>
        <v>45.354999999999997</v>
      </c>
      <c r="AC44" s="54">
        <f t="shared" si="52"/>
        <v>14</v>
      </c>
      <c r="AD44" s="53">
        <f>VLOOKUP($A44,'L10'!$A:$IZ,71,FALSE)</f>
        <v>-5.9889999999999999</v>
      </c>
      <c r="AE44" s="54">
        <f t="shared" si="53"/>
        <v>18</v>
      </c>
      <c r="AF44" s="65">
        <f t="shared" si="54"/>
        <v>37</v>
      </c>
      <c r="AG44" s="47">
        <f t="shared" si="55"/>
        <v>17</v>
      </c>
      <c r="AH44" s="56"/>
      <c r="AI44" s="53">
        <f>VLOOKUP($A44,'L10'!$A:$IZ,183,FALSE)</f>
        <v>13.37</v>
      </c>
      <c r="AJ44" s="54">
        <f t="shared" si="56"/>
        <v>17</v>
      </c>
      <c r="AK44" s="53">
        <f>VLOOKUP($A44,'L10'!$A:$IZ,181,FALSE)</f>
        <v>25.224</v>
      </c>
      <c r="AL44" s="54">
        <f t="shared" si="56"/>
        <v>17</v>
      </c>
      <c r="AM44" s="53">
        <f>VLOOKUP($A44,'L10'!$A:$IZ,182,FALSE)</f>
        <v>26.462</v>
      </c>
      <c r="AN44" s="54">
        <f t="shared" si="57"/>
        <v>15</v>
      </c>
      <c r="AO44" s="53">
        <f>VLOOKUP($A44,'L10'!$A:$IZ,163,FALSE)</f>
        <v>28.164000000000001</v>
      </c>
      <c r="AP44" s="54">
        <f t="shared" si="58"/>
        <v>17</v>
      </c>
      <c r="AQ44" s="65">
        <f t="shared" si="59"/>
        <v>38</v>
      </c>
      <c r="AR44" s="47">
        <f t="shared" si="60"/>
        <v>17</v>
      </c>
      <c r="AS44" s="56"/>
      <c r="AT44" s="46">
        <f>VLOOKUP($A44,'L10'!$A:$IZ,250,FALSE)</f>
        <v>-1.9</v>
      </c>
      <c r="AU44" s="47">
        <f t="shared" si="61"/>
        <v>12</v>
      </c>
      <c r="AV44" s="46">
        <f>VLOOKUP($A44,'L10'!$A:$IZ,92,FALSE)</f>
        <v>10.3</v>
      </c>
      <c r="AW44" s="47">
        <f t="shared" si="62"/>
        <v>11</v>
      </c>
      <c r="AX44" s="46">
        <f>VLOOKUP($A44,'L10'!$A:$IZ,93,FALSE)</f>
        <v>261.8</v>
      </c>
      <c r="AY44" s="47">
        <f t="shared" si="62"/>
        <v>14</v>
      </c>
      <c r="AZ44" s="46">
        <f>VLOOKUP($A44,'L10'!$A:$IZ,108,FALSE)</f>
        <v>43.5</v>
      </c>
      <c r="BA44" s="47">
        <f t="shared" si="63"/>
        <v>7</v>
      </c>
      <c r="BB44" s="49">
        <f t="shared" si="64"/>
        <v>60</v>
      </c>
      <c r="BC44" s="47">
        <f t="shared" si="65"/>
        <v>14</v>
      </c>
      <c r="BD44" s="56"/>
      <c r="BE44" s="53">
        <f>VLOOKUP($A44,'L10'!$A:$IZ,80,FALSE)</f>
        <v>36.9</v>
      </c>
      <c r="BF44" s="54">
        <f t="shared" si="66"/>
        <v>15</v>
      </c>
      <c r="BG44" s="53">
        <f>VLOOKUP($A44,'L10'!$A:$IZ,177,FALSE)</f>
        <v>57.9</v>
      </c>
      <c r="BH44" s="54">
        <f t="shared" si="67"/>
        <v>15</v>
      </c>
      <c r="BI44" s="53">
        <f>VLOOKUP($A44,'L10'!$A:$IZ,79,FALSE)</f>
        <v>17.399999999999999</v>
      </c>
      <c r="BJ44" s="54">
        <f t="shared" si="68"/>
        <v>18</v>
      </c>
      <c r="BK44" s="53">
        <f>VLOOKUP($A44,'L10'!$A:$IZ,176,FALSE)</f>
        <v>44.1</v>
      </c>
      <c r="BL44" s="54">
        <f t="shared" si="69"/>
        <v>17</v>
      </c>
      <c r="BM44" s="53">
        <f>VLOOKUP($A44,'L10'!$A:$IZ,11,FALSE)</f>
        <v>46.363999999999997</v>
      </c>
      <c r="BN44" s="54">
        <f t="shared" si="70"/>
        <v>16</v>
      </c>
      <c r="BO44" s="53">
        <f>VLOOKUP($A44,'L10'!$A:$IZ,222,FALSE)</f>
        <v>-9.5</v>
      </c>
      <c r="BP44" s="54">
        <f t="shared" si="71"/>
        <v>17</v>
      </c>
      <c r="BQ44" s="65">
        <f t="shared" si="72"/>
        <v>36</v>
      </c>
      <c r="BR44" s="47">
        <f t="shared" si="73"/>
        <v>18</v>
      </c>
      <c r="BS44" s="56"/>
      <c r="BT44" s="57">
        <f>VLOOKUP($A44,'Ratings Season'!$A:$M,8,FALSE)</f>
        <v>-39.200000000000003</v>
      </c>
      <c r="BU44" s="54">
        <f t="shared" si="74"/>
        <v>18</v>
      </c>
      <c r="BV44" s="57">
        <f>VLOOKUP($A44,'Ratings Season'!$A:$M,4,FALSE)</f>
        <v>-20.6</v>
      </c>
      <c r="BW44" s="54">
        <f t="shared" si="74"/>
        <v>17</v>
      </c>
      <c r="BX44" s="57">
        <f>VLOOKUP($A44,'Ratings Season'!$A:$M,2,FALSE)</f>
        <v>-38.6</v>
      </c>
      <c r="BY44" s="58">
        <f t="shared" si="75"/>
        <v>18</v>
      </c>
      <c r="BZ44" s="69"/>
    </row>
    <row r="45" spans="1:78" ht="25" customHeight="1" thickBot="1" x14ac:dyDescent="0.25">
      <c r="A45" s="92" t="s">
        <v>12</v>
      </c>
      <c r="B45" s="59">
        <f>VLOOKUP($A45,'L10'!$A:$IZ,222,FALSE)</f>
        <v>3.1</v>
      </c>
      <c r="C45" s="60">
        <f t="shared" si="41"/>
        <v>5</v>
      </c>
      <c r="D45" s="61">
        <f>VLOOKUP($A45,'L10'!$A:$IZ,218,FALSE)</f>
        <v>8.1</v>
      </c>
      <c r="E45" s="60">
        <f t="shared" si="41"/>
        <v>2</v>
      </c>
      <c r="F45" s="61">
        <f>VLOOKUP($A45,'L10'!$A:$IZ,49,FALSE)</f>
        <v>80.382999999999996</v>
      </c>
      <c r="G45" s="60">
        <f t="shared" si="42"/>
        <v>1</v>
      </c>
      <c r="H45" s="61">
        <f>VLOOKUP($A45,'L10'!$A:$IZ,229,FALSE)</f>
        <v>6.7</v>
      </c>
      <c r="I45" s="60">
        <f t="shared" si="43"/>
        <v>2</v>
      </c>
      <c r="J45" s="49">
        <f t="shared" si="39"/>
        <v>94</v>
      </c>
      <c r="K45" s="47">
        <f t="shared" si="44"/>
        <v>1</v>
      </c>
      <c r="L45" s="62"/>
      <c r="M45" s="59">
        <f>VLOOKUP($A45,'L10'!$A:$IZ,88,FALSE)</f>
        <v>17.303999999999998</v>
      </c>
      <c r="N45" s="60">
        <f t="shared" si="40"/>
        <v>2</v>
      </c>
      <c r="O45" s="59">
        <f>VLOOKUP($A45,'L10'!$A:$IZ,84,FALSE)</f>
        <v>25.753</v>
      </c>
      <c r="P45" s="60">
        <f t="shared" si="45"/>
        <v>2</v>
      </c>
      <c r="Q45" s="59">
        <f>VLOOKUP($A45,'L10'!$A:$IZ,85,FALSE)</f>
        <v>27.472999999999999</v>
      </c>
      <c r="R45" s="60">
        <f t="shared" si="46"/>
        <v>3</v>
      </c>
      <c r="S45" s="61">
        <f>VLOOKUP($A45,'L10'!$A:$IZ,29,FALSE)</f>
        <v>6.5709999999999997</v>
      </c>
      <c r="T45" s="60">
        <f t="shared" si="47"/>
        <v>2</v>
      </c>
      <c r="U45" s="49">
        <f t="shared" si="48"/>
        <v>95</v>
      </c>
      <c r="V45" s="47">
        <f t="shared" si="49"/>
        <v>2</v>
      </c>
      <c r="W45" s="62"/>
      <c r="X45" s="59">
        <f>VLOOKUP($A45,'L10'!$A:$IZ,65,FALSE)</f>
        <v>51.253999999999998</v>
      </c>
      <c r="Y45" s="60">
        <f t="shared" si="50"/>
        <v>1</v>
      </c>
      <c r="Z45" s="59">
        <f>VLOOKUP($A45,'L10'!$A:$IZ,64,FALSE)</f>
        <v>31.004000000000001</v>
      </c>
      <c r="AA45" s="60">
        <f t="shared" si="51"/>
        <v>1</v>
      </c>
      <c r="AB45" s="59">
        <f>VLOOKUP($A45,'L10'!$A:$IZ,63,FALSE)</f>
        <v>54.747</v>
      </c>
      <c r="AC45" s="60">
        <f t="shared" si="52"/>
        <v>1</v>
      </c>
      <c r="AD45" s="59">
        <f>VLOOKUP($A45,'L10'!$A:$IZ,71,FALSE)</f>
        <v>6.0220000000000002</v>
      </c>
      <c r="AE45" s="60">
        <f t="shared" si="53"/>
        <v>3</v>
      </c>
      <c r="AF45" s="66">
        <f t="shared" si="54"/>
        <v>98</v>
      </c>
      <c r="AG45" s="47">
        <f t="shared" si="55"/>
        <v>1</v>
      </c>
      <c r="AH45" s="62"/>
      <c r="AI45" s="59">
        <f>VLOOKUP($A45,'L10'!$A:$IZ,183,FALSE)</f>
        <v>9.1809999999999992</v>
      </c>
      <c r="AJ45" s="60">
        <f t="shared" si="56"/>
        <v>6</v>
      </c>
      <c r="AK45" s="59">
        <f>VLOOKUP($A45,'L10'!$A:$IZ,181,FALSE)</f>
        <v>19.753</v>
      </c>
      <c r="AL45" s="60">
        <f t="shared" si="56"/>
        <v>7</v>
      </c>
      <c r="AM45" s="59">
        <f>VLOOKUP($A45,'L10'!$A:$IZ,182,FALSE)</f>
        <v>21.091999999999999</v>
      </c>
      <c r="AN45" s="60">
        <f t="shared" si="57"/>
        <v>4</v>
      </c>
      <c r="AO45" s="59">
        <f>VLOOKUP($A45,'L10'!$A:$IZ,163,FALSE)</f>
        <v>23.529</v>
      </c>
      <c r="AP45" s="60">
        <f t="shared" si="58"/>
        <v>7</v>
      </c>
      <c r="AQ45" s="66">
        <f t="shared" si="59"/>
        <v>80</v>
      </c>
      <c r="AR45" s="47">
        <f t="shared" si="60"/>
        <v>5</v>
      </c>
      <c r="AS45" s="62"/>
      <c r="AT45" s="46">
        <f>VLOOKUP($A45,'L10'!$A:$IZ,250,FALSE)</f>
        <v>-7</v>
      </c>
      <c r="AU45" s="47">
        <f t="shared" si="61"/>
        <v>17</v>
      </c>
      <c r="AV45" s="46">
        <f>VLOOKUP($A45,'L10'!$A:$IZ,92,FALSE)</f>
        <v>12.2</v>
      </c>
      <c r="AW45" s="47">
        <f t="shared" si="62"/>
        <v>4</v>
      </c>
      <c r="AX45" s="46">
        <f>VLOOKUP($A45,'L10'!$A:$IZ,93,FALSE)</f>
        <v>262.60000000000002</v>
      </c>
      <c r="AY45" s="47">
        <f t="shared" si="62"/>
        <v>12</v>
      </c>
      <c r="AZ45" s="46">
        <f>VLOOKUP($A45,'L10'!$A:$IZ,108,FALSE)</f>
        <v>43.2</v>
      </c>
      <c r="BA45" s="47">
        <f t="shared" si="63"/>
        <v>9</v>
      </c>
      <c r="BB45" s="49">
        <f t="shared" si="64"/>
        <v>62</v>
      </c>
      <c r="BC45" s="47">
        <f t="shared" si="65"/>
        <v>12</v>
      </c>
      <c r="BD45" s="62"/>
      <c r="BE45" s="59">
        <f>VLOOKUP($A45,'L10'!$A:$IZ,80,FALSE)</f>
        <v>65.5</v>
      </c>
      <c r="BF45" s="60">
        <f t="shared" si="66"/>
        <v>2</v>
      </c>
      <c r="BG45" s="59">
        <f>VLOOKUP($A45,'L10'!$A:$IZ,177,FALSE)</f>
        <v>43</v>
      </c>
      <c r="BH45" s="60">
        <f t="shared" si="67"/>
        <v>7</v>
      </c>
      <c r="BI45" s="59">
        <f>VLOOKUP($A45,'L10'!$A:$IZ,79,FALSE)</f>
        <v>43.4</v>
      </c>
      <c r="BJ45" s="60">
        <f t="shared" si="68"/>
        <v>2</v>
      </c>
      <c r="BK45" s="59">
        <f>VLOOKUP($A45,'L10'!$A:$IZ,176,FALSE)</f>
        <v>28.2</v>
      </c>
      <c r="BL45" s="60">
        <f t="shared" si="69"/>
        <v>2</v>
      </c>
      <c r="BM45" s="59">
        <f>VLOOKUP($A45,'L10'!$A:$IZ,11,FALSE)</f>
        <v>53.701000000000001</v>
      </c>
      <c r="BN45" s="60">
        <f t="shared" si="70"/>
        <v>2</v>
      </c>
      <c r="BO45" s="59">
        <f>VLOOKUP($A45,'L10'!$A:$IZ,222,FALSE)</f>
        <v>3.1</v>
      </c>
      <c r="BP45" s="60">
        <f t="shared" si="71"/>
        <v>5</v>
      </c>
      <c r="BQ45" s="66">
        <f t="shared" si="72"/>
        <v>93</v>
      </c>
      <c r="BR45" s="47">
        <f t="shared" si="73"/>
        <v>1</v>
      </c>
      <c r="BS45" s="62"/>
      <c r="BT45" s="63">
        <f>VLOOKUP($A45,'Ratings Season'!$A:$M,8,FALSE)</f>
        <v>25.2</v>
      </c>
      <c r="BU45" s="60">
        <f t="shared" si="74"/>
        <v>2</v>
      </c>
      <c r="BV45" s="63">
        <f>VLOOKUP($A45,'Ratings Season'!$A:$M,4,FALSE)</f>
        <v>22.4</v>
      </c>
      <c r="BW45" s="60">
        <f t="shared" si="74"/>
        <v>1</v>
      </c>
      <c r="BX45" s="63">
        <f>VLOOKUP($A45,'Ratings Season'!$A:$M,2,FALSE)</f>
        <v>27.7</v>
      </c>
      <c r="BY45" s="64">
        <f t="shared" si="75"/>
        <v>2</v>
      </c>
      <c r="BZ45" s="69"/>
    </row>
    <row r="46" spans="1:78" x14ac:dyDescent="0.2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  <c r="BM46" s="69"/>
      <c r="BN46" s="69"/>
      <c r="BO46" s="69"/>
      <c r="BP46" s="69"/>
      <c r="BQ46" s="69"/>
      <c r="BR46" s="69"/>
      <c r="BS46" s="69"/>
      <c r="BT46" s="69"/>
      <c r="BU46" s="69"/>
      <c r="BV46" s="69"/>
      <c r="BW46" s="69"/>
      <c r="BX46" s="69"/>
      <c r="BY46" s="69"/>
      <c r="BZ46" s="69"/>
    </row>
    <row r="47" spans="1:78" ht="35" x14ac:dyDescent="0.35">
      <c r="A47" s="68" t="s">
        <v>309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  <c r="BP47" s="69"/>
      <c r="BQ47" s="69"/>
      <c r="BR47" s="69"/>
      <c r="BS47" s="69"/>
      <c r="BT47" s="69"/>
      <c r="BU47" s="69"/>
      <c r="BV47" s="69"/>
      <c r="BW47" s="69"/>
      <c r="BX47" s="69"/>
      <c r="BY47" s="69"/>
      <c r="BZ47" s="69"/>
    </row>
    <row r="48" spans="1:78" ht="17" thickBot="1" x14ac:dyDescent="0.25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  <c r="BP48" s="69"/>
      <c r="BQ48" s="69"/>
      <c r="BR48" s="69"/>
      <c r="BS48" s="69"/>
      <c r="BT48" s="69"/>
      <c r="BU48" s="69"/>
      <c r="BV48" s="69"/>
      <c r="BW48" s="69"/>
      <c r="BX48" s="69"/>
      <c r="BY48" s="69"/>
      <c r="BZ48" s="69"/>
    </row>
    <row r="49" spans="1:78" s="25" customFormat="1" ht="25" customHeight="1" thickBot="1" x14ac:dyDescent="0.25">
      <c r="A49" s="240" t="s">
        <v>0</v>
      </c>
      <c r="B49" s="242" t="s">
        <v>298</v>
      </c>
      <c r="C49" s="243"/>
      <c r="D49" s="243"/>
      <c r="E49" s="243"/>
      <c r="F49" s="243"/>
      <c r="G49" s="243"/>
      <c r="H49" s="243"/>
      <c r="I49" s="243"/>
      <c r="J49" s="244"/>
      <c r="K49" s="244"/>
      <c r="L49" s="39"/>
      <c r="M49" s="245" t="s">
        <v>299</v>
      </c>
      <c r="N49" s="246"/>
      <c r="O49" s="246"/>
      <c r="P49" s="246"/>
      <c r="Q49" s="246"/>
      <c r="R49" s="246"/>
      <c r="S49" s="246"/>
      <c r="T49" s="246"/>
      <c r="U49" s="247"/>
      <c r="V49" s="247"/>
      <c r="W49" s="39"/>
      <c r="X49" s="248" t="s">
        <v>301</v>
      </c>
      <c r="Y49" s="249"/>
      <c r="Z49" s="249"/>
      <c r="AA49" s="249"/>
      <c r="AB49" s="249"/>
      <c r="AC49" s="249"/>
      <c r="AD49" s="249"/>
      <c r="AE49" s="249"/>
      <c r="AF49" s="250"/>
      <c r="AG49" s="250"/>
      <c r="AH49" s="39"/>
      <c r="AI49" s="251" t="s">
        <v>303</v>
      </c>
      <c r="AJ49" s="252"/>
      <c r="AK49" s="252"/>
      <c r="AL49" s="252"/>
      <c r="AM49" s="252"/>
      <c r="AN49" s="252"/>
      <c r="AO49" s="252"/>
      <c r="AP49" s="252"/>
      <c r="AQ49" s="253"/>
      <c r="AR49" s="253"/>
      <c r="AS49" s="39"/>
      <c r="AT49" s="254" t="s">
        <v>363</v>
      </c>
      <c r="AU49" s="255"/>
      <c r="AV49" s="255"/>
      <c r="AW49" s="255"/>
      <c r="AX49" s="255"/>
      <c r="AY49" s="255"/>
      <c r="AZ49" s="255"/>
      <c r="BA49" s="255"/>
      <c r="BB49" s="256"/>
      <c r="BC49" s="256"/>
      <c r="BD49" s="39"/>
      <c r="BE49" s="233" t="s">
        <v>305</v>
      </c>
      <c r="BF49" s="234"/>
      <c r="BG49" s="234"/>
      <c r="BH49" s="234"/>
      <c r="BI49" s="234"/>
      <c r="BJ49" s="234"/>
      <c r="BK49" s="234"/>
      <c r="BL49" s="234"/>
      <c r="BM49" s="234"/>
      <c r="BN49" s="234"/>
      <c r="BO49" s="234"/>
      <c r="BP49" s="234"/>
      <c r="BQ49" s="235"/>
      <c r="BR49" s="236"/>
      <c r="BS49" s="39"/>
      <c r="BT49" s="237" t="s">
        <v>337</v>
      </c>
      <c r="BU49" s="238"/>
      <c r="BV49" s="238"/>
      <c r="BW49" s="238"/>
      <c r="BX49" s="238"/>
      <c r="BY49" s="239"/>
      <c r="BZ49" s="70"/>
    </row>
    <row r="50" spans="1:78" ht="69" thickBot="1" x14ac:dyDescent="0.25">
      <c r="A50" s="241"/>
      <c r="B50" s="4" t="s">
        <v>311</v>
      </c>
      <c r="C50" s="5" t="s">
        <v>343</v>
      </c>
      <c r="D50" s="5" t="s">
        <v>312</v>
      </c>
      <c r="E50" s="5" t="s">
        <v>343</v>
      </c>
      <c r="F50" s="5" t="s">
        <v>306</v>
      </c>
      <c r="G50" s="5" t="s">
        <v>343</v>
      </c>
      <c r="H50" s="5" t="s">
        <v>313</v>
      </c>
      <c r="I50" s="6" t="s">
        <v>343</v>
      </c>
      <c r="J50" s="27" t="s">
        <v>327</v>
      </c>
      <c r="K50" s="28" t="s">
        <v>343</v>
      </c>
      <c r="L50" s="40"/>
      <c r="M50" s="7" t="s">
        <v>316</v>
      </c>
      <c r="N50" s="8" t="s">
        <v>343</v>
      </c>
      <c r="O50" s="8" t="s">
        <v>315</v>
      </c>
      <c r="P50" s="8" t="s">
        <v>343</v>
      </c>
      <c r="Q50" s="8" t="s">
        <v>314</v>
      </c>
      <c r="R50" s="8" t="s">
        <v>343</v>
      </c>
      <c r="S50" s="8" t="s">
        <v>300</v>
      </c>
      <c r="T50" s="9" t="s">
        <v>343</v>
      </c>
      <c r="U50" s="30" t="s">
        <v>328</v>
      </c>
      <c r="V50" s="31" t="s">
        <v>343</v>
      </c>
      <c r="W50" s="40"/>
      <c r="X50" s="41" t="s">
        <v>317</v>
      </c>
      <c r="Y50" s="23" t="s">
        <v>343</v>
      </c>
      <c r="Z50" s="23" t="s">
        <v>318</v>
      </c>
      <c r="AA50" s="23" t="s">
        <v>343</v>
      </c>
      <c r="AB50" s="23" t="s">
        <v>319</v>
      </c>
      <c r="AC50" s="23" t="s">
        <v>343</v>
      </c>
      <c r="AD50" s="42" t="s">
        <v>302</v>
      </c>
      <c r="AE50" s="43" t="s">
        <v>343</v>
      </c>
      <c r="AF50" s="44" t="s">
        <v>329</v>
      </c>
      <c r="AG50" s="45" t="s">
        <v>343</v>
      </c>
      <c r="AH50" s="40"/>
      <c r="AI50" s="13" t="s">
        <v>320</v>
      </c>
      <c r="AJ50" s="14" t="s">
        <v>343</v>
      </c>
      <c r="AK50" s="14" t="s">
        <v>321</v>
      </c>
      <c r="AL50" s="14" t="s">
        <v>343</v>
      </c>
      <c r="AM50" s="14" t="s">
        <v>322</v>
      </c>
      <c r="AN50" s="14" t="s">
        <v>343</v>
      </c>
      <c r="AO50" s="14" t="s">
        <v>348</v>
      </c>
      <c r="AP50" s="15" t="s">
        <v>343</v>
      </c>
      <c r="AQ50" s="33" t="s">
        <v>330</v>
      </c>
      <c r="AR50" s="34" t="s">
        <v>343</v>
      </c>
      <c r="AS50" s="40"/>
      <c r="AT50" s="183" t="s">
        <v>359</v>
      </c>
      <c r="AU50" s="184" t="s">
        <v>343</v>
      </c>
      <c r="AV50" s="184" t="s">
        <v>360</v>
      </c>
      <c r="AW50" s="184" t="s">
        <v>343</v>
      </c>
      <c r="AX50" s="184" t="s">
        <v>361</v>
      </c>
      <c r="AY50" s="184" t="s">
        <v>343</v>
      </c>
      <c r="AZ50" s="184" t="s">
        <v>362</v>
      </c>
      <c r="BA50" s="185" t="s">
        <v>343</v>
      </c>
      <c r="BB50" s="186" t="s">
        <v>364</v>
      </c>
      <c r="BC50" s="187" t="s">
        <v>343</v>
      </c>
      <c r="BD50" s="40"/>
      <c r="BE50" s="16" t="s">
        <v>332</v>
      </c>
      <c r="BF50" s="17" t="s">
        <v>343</v>
      </c>
      <c r="BG50" s="17" t="s">
        <v>334</v>
      </c>
      <c r="BH50" s="17" t="s">
        <v>343</v>
      </c>
      <c r="BI50" s="17" t="s">
        <v>333</v>
      </c>
      <c r="BJ50" s="17" t="s">
        <v>343</v>
      </c>
      <c r="BK50" s="17" t="s">
        <v>335</v>
      </c>
      <c r="BL50" s="17" t="s">
        <v>343</v>
      </c>
      <c r="BM50" s="17" t="s">
        <v>323</v>
      </c>
      <c r="BN50" s="17" t="s">
        <v>343</v>
      </c>
      <c r="BO50" s="17" t="s">
        <v>336</v>
      </c>
      <c r="BP50" s="35" t="s">
        <v>343</v>
      </c>
      <c r="BQ50" s="36" t="s">
        <v>331</v>
      </c>
      <c r="BR50" s="37" t="s">
        <v>343</v>
      </c>
      <c r="BS50" s="40"/>
      <c r="BT50" s="22" t="s">
        <v>325</v>
      </c>
      <c r="BU50" s="23" t="s">
        <v>343</v>
      </c>
      <c r="BV50" s="23" t="s">
        <v>326</v>
      </c>
      <c r="BW50" s="23" t="s">
        <v>343</v>
      </c>
      <c r="BX50" s="23" t="s">
        <v>324</v>
      </c>
      <c r="BY50" s="24" t="s">
        <v>343</v>
      </c>
      <c r="BZ50" s="69"/>
    </row>
    <row r="51" spans="1:78" ht="25" customHeight="1" x14ac:dyDescent="0.2">
      <c r="A51" s="75" t="s">
        <v>14</v>
      </c>
      <c r="B51" s="46">
        <f>B28-B5</f>
        <v>-0.87999999999999989</v>
      </c>
      <c r="C51" s="47">
        <f>RANK(B51,B$51:B$68)</f>
        <v>11</v>
      </c>
      <c r="D51" s="48">
        <f t="shared" ref="D51:BX66" si="76">D28-D5</f>
        <v>-3.24</v>
      </c>
      <c r="E51" s="47">
        <f>RANK(D51,D$51:D$68)</f>
        <v>18</v>
      </c>
      <c r="F51" s="48">
        <f t="shared" si="76"/>
        <v>0.43300000000000693</v>
      </c>
      <c r="G51" s="47">
        <f>RANK(F51,F$51:F$68)</f>
        <v>7</v>
      </c>
      <c r="H51" s="48">
        <f t="shared" si="76"/>
        <v>-1.42</v>
      </c>
      <c r="I51" s="47">
        <f>RANK(H51,H$51:H$68)</f>
        <v>15</v>
      </c>
      <c r="J51" s="49">
        <f t="shared" si="76"/>
        <v>-6</v>
      </c>
      <c r="K51" s="47">
        <f>RANK(J51,J$51:J$68)</f>
        <v>17</v>
      </c>
      <c r="L51" s="50"/>
      <c r="M51" s="46">
        <f t="shared" si="76"/>
        <v>-0.33499999999999908</v>
      </c>
      <c r="N51" s="47">
        <f t="shared" ref="N51:N68" si="77">RANK(M51,M$51:M$68)</f>
        <v>11</v>
      </c>
      <c r="O51" s="46">
        <f t="shared" si="76"/>
        <v>-0.49500000000000099</v>
      </c>
      <c r="P51" s="47">
        <f>RANK(O51,O$51:O$68)</f>
        <v>13</v>
      </c>
      <c r="Q51" s="46">
        <f t="shared" si="76"/>
        <v>-0.83899999999999864</v>
      </c>
      <c r="R51" s="47">
        <f>RANK(Q51,Q$51:Q$68)</f>
        <v>15</v>
      </c>
      <c r="S51" s="48">
        <f t="shared" si="76"/>
        <v>-0.82200000000000006</v>
      </c>
      <c r="T51" s="47">
        <f>RANK(S51,S$51:S$68)</f>
        <v>14</v>
      </c>
      <c r="U51" s="49">
        <f t="shared" ref="U51:U68" si="78">U28-U5</f>
        <v>-6</v>
      </c>
      <c r="V51" s="47">
        <f>RANK(U51,U$51:U$68)</f>
        <v>14</v>
      </c>
      <c r="W51" s="50"/>
      <c r="X51" s="46">
        <f t="shared" si="76"/>
        <v>0.88499999999999801</v>
      </c>
      <c r="Y51" s="47">
        <f>RANK(X51,X$51:X$68)</f>
        <v>9</v>
      </c>
      <c r="Z51" s="46">
        <f t="shared" si="76"/>
        <v>0.51499999999999702</v>
      </c>
      <c r="AA51" s="47">
        <f>RANK(Z51,Z$51:Z$68)</f>
        <v>8</v>
      </c>
      <c r="AB51" s="46">
        <f t="shared" si="76"/>
        <v>1.2250000000000014</v>
      </c>
      <c r="AC51" s="47">
        <f>RANK(AB51,AB$51:AB$68)</f>
        <v>5</v>
      </c>
      <c r="AD51" s="46">
        <f t="shared" si="76"/>
        <v>1.4569999999999999</v>
      </c>
      <c r="AE51" s="47">
        <f>RANK(AD51,AD$51:AD$68)</f>
        <v>6</v>
      </c>
      <c r="AF51" s="49">
        <f t="shared" ref="AF51:AF68" si="79">AF28-AF5</f>
        <v>-2</v>
      </c>
      <c r="AG51" s="47">
        <f>RANK(AF51,AF$51:AF$68)</f>
        <v>13</v>
      </c>
      <c r="AH51" s="50"/>
      <c r="AI51" s="46">
        <f t="shared" si="76"/>
        <v>-0.96199999999999974</v>
      </c>
      <c r="AJ51" s="47">
        <f>RANK(AI51,AI$51:AI$68,1)</f>
        <v>2</v>
      </c>
      <c r="AK51" s="46">
        <f t="shared" si="76"/>
        <v>-0.14999999999999858</v>
      </c>
      <c r="AL51" s="47">
        <f>RANK(AK51,AK$51:AK$68,1)</f>
        <v>6</v>
      </c>
      <c r="AM51" s="46">
        <f t="shared" si="76"/>
        <v>-2.4990000000000006</v>
      </c>
      <c r="AN51" s="47">
        <f>RANK(AM51,AM$51:AM$68,1)</f>
        <v>1</v>
      </c>
      <c r="AO51" s="48">
        <f t="shared" si="76"/>
        <v>1.0549999999999997</v>
      </c>
      <c r="AP51" s="47">
        <f>RANK(AO51,AO$51:AO$68,1)</f>
        <v>10</v>
      </c>
      <c r="AQ51" s="49">
        <f t="shared" ref="AQ51:AQ68" si="80">AQ28-AQ5</f>
        <v>-2</v>
      </c>
      <c r="AR51" s="47">
        <f>RANK(AQ51,AQ$51:AQ$68)</f>
        <v>14</v>
      </c>
      <c r="AS51" s="50"/>
      <c r="AT51" s="46">
        <f t="shared" ref="AT51:AT68" si="81">AT28-AT5</f>
        <v>-3.22</v>
      </c>
      <c r="AU51" s="47">
        <f>RANK(AT51,AT$51:AT$68,1)</f>
        <v>2</v>
      </c>
      <c r="AV51" s="46">
        <f t="shared" ref="AV51:AV68" si="82">AV28-AV5</f>
        <v>-1.620000000000001</v>
      </c>
      <c r="AW51" s="47">
        <f>RANK(AV51,AV$51:AV$68,1)</f>
        <v>1</v>
      </c>
      <c r="AX51" s="46">
        <f t="shared" ref="AX51:AX68" si="83">AX28-AX5</f>
        <v>5.9200000000000159</v>
      </c>
      <c r="AY51" s="47">
        <f>RANK(AX51,AX$51:AX$68,1)</f>
        <v>17</v>
      </c>
      <c r="AZ51" s="46">
        <f t="shared" ref="AZ51:AZ68" si="84">AZ28-AZ5</f>
        <v>2.0399999999999991</v>
      </c>
      <c r="BA51" s="47">
        <f>RANK(AZ51,AZ$51:AZ$68,1)</f>
        <v>14</v>
      </c>
      <c r="BB51" s="46">
        <f t="shared" ref="BB51:BB68" si="85">BB28-BB5</f>
        <v>-2</v>
      </c>
      <c r="BC51" s="47">
        <f>RANK(BB51,BB$51:BB$68)</f>
        <v>11</v>
      </c>
      <c r="BD51" s="50"/>
      <c r="BE51" s="46">
        <f t="shared" si="76"/>
        <v>-5.3000000000000043</v>
      </c>
      <c r="BF51" s="47">
        <f>RANK(BE51,BE$51:BE$68)</f>
        <v>16</v>
      </c>
      <c r="BG51" s="46">
        <f t="shared" si="76"/>
        <v>0.17999999999999972</v>
      </c>
      <c r="BH51" s="47">
        <f>RANK(BG51,BG$51:BG$68,1)</f>
        <v>10</v>
      </c>
      <c r="BI51" s="46">
        <f t="shared" ref="BI51:BI68" si="86">BI28-BI5</f>
        <v>1.6400000000000006</v>
      </c>
      <c r="BJ51" s="47">
        <f>RANK(BI51,BI$51:BI$68)</f>
        <v>5</v>
      </c>
      <c r="BK51" s="46">
        <f t="shared" ref="BK51:BK68" si="87">BK28-BK5</f>
        <v>2.6999999999999993</v>
      </c>
      <c r="BL51" s="47">
        <f>RANK(BK51,BK$51:BK$68,1)</f>
        <v>13</v>
      </c>
      <c r="BM51" s="46">
        <f t="shared" si="76"/>
        <v>-0.92600000000000193</v>
      </c>
      <c r="BN51" s="47">
        <f>RANK(BM51,BM$51:BM$68)</f>
        <v>14</v>
      </c>
      <c r="BO51" s="46">
        <f t="shared" si="76"/>
        <v>-0.87999999999999989</v>
      </c>
      <c r="BP51" s="47">
        <f>RANK(BO51,BO$51:BO$68)</f>
        <v>11</v>
      </c>
      <c r="BQ51" s="49">
        <f>BQ28-BQ5</f>
        <v>-4</v>
      </c>
      <c r="BR51" s="47">
        <f>RANK(BQ51,BQ$51:BQ$68)</f>
        <v>18</v>
      </c>
      <c r="BS51" s="50"/>
      <c r="BT51" s="51">
        <f t="shared" si="76"/>
        <v>8.7999999999999989</v>
      </c>
      <c r="BU51" s="47">
        <f>RANK(BT51,BT$51:BT$68)</f>
        <v>4</v>
      </c>
      <c r="BV51" s="51">
        <f t="shared" si="76"/>
        <v>-3.5</v>
      </c>
      <c r="BW51" s="47">
        <f>RANK(BV51,BV$51:BV$68)</f>
        <v>12</v>
      </c>
      <c r="BX51" s="51">
        <f t="shared" si="76"/>
        <v>-6.6999999999999993</v>
      </c>
      <c r="BY51" s="52">
        <f>RANK(BX51,BX$51:BX$68)</f>
        <v>18</v>
      </c>
      <c r="BZ51" s="69"/>
    </row>
    <row r="52" spans="1:78" ht="25" customHeight="1" x14ac:dyDescent="0.2">
      <c r="A52" s="76" t="s">
        <v>10</v>
      </c>
      <c r="B52" s="53">
        <f t="shared" ref="B52:BO64" si="88">B29-B6</f>
        <v>5.1999999999999935E-2</v>
      </c>
      <c r="C52" s="54">
        <f t="shared" ref="C52:E68" si="89">RANK(B52,B$51:B$68)</f>
        <v>9</v>
      </c>
      <c r="D52" s="55">
        <f t="shared" si="88"/>
        <v>1.5439999999999996</v>
      </c>
      <c r="E52" s="54">
        <f t="shared" si="89"/>
        <v>7</v>
      </c>
      <c r="F52" s="55">
        <f t="shared" si="88"/>
        <v>-1.7469999999999999</v>
      </c>
      <c r="G52" s="54">
        <f t="shared" ref="G52:G68" si="90">RANK(F52,F$51:F$68)</f>
        <v>17</v>
      </c>
      <c r="H52" s="55">
        <f t="shared" si="88"/>
        <v>1.641</v>
      </c>
      <c r="I52" s="54">
        <f t="shared" ref="I52:I68" si="91">RANK(H52,H$51:H$68)</f>
        <v>3</v>
      </c>
      <c r="J52" s="49">
        <f t="shared" si="76"/>
        <v>-3</v>
      </c>
      <c r="K52" s="47">
        <f t="shared" ref="K52:K68" si="92">RANK(J52,J$51:J$68)</f>
        <v>13</v>
      </c>
      <c r="L52" s="56"/>
      <c r="M52" s="53">
        <f t="shared" si="88"/>
        <v>-1.7519999999999989</v>
      </c>
      <c r="N52" s="54">
        <f t="shared" si="77"/>
        <v>17</v>
      </c>
      <c r="O52" s="53">
        <f t="shared" si="88"/>
        <v>-0.36400000000000077</v>
      </c>
      <c r="P52" s="54">
        <f t="shared" ref="P52:P68" si="93">RANK(O52,O$51:O$68)</f>
        <v>11</v>
      </c>
      <c r="Q52" s="53">
        <f t="shared" si="88"/>
        <v>0.60500000000000043</v>
      </c>
      <c r="R52" s="54">
        <f t="shared" ref="R52:R68" si="94">RANK(Q52,Q$51:Q$68)</f>
        <v>8</v>
      </c>
      <c r="S52" s="55">
        <f t="shared" si="88"/>
        <v>-0.51600000000000001</v>
      </c>
      <c r="T52" s="54">
        <f t="shared" ref="T52:T68" si="95">RANK(S52,S$51:S$68)</f>
        <v>12</v>
      </c>
      <c r="U52" s="49">
        <f t="shared" si="78"/>
        <v>-12</v>
      </c>
      <c r="V52" s="47">
        <f t="shared" ref="V52:V68" si="96">RANK(U52,U$51:U$68)</f>
        <v>16</v>
      </c>
      <c r="W52" s="56"/>
      <c r="X52" s="53">
        <f t="shared" si="88"/>
        <v>0.53800000000000381</v>
      </c>
      <c r="Y52" s="54">
        <f t="shared" ref="Y52:Y68" si="97">RANK(X52,X$51:X$68)</f>
        <v>10</v>
      </c>
      <c r="Z52" s="53">
        <f t="shared" si="88"/>
        <v>-0.12000000000000099</v>
      </c>
      <c r="AA52" s="54">
        <f t="shared" ref="AA52:AA68" si="98">RANK(Z52,Z$51:Z$68)</f>
        <v>12</v>
      </c>
      <c r="AB52" s="53">
        <f t="shared" si="88"/>
        <v>-0.75500000000000256</v>
      </c>
      <c r="AC52" s="54">
        <f t="shared" ref="AC52:AC68" si="99">RANK(AB52,AB$51:AB$68)</f>
        <v>13</v>
      </c>
      <c r="AD52" s="53">
        <f t="shared" si="88"/>
        <v>0.92899999999999994</v>
      </c>
      <c r="AE52" s="54">
        <f t="shared" ref="AE52:AE68" si="100">RANK(AD52,AD$51:AD$68)</f>
        <v>7</v>
      </c>
      <c r="AF52" s="65">
        <f t="shared" si="79"/>
        <v>3</v>
      </c>
      <c r="AG52" s="47">
        <f t="shared" ref="AG52:AG68" si="101">RANK(AF52,AF$51:AF$68)</f>
        <v>6</v>
      </c>
      <c r="AH52" s="56"/>
      <c r="AI52" s="53">
        <f t="shared" si="88"/>
        <v>0.40199999999999925</v>
      </c>
      <c r="AJ52" s="54">
        <f t="shared" ref="AJ52:AL68" si="102">RANK(AI52,AI$51:AI$68,1)</f>
        <v>7</v>
      </c>
      <c r="AK52" s="53">
        <f t="shared" si="88"/>
        <v>-7.1999999999999176E-2</v>
      </c>
      <c r="AL52" s="54">
        <f t="shared" si="102"/>
        <v>7</v>
      </c>
      <c r="AM52" s="53">
        <f t="shared" si="88"/>
        <v>0.95599999999999952</v>
      </c>
      <c r="AN52" s="54">
        <f t="shared" ref="AN52:AN68" si="103">RANK(AM52,AM$51:AM$68,1)</f>
        <v>10</v>
      </c>
      <c r="AO52" s="55">
        <f t="shared" si="88"/>
        <v>-0.49899999999999878</v>
      </c>
      <c r="AP52" s="54">
        <f t="shared" ref="AP52:AP68" si="104">RANK(AO52,AO$51:AO$68,1)</f>
        <v>5</v>
      </c>
      <c r="AQ52" s="65">
        <f t="shared" si="80"/>
        <v>7</v>
      </c>
      <c r="AR52" s="47">
        <f t="shared" ref="AR52:AR68" si="105">RANK(AQ52,AQ$51:AQ$68)</f>
        <v>3</v>
      </c>
      <c r="AS52" s="56"/>
      <c r="AT52" s="46">
        <f t="shared" si="81"/>
        <v>-0.27800000000000002</v>
      </c>
      <c r="AU52" s="47">
        <f t="shared" ref="AU52:AU68" si="106">RANK(AT52,AT$51:AT$68,1)</f>
        <v>10</v>
      </c>
      <c r="AV52" s="46">
        <f t="shared" si="82"/>
        <v>0.39599999999999902</v>
      </c>
      <c r="AW52" s="47">
        <f t="shared" ref="AW52:AW68" si="107">RANK(AV52,AV$51:AV$68,1)</f>
        <v>12</v>
      </c>
      <c r="AX52" s="46">
        <f t="shared" si="83"/>
        <v>1.1930000000000405</v>
      </c>
      <c r="AY52" s="47">
        <f t="shared" ref="AY52:AY68" si="108">RANK(AX52,AX$51:AX$68,1)</f>
        <v>10</v>
      </c>
      <c r="AZ52" s="46">
        <f t="shared" si="84"/>
        <v>2.0930000000000035</v>
      </c>
      <c r="BA52" s="47">
        <f t="shared" ref="BA52:BA68" si="109">RANK(AZ52,AZ$51:AZ$68,1)</f>
        <v>15</v>
      </c>
      <c r="BB52" s="46">
        <f t="shared" si="85"/>
        <v>2</v>
      </c>
      <c r="BC52" s="47">
        <f t="shared" ref="BC52:BC68" si="110">RANK(BB52,BB$51:BB$68)</f>
        <v>7</v>
      </c>
      <c r="BD52" s="56"/>
      <c r="BE52" s="53">
        <f t="shared" si="88"/>
        <v>-1.099999999999568E-2</v>
      </c>
      <c r="BF52" s="54">
        <f t="shared" ref="BF52:BF68" si="111">RANK(BE52,BE$51:BE$68)</f>
        <v>9</v>
      </c>
      <c r="BG52" s="53">
        <f t="shared" si="88"/>
        <v>-1.3149999999999977</v>
      </c>
      <c r="BH52" s="54">
        <f t="shared" ref="BH52:BH68" si="112">RANK(BG52,BG$51:BG$68,1)</f>
        <v>5</v>
      </c>
      <c r="BI52" s="53">
        <f t="shared" si="86"/>
        <v>0.90400000000000347</v>
      </c>
      <c r="BJ52" s="54">
        <f t="shared" ref="BJ52:BJ68" si="113">RANK(BI52,BI$51:BI$68)</f>
        <v>6</v>
      </c>
      <c r="BK52" s="53">
        <f t="shared" si="87"/>
        <v>1.2149999999999963</v>
      </c>
      <c r="BL52" s="54">
        <f t="shared" ref="BL52:BL68" si="114">RANK(BK52,BK$51:BK$68,1)</f>
        <v>8</v>
      </c>
      <c r="BM52" s="53">
        <f t="shared" si="88"/>
        <v>-0.92599999999999483</v>
      </c>
      <c r="BN52" s="54">
        <f t="shared" ref="BN52:BN68" si="115">RANK(BM52,BM$51:BM$68)</f>
        <v>13</v>
      </c>
      <c r="BO52" s="53">
        <f t="shared" si="88"/>
        <v>5.1999999999999935E-2</v>
      </c>
      <c r="BP52" s="54">
        <f t="shared" ref="BP52:BP68" si="116">RANK(BO52,BO$51:BO$68)</f>
        <v>9</v>
      </c>
      <c r="BQ52" s="65">
        <f t="shared" ref="BQ52:BQ68" si="117">BQ29-BQ6</f>
        <v>9</v>
      </c>
      <c r="BR52" s="47">
        <f t="shared" ref="BR52:BR68" si="118">RANK(BQ52,BQ$51:BQ$68)</f>
        <v>12</v>
      </c>
      <c r="BS52" s="56"/>
      <c r="BT52" s="57">
        <f t="shared" si="76"/>
        <v>9.6000000000000014</v>
      </c>
      <c r="BU52" s="54">
        <f t="shared" ref="BU52:BW68" si="119">RANK(BT52,BT$51:BT$68)</f>
        <v>2</v>
      </c>
      <c r="BV52" s="57">
        <f t="shared" si="76"/>
        <v>3.5</v>
      </c>
      <c r="BW52" s="54">
        <f t="shared" si="119"/>
        <v>5</v>
      </c>
      <c r="BX52" s="57">
        <f t="shared" si="76"/>
        <v>7.5</v>
      </c>
      <c r="BY52" s="58">
        <f t="shared" ref="BY52:BY68" si="120">RANK(BX52,BX$51:BX$68)</f>
        <v>1</v>
      </c>
      <c r="BZ52" s="69"/>
    </row>
    <row r="53" spans="1:78" ht="25" customHeight="1" x14ac:dyDescent="0.2">
      <c r="A53" s="77" t="s">
        <v>6</v>
      </c>
      <c r="B53" s="53">
        <f t="shared" si="88"/>
        <v>-3.2649999999999997</v>
      </c>
      <c r="C53" s="54">
        <f t="shared" si="89"/>
        <v>17</v>
      </c>
      <c r="D53" s="55">
        <f t="shared" si="88"/>
        <v>0.58700000000000019</v>
      </c>
      <c r="E53" s="54">
        <f t="shared" si="89"/>
        <v>9</v>
      </c>
      <c r="F53" s="55">
        <f t="shared" si="88"/>
        <v>1.1469999999999914</v>
      </c>
      <c r="G53" s="54">
        <f t="shared" si="90"/>
        <v>3</v>
      </c>
      <c r="H53" s="55">
        <f t="shared" si="88"/>
        <v>1.2910000000000004</v>
      </c>
      <c r="I53" s="54">
        <f t="shared" si="91"/>
        <v>5</v>
      </c>
      <c r="J53" s="49">
        <f t="shared" si="76"/>
        <v>-2</v>
      </c>
      <c r="K53" s="47">
        <f t="shared" si="92"/>
        <v>11</v>
      </c>
      <c r="L53" s="56"/>
      <c r="M53" s="53">
        <f t="shared" si="88"/>
        <v>-0.84299999999999997</v>
      </c>
      <c r="N53" s="54">
        <f t="shared" si="77"/>
        <v>15</v>
      </c>
      <c r="O53" s="53">
        <f t="shared" si="88"/>
        <v>-0.50999999999999801</v>
      </c>
      <c r="P53" s="54">
        <f t="shared" si="93"/>
        <v>14</v>
      </c>
      <c r="Q53" s="53">
        <f t="shared" si="88"/>
        <v>-2.0689999999999991</v>
      </c>
      <c r="R53" s="54">
        <f t="shared" si="94"/>
        <v>17</v>
      </c>
      <c r="S53" s="55">
        <f t="shared" si="88"/>
        <v>-1.226</v>
      </c>
      <c r="T53" s="54">
        <f t="shared" si="95"/>
        <v>15</v>
      </c>
      <c r="U53" s="49">
        <f t="shared" si="78"/>
        <v>-6</v>
      </c>
      <c r="V53" s="47">
        <f t="shared" si="96"/>
        <v>14</v>
      </c>
      <c r="W53" s="56"/>
      <c r="X53" s="53">
        <f t="shared" si="88"/>
        <v>7.8000000000002956E-2</v>
      </c>
      <c r="Y53" s="54">
        <f t="shared" si="97"/>
        <v>12</v>
      </c>
      <c r="Z53" s="53">
        <f t="shared" si="88"/>
        <v>0.46499999999999986</v>
      </c>
      <c r="AA53" s="54">
        <f t="shared" si="98"/>
        <v>9</v>
      </c>
      <c r="AB53" s="53">
        <f t="shared" si="88"/>
        <v>0.4480000000000004</v>
      </c>
      <c r="AC53" s="54">
        <f t="shared" si="99"/>
        <v>8</v>
      </c>
      <c r="AD53" s="53">
        <f t="shared" si="88"/>
        <v>-0.85299999999999976</v>
      </c>
      <c r="AE53" s="54">
        <f t="shared" si="100"/>
        <v>14</v>
      </c>
      <c r="AF53" s="65">
        <f t="shared" si="79"/>
        <v>2</v>
      </c>
      <c r="AG53" s="47">
        <f t="shared" si="101"/>
        <v>8</v>
      </c>
      <c r="AH53" s="56"/>
      <c r="AI53" s="53">
        <f t="shared" si="88"/>
        <v>1.0609999999999999</v>
      </c>
      <c r="AJ53" s="54">
        <f t="shared" si="102"/>
        <v>16</v>
      </c>
      <c r="AK53" s="53">
        <f t="shared" si="88"/>
        <v>1.8769999999999989</v>
      </c>
      <c r="AL53" s="54">
        <f t="shared" si="102"/>
        <v>17</v>
      </c>
      <c r="AM53" s="53">
        <f t="shared" si="88"/>
        <v>3.2510000000000012</v>
      </c>
      <c r="AN53" s="54">
        <f t="shared" si="103"/>
        <v>18</v>
      </c>
      <c r="AO53" s="55">
        <f t="shared" si="88"/>
        <v>1.5869999999999997</v>
      </c>
      <c r="AP53" s="54">
        <f t="shared" si="104"/>
        <v>13</v>
      </c>
      <c r="AQ53" s="65">
        <f t="shared" si="80"/>
        <v>-17</v>
      </c>
      <c r="AR53" s="47">
        <f t="shared" si="105"/>
        <v>18</v>
      </c>
      <c r="AS53" s="56"/>
      <c r="AT53" s="46">
        <f t="shared" si="81"/>
        <v>-1.3170000000000002</v>
      </c>
      <c r="AU53" s="47">
        <f t="shared" si="106"/>
        <v>4</v>
      </c>
      <c r="AV53" s="46">
        <f t="shared" si="82"/>
        <v>-1.5519999999999996</v>
      </c>
      <c r="AW53" s="47">
        <f t="shared" si="107"/>
        <v>2</v>
      </c>
      <c r="AX53" s="46">
        <f t="shared" si="83"/>
        <v>2.6829999999999927</v>
      </c>
      <c r="AY53" s="47">
        <f t="shared" si="108"/>
        <v>12</v>
      </c>
      <c r="AZ53" s="46">
        <f t="shared" si="84"/>
        <v>-1.4170000000000016</v>
      </c>
      <c r="BA53" s="47">
        <f t="shared" si="109"/>
        <v>6</v>
      </c>
      <c r="BB53" s="46">
        <f t="shared" si="85"/>
        <v>-11</v>
      </c>
      <c r="BC53" s="47">
        <f t="shared" si="110"/>
        <v>17</v>
      </c>
      <c r="BD53" s="56"/>
      <c r="BE53" s="53">
        <f t="shared" si="88"/>
        <v>-1.5959999999999965</v>
      </c>
      <c r="BF53" s="54">
        <f t="shared" si="111"/>
        <v>11</v>
      </c>
      <c r="BG53" s="53">
        <f t="shared" si="88"/>
        <v>1.1129999999999995</v>
      </c>
      <c r="BH53" s="54">
        <f t="shared" si="112"/>
        <v>12</v>
      </c>
      <c r="BI53" s="53">
        <f t="shared" si="86"/>
        <v>-1.304000000000002</v>
      </c>
      <c r="BJ53" s="54">
        <f t="shared" si="113"/>
        <v>10</v>
      </c>
      <c r="BK53" s="53">
        <f t="shared" si="87"/>
        <v>5.6570000000000036</v>
      </c>
      <c r="BL53" s="54">
        <f t="shared" si="114"/>
        <v>18</v>
      </c>
      <c r="BM53" s="53">
        <f t="shared" si="88"/>
        <v>-1.3449999999999989</v>
      </c>
      <c r="BN53" s="54">
        <f t="shared" si="115"/>
        <v>17</v>
      </c>
      <c r="BO53" s="53">
        <f t="shared" si="88"/>
        <v>-3.2649999999999997</v>
      </c>
      <c r="BP53" s="54">
        <f t="shared" si="116"/>
        <v>17</v>
      </c>
      <c r="BQ53" s="65">
        <f t="shared" si="117"/>
        <v>4</v>
      </c>
      <c r="BR53" s="47">
        <f t="shared" si="118"/>
        <v>15</v>
      </c>
      <c r="BS53" s="56"/>
      <c r="BT53" s="57">
        <f t="shared" si="76"/>
        <v>4.0999999999999996</v>
      </c>
      <c r="BU53" s="54">
        <f t="shared" si="119"/>
        <v>8</v>
      </c>
      <c r="BV53" s="57">
        <f t="shared" si="76"/>
        <v>-10.5</v>
      </c>
      <c r="BW53" s="54">
        <f t="shared" si="119"/>
        <v>17</v>
      </c>
      <c r="BX53" s="57">
        <f t="shared" si="76"/>
        <v>-0.69999999999999973</v>
      </c>
      <c r="BY53" s="58">
        <f t="shared" si="120"/>
        <v>12</v>
      </c>
      <c r="BZ53" s="69"/>
    </row>
    <row r="54" spans="1:78" ht="25" customHeight="1" x14ac:dyDescent="0.2">
      <c r="A54" s="78" t="s">
        <v>4</v>
      </c>
      <c r="B54" s="53">
        <f t="shared" si="88"/>
        <v>-0.80000000000000027</v>
      </c>
      <c r="C54" s="54">
        <f t="shared" si="89"/>
        <v>10</v>
      </c>
      <c r="D54" s="55">
        <f t="shared" si="88"/>
        <v>-1.9399999999999995</v>
      </c>
      <c r="E54" s="54">
        <f t="shared" si="89"/>
        <v>14</v>
      </c>
      <c r="F54" s="55">
        <f t="shared" si="88"/>
        <v>-3.257000000000005</v>
      </c>
      <c r="G54" s="54">
        <f t="shared" si="90"/>
        <v>18</v>
      </c>
      <c r="H54" s="55">
        <f t="shared" si="88"/>
        <v>-2.4399999999999995</v>
      </c>
      <c r="I54" s="54">
        <f t="shared" si="91"/>
        <v>16</v>
      </c>
      <c r="J54" s="49">
        <f t="shared" si="76"/>
        <v>-3</v>
      </c>
      <c r="K54" s="47">
        <f t="shared" si="92"/>
        <v>13</v>
      </c>
      <c r="L54" s="56"/>
      <c r="M54" s="53">
        <f t="shared" si="88"/>
        <v>-2.5229999999999997</v>
      </c>
      <c r="N54" s="54">
        <f t="shared" si="77"/>
        <v>18</v>
      </c>
      <c r="O54" s="53">
        <f t="shared" si="88"/>
        <v>-2.1869999999999976</v>
      </c>
      <c r="P54" s="54">
        <f t="shared" si="93"/>
        <v>18</v>
      </c>
      <c r="Q54" s="53">
        <f t="shared" si="88"/>
        <v>2.6589999999999989</v>
      </c>
      <c r="R54" s="54">
        <f t="shared" si="94"/>
        <v>2</v>
      </c>
      <c r="S54" s="55">
        <f t="shared" si="88"/>
        <v>-3.597</v>
      </c>
      <c r="T54" s="54">
        <f t="shared" si="95"/>
        <v>18</v>
      </c>
      <c r="U54" s="49">
        <f t="shared" si="78"/>
        <v>-17</v>
      </c>
      <c r="V54" s="47">
        <f t="shared" si="96"/>
        <v>17</v>
      </c>
      <c r="W54" s="56"/>
      <c r="X54" s="53">
        <f t="shared" si="88"/>
        <v>-5.1820000000000022</v>
      </c>
      <c r="Y54" s="54">
        <f t="shared" si="97"/>
        <v>18</v>
      </c>
      <c r="Z54" s="53">
        <f t="shared" si="88"/>
        <v>-3.708000000000002</v>
      </c>
      <c r="AA54" s="54">
        <f t="shared" si="98"/>
        <v>18</v>
      </c>
      <c r="AB54" s="53">
        <f t="shared" si="88"/>
        <v>-2.3420000000000059</v>
      </c>
      <c r="AC54" s="54">
        <f t="shared" si="99"/>
        <v>17</v>
      </c>
      <c r="AD54" s="53">
        <f t="shared" si="88"/>
        <v>0.3570000000000001</v>
      </c>
      <c r="AE54" s="54">
        <f t="shared" si="100"/>
        <v>9</v>
      </c>
      <c r="AF54" s="65">
        <f t="shared" si="79"/>
        <v>-20</v>
      </c>
      <c r="AG54" s="47">
        <f t="shared" si="101"/>
        <v>18</v>
      </c>
      <c r="AH54" s="56"/>
      <c r="AI54" s="53">
        <f t="shared" si="88"/>
        <v>-0.5649999999999995</v>
      </c>
      <c r="AJ54" s="54">
        <f t="shared" si="102"/>
        <v>3</v>
      </c>
      <c r="AK54" s="53">
        <f t="shared" si="88"/>
        <v>-0.16700000000000159</v>
      </c>
      <c r="AL54" s="54">
        <f t="shared" si="102"/>
        <v>5</v>
      </c>
      <c r="AM54" s="53">
        <f t="shared" si="88"/>
        <v>-2.147000000000002</v>
      </c>
      <c r="AN54" s="54">
        <f t="shared" si="103"/>
        <v>2</v>
      </c>
      <c r="AO54" s="55">
        <f t="shared" si="88"/>
        <v>2.3560000000000016</v>
      </c>
      <c r="AP54" s="54">
        <f t="shared" si="104"/>
        <v>17</v>
      </c>
      <c r="AQ54" s="65">
        <f t="shared" si="80"/>
        <v>12</v>
      </c>
      <c r="AR54" s="47">
        <f t="shared" si="105"/>
        <v>1</v>
      </c>
      <c r="AS54" s="56"/>
      <c r="AT54" s="46">
        <f t="shared" si="81"/>
        <v>-2.34</v>
      </c>
      <c r="AU54" s="47">
        <f t="shared" si="106"/>
        <v>3</v>
      </c>
      <c r="AV54" s="46">
        <f t="shared" si="82"/>
        <v>2.1999999999999993</v>
      </c>
      <c r="AW54" s="47">
        <f t="shared" si="107"/>
        <v>18</v>
      </c>
      <c r="AX54" s="46">
        <f t="shared" si="83"/>
        <v>5.4200000000000159</v>
      </c>
      <c r="AY54" s="47">
        <f t="shared" si="108"/>
        <v>16</v>
      </c>
      <c r="AZ54" s="46">
        <f t="shared" si="84"/>
        <v>-0.26000000000000512</v>
      </c>
      <c r="BA54" s="47">
        <f t="shared" si="109"/>
        <v>11</v>
      </c>
      <c r="BB54" s="46">
        <f t="shared" si="85"/>
        <v>1</v>
      </c>
      <c r="BC54" s="47">
        <f t="shared" si="110"/>
        <v>9</v>
      </c>
      <c r="BD54" s="56"/>
      <c r="BE54" s="53">
        <f t="shared" si="88"/>
        <v>-8.5600000000000023</v>
      </c>
      <c r="BF54" s="54">
        <f t="shared" si="111"/>
        <v>18</v>
      </c>
      <c r="BG54" s="53">
        <f t="shared" si="88"/>
        <v>0.55999999999999517</v>
      </c>
      <c r="BH54" s="54">
        <f t="shared" si="112"/>
        <v>11</v>
      </c>
      <c r="BI54" s="53">
        <f t="shared" si="86"/>
        <v>-2.2000000000000028</v>
      </c>
      <c r="BJ54" s="54">
        <f t="shared" si="113"/>
        <v>15</v>
      </c>
      <c r="BK54" s="53">
        <f t="shared" si="87"/>
        <v>5.3400000000000034</v>
      </c>
      <c r="BL54" s="54">
        <f t="shared" si="114"/>
        <v>17</v>
      </c>
      <c r="BM54" s="53">
        <f t="shared" si="88"/>
        <v>0.12700000000000244</v>
      </c>
      <c r="BN54" s="54">
        <f t="shared" si="115"/>
        <v>6</v>
      </c>
      <c r="BO54" s="53">
        <f t="shared" si="88"/>
        <v>-0.80000000000000027</v>
      </c>
      <c r="BP54" s="54">
        <f t="shared" si="116"/>
        <v>10</v>
      </c>
      <c r="BQ54" s="65">
        <f t="shared" si="117"/>
        <v>-3</v>
      </c>
      <c r="BR54" s="47">
        <f t="shared" si="118"/>
        <v>17</v>
      </c>
      <c r="BS54" s="56"/>
      <c r="BT54" s="57">
        <f t="shared" si="76"/>
        <v>14.3</v>
      </c>
      <c r="BU54" s="54">
        <f t="shared" si="119"/>
        <v>1</v>
      </c>
      <c r="BV54" s="57">
        <f t="shared" si="76"/>
        <v>-14.700000000000001</v>
      </c>
      <c r="BW54" s="54">
        <f t="shared" si="119"/>
        <v>18</v>
      </c>
      <c r="BX54" s="57">
        <f t="shared" si="76"/>
        <v>-5.4000000000000021</v>
      </c>
      <c r="BY54" s="58">
        <f t="shared" si="120"/>
        <v>17</v>
      </c>
      <c r="BZ54" s="69"/>
    </row>
    <row r="55" spans="1:78" ht="25" customHeight="1" x14ac:dyDescent="0.2">
      <c r="A55" s="79" t="s">
        <v>7</v>
      </c>
      <c r="B55" s="53">
        <f t="shared" si="88"/>
        <v>-1.6220000000000001</v>
      </c>
      <c r="C55" s="54">
        <f t="shared" si="89"/>
        <v>15</v>
      </c>
      <c r="D55" s="55">
        <f t="shared" si="88"/>
        <v>0.2350000000000001</v>
      </c>
      <c r="E55" s="54">
        <f t="shared" si="89"/>
        <v>10</v>
      </c>
      <c r="F55" s="55">
        <f t="shared" si="88"/>
        <v>-7.2999999999993292E-2</v>
      </c>
      <c r="G55" s="54">
        <f t="shared" si="90"/>
        <v>9</v>
      </c>
      <c r="H55" s="55">
        <f t="shared" si="88"/>
        <v>-5.2260000000000009</v>
      </c>
      <c r="I55" s="54">
        <f t="shared" si="91"/>
        <v>18</v>
      </c>
      <c r="J55" s="49">
        <f t="shared" si="76"/>
        <v>-12</v>
      </c>
      <c r="K55" s="47">
        <f t="shared" si="92"/>
        <v>18</v>
      </c>
      <c r="L55" s="56"/>
      <c r="M55" s="53">
        <f t="shared" si="88"/>
        <v>-1.1440000000000001</v>
      </c>
      <c r="N55" s="54">
        <f t="shared" si="77"/>
        <v>16</v>
      </c>
      <c r="O55" s="53">
        <f t="shared" si="88"/>
        <v>-0.35200000000000031</v>
      </c>
      <c r="P55" s="54">
        <f t="shared" si="93"/>
        <v>10</v>
      </c>
      <c r="Q55" s="53">
        <f t="shared" si="88"/>
        <v>0.65599999999999881</v>
      </c>
      <c r="R55" s="54">
        <f t="shared" si="94"/>
        <v>7</v>
      </c>
      <c r="S55" s="55">
        <f t="shared" si="88"/>
        <v>-0.46699999999999964</v>
      </c>
      <c r="T55" s="54">
        <f t="shared" si="95"/>
        <v>11</v>
      </c>
      <c r="U55" s="49">
        <f t="shared" si="78"/>
        <v>6</v>
      </c>
      <c r="V55" s="47">
        <f t="shared" si="96"/>
        <v>4</v>
      </c>
      <c r="W55" s="56"/>
      <c r="X55" s="53">
        <f t="shared" si="88"/>
        <v>-2.4749999999999943</v>
      </c>
      <c r="Y55" s="54">
        <f t="shared" si="97"/>
        <v>16</v>
      </c>
      <c r="Z55" s="53">
        <f t="shared" si="88"/>
        <v>-2.9619999999999997</v>
      </c>
      <c r="AA55" s="54">
        <f t="shared" si="98"/>
        <v>17</v>
      </c>
      <c r="AB55" s="53">
        <f t="shared" si="88"/>
        <v>-3.1580000000000013</v>
      </c>
      <c r="AC55" s="54">
        <f t="shared" si="99"/>
        <v>18</v>
      </c>
      <c r="AD55" s="53">
        <f t="shared" si="88"/>
        <v>-3.609</v>
      </c>
      <c r="AE55" s="54">
        <f t="shared" si="100"/>
        <v>17</v>
      </c>
      <c r="AF55" s="65">
        <f t="shared" si="79"/>
        <v>-13</v>
      </c>
      <c r="AG55" s="47">
        <f t="shared" si="101"/>
        <v>16</v>
      </c>
      <c r="AH55" s="56"/>
      <c r="AI55" s="53">
        <f t="shared" si="88"/>
        <v>-0.28399999999999892</v>
      </c>
      <c r="AJ55" s="54">
        <f t="shared" si="102"/>
        <v>4</v>
      </c>
      <c r="AK55" s="53">
        <f t="shared" si="88"/>
        <v>0.67999999999999972</v>
      </c>
      <c r="AL55" s="54">
        <f t="shared" si="102"/>
        <v>12</v>
      </c>
      <c r="AM55" s="53">
        <f t="shared" si="88"/>
        <v>0.9740000000000002</v>
      </c>
      <c r="AN55" s="54">
        <f t="shared" si="103"/>
        <v>11</v>
      </c>
      <c r="AO55" s="55">
        <f t="shared" si="88"/>
        <v>1.4720000000000013</v>
      </c>
      <c r="AP55" s="54">
        <f t="shared" si="104"/>
        <v>12</v>
      </c>
      <c r="AQ55" s="65">
        <f t="shared" si="80"/>
        <v>1</v>
      </c>
      <c r="AR55" s="47">
        <f t="shared" si="105"/>
        <v>7</v>
      </c>
      <c r="AS55" s="56"/>
      <c r="AT55" s="46">
        <f t="shared" si="81"/>
        <v>-0.18299999999999983</v>
      </c>
      <c r="AU55" s="47">
        <f t="shared" si="106"/>
        <v>11</v>
      </c>
      <c r="AV55" s="46">
        <f t="shared" si="82"/>
        <v>1.5170000000000012</v>
      </c>
      <c r="AW55" s="47">
        <f t="shared" si="107"/>
        <v>16</v>
      </c>
      <c r="AX55" s="46">
        <f t="shared" si="83"/>
        <v>3.8220000000000027</v>
      </c>
      <c r="AY55" s="47">
        <f t="shared" si="108"/>
        <v>15</v>
      </c>
      <c r="AZ55" s="46">
        <f t="shared" si="84"/>
        <v>-3.0649999999999977</v>
      </c>
      <c r="BA55" s="47">
        <f t="shared" si="109"/>
        <v>4</v>
      </c>
      <c r="BB55" s="46">
        <f t="shared" si="85"/>
        <v>7</v>
      </c>
      <c r="BC55" s="47">
        <f t="shared" si="110"/>
        <v>4</v>
      </c>
      <c r="BD55" s="56"/>
      <c r="BE55" s="53">
        <f t="shared" si="88"/>
        <v>-3.4570000000000007</v>
      </c>
      <c r="BF55" s="54">
        <f t="shared" si="111"/>
        <v>15</v>
      </c>
      <c r="BG55" s="53">
        <f t="shared" si="88"/>
        <v>2.4519999999999982</v>
      </c>
      <c r="BH55" s="54">
        <f t="shared" si="112"/>
        <v>14</v>
      </c>
      <c r="BI55" s="53">
        <f t="shared" si="86"/>
        <v>-5.7259999999999991</v>
      </c>
      <c r="BJ55" s="54">
        <f t="shared" si="113"/>
        <v>18</v>
      </c>
      <c r="BK55" s="53">
        <f t="shared" si="87"/>
        <v>3.2479999999999976</v>
      </c>
      <c r="BL55" s="54">
        <f t="shared" si="114"/>
        <v>15</v>
      </c>
      <c r="BM55" s="53">
        <f t="shared" si="88"/>
        <v>-9.8999999999996646E-2</v>
      </c>
      <c r="BN55" s="54">
        <f t="shared" si="115"/>
        <v>8</v>
      </c>
      <c r="BO55" s="53">
        <f t="shared" si="88"/>
        <v>-1.6220000000000001</v>
      </c>
      <c r="BP55" s="54">
        <f t="shared" si="116"/>
        <v>15</v>
      </c>
      <c r="BQ55" s="65">
        <f t="shared" si="117"/>
        <v>23</v>
      </c>
      <c r="BR55" s="47">
        <f t="shared" si="118"/>
        <v>7</v>
      </c>
      <c r="BS55" s="56"/>
      <c r="BT55" s="57">
        <f t="shared" si="76"/>
        <v>-8.3000000000000007</v>
      </c>
      <c r="BU55" s="54">
        <f t="shared" si="119"/>
        <v>15</v>
      </c>
      <c r="BV55" s="57">
        <f t="shared" si="76"/>
        <v>-8.3000000000000007</v>
      </c>
      <c r="BW55" s="54">
        <f t="shared" si="119"/>
        <v>15</v>
      </c>
      <c r="BX55" s="57">
        <f t="shared" si="76"/>
        <v>-4.1999999999999993</v>
      </c>
      <c r="BY55" s="58">
        <f t="shared" si="120"/>
        <v>15</v>
      </c>
      <c r="BZ55" s="69"/>
    </row>
    <row r="56" spans="1:78" ht="25" customHeight="1" x14ac:dyDescent="0.2">
      <c r="A56" s="80" t="s">
        <v>8</v>
      </c>
      <c r="B56" s="53">
        <f t="shared" si="88"/>
        <v>-0.88299999999999979</v>
      </c>
      <c r="C56" s="54">
        <f t="shared" si="89"/>
        <v>12</v>
      </c>
      <c r="D56" s="55">
        <f t="shared" si="88"/>
        <v>-2.1080000000000005</v>
      </c>
      <c r="E56" s="54">
        <f t="shared" si="89"/>
        <v>15</v>
      </c>
      <c r="F56" s="55">
        <f t="shared" si="88"/>
        <v>-0.18300000000000693</v>
      </c>
      <c r="G56" s="54">
        <f t="shared" si="90"/>
        <v>10</v>
      </c>
      <c r="H56" s="55">
        <f t="shared" si="88"/>
        <v>-0.375</v>
      </c>
      <c r="I56" s="54">
        <f t="shared" si="91"/>
        <v>12</v>
      </c>
      <c r="J56" s="49">
        <f t="shared" si="76"/>
        <v>1</v>
      </c>
      <c r="K56" s="47">
        <f t="shared" si="92"/>
        <v>6</v>
      </c>
      <c r="L56" s="56"/>
      <c r="M56" s="53">
        <f t="shared" si="88"/>
        <v>-0.41000000000000014</v>
      </c>
      <c r="N56" s="54">
        <f t="shared" si="77"/>
        <v>12</v>
      </c>
      <c r="O56" s="53">
        <f t="shared" si="88"/>
        <v>-0.21699999999999875</v>
      </c>
      <c r="P56" s="54">
        <f t="shared" si="93"/>
        <v>8</v>
      </c>
      <c r="Q56" s="53">
        <f t="shared" si="88"/>
        <v>0.48000000000000043</v>
      </c>
      <c r="R56" s="54">
        <f t="shared" si="94"/>
        <v>10</v>
      </c>
      <c r="S56" s="55">
        <f t="shared" si="88"/>
        <v>1.17</v>
      </c>
      <c r="T56" s="54">
        <f t="shared" si="95"/>
        <v>8</v>
      </c>
      <c r="U56" s="49">
        <f t="shared" si="78"/>
        <v>-2</v>
      </c>
      <c r="V56" s="47">
        <f t="shared" si="96"/>
        <v>12</v>
      </c>
      <c r="W56" s="56"/>
      <c r="X56" s="53">
        <f t="shared" si="88"/>
        <v>1.3190000000000026</v>
      </c>
      <c r="Y56" s="54">
        <f t="shared" si="97"/>
        <v>6</v>
      </c>
      <c r="Z56" s="53">
        <f t="shared" si="88"/>
        <v>1.1110000000000007</v>
      </c>
      <c r="AA56" s="54">
        <f t="shared" si="98"/>
        <v>5</v>
      </c>
      <c r="AB56" s="53">
        <f t="shared" si="88"/>
        <v>-1.195999999999998</v>
      </c>
      <c r="AC56" s="54">
        <f t="shared" si="99"/>
        <v>14</v>
      </c>
      <c r="AD56" s="53">
        <f t="shared" si="88"/>
        <v>-1.62</v>
      </c>
      <c r="AE56" s="54">
        <f t="shared" si="100"/>
        <v>15</v>
      </c>
      <c r="AF56" s="65">
        <f t="shared" si="79"/>
        <v>1</v>
      </c>
      <c r="AG56" s="47">
        <f t="shared" si="101"/>
        <v>10</v>
      </c>
      <c r="AH56" s="56"/>
      <c r="AI56" s="53">
        <f t="shared" si="88"/>
        <v>0.49600000000000044</v>
      </c>
      <c r="AJ56" s="54">
        <f t="shared" si="102"/>
        <v>9</v>
      </c>
      <c r="AK56" s="53">
        <f t="shared" si="88"/>
        <v>0.41600000000000037</v>
      </c>
      <c r="AL56" s="54">
        <f t="shared" si="102"/>
        <v>10</v>
      </c>
      <c r="AM56" s="53">
        <f t="shared" si="88"/>
        <v>-0.5210000000000008</v>
      </c>
      <c r="AN56" s="54">
        <f t="shared" si="103"/>
        <v>5</v>
      </c>
      <c r="AO56" s="55">
        <f t="shared" si="88"/>
        <v>0.55400000000000205</v>
      </c>
      <c r="AP56" s="54">
        <f t="shared" si="104"/>
        <v>9</v>
      </c>
      <c r="AQ56" s="65">
        <f t="shared" si="80"/>
        <v>1</v>
      </c>
      <c r="AR56" s="47">
        <f t="shared" si="105"/>
        <v>7</v>
      </c>
      <c r="AS56" s="56"/>
      <c r="AT56" s="46">
        <f t="shared" si="81"/>
        <v>2.15</v>
      </c>
      <c r="AU56" s="47">
        <f t="shared" si="106"/>
        <v>15</v>
      </c>
      <c r="AV56" s="46">
        <f t="shared" si="82"/>
        <v>-0.19200000000000017</v>
      </c>
      <c r="AW56" s="47">
        <f t="shared" si="107"/>
        <v>8</v>
      </c>
      <c r="AX56" s="46">
        <f t="shared" si="83"/>
        <v>7.1499999999999773</v>
      </c>
      <c r="AY56" s="47">
        <f t="shared" si="108"/>
        <v>18</v>
      </c>
      <c r="AZ56" s="46">
        <f t="shared" si="84"/>
        <v>2.2749999999999986</v>
      </c>
      <c r="BA56" s="47">
        <f t="shared" si="109"/>
        <v>16</v>
      </c>
      <c r="BB56" s="46">
        <f t="shared" si="85"/>
        <v>6</v>
      </c>
      <c r="BC56" s="47">
        <f t="shared" si="110"/>
        <v>5</v>
      </c>
      <c r="BD56" s="56"/>
      <c r="BE56" s="53">
        <f t="shared" si="88"/>
        <v>2.1670000000000016</v>
      </c>
      <c r="BF56" s="54">
        <f t="shared" si="111"/>
        <v>4</v>
      </c>
      <c r="BG56" s="53">
        <f t="shared" si="88"/>
        <v>1.2999999999999972</v>
      </c>
      <c r="BH56" s="54">
        <f t="shared" si="112"/>
        <v>13</v>
      </c>
      <c r="BI56" s="53">
        <f t="shared" si="86"/>
        <v>-1.7420000000000009</v>
      </c>
      <c r="BJ56" s="54">
        <f t="shared" si="113"/>
        <v>14</v>
      </c>
      <c r="BK56" s="53">
        <f t="shared" si="87"/>
        <v>1.375</v>
      </c>
      <c r="BL56" s="54">
        <f t="shared" si="114"/>
        <v>9</v>
      </c>
      <c r="BM56" s="53">
        <f t="shared" si="88"/>
        <v>-1.1210000000000022</v>
      </c>
      <c r="BN56" s="54">
        <f t="shared" si="115"/>
        <v>15</v>
      </c>
      <c r="BO56" s="53">
        <f t="shared" si="88"/>
        <v>-0.88299999999999979</v>
      </c>
      <c r="BP56" s="54">
        <f t="shared" si="116"/>
        <v>12</v>
      </c>
      <c r="BQ56" s="65">
        <f t="shared" si="117"/>
        <v>12</v>
      </c>
      <c r="BR56" s="47">
        <f t="shared" si="118"/>
        <v>10</v>
      </c>
      <c r="BS56" s="56"/>
      <c r="BT56" s="57">
        <f t="shared" si="76"/>
        <v>5.4</v>
      </c>
      <c r="BU56" s="54">
        <f t="shared" si="119"/>
        <v>7</v>
      </c>
      <c r="BV56" s="57">
        <f t="shared" si="76"/>
        <v>-4.4000000000000004</v>
      </c>
      <c r="BW56" s="54">
        <f t="shared" si="119"/>
        <v>13</v>
      </c>
      <c r="BX56" s="57">
        <f t="shared" si="76"/>
        <v>-0.40000000000000036</v>
      </c>
      <c r="BY56" s="58">
        <f t="shared" si="120"/>
        <v>11</v>
      </c>
      <c r="BZ56" s="69"/>
    </row>
    <row r="57" spans="1:78" ht="25" customHeight="1" x14ac:dyDescent="0.2">
      <c r="A57" s="81" t="s">
        <v>9</v>
      </c>
      <c r="B57" s="53">
        <f t="shared" si="88"/>
        <v>3.0690000000000008</v>
      </c>
      <c r="C57" s="54">
        <f t="shared" si="89"/>
        <v>3</v>
      </c>
      <c r="D57" s="55">
        <f t="shared" si="88"/>
        <v>-0.99199999999999999</v>
      </c>
      <c r="E57" s="54">
        <f t="shared" si="89"/>
        <v>12</v>
      </c>
      <c r="F57" s="55">
        <f t="shared" si="88"/>
        <v>-0.95300000000000296</v>
      </c>
      <c r="G57" s="54">
        <f t="shared" si="90"/>
        <v>13</v>
      </c>
      <c r="H57" s="55">
        <f t="shared" si="88"/>
        <v>-0.13800000000000001</v>
      </c>
      <c r="I57" s="54">
        <f t="shared" si="91"/>
        <v>10</v>
      </c>
      <c r="J57" s="49">
        <f t="shared" si="76"/>
        <v>-5</v>
      </c>
      <c r="K57" s="47">
        <f t="shared" si="92"/>
        <v>16</v>
      </c>
      <c r="L57" s="56"/>
      <c r="M57" s="53">
        <f t="shared" si="88"/>
        <v>2.3140000000000001</v>
      </c>
      <c r="N57" s="54">
        <f t="shared" si="77"/>
        <v>1</v>
      </c>
      <c r="O57" s="53">
        <f t="shared" si="88"/>
        <v>2.625</v>
      </c>
      <c r="P57" s="54">
        <f t="shared" si="93"/>
        <v>1</v>
      </c>
      <c r="Q57" s="53">
        <f t="shared" si="88"/>
        <v>1.9749999999999979</v>
      </c>
      <c r="R57" s="54">
        <f t="shared" si="94"/>
        <v>4</v>
      </c>
      <c r="S57" s="55">
        <f t="shared" si="88"/>
        <v>2.5389999999999997</v>
      </c>
      <c r="T57" s="54">
        <f t="shared" si="95"/>
        <v>1</v>
      </c>
      <c r="U57" s="49">
        <f t="shared" si="78"/>
        <v>2</v>
      </c>
      <c r="V57" s="47">
        <f t="shared" si="96"/>
        <v>8</v>
      </c>
      <c r="W57" s="56"/>
      <c r="X57" s="53">
        <f t="shared" si="88"/>
        <v>1.3419999999999987</v>
      </c>
      <c r="Y57" s="54">
        <f t="shared" si="97"/>
        <v>4</v>
      </c>
      <c r="Z57" s="53">
        <f t="shared" si="88"/>
        <v>1.0999999999999233E-2</v>
      </c>
      <c r="AA57" s="54">
        <f t="shared" si="98"/>
        <v>11</v>
      </c>
      <c r="AB57" s="53">
        <f t="shared" si="88"/>
        <v>-0.46900000000000119</v>
      </c>
      <c r="AC57" s="54">
        <f t="shared" si="99"/>
        <v>11</v>
      </c>
      <c r="AD57" s="53">
        <f t="shared" si="88"/>
        <v>2.4649999999999999</v>
      </c>
      <c r="AE57" s="54">
        <f t="shared" si="100"/>
        <v>3</v>
      </c>
      <c r="AF57" s="65">
        <f t="shared" si="79"/>
        <v>-3</v>
      </c>
      <c r="AG57" s="47">
        <f t="shared" si="101"/>
        <v>14</v>
      </c>
      <c r="AH57" s="56"/>
      <c r="AI57" s="53">
        <f t="shared" si="88"/>
        <v>0.1460000000000008</v>
      </c>
      <c r="AJ57" s="54">
        <f t="shared" si="102"/>
        <v>6</v>
      </c>
      <c r="AK57" s="53">
        <f t="shared" si="88"/>
        <v>4.1999999999998039E-2</v>
      </c>
      <c r="AL57" s="54">
        <f t="shared" si="102"/>
        <v>8</v>
      </c>
      <c r="AM57" s="53">
        <f t="shared" si="88"/>
        <v>-0.54799999999999827</v>
      </c>
      <c r="AN57" s="54">
        <f t="shared" si="103"/>
        <v>4</v>
      </c>
      <c r="AO57" s="55">
        <f t="shared" si="88"/>
        <v>2.0350000000000001</v>
      </c>
      <c r="AP57" s="54">
        <f t="shared" si="104"/>
        <v>15</v>
      </c>
      <c r="AQ57" s="65">
        <f t="shared" si="80"/>
        <v>1</v>
      </c>
      <c r="AR57" s="47">
        <f t="shared" si="105"/>
        <v>7</v>
      </c>
      <c r="AS57" s="56"/>
      <c r="AT57" s="46">
        <f t="shared" si="81"/>
        <v>-0.68499999999999983</v>
      </c>
      <c r="AU57" s="47">
        <f t="shared" si="106"/>
        <v>7</v>
      </c>
      <c r="AV57" s="46">
        <f t="shared" si="82"/>
        <v>-0.77699999999999925</v>
      </c>
      <c r="AW57" s="47">
        <f t="shared" si="107"/>
        <v>5</v>
      </c>
      <c r="AX57" s="46">
        <f t="shared" si="83"/>
        <v>-5.2150000000000318</v>
      </c>
      <c r="AY57" s="47">
        <f t="shared" si="108"/>
        <v>6</v>
      </c>
      <c r="AZ57" s="46">
        <f t="shared" si="84"/>
        <v>-4.1849999999999952</v>
      </c>
      <c r="BA57" s="47">
        <f t="shared" si="109"/>
        <v>1</v>
      </c>
      <c r="BB57" s="46">
        <f t="shared" si="85"/>
        <v>-8</v>
      </c>
      <c r="BC57" s="47">
        <f t="shared" si="110"/>
        <v>15</v>
      </c>
      <c r="BD57" s="56"/>
      <c r="BE57" s="53">
        <f t="shared" si="88"/>
        <v>7.607999999999997</v>
      </c>
      <c r="BF57" s="54">
        <f t="shared" si="111"/>
        <v>2</v>
      </c>
      <c r="BG57" s="53">
        <f t="shared" si="88"/>
        <v>-1.3079999999999998</v>
      </c>
      <c r="BH57" s="54">
        <f t="shared" si="112"/>
        <v>6</v>
      </c>
      <c r="BI57" s="53">
        <f t="shared" si="86"/>
        <v>-1.3620000000000019</v>
      </c>
      <c r="BJ57" s="54">
        <f t="shared" si="113"/>
        <v>11</v>
      </c>
      <c r="BK57" s="53">
        <f t="shared" si="87"/>
        <v>2.9229999999999983</v>
      </c>
      <c r="BL57" s="54">
        <f t="shared" si="114"/>
        <v>14</v>
      </c>
      <c r="BM57" s="53">
        <f t="shared" si="88"/>
        <v>1.9540000000000006</v>
      </c>
      <c r="BN57" s="54">
        <f t="shared" si="115"/>
        <v>1</v>
      </c>
      <c r="BO57" s="53">
        <f t="shared" si="88"/>
        <v>3.0690000000000008</v>
      </c>
      <c r="BP57" s="54">
        <f t="shared" si="116"/>
        <v>3</v>
      </c>
      <c r="BQ57" s="65">
        <f t="shared" si="117"/>
        <v>3</v>
      </c>
      <c r="BR57" s="47">
        <f t="shared" si="118"/>
        <v>16</v>
      </c>
      <c r="BS57" s="56"/>
      <c r="BT57" s="57">
        <f t="shared" si="76"/>
        <v>6.4000000000000021</v>
      </c>
      <c r="BU57" s="54">
        <f t="shared" si="119"/>
        <v>6</v>
      </c>
      <c r="BV57" s="57">
        <f t="shared" si="76"/>
        <v>15.299999999999999</v>
      </c>
      <c r="BW57" s="54">
        <f t="shared" si="119"/>
        <v>2</v>
      </c>
      <c r="BX57" s="57">
        <f t="shared" si="76"/>
        <v>3.5999999999999979</v>
      </c>
      <c r="BY57" s="58">
        <f t="shared" si="120"/>
        <v>3</v>
      </c>
      <c r="BZ57" s="69"/>
    </row>
    <row r="58" spans="1:78" ht="25" customHeight="1" x14ac:dyDescent="0.2">
      <c r="A58" s="82" t="s">
        <v>17</v>
      </c>
      <c r="B58" s="53">
        <f t="shared" si="88"/>
        <v>-1.26</v>
      </c>
      <c r="C58" s="54">
        <f t="shared" si="89"/>
        <v>13</v>
      </c>
      <c r="D58" s="55">
        <f t="shared" si="88"/>
        <v>1.74</v>
      </c>
      <c r="E58" s="54">
        <f t="shared" si="89"/>
        <v>5</v>
      </c>
      <c r="F58" s="55">
        <f t="shared" si="88"/>
        <v>0.14499999999999602</v>
      </c>
      <c r="G58" s="54">
        <f t="shared" si="90"/>
        <v>8</v>
      </c>
      <c r="H58" s="55">
        <f t="shared" si="88"/>
        <v>-1.0799999999999996</v>
      </c>
      <c r="I58" s="54">
        <f t="shared" si="91"/>
        <v>14</v>
      </c>
      <c r="J58" s="49">
        <f t="shared" si="76"/>
        <v>-3</v>
      </c>
      <c r="K58" s="47">
        <f t="shared" si="92"/>
        <v>13</v>
      </c>
      <c r="L58" s="56"/>
      <c r="M58" s="53">
        <f t="shared" si="88"/>
        <v>1.1440000000000001</v>
      </c>
      <c r="N58" s="54">
        <f t="shared" si="77"/>
        <v>4</v>
      </c>
      <c r="O58" s="53">
        <f t="shared" si="88"/>
        <v>-0.3279999999999994</v>
      </c>
      <c r="P58" s="54">
        <f t="shared" si="93"/>
        <v>9</v>
      </c>
      <c r="Q58" s="53">
        <f t="shared" si="88"/>
        <v>0.1980000000000004</v>
      </c>
      <c r="R58" s="54">
        <f t="shared" si="94"/>
        <v>11</v>
      </c>
      <c r="S58" s="55">
        <f t="shared" si="88"/>
        <v>-0.52400000000000002</v>
      </c>
      <c r="T58" s="54">
        <f t="shared" si="95"/>
        <v>13</v>
      </c>
      <c r="U58" s="49">
        <f t="shared" si="78"/>
        <v>0</v>
      </c>
      <c r="V58" s="47">
        <f t="shared" si="96"/>
        <v>10</v>
      </c>
      <c r="W58" s="56"/>
      <c r="X58" s="53">
        <f t="shared" si="88"/>
        <v>0.33899999999999864</v>
      </c>
      <c r="Y58" s="54">
        <f t="shared" si="97"/>
        <v>11</v>
      </c>
      <c r="Z58" s="53">
        <f t="shared" si="88"/>
        <v>-0.53100000000000236</v>
      </c>
      <c r="AA58" s="54">
        <f t="shared" si="98"/>
        <v>14</v>
      </c>
      <c r="AB58" s="53">
        <f t="shared" si="88"/>
        <v>-2.1490000000000009</v>
      </c>
      <c r="AC58" s="54">
        <f t="shared" si="99"/>
        <v>16</v>
      </c>
      <c r="AD58" s="53">
        <f t="shared" si="88"/>
        <v>-0.20600000000000007</v>
      </c>
      <c r="AE58" s="54">
        <f t="shared" si="100"/>
        <v>12</v>
      </c>
      <c r="AF58" s="65">
        <f t="shared" si="79"/>
        <v>-7</v>
      </c>
      <c r="AG58" s="47">
        <f t="shared" si="101"/>
        <v>15</v>
      </c>
      <c r="AH58" s="56"/>
      <c r="AI58" s="53">
        <f t="shared" si="88"/>
        <v>1.0569999999999986</v>
      </c>
      <c r="AJ58" s="54">
        <f t="shared" si="102"/>
        <v>15</v>
      </c>
      <c r="AK58" s="53">
        <f t="shared" si="88"/>
        <v>0.55499999999999972</v>
      </c>
      <c r="AL58" s="54">
        <f t="shared" si="102"/>
        <v>11</v>
      </c>
      <c r="AM58" s="53">
        <f t="shared" si="88"/>
        <v>1.2989999999999995</v>
      </c>
      <c r="AN58" s="54">
        <f t="shared" si="103"/>
        <v>14</v>
      </c>
      <c r="AO58" s="55">
        <f t="shared" si="88"/>
        <v>-1.0740000000000016</v>
      </c>
      <c r="AP58" s="54">
        <f t="shared" si="104"/>
        <v>1</v>
      </c>
      <c r="AQ58" s="65">
        <f t="shared" si="80"/>
        <v>4</v>
      </c>
      <c r="AR58" s="47">
        <f t="shared" si="105"/>
        <v>4</v>
      </c>
      <c r="AS58" s="56"/>
      <c r="AT58" s="46">
        <f t="shared" si="81"/>
        <v>-0.62000000000000011</v>
      </c>
      <c r="AU58" s="47">
        <f t="shared" si="106"/>
        <v>8</v>
      </c>
      <c r="AV58" s="46">
        <f t="shared" si="82"/>
        <v>0.45999999999999908</v>
      </c>
      <c r="AW58" s="47">
        <f t="shared" si="107"/>
        <v>13</v>
      </c>
      <c r="AX58" s="46">
        <f t="shared" si="83"/>
        <v>-9.660000000000025</v>
      </c>
      <c r="AY58" s="47">
        <f t="shared" si="108"/>
        <v>2</v>
      </c>
      <c r="AZ58" s="46">
        <f t="shared" si="84"/>
        <v>-1.9200000000000017</v>
      </c>
      <c r="BA58" s="47">
        <f t="shared" si="109"/>
        <v>5</v>
      </c>
      <c r="BB58" s="46">
        <f t="shared" si="85"/>
        <v>-9</v>
      </c>
      <c r="BC58" s="47">
        <f t="shared" si="110"/>
        <v>16</v>
      </c>
      <c r="BD58" s="56"/>
      <c r="BE58" s="53">
        <f t="shared" si="88"/>
        <v>-2.8599999999999994</v>
      </c>
      <c r="BF58" s="54">
        <f t="shared" si="111"/>
        <v>13</v>
      </c>
      <c r="BG58" s="53">
        <f t="shared" si="88"/>
        <v>-1.5399999999999991</v>
      </c>
      <c r="BH58" s="54">
        <f t="shared" si="112"/>
        <v>4</v>
      </c>
      <c r="BI58" s="53">
        <f t="shared" si="86"/>
        <v>-1.4200000000000017</v>
      </c>
      <c r="BJ58" s="54">
        <f t="shared" si="113"/>
        <v>12</v>
      </c>
      <c r="BK58" s="53">
        <f t="shared" si="87"/>
        <v>-1.360000000000003</v>
      </c>
      <c r="BL58" s="54">
        <f t="shared" si="114"/>
        <v>6</v>
      </c>
      <c r="BM58" s="53">
        <f t="shared" si="88"/>
        <v>-0.41799999999999926</v>
      </c>
      <c r="BN58" s="54">
        <f t="shared" si="115"/>
        <v>11</v>
      </c>
      <c r="BO58" s="53">
        <f t="shared" si="88"/>
        <v>-1.26</v>
      </c>
      <c r="BP58" s="54">
        <f t="shared" si="116"/>
        <v>13</v>
      </c>
      <c r="BQ58" s="65">
        <f t="shared" si="117"/>
        <v>8</v>
      </c>
      <c r="BR58" s="47">
        <f t="shared" si="118"/>
        <v>13</v>
      </c>
      <c r="BS58" s="56"/>
      <c r="BT58" s="57">
        <f t="shared" si="76"/>
        <v>7.5</v>
      </c>
      <c r="BU58" s="54">
        <f t="shared" si="119"/>
        <v>5</v>
      </c>
      <c r="BV58" s="57">
        <f t="shared" si="76"/>
        <v>-1.2000000000000002</v>
      </c>
      <c r="BW58" s="54">
        <f t="shared" si="119"/>
        <v>9</v>
      </c>
      <c r="BX58" s="57">
        <f t="shared" si="76"/>
        <v>-4.4000000000000004</v>
      </c>
      <c r="BY58" s="58">
        <f t="shared" si="120"/>
        <v>16</v>
      </c>
      <c r="BZ58" s="69"/>
    </row>
    <row r="59" spans="1:78" ht="25" customHeight="1" x14ac:dyDescent="0.2">
      <c r="A59" s="83" t="s">
        <v>3</v>
      </c>
      <c r="B59" s="53">
        <f t="shared" si="88"/>
        <v>1.8829999999999998</v>
      </c>
      <c r="C59" s="54">
        <f t="shared" si="89"/>
        <v>4</v>
      </c>
      <c r="D59" s="55">
        <f t="shared" si="88"/>
        <v>2.5330000000000004</v>
      </c>
      <c r="E59" s="54">
        <f t="shared" si="89"/>
        <v>4</v>
      </c>
      <c r="F59" s="55">
        <f t="shared" si="88"/>
        <v>0.61700000000000443</v>
      </c>
      <c r="G59" s="54">
        <f t="shared" si="90"/>
        <v>6</v>
      </c>
      <c r="H59" s="55">
        <f t="shared" si="88"/>
        <v>2.6830000000000003</v>
      </c>
      <c r="I59" s="54">
        <f t="shared" si="91"/>
        <v>1</v>
      </c>
      <c r="J59" s="49">
        <f t="shared" si="76"/>
        <v>12</v>
      </c>
      <c r="K59" s="47">
        <f t="shared" si="92"/>
        <v>1</v>
      </c>
      <c r="L59" s="56"/>
      <c r="M59" s="53">
        <f t="shared" si="88"/>
        <v>1.9000000000000128E-2</v>
      </c>
      <c r="N59" s="54">
        <f t="shared" si="77"/>
        <v>10</v>
      </c>
      <c r="O59" s="53">
        <f t="shared" si="88"/>
        <v>2.1980000000000004</v>
      </c>
      <c r="P59" s="54">
        <f t="shared" si="93"/>
        <v>2</v>
      </c>
      <c r="Q59" s="53">
        <f t="shared" si="88"/>
        <v>0.53399999999999892</v>
      </c>
      <c r="R59" s="54">
        <f t="shared" si="94"/>
        <v>9</v>
      </c>
      <c r="S59" s="55">
        <f t="shared" si="88"/>
        <v>0.51000000000000023</v>
      </c>
      <c r="T59" s="54">
        <f t="shared" si="95"/>
        <v>9</v>
      </c>
      <c r="U59" s="49">
        <f t="shared" si="78"/>
        <v>4</v>
      </c>
      <c r="V59" s="47">
        <f t="shared" si="96"/>
        <v>7</v>
      </c>
      <c r="W59" s="56"/>
      <c r="X59" s="53">
        <f t="shared" si="88"/>
        <v>1.304000000000002</v>
      </c>
      <c r="Y59" s="54">
        <f t="shared" si="97"/>
        <v>7</v>
      </c>
      <c r="Z59" s="53">
        <f t="shared" si="88"/>
        <v>1.6799999999999997</v>
      </c>
      <c r="AA59" s="54">
        <f t="shared" si="98"/>
        <v>4</v>
      </c>
      <c r="AB59" s="53">
        <f t="shared" si="88"/>
        <v>1.269999999999996</v>
      </c>
      <c r="AC59" s="54">
        <f t="shared" si="99"/>
        <v>4</v>
      </c>
      <c r="AD59" s="53">
        <f t="shared" si="88"/>
        <v>2.2480000000000002</v>
      </c>
      <c r="AE59" s="54">
        <f t="shared" si="100"/>
        <v>4</v>
      </c>
      <c r="AF59" s="65">
        <f t="shared" si="79"/>
        <v>4</v>
      </c>
      <c r="AG59" s="47">
        <f t="shared" si="101"/>
        <v>5</v>
      </c>
      <c r="AH59" s="56"/>
      <c r="AI59" s="53">
        <f t="shared" si="88"/>
        <v>0.46899999999999942</v>
      </c>
      <c r="AJ59" s="54">
        <f t="shared" si="102"/>
        <v>8</v>
      </c>
      <c r="AK59" s="53">
        <f t="shared" si="88"/>
        <v>-0.2289999999999992</v>
      </c>
      <c r="AL59" s="54">
        <f t="shared" si="102"/>
        <v>2</v>
      </c>
      <c r="AM59" s="53">
        <f t="shared" si="88"/>
        <v>-0.65500000000000114</v>
      </c>
      <c r="AN59" s="54">
        <f t="shared" si="103"/>
        <v>3</v>
      </c>
      <c r="AO59" s="55">
        <f t="shared" si="88"/>
        <v>2.1660000000000004</v>
      </c>
      <c r="AP59" s="54">
        <f t="shared" si="104"/>
        <v>16</v>
      </c>
      <c r="AQ59" s="65">
        <f t="shared" si="80"/>
        <v>2</v>
      </c>
      <c r="AR59" s="47">
        <f t="shared" si="105"/>
        <v>6</v>
      </c>
      <c r="AS59" s="56"/>
      <c r="AT59" s="46">
        <f t="shared" si="81"/>
        <v>-3.3250000000000002</v>
      </c>
      <c r="AU59" s="47">
        <f t="shared" si="106"/>
        <v>1</v>
      </c>
      <c r="AV59" s="46">
        <f t="shared" si="82"/>
        <v>-0.58300000000000018</v>
      </c>
      <c r="AW59" s="47">
        <f t="shared" si="107"/>
        <v>6</v>
      </c>
      <c r="AX59" s="46">
        <f t="shared" si="83"/>
        <v>3.2580000000000382</v>
      </c>
      <c r="AY59" s="47">
        <f t="shared" si="108"/>
        <v>14</v>
      </c>
      <c r="AZ59" s="46">
        <f t="shared" si="84"/>
        <v>-3.1580000000000013</v>
      </c>
      <c r="BA59" s="47">
        <f t="shared" si="109"/>
        <v>3</v>
      </c>
      <c r="BB59" s="46">
        <f t="shared" si="85"/>
        <v>-5</v>
      </c>
      <c r="BC59" s="47">
        <f t="shared" si="110"/>
        <v>13</v>
      </c>
      <c r="BD59" s="56"/>
      <c r="BE59" s="53">
        <f t="shared" si="88"/>
        <v>1.2079999999999984</v>
      </c>
      <c r="BF59" s="54">
        <f t="shared" si="111"/>
        <v>6</v>
      </c>
      <c r="BG59" s="53">
        <f t="shared" si="88"/>
        <v>4.0499999999999972</v>
      </c>
      <c r="BH59" s="54">
        <f t="shared" si="112"/>
        <v>16</v>
      </c>
      <c r="BI59" s="53">
        <f t="shared" si="86"/>
        <v>9.2579999999999956</v>
      </c>
      <c r="BJ59" s="54">
        <f t="shared" si="113"/>
        <v>1</v>
      </c>
      <c r="BK59" s="53">
        <f t="shared" si="87"/>
        <v>-2.6499999999999986</v>
      </c>
      <c r="BL59" s="54">
        <f t="shared" si="114"/>
        <v>4</v>
      </c>
      <c r="BM59" s="53">
        <f t="shared" si="88"/>
        <v>0.87000000000000455</v>
      </c>
      <c r="BN59" s="54">
        <f t="shared" si="115"/>
        <v>3</v>
      </c>
      <c r="BO59" s="53">
        <f t="shared" si="88"/>
        <v>1.8829999999999998</v>
      </c>
      <c r="BP59" s="54">
        <f t="shared" si="116"/>
        <v>4</v>
      </c>
      <c r="BQ59" s="65">
        <f t="shared" si="117"/>
        <v>29</v>
      </c>
      <c r="BR59" s="47">
        <f t="shared" si="118"/>
        <v>6</v>
      </c>
      <c r="BS59" s="56"/>
      <c r="BT59" s="57">
        <f t="shared" si="76"/>
        <v>1.1999999999999993</v>
      </c>
      <c r="BU59" s="54">
        <f t="shared" si="119"/>
        <v>10</v>
      </c>
      <c r="BV59" s="57">
        <f t="shared" si="76"/>
        <v>8.2000000000000011</v>
      </c>
      <c r="BW59" s="54">
        <f t="shared" si="119"/>
        <v>4</v>
      </c>
      <c r="BX59" s="57">
        <f t="shared" si="76"/>
        <v>0</v>
      </c>
      <c r="BY59" s="58">
        <f t="shared" si="120"/>
        <v>10</v>
      </c>
      <c r="BZ59" s="69"/>
    </row>
    <row r="60" spans="1:78" ht="25" customHeight="1" x14ac:dyDescent="0.2">
      <c r="A60" s="84" t="s">
        <v>2</v>
      </c>
      <c r="B60" s="53">
        <f t="shared" si="88"/>
        <v>1.7619999999999996</v>
      </c>
      <c r="C60" s="54">
        <f t="shared" si="89"/>
        <v>6</v>
      </c>
      <c r="D60" s="55">
        <f t="shared" si="88"/>
        <v>5.992</v>
      </c>
      <c r="E60" s="54">
        <f t="shared" si="89"/>
        <v>1</v>
      </c>
      <c r="F60" s="55">
        <f t="shared" si="88"/>
        <v>-1.1689999999999969</v>
      </c>
      <c r="G60" s="54">
        <f t="shared" si="90"/>
        <v>14</v>
      </c>
      <c r="H60" s="55">
        <f t="shared" si="88"/>
        <v>-0.34600000000000009</v>
      </c>
      <c r="I60" s="54">
        <f t="shared" si="91"/>
        <v>11</v>
      </c>
      <c r="J60" s="49">
        <f t="shared" si="76"/>
        <v>9</v>
      </c>
      <c r="K60" s="47">
        <f t="shared" si="92"/>
        <v>2</v>
      </c>
      <c r="L60" s="56"/>
      <c r="M60" s="53">
        <f t="shared" si="88"/>
        <v>-0.81400000000000006</v>
      </c>
      <c r="N60" s="54">
        <f t="shared" si="77"/>
        <v>14</v>
      </c>
      <c r="O60" s="53">
        <f t="shared" si="88"/>
        <v>-0.91199999999999903</v>
      </c>
      <c r="P60" s="54">
        <f t="shared" si="93"/>
        <v>16</v>
      </c>
      <c r="Q60" s="53">
        <f t="shared" si="88"/>
        <v>-2.375</v>
      </c>
      <c r="R60" s="54">
        <f t="shared" si="94"/>
        <v>18</v>
      </c>
      <c r="S60" s="55">
        <f t="shared" si="88"/>
        <v>-3.077</v>
      </c>
      <c r="T60" s="54">
        <f t="shared" si="95"/>
        <v>17</v>
      </c>
      <c r="U60" s="49">
        <f t="shared" si="78"/>
        <v>-21</v>
      </c>
      <c r="V60" s="47">
        <f t="shared" si="96"/>
        <v>18</v>
      </c>
      <c r="W60" s="56"/>
      <c r="X60" s="53">
        <f t="shared" si="88"/>
        <v>6.0000000000002274E-3</v>
      </c>
      <c r="Y60" s="54">
        <f t="shared" si="97"/>
        <v>13</v>
      </c>
      <c r="Z60" s="53">
        <f t="shared" si="88"/>
        <v>0.29400000000000048</v>
      </c>
      <c r="AA60" s="54">
        <f t="shared" si="98"/>
        <v>10</v>
      </c>
      <c r="AB60" s="53">
        <f t="shared" si="88"/>
        <v>1.2160000000000011</v>
      </c>
      <c r="AC60" s="54">
        <f t="shared" si="99"/>
        <v>6</v>
      </c>
      <c r="AD60" s="53">
        <f t="shared" si="88"/>
        <v>3.2309999999999999</v>
      </c>
      <c r="AE60" s="54">
        <f t="shared" si="100"/>
        <v>2</v>
      </c>
      <c r="AF60" s="65">
        <f t="shared" si="79"/>
        <v>0</v>
      </c>
      <c r="AG60" s="47">
        <f t="shared" si="101"/>
        <v>11</v>
      </c>
      <c r="AH60" s="56"/>
      <c r="AI60" s="53">
        <f t="shared" si="88"/>
        <v>-0.97600000000000087</v>
      </c>
      <c r="AJ60" s="54">
        <f t="shared" si="102"/>
        <v>1</v>
      </c>
      <c r="AK60" s="53">
        <f t="shared" si="88"/>
        <v>-0.99200000000000088</v>
      </c>
      <c r="AL60" s="54">
        <f t="shared" si="102"/>
        <v>1</v>
      </c>
      <c r="AM60" s="53">
        <f t="shared" si="88"/>
        <v>1.2759999999999998</v>
      </c>
      <c r="AN60" s="54">
        <f t="shared" si="103"/>
        <v>13</v>
      </c>
      <c r="AO60" s="55">
        <f t="shared" si="88"/>
        <v>-0.94200000000000017</v>
      </c>
      <c r="AP60" s="54">
        <f t="shared" si="104"/>
        <v>3</v>
      </c>
      <c r="AQ60" s="65">
        <f t="shared" si="80"/>
        <v>0</v>
      </c>
      <c r="AR60" s="47">
        <f t="shared" si="105"/>
        <v>11</v>
      </c>
      <c r="AS60" s="56"/>
      <c r="AT60" s="46">
        <f t="shared" si="81"/>
        <v>0.14599999999999991</v>
      </c>
      <c r="AU60" s="47">
        <f t="shared" si="106"/>
        <v>12</v>
      </c>
      <c r="AV60" s="46">
        <f t="shared" si="82"/>
        <v>2.0079999999999991</v>
      </c>
      <c r="AW60" s="47">
        <f t="shared" si="107"/>
        <v>17</v>
      </c>
      <c r="AX60" s="46">
        <f t="shared" si="83"/>
        <v>2.9460000000000264</v>
      </c>
      <c r="AY60" s="47">
        <f t="shared" si="108"/>
        <v>13</v>
      </c>
      <c r="AZ60" s="46">
        <f t="shared" si="84"/>
        <v>5.2079999999999984</v>
      </c>
      <c r="BA60" s="47">
        <f t="shared" si="109"/>
        <v>18</v>
      </c>
      <c r="BB60" s="46">
        <f t="shared" si="85"/>
        <v>10</v>
      </c>
      <c r="BC60" s="47">
        <f t="shared" si="110"/>
        <v>2</v>
      </c>
      <c r="BD60" s="56"/>
      <c r="BE60" s="53">
        <f t="shared" si="88"/>
        <v>3.054000000000002</v>
      </c>
      <c r="BF60" s="54">
        <f t="shared" si="111"/>
        <v>3</v>
      </c>
      <c r="BG60" s="53">
        <f t="shared" si="88"/>
        <v>-2.9620000000000033</v>
      </c>
      <c r="BH60" s="54">
        <f t="shared" si="112"/>
        <v>2</v>
      </c>
      <c r="BI60" s="53">
        <f t="shared" si="86"/>
        <v>-0.97699999999999676</v>
      </c>
      <c r="BJ60" s="54">
        <f t="shared" si="113"/>
        <v>9</v>
      </c>
      <c r="BK60" s="53">
        <f t="shared" si="87"/>
        <v>1.9230000000000018</v>
      </c>
      <c r="BL60" s="54">
        <f t="shared" si="114"/>
        <v>10</v>
      </c>
      <c r="BM60" s="53">
        <f t="shared" si="88"/>
        <v>5.000000000002558E-3</v>
      </c>
      <c r="BN60" s="54">
        <f t="shared" si="115"/>
        <v>7</v>
      </c>
      <c r="BO60" s="53">
        <f t="shared" si="88"/>
        <v>1.7619999999999996</v>
      </c>
      <c r="BP60" s="54">
        <f t="shared" si="116"/>
        <v>6</v>
      </c>
      <c r="BQ60" s="65">
        <f t="shared" si="117"/>
        <v>5</v>
      </c>
      <c r="BR60" s="47">
        <f t="shared" si="118"/>
        <v>14</v>
      </c>
      <c r="BS60" s="56"/>
      <c r="BT60" s="57">
        <f t="shared" si="76"/>
        <v>9.2000000000000011</v>
      </c>
      <c r="BU60" s="54">
        <f t="shared" si="119"/>
        <v>3</v>
      </c>
      <c r="BV60" s="57">
        <f t="shared" si="76"/>
        <v>1.6000000000000014</v>
      </c>
      <c r="BW60" s="54">
        <f t="shared" si="119"/>
        <v>7</v>
      </c>
      <c r="BX60" s="57">
        <f t="shared" si="76"/>
        <v>5.5999999999999979</v>
      </c>
      <c r="BY60" s="58">
        <f t="shared" si="120"/>
        <v>2</v>
      </c>
      <c r="BZ60" s="69"/>
    </row>
    <row r="61" spans="1:78" ht="25" customHeight="1" x14ac:dyDescent="0.2">
      <c r="A61" s="85" t="s">
        <v>16</v>
      </c>
      <c r="B61" s="53">
        <f t="shared" si="88"/>
        <v>4.0960000000000001</v>
      </c>
      <c r="C61" s="54">
        <f t="shared" si="89"/>
        <v>1</v>
      </c>
      <c r="D61" s="55">
        <f t="shared" si="88"/>
        <v>2.7480000000000002</v>
      </c>
      <c r="E61" s="54">
        <f t="shared" si="89"/>
        <v>3</v>
      </c>
      <c r="F61" s="55">
        <f t="shared" si="88"/>
        <v>-1.311000000000007</v>
      </c>
      <c r="G61" s="54">
        <f t="shared" si="90"/>
        <v>16</v>
      </c>
      <c r="H61" s="55">
        <f t="shared" si="88"/>
        <v>-0.85699999999999998</v>
      </c>
      <c r="I61" s="54">
        <f t="shared" si="91"/>
        <v>13</v>
      </c>
      <c r="J61" s="49">
        <f t="shared" si="76"/>
        <v>3</v>
      </c>
      <c r="K61" s="47">
        <f t="shared" si="92"/>
        <v>5</v>
      </c>
      <c r="L61" s="56"/>
      <c r="M61" s="53">
        <f t="shared" si="88"/>
        <v>0.68699999999999939</v>
      </c>
      <c r="N61" s="54">
        <f t="shared" si="77"/>
        <v>6</v>
      </c>
      <c r="O61" s="53">
        <f t="shared" si="88"/>
        <v>0.25499999999999901</v>
      </c>
      <c r="P61" s="54">
        <f t="shared" si="93"/>
        <v>7</v>
      </c>
      <c r="Q61" s="53">
        <f t="shared" si="88"/>
        <v>-1.8049999999999997</v>
      </c>
      <c r="R61" s="54">
        <f t="shared" si="94"/>
        <v>16</v>
      </c>
      <c r="S61" s="55">
        <f t="shared" si="88"/>
        <v>2.0670000000000002</v>
      </c>
      <c r="T61" s="54">
        <f t="shared" si="95"/>
        <v>3</v>
      </c>
      <c r="U61" s="49">
        <f t="shared" si="78"/>
        <v>8</v>
      </c>
      <c r="V61" s="47">
        <f t="shared" si="96"/>
        <v>3</v>
      </c>
      <c r="W61" s="56"/>
      <c r="X61" s="53">
        <f t="shared" si="88"/>
        <v>0.99199999999999733</v>
      </c>
      <c r="Y61" s="54">
        <f t="shared" si="97"/>
        <v>8</v>
      </c>
      <c r="Z61" s="53">
        <f t="shared" si="88"/>
        <v>2.34</v>
      </c>
      <c r="AA61" s="54">
        <f t="shared" si="98"/>
        <v>2</v>
      </c>
      <c r="AB61" s="53">
        <f t="shared" si="88"/>
        <v>3.5479999999999947</v>
      </c>
      <c r="AC61" s="54">
        <f t="shared" si="99"/>
        <v>1</v>
      </c>
      <c r="AD61" s="53">
        <f t="shared" si="88"/>
        <v>4.2029999999999994</v>
      </c>
      <c r="AE61" s="54">
        <f t="shared" si="100"/>
        <v>1</v>
      </c>
      <c r="AF61" s="65">
        <f t="shared" si="79"/>
        <v>23</v>
      </c>
      <c r="AG61" s="47">
        <f t="shared" si="101"/>
        <v>1</v>
      </c>
      <c r="AH61" s="56"/>
      <c r="AI61" s="53">
        <f t="shared" si="88"/>
        <v>0.60699999999999932</v>
      </c>
      <c r="AJ61" s="54">
        <f t="shared" si="102"/>
        <v>11</v>
      </c>
      <c r="AK61" s="53">
        <f t="shared" si="88"/>
        <v>0.7640000000000029</v>
      </c>
      <c r="AL61" s="54">
        <f t="shared" si="102"/>
        <v>14</v>
      </c>
      <c r="AM61" s="53">
        <f t="shared" si="88"/>
        <v>2.3760000000000012</v>
      </c>
      <c r="AN61" s="54">
        <f t="shared" si="103"/>
        <v>15</v>
      </c>
      <c r="AO61" s="55">
        <f t="shared" si="88"/>
        <v>-0.97199999999999775</v>
      </c>
      <c r="AP61" s="54">
        <f t="shared" si="104"/>
        <v>2</v>
      </c>
      <c r="AQ61" s="65">
        <f t="shared" si="80"/>
        <v>3</v>
      </c>
      <c r="AR61" s="47">
        <f t="shared" si="105"/>
        <v>5</v>
      </c>
      <c r="AS61" s="56"/>
      <c r="AT61" s="46">
        <f t="shared" si="81"/>
        <v>-0.79600000000000026</v>
      </c>
      <c r="AU61" s="47">
        <f t="shared" si="106"/>
        <v>6</v>
      </c>
      <c r="AV61" s="46">
        <f t="shared" si="82"/>
        <v>-1.4350000000000005</v>
      </c>
      <c r="AW61" s="47">
        <f t="shared" si="107"/>
        <v>3</v>
      </c>
      <c r="AX61" s="46">
        <f t="shared" si="83"/>
        <v>-6.3389999999999702</v>
      </c>
      <c r="AY61" s="47">
        <f t="shared" si="108"/>
        <v>4</v>
      </c>
      <c r="AZ61" s="46">
        <f t="shared" si="84"/>
        <v>-1.1649999999999991</v>
      </c>
      <c r="BA61" s="47">
        <f t="shared" si="109"/>
        <v>7</v>
      </c>
      <c r="BB61" s="46">
        <f t="shared" si="85"/>
        <v>-13</v>
      </c>
      <c r="BC61" s="47">
        <f t="shared" si="110"/>
        <v>18</v>
      </c>
      <c r="BD61" s="56"/>
      <c r="BE61" s="53">
        <f t="shared" si="88"/>
        <v>1.1259999999999977</v>
      </c>
      <c r="BF61" s="54">
        <f t="shared" si="111"/>
        <v>7</v>
      </c>
      <c r="BG61" s="53">
        <f t="shared" si="88"/>
        <v>-0.76100000000000279</v>
      </c>
      <c r="BH61" s="54">
        <f t="shared" si="112"/>
        <v>9</v>
      </c>
      <c r="BI61" s="53">
        <f t="shared" si="86"/>
        <v>2.9870000000000019</v>
      </c>
      <c r="BJ61" s="54">
        <f t="shared" si="113"/>
        <v>3</v>
      </c>
      <c r="BK61" s="53">
        <f t="shared" si="87"/>
        <v>0.10900000000000176</v>
      </c>
      <c r="BL61" s="54">
        <f t="shared" si="114"/>
        <v>7</v>
      </c>
      <c r="BM61" s="53">
        <f t="shared" si="88"/>
        <v>-1.259999999999998</v>
      </c>
      <c r="BN61" s="54">
        <f t="shared" si="115"/>
        <v>16</v>
      </c>
      <c r="BO61" s="53">
        <f t="shared" si="88"/>
        <v>4.0960000000000001</v>
      </c>
      <c r="BP61" s="54">
        <f t="shared" si="116"/>
        <v>1</v>
      </c>
      <c r="BQ61" s="65">
        <f t="shared" si="117"/>
        <v>22</v>
      </c>
      <c r="BR61" s="47">
        <f t="shared" si="118"/>
        <v>8</v>
      </c>
      <c r="BS61" s="56"/>
      <c r="BT61" s="57">
        <f t="shared" si="76"/>
        <v>-2.9000000000000004</v>
      </c>
      <c r="BU61" s="54">
        <f t="shared" si="119"/>
        <v>12</v>
      </c>
      <c r="BV61" s="57">
        <f t="shared" si="76"/>
        <v>2.5</v>
      </c>
      <c r="BW61" s="54">
        <f t="shared" si="119"/>
        <v>6</v>
      </c>
      <c r="BX61" s="57">
        <f t="shared" si="76"/>
        <v>2.5</v>
      </c>
      <c r="BY61" s="58">
        <f t="shared" si="120"/>
        <v>4</v>
      </c>
      <c r="BZ61" s="69"/>
    </row>
    <row r="62" spans="1:78" ht="25" customHeight="1" x14ac:dyDescent="0.2">
      <c r="A62" s="86" t="s">
        <v>11</v>
      </c>
      <c r="B62" s="53">
        <f t="shared" si="88"/>
        <v>-1.6130000000000004</v>
      </c>
      <c r="C62" s="54">
        <f t="shared" si="89"/>
        <v>14</v>
      </c>
      <c r="D62" s="55">
        <f t="shared" si="88"/>
        <v>1.2479999999999998</v>
      </c>
      <c r="E62" s="54">
        <f t="shared" si="89"/>
        <v>8</v>
      </c>
      <c r="F62" s="55">
        <f t="shared" si="88"/>
        <v>0.99200000000000443</v>
      </c>
      <c r="G62" s="54">
        <f t="shared" si="90"/>
        <v>5</v>
      </c>
      <c r="H62" s="55">
        <f t="shared" si="88"/>
        <v>-3.2090000000000001</v>
      </c>
      <c r="I62" s="54">
        <f t="shared" si="91"/>
        <v>17</v>
      </c>
      <c r="J62" s="49">
        <f t="shared" si="76"/>
        <v>-2</v>
      </c>
      <c r="K62" s="47">
        <f t="shared" si="92"/>
        <v>11</v>
      </c>
      <c r="L62" s="56"/>
      <c r="M62" s="53">
        <f t="shared" si="88"/>
        <v>1.202</v>
      </c>
      <c r="N62" s="54">
        <f t="shared" si="77"/>
        <v>3</v>
      </c>
      <c r="O62" s="53">
        <f t="shared" si="88"/>
        <v>1.5560000000000009</v>
      </c>
      <c r="P62" s="54">
        <f t="shared" si="93"/>
        <v>3</v>
      </c>
      <c r="Q62" s="53">
        <f t="shared" si="88"/>
        <v>1.2259999999999991</v>
      </c>
      <c r="R62" s="54">
        <f t="shared" si="94"/>
        <v>5</v>
      </c>
      <c r="S62" s="55">
        <f t="shared" si="88"/>
        <v>1.7889999999999999</v>
      </c>
      <c r="T62" s="54">
        <f t="shared" si="95"/>
        <v>4</v>
      </c>
      <c r="U62" s="49">
        <f t="shared" si="78"/>
        <v>19</v>
      </c>
      <c r="V62" s="47">
        <f t="shared" si="96"/>
        <v>1</v>
      </c>
      <c r="W62" s="56"/>
      <c r="X62" s="53">
        <f t="shared" si="88"/>
        <v>2.8759999999999977</v>
      </c>
      <c r="Y62" s="54">
        <f t="shared" si="97"/>
        <v>2</v>
      </c>
      <c r="Z62" s="53">
        <f t="shared" si="88"/>
        <v>1.0919999999999987</v>
      </c>
      <c r="AA62" s="54">
        <f t="shared" si="98"/>
        <v>6</v>
      </c>
      <c r="AB62" s="53">
        <f t="shared" si="88"/>
        <v>-0.36299999999999955</v>
      </c>
      <c r="AC62" s="54">
        <f t="shared" si="99"/>
        <v>10</v>
      </c>
      <c r="AD62" s="53">
        <f t="shared" si="88"/>
        <v>2.2000000000000006E-2</v>
      </c>
      <c r="AE62" s="54">
        <f t="shared" si="100"/>
        <v>10</v>
      </c>
      <c r="AF62" s="65">
        <f t="shared" si="79"/>
        <v>5</v>
      </c>
      <c r="AG62" s="47">
        <f t="shared" si="101"/>
        <v>3</v>
      </c>
      <c r="AH62" s="56"/>
      <c r="AI62" s="53">
        <f t="shared" si="88"/>
        <v>0.65000000000000036</v>
      </c>
      <c r="AJ62" s="54">
        <f t="shared" si="102"/>
        <v>12</v>
      </c>
      <c r="AK62" s="53">
        <f t="shared" si="88"/>
        <v>2.1310000000000002</v>
      </c>
      <c r="AL62" s="54">
        <f t="shared" si="102"/>
        <v>18</v>
      </c>
      <c r="AM62" s="53">
        <f t="shared" si="88"/>
        <v>1.2520000000000024</v>
      </c>
      <c r="AN62" s="54">
        <f t="shared" si="103"/>
        <v>12</v>
      </c>
      <c r="AO62" s="55">
        <f t="shared" si="88"/>
        <v>2.4179999999999993</v>
      </c>
      <c r="AP62" s="54">
        <f t="shared" si="104"/>
        <v>18</v>
      </c>
      <c r="AQ62" s="65">
        <f t="shared" si="80"/>
        <v>-1</v>
      </c>
      <c r="AR62" s="47">
        <f t="shared" si="105"/>
        <v>12</v>
      </c>
      <c r="AS62" s="56"/>
      <c r="AT62" s="46">
        <f t="shared" si="81"/>
        <v>2.27</v>
      </c>
      <c r="AU62" s="47">
        <f t="shared" si="106"/>
        <v>17</v>
      </c>
      <c r="AV62" s="46">
        <f t="shared" si="82"/>
        <v>-0.25199999999999889</v>
      </c>
      <c r="AW62" s="47">
        <f t="shared" si="107"/>
        <v>7</v>
      </c>
      <c r="AX62" s="46">
        <f t="shared" si="83"/>
        <v>1.6129999999999995</v>
      </c>
      <c r="AY62" s="47">
        <f t="shared" si="108"/>
        <v>11</v>
      </c>
      <c r="AZ62" s="46">
        <f t="shared" si="84"/>
        <v>-0.35699999999999932</v>
      </c>
      <c r="BA62" s="47">
        <f t="shared" si="109"/>
        <v>10</v>
      </c>
      <c r="BB62" s="46">
        <f t="shared" si="85"/>
        <v>9</v>
      </c>
      <c r="BC62" s="47">
        <f t="shared" si="110"/>
        <v>3</v>
      </c>
      <c r="BD62" s="56"/>
      <c r="BE62" s="53">
        <f t="shared" si="88"/>
        <v>1.3610000000000042</v>
      </c>
      <c r="BF62" s="54">
        <f t="shared" si="111"/>
        <v>5</v>
      </c>
      <c r="BG62" s="53">
        <f t="shared" si="88"/>
        <v>7.230000000000004</v>
      </c>
      <c r="BH62" s="54">
        <f t="shared" si="112"/>
        <v>18</v>
      </c>
      <c r="BI62" s="53">
        <f t="shared" si="86"/>
        <v>-0.58299999999999841</v>
      </c>
      <c r="BJ62" s="54">
        <f t="shared" si="113"/>
        <v>7</v>
      </c>
      <c r="BK62" s="53">
        <f t="shared" si="87"/>
        <v>2.652000000000001</v>
      </c>
      <c r="BL62" s="54">
        <f t="shared" si="114"/>
        <v>12</v>
      </c>
      <c r="BM62" s="53">
        <f t="shared" si="88"/>
        <v>-0.2430000000000021</v>
      </c>
      <c r="BN62" s="54">
        <f t="shared" si="115"/>
        <v>9</v>
      </c>
      <c r="BO62" s="53">
        <f t="shared" si="88"/>
        <v>-1.6130000000000004</v>
      </c>
      <c r="BP62" s="54">
        <f t="shared" si="116"/>
        <v>14</v>
      </c>
      <c r="BQ62" s="65">
        <f t="shared" si="117"/>
        <v>30</v>
      </c>
      <c r="BR62" s="47">
        <f t="shared" si="118"/>
        <v>4</v>
      </c>
      <c r="BS62" s="56"/>
      <c r="BT62" s="57">
        <f t="shared" si="76"/>
        <v>-16.099999999999998</v>
      </c>
      <c r="BU62" s="54">
        <f t="shared" si="119"/>
        <v>17</v>
      </c>
      <c r="BV62" s="57">
        <f t="shared" si="76"/>
        <v>12.600000000000001</v>
      </c>
      <c r="BW62" s="54">
        <f t="shared" si="119"/>
        <v>3</v>
      </c>
      <c r="BX62" s="57">
        <f t="shared" si="76"/>
        <v>1.2999999999999972</v>
      </c>
      <c r="BY62" s="58">
        <f t="shared" si="120"/>
        <v>6</v>
      </c>
      <c r="BZ62" s="69"/>
    </row>
    <row r="63" spans="1:78" ht="25" customHeight="1" x14ac:dyDescent="0.2">
      <c r="A63" s="87" t="s">
        <v>13</v>
      </c>
      <c r="B63" s="53">
        <f t="shared" si="88"/>
        <v>7.3999999999999844E-2</v>
      </c>
      <c r="C63" s="54">
        <f t="shared" si="89"/>
        <v>8</v>
      </c>
      <c r="D63" s="55">
        <f t="shared" si="88"/>
        <v>-2.4039999999999999</v>
      </c>
      <c r="E63" s="54">
        <f t="shared" si="89"/>
        <v>16</v>
      </c>
      <c r="F63" s="55">
        <f t="shared" si="88"/>
        <v>-0.78499999999999659</v>
      </c>
      <c r="G63" s="54">
        <f t="shared" si="90"/>
        <v>12</v>
      </c>
      <c r="H63" s="55">
        <f t="shared" si="88"/>
        <v>0.26100000000000012</v>
      </c>
      <c r="I63" s="54">
        <f t="shared" si="91"/>
        <v>9</v>
      </c>
      <c r="J63" s="49">
        <f t="shared" si="76"/>
        <v>1</v>
      </c>
      <c r="K63" s="47">
        <f t="shared" si="92"/>
        <v>6</v>
      </c>
      <c r="L63" s="56"/>
      <c r="M63" s="53">
        <f t="shared" si="88"/>
        <v>4.4999999999999929E-2</v>
      </c>
      <c r="N63" s="54">
        <f t="shared" si="77"/>
        <v>9</v>
      </c>
      <c r="O63" s="53">
        <f t="shared" si="88"/>
        <v>-0.44000000000000128</v>
      </c>
      <c r="P63" s="54">
        <f t="shared" si="93"/>
        <v>12</v>
      </c>
      <c r="Q63" s="53">
        <f t="shared" si="88"/>
        <v>-0.77699999999999747</v>
      </c>
      <c r="R63" s="54">
        <f t="shared" si="94"/>
        <v>14</v>
      </c>
      <c r="S63" s="55">
        <f t="shared" si="88"/>
        <v>1.42</v>
      </c>
      <c r="T63" s="54">
        <f t="shared" si="95"/>
        <v>5</v>
      </c>
      <c r="U63" s="49">
        <f t="shared" si="78"/>
        <v>0</v>
      </c>
      <c r="V63" s="47">
        <f t="shared" si="96"/>
        <v>10</v>
      </c>
      <c r="W63" s="56"/>
      <c r="X63" s="53">
        <f t="shared" si="88"/>
        <v>1.6929999999999978</v>
      </c>
      <c r="Y63" s="54">
        <f t="shared" si="97"/>
        <v>3</v>
      </c>
      <c r="Z63" s="53">
        <f t="shared" si="88"/>
        <v>1.046999999999997</v>
      </c>
      <c r="AA63" s="54">
        <f t="shared" si="98"/>
        <v>7</v>
      </c>
      <c r="AB63" s="53">
        <f t="shared" si="88"/>
        <v>0.39699999999999847</v>
      </c>
      <c r="AC63" s="54">
        <f t="shared" si="99"/>
        <v>9</v>
      </c>
      <c r="AD63" s="53">
        <f t="shared" si="88"/>
        <v>0.72300000000000031</v>
      </c>
      <c r="AE63" s="54">
        <f t="shared" si="100"/>
        <v>8</v>
      </c>
      <c r="AF63" s="65">
        <f t="shared" si="79"/>
        <v>3</v>
      </c>
      <c r="AG63" s="47">
        <f t="shared" si="101"/>
        <v>6</v>
      </c>
      <c r="AH63" s="56"/>
      <c r="AI63" s="53">
        <f t="shared" si="88"/>
        <v>1.0140000000000011</v>
      </c>
      <c r="AJ63" s="54">
        <f t="shared" si="102"/>
        <v>14</v>
      </c>
      <c r="AK63" s="53">
        <f t="shared" si="88"/>
        <v>0.97700000000000031</v>
      </c>
      <c r="AL63" s="54">
        <f t="shared" si="102"/>
        <v>15</v>
      </c>
      <c r="AM63" s="53">
        <f t="shared" si="88"/>
        <v>0.68800000000000239</v>
      </c>
      <c r="AN63" s="54">
        <f t="shared" si="103"/>
        <v>9</v>
      </c>
      <c r="AO63" s="55">
        <f t="shared" si="88"/>
        <v>0.24800000000000111</v>
      </c>
      <c r="AP63" s="54">
        <f t="shared" si="104"/>
        <v>8</v>
      </c>
      <c r="AQ63" s="65">
        <f t="shared" si="80"/>
        <v>-8</v>
      </c>
      <c r="AR63" s="47">
        <f t="shared" si="105"/>
        <v>16</v>
      </c>
      <c r="AS63" s="56"/>
      <c r="AT63" s="46">
        <f t="shared" si="81"/>
        <v>1.335</v>
      </c>
      <c r="AU63" s="47">
        <f t="shared" si="106"/>
        <v>13</v>
      </c>
      <c r="AV63" s="46">
        <f t="shared" si="82"/>
        <v>0.15700000000000003</v>
      </c>
      <c r="AW63" s="47">
        <f t="shared" si="107"/>
        <v>10</v>
      </c>
      <c r="AX63" s="46">
        <f t="shared" si="83"/>
        <v>0.68700000000001182</v>
      </c>
      <c r="AY63" s="47">
        <f t="shared" si="108"/>
        <v>9</v>
      </c>
      <c r="AZ63" s="46">
        <f t="shared" si="84"/>
        <v>-0.57800000000000296</v>
      </c>
      <c r="BA63" s="47">
        <f t="shared" si="109"/>
        <v>9</v>
      </c>
      <c r="BB63" s="46">
        <f t="shared" si="85"/>
        <v>2</v>
      </c>
      <c r="BC63" s="47">
        <f t="shared" si="110"/>
        <v>7</v>
      </c>
      <c r="BD63" s="56"/>
      <c r="BE63" s="53">
        <f t="shared" si="88"/>
        <v>-6.1259999999999977</v>
      </c>
      <c r="BF63" s="54">
        <f t="shared" si="111"/>
        <v>17</v>
      </c>
      <c r="BG63" s="53">
        <f t="shared" si="88"/>
        <v>6.9649999999999963</v>
      </c>
      <c r="BH63" s="54">
        <f t="shared" si="112"/>
        <v>17</v>
      </c>
      <c r="BI63" s="53">
        <f t="shared" si="86"/>
        <v>2.3129999999999953</v>
      </c>
      <c r="BJ63" s="54">
        <f t="shared" si="113"/>
        <v>4</v>
      </c>
      <c r="BK63" s="53">
        <f t="shared" si="87"/>
        <v>-3.2569999999999979</v>
      </c>
      <c r="BL63" s="54">
        <f t="shared" si="114"/>
        <v>2</v>
      </c>
      <c r="BM63" s="53">
        <f t="shared" si="88"/>
        <v>-1.3740000000000023</v>
      </c>
      <c r="BN63" s="54">
        <f t="shared" si="115"/>
        <v>18</v>
      </c>
      <c r="BO63" s="53">
        <f t="shared" si="88"/>
        <v>7.3999999999999844E-2</v>
      </c>
      <c r="BP63" s="54">
        <f t="shared" si="116"/>
        <v>8</v>
      </c>
      <c r="BQ63" s="65">
        <f t="shared" si="117"/>
        <v>30</v>
      </c>
      <c r="BR63" s="47">
        <f t="shared" si="118"/>
        <v>4</v>
      </c>
      <c r="BS63" s="56"/>
      <c r="BT63" s="57">
        <f t="shared" si="76"/>
        <v>-7.3</v>
      </c>
      <c r="BU63" s="54">
        <f t="shared" si="119"/>
        <v>14</v>
      </c>
      <c r="BV63" s="57">
        <f t="shared" si="76"/>
        <v>-2.0000000000000009</v>
      </c>
      <c r="BW63" s="54">
        <f t="shared" si="119"/>
        <v>11</v>
      </c>
      <c r="BX63" s="57">
        <f t="shared" si="76"/>
        <v>-2</v>
      </c>
      <c r="BY63" s="58">
        <f t="shared" si="120"/>
        <v>14</v>
      </c>
      <c r="BZ63" s="69"/>
    </row>
    <row r="64" spans="1:78" ht="25" customHeight="1" x14ac:dyDescent="0.2">
      <c r="A64" s="88" t="s">
        <v>5</v>
      </c>
      <c r="B64" s="53">
        <f t="shared" si="88"/>
        <v>-2.1959999999999997</v>
      </c>
      <c r="C64" s="54">
        <f t="shared" si="89"/>
        <v>16</v>
      </c>
      <c r="D64" s="55">
        <f t="shared" si="88"/>
        <v>-1.0869999999999997</v>
      </c>
      <c r="E64" s="54">
        <f t="shared" si="89"/>
        <v>13</v>
      </c>
      <c r="F64" s="55">
        <f t="shared" si="88"/>
        <v>1.7650000000000006</v>
      </c>
      <c r="G64" s="54">
        <f t="shared" si="90"/>
        <v>2</v>
      </c>
      <c r="H64" s="55">
        <f t="shared" si="88"/>
        <v>1.1650000000000005</v>
      </c>
      <c r="I64" s="54">
        <f t="shared" si="91"/>
        <v>6</v>
      </c>
      <c r="J64" s="49">
        <f t="shared" si="76"/>
        <v>4</v>
      </c>
      <c r="K64" s="47">
        <f t="shared" si="92"/>
        <v>3</v>
      </c>
      <c r="L64" s="56"/>
      <c r="M64" s="53">
        <f t="shared" si="88"/>
        <v>0.21300000000000097</v>
      </c>
      <c r="N64" s="54">
        <f t="shared" si="77"/>
        <v>8</v>
      </c>
      <c r="O64" s="53">
        <f t="shared" si="88"/>
        <v>-0.75199999999999889</v>
      </c>
      <c r="P64" s="54">
        <f t="shared" si="93"/>
        <v>15</v>
      </c>
      <c r="Q64" s="53">
        <f t="shared" si="88"/>
        <v>2.1899999999999977</v>
      </c>
      <c r="R64" s="54">
        <f t="shared" si="94"/>
        <v>3</v>
      </c>
      <c r="S64" s="55">
        <f t="shared" si="88"/>
        <v>1.268</v>
      </c>
      <c r="T64" s="54">
        <f t="shared" si="95"/>
        <v>7</v>
      </c>
      <c r="U64" s="49">
        <f t="shared" si="78"/>
        <v>6</v>
      </c>
      <c r="V64" s="47">
        <f t="shared" si="96"/>
        <v>4</v>
      </c>
      <c r="W64" s="56"/>
      <c r="X64" s="53">
        <f t="shared" si="88"/>
        <v>-1.347999999999999</v>
      </c>
      <c r="Y64" s="54">
        <f t="shared" si="97"/>
        <v>15</v>
      </c>
      <c r="Z64" s="53">
        <f t="shared" si="88"/>
        <v>-0.56900000000000261</v>
      </c>
      <c r="AA64" s="54">
        <f t="shared" si="98"/>
        <v>15</v>
      </c>
      <c r="AB64" s="53">
        <f t="shared" si="88"/>
        <v>-0.66700000000000159</v>
      </c>
      <c r="AC64" s="54">
        <f t="shared" si="99"/>
        <v>12</v>
      </c>
      <c r="AD64" s="53">
        <f t="shared" si="88"/>
        <v>-0.28800000000000003</v>
      </c>
      <c r="AE64" s="54">
        <f t="shared" si="100"/>
        <v>13</v>
      </c>
      <c r="AF64" s="65">
        <f t="shared" si="79"/>
        <v>2</v>
      </c>
      <c r="AG64" s="47">
        <f t="shared" si="101"/>
        <v>8</v>
      </c>
      <c r="AH64" s="56"/>
      <c r="AI64" s="53">
        <f t="shared" si="88"/>
        <v>1.5080000000000009</v>
      </c>
      <c r="AJ64" s="54">
        <f t="shared" si="102"/>
        <v>18</v>
      </c>
      <c r="AK64" s="53">
        <f t="shared" si="88"/>
        <v>0.7099999999999973</v>
      </c>
      <c r="AL64" s="54">
        <f t="shared" si="102"/>
        <v>13</v>
      </c>
      <c r="AM64" s="53">
        <f t="shared" si="88"/>
        <v>2.7660000000000018</v>
      </c>
      <c r="AN64" s="54">
        <f t="shared" si="103"/>
        <v>17</v>
      </c>
      <c r="AO64" s="55">
        <f t="shared" ref="AO64:BO64" si="121">AO41-AO18</f>
        <v>0.22100000000000009</v>
      </c>
      <c r="AP64" s="54">
        <f t="shared" si="104"/>
        <v>7</v>
      </c>
      <c r="AQ64" s="65">
        <f t="shared" si="80"/>
        <v>-1</v>
      </c>
      <c r="AR64" s="47">
        <f t="shared" si="105"/>
        <v>12</v>
      </c>
      <c r="AS64" s="56"/>
      <c r="AT64" s="46">
        <f t="shared" si="81"/>
        <v>2.3480000000000008</v>
      </c>
      <c r="AU64" s="47">
        <f t="shared" si="106"/>
        <v>18</v>
      </c>
      <c r="AV64" s="46">
        <f t="shared" si="82"/>
        <v>-1.2389999999999999</v>
      </c>
      <c r="AW64" s="47">
        <f t="shared" si="107"/>
        <v>4</v>
      </c>
      <c r="AX64" s="46">
        <f t="shared" si="83"/>
        <v>-6.0869999999999891</v>
      </c>
      <c r="AY64" s="47">
        <f t="shared" si="108"/>
        <v>5</v>
      </c>
      <c r="AZ64" s="46">
        <f t="shared" si="84"/>
        <v>1.4350000000000023</v>
      </c>
      <c r="BA64" s="47">
        <f t="shared" si="109"/>
        <v>13</v>
      </c>
      <c r="BB64" s="46">
        <f t="shared" si="85"/>
        <v>-2</v>
      </c>
      <c r="BC64" s="47">
        <f t="shared" si="110"/>
        <v>11</v>
      </c>
      <c r="BD64" s="56"/>
      <c r="BE64" s="53">
        <f t="shared" si="121"/>
        <v>-2.9090000000000025</v>
      </c>
      <c r="BF64" s="54">
        <f t="shared" si="111"/>
        <v>14</v>
      </c>
      <c r="BG64" s="53">
        <f t="shared" si="121"/>
        <v>3.730000000000004</v>
      </c>
      <c r="BH64" s="54">
        <f t="shared" si="112"/>
        <v>15</v>
      </c>
      <c r="BI64" s="53">
        <f t="shared" si="86"/>
        <v>-1.6430000000000007</v>
      </c>
      <c r="BJ64" s="54">
        <f t="shared" si="113"/>
        <v>13</v>
      </c>
      <c r="BK64" s="53">
        <f t="shared" si="87"/>
        <v>-3.6000000000000014</v>
      </c>
      <c r="BL64" s="54">
        <f t="shared" si="114"/>
        <v>1</v>
      </c>
      <c r="BM64" s="53">
        <f t="shared" si="121"/>
        <v>-0.4789999999999992</v>
      </c>
      <c r="BN64" s="54">
        <f t="shared" si="115"/>
        <v>12</v>
      </c>
      <c r="BO64" s="53">
        <f t="shared" si="121"/>
        <v>-2.1959999999999997</v>
      </c>
      <c r="BP64" s="54">
        <f t="shared" si="116"/>
        <v>16</v>
      </c>
      <c r="BQ64" s="65">
        <f t="shared" si="117"/>
        <v>40</v>
      </c>
      <c r="BR64" s="47">
        <f t="shared" si="118"/>
        <v>1</v>
      </c>
      <c r="BS64" s="56"/>
      <c r="BT64" s="57">
        <f t="shared" si="76"/>
        <v>-11.099999999999998</v>
      </c>
      <c r="BU64" s="54">
        <f t="shared" si="119"/>
        <v>16</v>
      </c>
      <c r="BV64" s="57">
        <f t="shared" si="76"/>
        <v>-10.200000000000001</v>
      </c>
      <c r="BW64" s="54">
        <f t="shared" si="119"/>
        <v>16</v>
      </c>
      <c r="BX64" s="57">
        <f t="shared" si="76"/>
        <v>0.69999999999999929</v>
      </c>
      <c r="BY64" s="58">
        <f t="shared" si="120"/>
        <v>7</v>
      </c>
      <c r="BZ64" s="69"/>
    </row>
    <row r="65" spans="1:78" ht="25" customHeight="1" x14ac:dyDescent="0.2">
      <c r="A65" s="89" t="s">
        <v>15</v>
      </c>
      <c r="B65" s="53">
        <f t="shared" ref="B65:BO68" si="122">B42-B19</f>
        <v>1.857</v>
      </c>
      <c r="C65" s="54">
        <f t="shared" si="89"/>
        <v>5</v>
      </c>
      <c r="D65" s="55">
        <f t="shared" si="122"/>
        <v>3.2959999999999994</v>
      </c>
      <c r="E65" s="54">
        <f t="shared" si="89"/>
        <v>2</v>
      </c>
      <c r="F65" s="55">
        <f t="shared" si="122"/>
        <v>-0.31499999999999773</v>
      </c>
      <c r="G65" s="54">
        <f t="shared" si="90"/>
        <v>11</v>
      </c>
      <c r="H65" s="55">
        <f t="shared" si="122"/>
        <v>1.7999999999999998</v>
      </c>
      <c r="I65" s="54">
        <f t="shared" si="91"/>
        <v>2</v>
      </c>
      <c r="J65" s="49">
        <f t="shared" si="76"/>
        <v>4</v>
      </c>
      <c r="K65" s="47">
        <f t="shared" si="92"/>
        <v>3</v>
      </c>
      <c r="L65" s="56"/>
      <c r="M65" s="53">
        <f t="shared" si="122"/>
        <v>0.46700000000000053</v>
      </c>
      <c r="N65" s="54">
        <f t="shared" si="77"/>
        <v>7</v>
      </c>
      <c r="O65" s="53">
        <f t="shared" si="122"/>
        <v>0.74800000000000111</v>
      </c>
      <c r="P65" s="54">
        <f t="shared" si="93"/>
        <v>5</v>
      </c>
      <c r="Q65" s="53">
        <f t="shared" si="122"/>
        <v>-3.0999999999998806E-2</v>
      </c>
      <c r="R65" s="54">
        <f t="shared" si="94"/>
        <v>12</v>
      </c>
      <c r="S65" s="55">
        <f t="shared" si="122"/>
        <v>0.41199999999999992</v>
      </c>
      <c r="T65" s="54">
        <f t="shared" si="95"/>
        <v>10</v>
      </c>
      <c r="U65" s="49">
        <f t="shared" si="78"/>
        <v>6</v>
      </c>
      <c r="V65" s="47">
        <f t="shared" si="96"/>
        <v>4</v>
      </c>
      <c r="W65" s="56"/>
      <c r="X65" s="53">
        <f t="shared" si="122"/>
        <v>5.000000000002558E-3</v>
      </c>
      <c r="Y65" s="54">
        <f t="shared" si="97"/>
        <v>14</v>
      </c>
      <c r="Z65" s="53">
        <f t="shared" si="122"/>
        <v>-0.41600000000000037</v>
      </c>
      <c r="AA65" s="54">
        <f t="shared" si="98"/>
        <v>13</v>
      </c>
      <c r="AB65" s="53">
        <f t="shared" si="122"/>
        <v>-1.9180000000000064</v>
      </c>
      <c r="AC65" s="54">
        <f t="shared" si="99"/>
        <v>15</v>
      </c>
      <c r="AD65" s="53">
        <f t="shared" si="122"/>
        <v>-3.992</v>
      </c>
      <c r="AE65" s="54">
        <f t="shared" si="100"/>
        <v>18</v>
      </c>
      <c r="AF65" s="65">
        <f t="shared" si="79"/>
        <v>-15</v>
      </c>
      <c r="AG65" s="47">
        <f t="shared" si="101"/>
        <v>17</v>
      </c>
      <c r="AH65" s="56"/>
      <c r="AI65" s="53">
        <f t="shared" si="122"/>
        <v>1.3620000000000001</v>
      </c>
      <c r="AJ65" s="54">
        <f t="shared" si="102"/>
        <v>17</v>
      </c>
      <c r="AK65" s="53">
        <f t="shared" si="122"/>
        <v>-0.18100000000000094</v>
      </c>
      <c r="AL65" s="54">
        <f t="shared" si="102"/>
        <v>4</v>
      </c>
      <c r="AM65" s="53">
        <f t="shared" si="122"/>
        <v>0.29499999999999815</v>
      </c>
      <c r="AN65" s="54">
        <f t="shared" si="103"/>
        <v>8</v>
      </c>
      <c r="AO65" s="55">
        <f t="shared" si="122"/>
        <v>1.8460000000000001</v>
      </c>
      <c r="AP65" s="54">
        <f t="shared" si="104"/>
        <v>14</v>
      </c>
      <c r="AQ65" s="65">
        <f t="shared" si="80"/>
        <v>-3</v>
      </c>
      <c r="AR65" s="47">
        <f t="shared" si="105"/>
        <v>15</v>
      </c>
      <c r="AS65" s="56"/>
      <c r="AT65" s="46">
        <f t="shared" si="81"/>
        <v>1.6910000000000001</v>
      </c>
      <c r="AU65" s="47">
        <f t="shared" si="106"/>
        <v>14</v>
      </c>
      <c r="AV65" s="46">
        <f t="shared" si="82"/>
        <v>0.68699999999999939</v>
      </c>
      <c r="AW65" s="47">
        <f t="shared" si="107"/>
        <v>15</v>
      </c>
      <c r="AX65" s="46">
        <f t="shared" si="83"/>
        <v>-4.1830000000000211</v>
      </c>
      <c r="AY65" s="47">
        <f t="shared" si="108"/>
        <v>7</v>
      </c>
      <c r="AZ65" s="46">
        <f t="shared" si="84"/>
        <v>3.4429999999999978</v>
      </c>
      <c r="BA65" s="47">
        <f t="shared" si="109"/>
        <v>17</v>
      </c>
      <c r="BB65" s="46">
        <f t="shared" si="85"/>
        <v>13</v>
      </c>
      <c r="BC65" s="47">
        <f t="shared" si="110"/>
        <v>1</v>
      </c>
      <c r="BD65" s="56"/>
      <c r="BE65" s="53">
        <f t="shared" si="122"/>
        <v>0.42199999999999704</v>
      </c>
      <c r="BF65" s="54">
        <f t="shared" si="111"/>
        <v>8</v>
      </c>
      <c r="BG65" s="53">
        <f t="shared" si="122"/>
        <v>-4.1389999999999958</v>
      </c>
      <c r="BH65" s="54">
        <f t="shared" si="112"/>
        <v>1</v>
      </c>
      <c r="BI65" s="53">
        <f t="shared" si="86"/>
        <v>-0.85200000000000031</v>
      </c>
      <c r="BJ65" s="54">
        <f t="shared" si="113"/>
        <v>8</v>
      </c>
      <c r="BK65" s="53">
        <f t="shared" si="87"/>
        <v>2.0350000000000037</v>
      </c>
      <c r="BL65" s="54">
        <f t="shared" si="114"/>
        <v>11</v>
      </c>
      <c r="BM65" s="53">
        <f t="shared" si="122"/>
        <v>1.0829999999999984</v>
      </c>
      <c r="BN65" s="54">
        <f t="shared" si="115"/>
        <v>2</v>
      </c>
      <c r="BO65" s="53">
        <f t="shared" si="122"/>
        <v>1.857</v>
      </c>
      <c r="BP65" s="54">
        <f t="shared" si="116"/>
        <v>5</v>
      </c>
      <c r="BQ65" s="65">
        <f t="shared" si="117"/>
        <v>22</v>
      </c>
      <c r="BR65" s="47">
        <f t="shared" si="118"/>
        <v>8</v>
      </c>
      <c r="BS65" s="56"/>
      <c r="BT65" s="57">
        <f t="shared" si="76"/>
        <v>-4.8999999999999995</v>
      </c>
      <c r="BU65" s="54">
        <f t="shared" si="119"/>
        <v>13</v>
      </c>
      <c r="BV65" s="57">
        <f t="shared" si="76"/>
        <v>-1.5999999999999996</v>
      </c>
      <c r="BW65" s="54">
        <f t="shared" si="119"/>
        <v>10</v>
      </c>
      <c r="BX65" s="57">
        <f t="shared" si="76"/>
        <v>-0.90000000000000036</v>
      </c>
      <c r="BY65" s="58">
        <f t="shared" si="120"/>
        <v>13</v>
      </c>
      <c r="BZ65" s="69"/>
    </row>
    <row r="66" spans="1:78" ht="25" customHeight="1" x14ac:dyDescent="0.2">
      <c r="A66" s="90" t="s">
        <v>1</v>
      </c>
      <c r="B66" s="53">
        <f t="shared" si="122"/>
        <v>3.1219999999999999</v>
      </c>
      <c r="C66" s="54">
        <f t="shared" si="89"/>
        <v>2</v>
      </c>
      <c r="D66" s="55">
        <f t="shared" si="122"/>
        <v>-0.67799999999999994</v>
      </c>
      <c r="E66" s="54">
        <f t="shared" si="89"/>
        <v>11</v>
      </c>
      <c r="F66" s="55">
        <f t="shared" si="122"/>
        <v>-1.3089999999999975</v>
      </c>
      <c r="G66" s="54">
        <f t="shared" si="90"/>
        <v>15</v>
      </c>
      <c r="H66" s="55">
        <f t="shared" si="122"/>
        <v>0.84299999999999997</v>
      </c>
      <c r="I66" s="54">
        <f t="shared" si="91"/>
        <v>7</v>
      </c>
      <c r="J66" s="49">
        <f t="shared" si="76"/>
        <v>0</v>
      </c>
      <c r="K66" s="47">
        <f t="shared" si="92"/>
        <v>9</v>
      </c>
      <c r="L66" s="56"/>
      <c r="M66" s="53">
        <f t="shared" si="122"/>
        <v>0.75799999999999912</v>
      </c>
      <c r="N66" s="54">
        <f t="shared" si="77"/>
        <v>5</v>
      </c>
      <c r="O66" s="53">
        <f t="shared" si="122"/>
        <v>1.5129999999999981</v>
      </c>
      <c r="P66" s="54">
        <f t="shared" si="93"/>
        <v>4</v>
      </c>
      <c r="Q66" s="53">
        <f t="shared" si="122"/>
        <v>4.5710000000000015</v>
      </c>
      <c r="R66" s="54">
        <f t="shared" si="94"/>
        <v>1</v>
      </c>
      <c r="S66" s="55">
        <f t="shared" si="122"/>
        <v>1.3480000000000001</v>
      </c>
      <c r="T66" s="54">
        <f t="shared" si="95"/>
        <v>6</v>
      </c>
      <c r="U66" s="49">
        <f t="shared" si="78"/>
        <v>15</v>
      </c>
      <c r="V66" s="47">
        <f t="shared" si="96"/>
        <v>2</v>
      </c>
      <c r="W66" s="56"/>
      <c r="X66" s="53">
        <f t="shared" si="122"/>
        <v>3.0559999999999974</v>
      </c>
      <c r="Y66" s="54">
        <f t="shared" si="97"/>
        <v>1</v>
      </c>
      <c r="Z66" s="53">
        <f t="shared" si="122"/>
        <v>1.9969999999999999</v>
      </c>
      <c r="AA66" s="54">
        <f t="shared" si="98"/>
        <v>3</v>
      </c>
      <c r="AB66" s="53">
        <f t="shared" si="122"/>
        <v>0.93499999999999517</v>
      </c>
      <c r="AC66" s="54">
        <f t="shared" si="99"/>
        <v>7</v>
      </c>
      <c r="AD66" s="53">
        <f t="shared" si="122"/>
        <v>-3.6999999999999922E-2</v>
      </c>
      <c r="AE66" s="54">
        <f t="shared" si="100"/>
        <v>11</v>
      </c>
      <c r="AF66" s="65">
        <f t="shared" si="79"/>
        <v>14</v>
      </c>
      <c r="AG66" s="47">
        <f t="shared" si="101"/>
        <v>2</v>
      </c>
      <c r="AH66" s="56"/>
      <c r="AI66" s="53">
        <f t="shared" si="122"/>
        <v>0.92600000000000016</v>
      </c>
      <c r="AJ66" s="54">
        <f t="shared" si="102"/>
        <v>13</v>
      </c>
      <c r="AK66" s="53">
        <f t="shared" si="122"/>
        <v>1.017000000000003</v>
      </c>
      <c r="AL66" s="54">
        <f t="shared" si="102"/>
        <v>16</v>
      </c>
      <c r="AM66" s="53">
        <f t="shared" si="122"/>
        <v>2.4599999999999973</v>
      </c>
      <c r="AN66" s="54">
        <f t="shared" si="103"/>
        <v>16</v>
      </c>
      <c r="AO66" s="55">
        <f t="shared" si="122"/>
        <v>-0.28500000000000014</v>
      </c>
      <c r="AP66" s="54">
        <f t="shared" si="104"/>
        <v>6</v>
      </c>
      <c r="AQ66" s="65">
        <f t="shared" si="80"/>
        <v>-8</v>
      </c>
      <c r="AR66" s="47">
        <f t="shared" si="105"/>
        <v>16</v>
      </c>
      <c r="AS66" s="56"/>
      <c r="AT66" s="46">
        <f t="shared" si="81"/>
        <v>2.1870000000000003</v>
      </c>
      <c r="AU66" s="47">
        <f t="shared" si="106"/>
        <v>16</v>
      </c>
      <c r="AV66" s="46">
        <f t="shared" si="82"/>
        <v>0.64299999999999891</v>
      </c>
      <c r="AW66" s="47">
        <f t="shared" si="107"/>
        <v>14</v>
      </c>
      <c r="AX66" s="46">
        <f t="shared" si="83"/>
        <v>-16.348000000000013</v>
      </c>
      <c r="AY66" s="47">
        <f t="shared" si="108"/>
        <v>1</v>
      </c>
      <c r="AZ66" s="46">
        <f t="shared" si="84"/>
        <v>-3.2740000000000009</v>
      </c>
      <c r="BA66" s="47">
        <f t="shared" si="109"/>
        <v>2</v>
      </c>
      <c r="BB66" s="46">
        <f t="shared" si="85"/>
        <v>6</v>
      </c>
      <c r="BC66" s="47">
        <f t="shared" si="110"/>
        <v>5</v>
      </c>
      <c r="BD66" s="56"/>
      <c r="BE66" s="53">
        <f t="shared" si="122"/>
        <v>-1.5129999999999981</v>
      </c>
      <c r="BF66" s="54">
        <f t="shared" si="111"/>
        <v>10</v>
      </c>
      <c r="BG66" s="53">
        <f t="shared" si="122"/>
        <v>-0.95700000000000074</v>
      </c>
      <c r="BH66" s="54">
        <f t="shared" si="112"/>
        <v>8</v>
      </c>
      <c r="BI66" s="53">
        <f t="shared" si="86"/>
        <v>4.6649999999999991</v>
      </c>
      <c r="BJ66" s="54">
        <f t="shared" si="113"/>
        <v>2</v>
      </c>
      <c r="BK66" s="53">
        <f t="shared" si="87"/>
        <v>-2.9609999999999985</v>
      </c>
      <c r="BL66" s="54">
        <f t="shared" si="114"/>
        <v>3</v>
      </c>
      <c r="BM66" s="53">
        <f t="shared" si="122"/>
        <v>0.37199999999999989</v>
      </c>
      <c r="BN66" s="54">
        <f t="shared" si="115"/>
        <v>4</v>
      </c>
      <c r="BO66" s="53">
        <f t="shared" si="122"/>
        <v>3.1219999999999999</v>
      </c>
      <c r="BP66" s="54">
        <f t="shared" si="116"/>
        <v>2</v>
      </c>
      <c r="BQ66" s="65">
        <f t="shared" si="117"/>
        <v>37</v>
      </c>
      <c r="BR66" s="47">
        <f t="shared" si="118"/>
        <v>2</v>
      </c>
      <c r="BS66" s="56"/>
      <c r="BT66" s="57">
        <f t="shared" si="76"/>
        <v>0.90000000000000036</v>
      </c>
      <c r="BU66" s="54">
        <f t="shared" si="119"/>
        <v>11</v>
      </c>
      <c r="BV66" s="57">
        <f t="shared" si="76"/>
        <v>-5.6</v>
      </c>
      <c r="BW66" s="54">
        <f t="shared" si="119"/>
        <v>14</v>
      </c>
      <c r="BX66" s="57">
        <f t="shared" si="76"/>
        <v>0.39999999999999991</v>
      </c>
      <c r="BY66" s="58">
        <f t="shared" si="120"/>
        <v>9</v>
      </c>
      <c r="BZ66" s="69"/>
    </row>
    <row r="67" spans="1:78" ht="25" customHeight="1" x14ac:dyDescent="0.2">
      <c r="A67" s="91" t="s">
        <v>18</v>
      </c>
      <c r="B67" s="53">
        <f t="shared" si="122"/>
        <v>-3.8040000000000003</v>
      </c>
      <c r="C67" s="54">
        <f t="shared" si="89"/>
        <v>18</v>
      </c>
      <c r="D67" s="55">
        <f t="shared" si="122"/>
        <v>-2.7040000000000006</v>
      </c>
      <c r="E67" s="54">
        <f t="shared" si="89"/>
        <v>17</v>
      </c>
      <c r="F67" s="55">
        <f t="shared" si="122"/>
        <v>1.1089999999999947</v>
      </c>
      <c r="G67" s="54">
        <f t="shared" si="90"/>
        <v>4</v>
      </c>
      <c r="H67" s="55">
        <f t="shared" si="122"/>
        <v>1.5519999999999996</v>
      </c>
      <c r="I67" s="54">
        <f t="shared" si="91"/>
        <v>4</v>
      </c>
      <c r="J67" s="49">
        <f t="shared" ref="J67:J68" si="123">J44-J21</f>
        <v>1</v>
      </c>
      <c r="K67" s="47">
        <f t="shared" si="92"/>
        <v>6</v>
      </c>
      <c r="L67" s="56"/>
      <c r="M67" s="53">
        <f t="shared" si="122"/>
        <v>-0.59700000000000131</v>
      </c>
      <c r="N67" s="54">
        <f t="shared" si="77"/>
        <v>13</v>
      </c>
      <c r="O67" s="53">
        <f t="shared" si="122"/>
        <v>-2.1499999999999986</v>
      </c>
      <c r="P67" s="54">
        <f t="shared" si="93"/>
        <v>17</v>
      </c>
      <c r="Q67" s="53">
        <f t="shared" si="122"/>
        <v>0.88100000000000023</v>
      </c>
      <c r="R67" s="54">
        <f t="shared" si="94"/>
        <v>6</v>
      </c>
      <c r="S67" s="55">
        <f t="shared" si="122"/>
        <v>-1.8439999999999999</v>
      </c>
      <c r="T67" s="54">
        <f t="shared" si="95"/>
        <v>16</v>
      </c>
      <c r="U67" s="49">
        <f t="shared" si="78"/>
        <v>1</v>
      </c>
      <c r="V67" s="47">
        <f t="shared" si="96"/>
        <v>9</v>
      </c>
      <c r="W67" s="56"/>
      <c r="X67" s="53">
        <f t="shared" si="122"/>
        <v>-3.6629999999999967</v>
      </c>
      <c r="Y67" s="54">
        <f t="shared" si="97"/>
        <v>17</v>
      </c>
      <c r="Z67" s="53">
        <f t="shared" si="122"/>
        <v>-0.89599999999999724</v>
      </c>
      <c r="AA67" s="54">
        <f t="shared" si="98"/>
        <v>16</v>
      </c>
      <c r="AB67" s="53">
        <f t="shared" si="122"/>
        <v>1.5389999999999944</v>
      </c>
      <c r="AC67" s="54">
        <f t="shared" si="99"/>
        <v>2</v>
      </c>
      <c r="AD67" s="53">
        <f t="shared" si="122"/>
        <v>-1.7459999999999996</v>
      </c>
      <c r="AE67" s="54">
        <f t="shared" si="100"/>
        <v>16</v>
      </c>
      <c r="AF67" s="65">
        <f t="shared" si="79"/>
        <v>5</v>
      </c>
      <c r="AG67" s="47">
        <f t="shared" si="101"/>
        <v>3</v>
      </c>
      <c r="AH67" s="56"/>
      <c r="AI67" s="53">
        <f t="shared" si="122"/>
        <v>0.57099999999999973</v>
      </c>
      <c r="AJ67" s="54">
        <f t="shared" si="102"/>
        <v>10</v>
      </c>
      <c r="AK67" s="53">
        <f t="shared" si="122"/>
        <v>0.35900000000000176</v>
      </c>
      <c r="AL67" s="54">
        <f t="shared" si="102"/>
        <v>9</v>
      </c>
      <c r="AM67" s="53">
        <f t="shared" si="122"/>
        <v>-3.0000000000001137E-2</v>
      </c>
      <c r="AN67" s="54">
        <f t="shared" si="103"/>
        <v>6</v>
      </c>
      <c r="AO67" s="55">
        <f t="shared" si="122"/>
        <v>1.0570000000000022</v>
      </c>
      <c r="AP67" s="54">
        <f t="shared" si="104"/>
        <v>11</v>
      </c>
      <c r="AQ67" s="65">
        <f t="shared" si="80"/>
        <v>1</v>
      </c>
      <c r="AR67" s="47">
        <f t="shared" si="105"/>
        <v>7</v>
      </c>
      <c r="AS67" s="56"/>
      <c r="AT67" s="46">
        <f t="shared" si="81"/>
        <v>-0.81299999999999994</v>
      </c>
      <c r="AU67" s="47">
        <f t="shared" si="106"/>
        <v>5</v>
      </c>
      <c r="AV67" s="46">
        <f t="shared" si="82"/>
        <v>0.38700000000000045</v>
      </c>
      <c r="AW67" s="47">
        <f t="shared" si="107"/>
        <v>11</v>
      </c>
      <c r="AX67" s="46">
        <f t="shared" si="83"/>
        <v>-7.4610000000000127</v>
      </c>
      <c r="AY67" s="47">
        <f t="shared" si="108"/>
        <v>3</v>
      </c>
      <c r="AZ67" s="46">
        <f t="shared" si="84"/>
        <v>0.4129999999999967</v>
      </c>
      <c r="BA67" s="47">
        <f t="shared" si="109"/>
        <v>12</v>
      </c>
      <c r="BB67" s="46">
        <f t="shared" si="85"/>
        <v>1</v>
      </c>
      <c r="BC67" s="47">
        <f t="shared" si="110"/>
        <v>9</v>
      </c>
      <c r="BD67" s="56"/>
      <c r="BE67" s="53">
        <f t="shared" si="122"/>
        <v>-1.9699999999999989</v>
      </c>
      <c r="BF67" s="54">
        <f t="shared" si="111"/>
        <v>12</v>
      </c>
      <c r="BG67" s="53">
        <f t="shared" si="122"/>
        <v>-2.0570000000000022</v>
      </c>
      <c r="BH67" s="54">
        <f t="shared" si="112"/>
        <v>3</v>
      </c>
      <c r="BI67" s="53">
        <f t="shared" si="86"/>
        <v>-3.7740000000000009</v>
      </c>
      <c r="BJ67" s="54">
        <f t="shared" si="113"/>
        <v>16</v>
      </c>
      <c r="BK67" s="53">
        <f t="shared" si="87"/>
        <v>3.5350000000000037</v>
      </c>
      <c r="BL67" s="54">
        <f t="shared" si="114"/>
        <v>16</v>
      </c>
      <c r="BM67" s="53">
        <f t="shared" si="122"/>
        <v>0.18699999999999761</v>
      </c>
      <c r="BN67" s="54">
        <f t="shared" si="115"/>
        <v>5</v>
      </c>
      <c r="BO67" s="53">
        <f t="shared" si="122"/>
        <v>-3.8040000000000003</v>
      </c>
      <c r="BP67" s="54">
        <f t="shared" si="116"/>
        <v>18</v>
      </c>
      <c r="BQ67" s="65">
        <f t="shared" si="117"/>
        <v>31</v>
      </c>
      <c r="BR67" s="47">
        <f t="shared" si="118"/>
        <v>3</v>
      </c>
      <c r="BS67" s="56"/>
      <c r="BT67" s="57">
        <f t="shared" ref="BT67:BT68" si="124">BT44-BT21</f>
        <v>-20.400000000000002</v>
      </c>
      <c r="BU67" s="54">
        <f t="shared" si="119"/>
        <v>18</v>
      </c>
      <c r="BV67" s="57">
        <f t="shared" ref="BV67:BV68" si="125">BV44-BV21</f>
        <v>-0.20000000000000284</v>
      </c>
      <c r="BW67" s="54">
        <f t="shared" si="119"/>
        <v>8</v>
      </c>
      <c r="BX67" s="57">
        <f t="shared" ref="BX67:BX68" si="126">BX44-BX21</f>
        <v>0.60000000000000142</v>
      </c>
      <c r="BY67" s="58">
        <f t="shared" si="120"/>
        <v>8</v>
      </c>
      <c r="BZ67" s="69"/>
    </row>
    <row r="68" spans="1:78" ht="25" customHeight="1" thickBot="1" x14ac:dyDescent="0.25">
      <c r="A68" s="92" t="s">
        <v>12</v>
      </c>
      <c r="B68" s="59">
        <f t="shared" si="122"/>
        <v>1.4910000000000001</v>
      </c>
      <c r="C68" s="60">
        <f t="shared" si="89"/>
        <v>7</v>
      </c>
      <c r="D68" s="61">
        <f t="shared" si="122"/>
        <v>1.665</v>
      </c>
      <c r="E68" s="60">
        <f t="shared" si="89"/>
        <v>6</v>
      </c>
      <c r="F68" s="61">
        <f t="shared" si="122"/>
        <v>2.3689999999999998</v>
      </c>
      <c r="G68" s="60">
        <f t="shared" si="90"/>
        <v>1</v>
      </c>
      <c r="H68" s="61">
        <f t="shared" si="122"/>
        <v>0.83000000000000007</v>
      </c>
      <c r="I68" s="60">
        <f t="shared" si="91"/>
        <v>8</v>
      </c>
      <c r="J68" s="49">
        <f t="shared" si="123"/>
        <v>0</v>
      </c>
      <c r="K68" s="47">
        <f t="shared" si="92"/>
        <v>9</v>
      </c>
      <c r="L68" s="62"/>
      <c r="M68" s="59">
        <f t="shared" si="122"/>
        <v>1.3099999999999987</v>
      </c>
      <c r="N68" s="60">
        <f t="shared" si="77"/>
        <v>2</v>
      </c>
      <c r="O68" s="59">
        <f t="shared" si="122"/>
        <v>0.44600000000000151</v>
      </c>
      <c r="P68" s="60">
        <f t="shared" si="93"/>
        <v>6</v>
      </c>
      <c r="Q68" s="59">
        <f t="shared" si="122"/>
        <v>-0.16300000000000026</v>
      </c>
      <c r="R68" s="60">
        <f t="shared" si="94"/>
        <v>13</v>
      </c>
      <c r="S68" s="61">
        <f t="shared" si="122"/>
        <v>2.3019999999999996</v>
      </c>
      <c r="T68" s="60">
        <f t="shared" si="95"/>
        <v>2</v>
      </c>
      <c r="U68" s="49">
        <f t="shared" si="78"/>
        <v>-3</v>
      </c>
      <c r="V68" s="47">
        <f t="shared" si="96"/>
        <v>13</v>
      </c>
      <c r="W68" s="62"/>
      <c r="X68" s="59">
        <f t="shared" si="122"/>
        <v>1.330999999999996</v>
      </c>
      <c r="Y68" s="60">
        <f t="shared" si="97"/>
        <v>5</v>
      </c>
      <c r="Z68" s="59">
        <f t="shared" si="122"/>
        <v>2.5760000000000005</v>
      </c>
      <c r="AA68" s="60">
        <f t="shared" si="98"/>
        <v>1</v>
      </c>
      <c r="AB68" s="59">
        <f t="shared" si="122"/>
        <v>1.4230000000000018</v>
      </c>
      <c r="AC68" s="60">
        <f t="shared" si="99"/>
        <v>3</v>
      </c>
      <c r="AD68" s="59">
        <f t="shared" si="122"/>
        <v>1.5280000000000005</v>
      </c>
      <c r="AE68" s="60">
        <f t="shared" si="100"/>
        <v>5</v>
      </c>
      <c r="AF68" s="66">
        <f t="shared" si="79"/>
        <v>-1</v>
      </c>
      <c r="AG68" s="47">
        <f t="shared" si="101"/>
        <v>12</v>
      </c>
      <c r="AH68" s="62"/>
      <c r="AI68" s="59">
        <f t="shared" si="122"/>
        <v>-0.15100000000000158</v>
      </c>
      <c r="AJ68" s="60">
        <f t="shared" si="102"/>
        <v>5</v>
      </c>
      <c r="AK68" s="59">
        <f t="shared" si="122"/>
        <v>-0.21399999999999864</v>
      </c>
      <c r="AL68" s="60">
        <f t="shared" si="102"/>
        <v>3</v>
      </c>
      <c r="AM68" s="59">
        <f t="shared" si="122"/>
        <v>-1.1000000000002785E-2</v>
      </c>
      <c r="AN68" s="60">
        <f t="shared" si="103"/>
        <v>7</v>
      </c>
      <c r="AO68" s="61">
        <f t="shared" si="122"/>
        <v>-0.69399999999999906</v>
      </c>
      <c r="AP68" s="60">
        <f t="shared" si="104"/>
        <v>4</v>
      </c>
      <c r="AQ68" s="66">
        <f t="shared" si="80"/>
        <v>9</v>
      </c>
      <c r="AR68" s="47">
        <f t="shared" si="105"/>
        <v>2</v>
      </c>
      <c r="AS68" s="62"/>
      <c r="AT68" s="46">
        <f t="shared" si="81"/>
        <v>-0.30400000000000027</v>
      </c>
      <c r="AU68" s="47">
        <f t="shared" si="106"/>
        <v>9</v>
      </c>
      <c r="AV68" s="46">
        <f t="shared" si="82"/>
        <v>2.5999999999999801E-2</v>
      </c>
      <c r="AW68" s="47">
        <f t="shared" si="107"/>
        <v>9</v>
      </c>
      <c r="AX68" s="46">
        <f t="shared" si="83"/>
        <v>-4.1829999999999927</v>
      </c>
      <c r="AY68" s="47">
        <f t="shared" si="108"/>
        <v>8</v>
      </c>
      <c r="AZ68" s="46">
        <f t="shared" si="84"/>
        <v>-0.6699999999999946</v>
      </c>
      <c r="BA68" s="47">
        <f t="shared" si="109"/>
        <v>8</v>
      </c>
      <c r="BB68" s="46">
        <f t="shared" si="85"/>
        <v>-5</v>
      </c>
      <c r="BC68" s="47">
        <f t="shared" si="110"/>
        <v>13</v>
      </c>
      <c r="BD68" s="62"/>
      <c r="BE68" s="59">
        <f t="shared" si="122"/>
        <v>9.7610000000000028</v>
      </c>
      <c r="BF68" s="60">
        <f t="shared" si="111"/>
        <v>1</v>
      </c>
      <c r="BG68" s="59">
        <f t="shared" si="122"/>
        <v>-1.1300000000000026</v>
      </c>
      <c r="BH68" s="60">
        <f t="shared" si="112"/>
        <v>7</v>
      </c>
      <c r="BI68" s="59">
        <f t="shared" si="86"/>
        <v>-4.1649999999999991</v>
      </c>
      <c r="BJ68" s="60">
        <f t="shared" si="113"/>
        <v>17</v>
      </c>
      <c r="BK68" s="59">
        <f t="shared" si="87"/>
        <v>-1.8870000000000005</v>
      </c>
      <c r="BL68" s="60">
        <f t="shared" si="114"/>
        <v>5</v>
      </c>
      <c r="BM68" s="59">
        <f t="shared" si="122"/>
        <v>-0.33399999999999608</v>
      </c>
      <c r="BN68" s="60">
        <f t="shared" si="115"/>
        <v>10</v>
      </c>
      <c r="BO68" s="59">
        <f t="shared" si="122"/>
        <v>1.4910000000000001</v>
      </c>
      <c r="BP68" s="60">
        <f t="shared" si="116"/>
        <v>7</v>
      </c>
      <c r="BQ68" s="66">
        <f t="shared" si="117"/>
        <v>10</v>
      </c>
      <c r="BR68" s="47">
        <f t="shared" si="118"/>
        <v>11</v>
      </c>
      <c r="BS68" s="62"/>
      <c r="BT68" s="63">
        <f t="shared" si="124"/>
        <v>3.6999999999999993</v>
      </c>
      <c r="BU68" s="60">
        <f t="shared" si="119"/>
        <v>9</v>
      </c>
      <c r="BV68" s="63">
        <f t="shared" si="125"/>
        <v>18.7</v>
      </c>
      <c r="BW68" s="60">
        <f t="shared" si="119"/>
        <v>1</v>
      </c>
      <c r="BX68" s="63">
        <f t="shared" si="126"/>
        <v>2.5</v>
      </c>
      <c r="BY68" s="64">
        <f t="shared" si="120"/>
        <v>4</v>
      </c>
      <c r="BZ68" s="69"/>
    </row>
    <row r="69" spans="1:78" x14ac:dyDescent="0.2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69"/>
      <c r="BN69" s="69"/>
      <c r="BO69" s="69"/>
      <c r="BP69" s="69"/>
      <c r="BQ69" s="69"/>
      <c r="BR69" s="69"/>
      <c r="BS69" s="69"/>
      <c r="BT69" s="69"/>
      <c r="BU69" s="69"/>
      <c r="BV69" s="69"/>
      <c r="BW69" s="69"/>
      <c r="BX69" s="69"/>
      <c r="BY69" s="69"/>
      <c r="BZ69" s="69"/>
    </row>
    <row r="70" spans="1:78" x14ac:dyDescent="0.2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69"/>
      <c r="BN70" s="69"/>
      <c r="BO70" s="69"/>
      <c r="BP70" s="69"/>
      <c r="BQ70" s="69"/>
      <c r="BR70" s="69"/>
      <c r="BS70" s="69"/>
      <c r="BT70" s="69"/>
      <c r="BU70" s="69"/>
      <c r="BV70" s="69"/>
      <c r="BW70" s="69"/>
      <c r="BX70" s="69"/>
      <c r="BY70" s="69"/>
      <c r="BZ70" s="69"/>
    </row>
    <row r="71" spans="1:78" x14ac:dyDescent="0.2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  <c r="BM71" s="69"/>
      <c r="BN71" s="69"/>
      <c r="BO71" s="69"/>
      <c r="BP71" s="69"/>
      <c r="BQ71" s="69"/>
      <c r="BR71" s="69"/>
      <c r="BS71" s="69"/>
      <c r="BT71" s="69"/>
      <c r="BU71" s="69"/>
      <c r="BV71" s="69"/>
      <c r="BW71" s="69"/>
      <c r="BX71" s="69"/>
      <c r="BY71" s="69"/>
      <c r="BZ71" s="69"/>
    </row>
    <row r="72" spans="1:78" x14ac:dyDescent="0.2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69"/>
      <c r="BN72" s="69"/>
      <c r="BO72" s="69"/>
      <c r="BP72" s="69"/>
      <c r="BQ72" s="69"/>
      <c r="BR72" s="69"/>
      <c r="BS72" s="69"/>
      <c r="BT72" s="69"/>
      <c r="BU72" s="69"/>
      <c r="BV72" s="69"/>
      <c r="BW72" s="69"/>
      <c r="BX72" s="69"/>
      <c r="BY72" s="69"/>
    </row>
  </sheetData>
  <mergeCells count="24">
    <mergeCell ref="BE49:BR49"/>
    <mergeCell ref="BT49:BY49"/>
    <mergeCell ref="A49:A50"/>
    <mergeCell ref="B49:K49"/>
    <mergeCell ref="M49:V49"/>
    <mergeCell ref="X49:AG49"/>
    <mergeCell ref="AI49:AR49"/>
    <mergeCell ref="AT49:BC49"/>
    <mergeCell ref="BE3:BR3"/>
    <mergeCell ref="BT3:BY3"/>
    <mergeCell ref="A26:A27"/>
    <mergeCell ref="B26:K26"/>
    <mergeCell ref="M26:V26"/>
    <mergeCell ref="X26:AG26"/>
    <mergeCell ref="AI26:AR26"/>
    <mergeCell ref="AT26:BC26"/>
    <mergeCell ref="BE26:BR26"/>
    <mergeCell ref="BT26:BY26"/>
    <mergeCell ref="A3:A4"/>
    <mergeCell ref="B3:K3"/>
    <mergeCell ref="M3:V3"/>
    <mergeCell ref="X3:AG3"/>
    <mergeCell ref="AI3:AR3"/>
    <mergeCell ref="AT3:BC3"/>
  </mergeCells>
  <conditionalFormatting sqref="B5:B22">
    <cfRule type="dataBar" priority="1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{EFFDC223-CECA-FE49-81C5-C42928DBEF2A}</x14:id>
        </ext>
      </extLst>
    </cfRule>
  </conditionalFormatting>
  <conditionalFormatting sqref="B28:B45">
    <cfRule type="dataBar" priority="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{D7474706-3C34-1349-9E91-3F20DD461AE8}</x14:id>
        </ext>
      </extLst>
    </cfRule>
  </conditionalFormatting>
  <conditionalFormatting sqref="B51:B68">
    <cfRule type="dataBar" priority="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{1DB12C03-8099-0247-BCAC-1F6748CD89CB}</x14:id>
        </ext>
      </extLst>
    </cfRule>
  </conditionalFormatting>
  <conditionalFormatting sqref="D5:D22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{AA84A0FD-84D9-264A-AAD9-82B30F68B980}</x14:id>
        </ext>
      </extLst>
    </cfRule>
  </conditionalFormatting>
  <conditionalFormatting sqref="D28:D45">
    <cfRule type="dataBar" priority="1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{02A3E60E-DA92-1044-9F60-9AA54F18B533}</x14:id>
        </ext>
      </extLst>
    </cfRule>
  </conditionalFormatting>
  <conditionalFormatting sqref="D51:D68">
    <cfRule type="dataBar" priority="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{656813A9-AF18-784E-B2EF-7F681BBA94E7}</x14:id>
        </ext>
      </extLst>
    </cfRule>
  </conditionalFormatting>
  <conditionalFormatting sqref="F5:F22">
    <cfRule type="dataBar" priority="1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{F18918EB-4850-1747-8A95-5DD7D3DF3851}</x14:id>
        </ext>
      </extLst>
    </cfRule>
    <cfRule type="dataBar" priority="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{A84258D2-05E0-D54A-B687-31B2AB2B4884}</x14:id>
        </ext>
      </extLst>
    </cfRule>
  </conditionalFormatting>
  <conditionalFormatting sqref="F28:F45">
    <cfRule type="dataBar" priority="1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{9831C7C4-4CB8-6E41-90EA-275AD4AA83B4}</x14:id>
        </ext>
      </extLst>
    </cfRule>
    <cfRule type="dataBar" priority="1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{C8958535-58C4-5048-8D07-F9A76DAC34D0}</x14:id>
        </ext>
      </extLst>
    </cfRule>
  </conditionalFormatting>
  <conditionalFormatting sqref="F51:F68">
    <cfRule type="dataBar" priority="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{706C4D05-5689-8F42-808C-16863431568E}</x14:id>
        </ext>
      </extLst>
    </cfRule>
    <cfRule type="dataBar" priority="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{6824C26A-8463-D447-B700-4D665324CEB1}</x14:id>
        </ext>
      </extLst>
    </cfRule>
  </conditionalFormatting>
  <conditionalFormatting sqref="H5:H22">
    <cfRule type="dataBar" priority="1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{8E79B166-F7D7-6A4D-A0BE-02F6712A2076}</x14:id>
        </ext>
      </extLst>
    </cfRule>
  </conditionalFormatting>
  <conditionalFormatting sqref="H28:H45">
    <cfRule type="dataBar" priority="1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{3ACD28C0-50CB-934D-BCFB-C74C77EA9532}</x14:id>
        </ext>
      </extLst>
    </cfRule>
  </conditionalFormatting>
  <conditionalFormatting sqref="H51:H68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{D02BCC42-28D8-804E-A326-68CE4DE552C7}</x14:id>
        </ext>
      </extLst>
    </cfRule>
  </conditionalFormatting>
  <conditionalFormatting sqref="J5:J22">
    <cfRule type="dataBar" priority="1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{CDDA9FDB-AF81-8849-9E28-20ECCDB63713}</x14:id>
        </ext>
      </extLst>
    </cfRule>
  </conditionalFormatting>
  <conditionalFormatting sqref="J28:J45">
    <cfRule type="dataBar" priority="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{9894D09C-B907-A742-8864-FD4FFB0A0721}</x14:id>
        </ext>
      </extLst>
    </cfRule>
  </conditionalFormatting>
  <conditionalFormatting sqref="J51:J68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{95E0930F-1E3D-004C-ADB4-8C5555BF9F71}</x14:id>
        </ext>
      </extLst>
    </cfRule>
  </conditionalFormatting>
  <conditionalFormatting sqref="M5:M22">
    <cfRule type="dataBar" priority="1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{D54BF649-E620-2A44-A0BC-0954FCF26B7F}</x14:id>
        </ext>
      </extLst>
    </cfRule>
    <cfRule type="dataBar" priority="1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{8FFFAD88-A71F-1244-9EA2-741143C8D243}</x14:id>
        </ext>
      </extLst>
    </cfRule>
  </conditionalFormatting>
  <conditionalFormatting sqref="M28:M45">
    <cfRule type="dataBar" priority="1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{4AC4AC9E-DAD2-4046-BF46-C344628D5C15}</x14:id>
        </ext>
      </extLst>
    </cfRule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{CE4ADC26-0C44-8C4A-A836-54D7B0FD004E}</x14:id>
        </ext>
      </extLst>
    </cfRule>
  </conditionalFormatting>
  <conditionalFormatting sqref="M51:M68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{6DBFBF35-703E-574F-B04F-6587AC1DA727}</x14:id>
        </ext>
      </extLst>
    </cfRule>
    <cfRule type="dataBar" priority="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{0ADE49D8-2D01-434B-95F0-8CF651FF7A45}</x14:id>
        </ext>
      </extLst>
    </cfRule>
  </conditionalFormatting>
  <conditionalFormatting sqref="O5:O22">
    <cfRule type="dataBar" priority="1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{70A32D90-41D0-D141-8714-4C3A0C355F52}</x14:id>
        </ext>
      </extLst>
    </cfRule>
    <cfRule type="dataBar" priority="1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{3F05E4A8-5D23-434A-8EA1-C1137D01F5B0}</x14:id>
        </ext>
      </extLst>
    </cfRule>
  </conditionalFormatting>
  <conditionalFormatting sqref="O28:O45">
    <cfRule type="dataBar" priority="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{EE2996AA-72FA-B04A-A61F-DD6E64E853FD}</x14:id>
        </ext>
      </extLst>
    </cfRule>
    <cfRule type="dataBar" priority="1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{85A5061C-BE18-4B4B-9BFB-C7CDF6268CF5}</x14:id>
        </ext>
      </extLst>
    </cfRule>
  </conditionalFormatting>
  <conditionalFormatting sqref="O51:O68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{2700B404-9C58-884D-A294-7B34363B2F7F}</x14:id>
        </ext>
      </extLst>
    </cfRule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{087C21B1-7B4D-BE4B-9510-6CE52FCA089D}</x14:id>
        </ext>
      </extLst>
    </cfRule>
  </conditionalFormatting>
  <conditionalFormatting sqref="Q5:Q22"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{08CE98AD-6F3B-2C44-99EA-3B127931B1EC}</x14:id>
        </ext>
      </extLst>
    </cfRule>
    <cfRule type="dataBar" priority="1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{12B84114-491C-5B4C-A621-B467CCC1200A}</x14:id>
        </ext>
      </extLst>
    </cfRule>
  </conditionalFormatting>
  <conditionalFormatting sqref="Q28:Q45">
    <cfRule type="dataBar" priority="1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{961A19CB-7611-8848-BDE9-E29D3629F675}</x14:id>
        </ext>
      </extLst>
    </cfRule>
    <cfRule type="dataBar" priority="1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{E53F59DB-698F-C949-B755-6BEC35DDF400}</x14:id>
        </ext>
      </extLst>
    </cfRule>
  </conditionalFormatting>
  <conditionalFormatting sqref="Q51:Q68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{DC60056A-E280-174C-8C57-98207D28016E}</x14:id>
        </ext>
      </extLst>
    </cfRule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{F087F135-C134-E449-AC3A-C1E8CE92ED55}</x14:id>
        </ext>
      </extLst>
    </cfRule>
  </conditionalFormatting>
  <conditionalFormatting sqref="S5:S22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{C3A88304-B0B6-724C-AF36-69704466612B}</x14:id>
        </ext>
      </extLst>
    </cfRule>
  </conditionalFormatting>
  <conditionalFormatting sqref="S28:S45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{2B7F570E-CCD9-354C-9528-5AB287EC0754}</x14:id>
        </ext>
      </extLst>
    </cfRule>
  </conditionalFormatting>
  <conditionalFormatting sqref="S51:S68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{E8B35ABA-A34F-4F46-BB9F-580B66775CD4}</x14:id>
        </ext>
      </extLst>
    </cfRule>
  </conditionalFormatting>
  <conditionalFormatting sqref="U5:U22">
    <cfRule type="dataBar" priority="1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{C0364CB5-2EC6-6144-AFF7-DA93EE9F0997}</x14:id>
        </ext>
      </extLst>
    </cfRule>
  </conditionalFormatting>
  <conditionalFormatting sqref="U28:U45">
    <cfRule type="dataBar" priority="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{2F23EAAE-CFD5-C14C-84C2-82825D703815}</x14:id>
        </ext>
      </extLst>
    </cfRule>
  </conditionalFormatting>
  <conditionalFormatting sqref="U51:U68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{31BC46AD-1B40-3B4E-BEA6-E9116019F62D}</x14:id>
        </ext>
      </extLst>
    </cfRule>
  </conditionalFormatting>
  <conditionalFormatting sqref="X5:X22">
    <cfRule type="dataBar" priority="1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{E7934513-C8BB-4B42-A9CC-D467FFD63502}</x14:id>
        </ext>
      </extLst>
    </cfRule>
    <cfRule type="dataBar" priority="169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{0E1DFC34-0705-614C-830D-B637B8ED7711}</x14:id>
        </ext>
      </extLst>
    </cfRule>
  </conditionalFormatting>
  <conditionalFormatting sqref="X28:X45">
    <cfRule type="dataBar" priority="120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{706E1A5A-458B-DC45-A583-64CDDB4A70D7}</x14:id>
        </ext>
      </extLst>
    </cfRule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{F191CAB8-C4B9-EA4A-8D48-5A7D80F73015}</x14:id>
        </ext>
      </extLst>
    </cfRule>
  </conditionalFormatting>
  <conditionalFormatting sqref="X51:X68"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{6B83CEB7-FD30-B642-B270-0B39A82F5861}</x14:id>
        </ext>
      </extLst>
    </cfRule>
    <cfRule type="dataBar" priority="71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{3DE60579-4864-4340-9509-B261DBE620C0}</x14:id>
        </ext>
      </extLst>
    </cfRule>
  </conditionalFormatting>
  <conditionalFormatting sqref="Z5:Z22">
    <cfRule type="dataBar" priority="140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{D8AC7BE3-B413-074B-9491-9694B298B224}</x14:id>
        </ext>
      </extLst>
    </cfRule>
    <cfRule type="dataBar" priority="1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{23193098-200C-2545-A867-F997AAE88154}</x14:id>
        </ext>
      </extLst>
    </cfRule>
  </conditionalFormatting>
  <conditionalFormatting sqref="Z28:Z45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{0376F883-DB6D-7C4A-B0D4-48604BACED62}</x14:id>
        </ext>
      </extLst>
    </cfRule>
    <cfRule type="dataBar" priority="91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{7DE0B4B6-983F-C54F-BB79-6D574E756B3C}</x14:id>
        </ext>
      </extLst>
    </cfRule>
  </conditionalFormatting>
  <conditionalFormatting sqref="Z51:Z68">
    <cfRule type="dataBar" priority="41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{F0C0B30C-03E2-1D45-9B12-DC86FE3478E4}</x14:id>
        </ext>
      </extLst>
    </cfRule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{5E8D564D-2A53-704B-96BE-5B883E8AAF6B}</x14:id>
        </ext>
      </extLst>
    </cfRule>
  </conditionalFormatting>
  <conditionalFormatting sqref="AB5:AB22">
    <cfRule type="dataBar" priority="138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{8A59A04B-B074-0F43-8BD4-E9CFBC84DBAA}</x14:id>
        </ext>
      </extLst>
    </cfRule>
    <cfRule type="dataBar" priority="1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{81686A75-5274-C34D-8EED-E45AF2AC5136}</x14:id>
        </ext>
      </extLst>
    </cfRule>
  </conditionalFormatting>
  <conditionalFormatting sqref="AB28:AB45">
    <cfRule type="dataBar" priority="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{66E21BFB-DDC0-1244-816B-A82FC0866C7B}</x14:id>
        </ext>
      </extLst>
    </cfRule>
    <cfRule type="dataBar" priority="89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{032BC081-925C-1948-AA31-0DF04AC9857F}</x14:id>
        </ext>
      </extLst>
    </cfRule>
  </conditionalFormatting>
  <conditionalFormatting sqref="AB51:AB68">
    <cfRule type="dataBar" priority="39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{564284F2-ABAE-0841-89F2-677E3FC908DA}</x14:id>
        </ext>
      </extLst>
    </cfRule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{49EC7D78-AC9B-B345-93AD-4F6C02A065E6}</x14:id>
        </ext>
      </extLst>
    </cfRule>
  </conditionalFormatting>
  <conditionalFormatting sqref="AD5:AD22">
    <cfRule type="dataBar" priority="136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{C5888B95-4DA5-4841-BC1F-8C98A1343DE7}</x14:id>
        </ext>
      </extLst>
    </cfRule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{A984E1FF-90C6-8944-8540-3F44D95BEF54}</x14:id>
        </ext>
      </extLst>
    </cfRule>
  </conditionalFormatting>
  <conditionalFormatting sqref="AD28:AD45">
    <cfRule type="dataBar" priority="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{A57B02CB-84EB-684A-8B69-C01735608C0F}</x14:id>
        </ext>
      </extLst>
    </cfRule>
    <cfRule type="dataBar" priority="87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{30FAA174-C91F-B549-A2AA-E36DE5AA71D8}</x14:id>
        </ext>
      </extLst>
    </cfRule>
  </conditionalFormatting>
  <conditionalFormatting sqref="AD51:AD68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{5F8F5E9C-280D-FF4A-A587-D767CFDE9E54}</x14:id>
        </ext>
      </extLst>
    </cfRule>
    <cfRule type="dataBar" priority="37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{45676BD6-200D-4147-A166-F32D2BAEAB25}</x14:id>
        </ext>
      </extLst>
    </cfRule>
  </conditionalFormatting>
  <conditionalFormatting sqref="AF5:AF22">
    <cfRule type="dataBar" priority="134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{046A3AB1-E57E-6248-8EAE-FD79CFE5DBA8}</x14:id>
        </ext>
      </extLst>
    </cfRule>
    <cfRule type="dataBar" priority="1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{A964E395-462B-014C-8A83-1F93C2CB4D25}</x14:id>
        </ext>
      </extLst>
    </cfRule>
  </conditionalFormatting>
  <conditionalFormatting sqref="AF28:AF45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{C5EC2292-1F2B-2448-ACDD-69EBEF0C68E0}</x14:id>
        </ext>
      </extLst>
    </cfRule>
    <cfRule type="dataBar" priority="85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{C94F0B40-253B-494B-BDD4-B01C818A70DF}</x14:id>
        </ext>
      </extLst>
    </cfRule>
  </conditionalFormatting>
  <conditionalFormatting sqref="AF51:AF68">
    <cfRule type="dataBar" priority="35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{A730E045-1A12-A442-AEF3-B6DEBBFA7BCF}</x14:id>
        </ext>
      </extLst>
    </cfRule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{EE8E28E8-8CA4-714C-AF2B-5E728B0A4588}</x14:id>
        </ext>
      </extLst>
    </cfRule>
  </conditionalFormatting>
  <conditionalFormatting sqref="AI5:AI22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{779B4DA5-5055-3941-8799-058707FD4491}</x14:id>
        </ext>
      </extLst>
    </cfRule>
    <cfRule type="dataBar" priority="1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{B8FCD626-F7EB-154C-A250-C37AF17552FF}</x14:id>
        </ext>
      </extLst>
    </cfRule>
  </conditionalFormatting>
  <conditionalFormatting sqref="AI28:AI45">
    <cfRule type="dataBar" priority="1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{9100CEDA-764C-F041-86D3-8A1185C03104}</x14:id>
        </ext>
      </extLst>
    </cfRule>
    <cfRule type="dataBar" priority="1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{71C2D774-2CBB-5540-875A-2F89EB5C0D8E}</x14:id>
        </ext>
      </extLst>
    </cfRule>
  </conditionalFormatting>
  <conditionalFormatting sqref="AI51:AI68">
    <cfRule type="dataBar" priority="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{B1F339DF-200E-7D49-98BB-F189C01500F6}</x14:id>
        </ext>
      </extLst>
    </cfRule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{C743CFCA-8519-0F49-AFE3-63A7DD84820A}</x14:id>
        </ext>
      </extLst>
    </cfRule>
  </conditionalFormatting>
  <conditionalFormatting sqref="AK5:AK22"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{4FF53E7F-55EA-314E-8D19-AC61C616D73A}</x14:id>
        </ext>
      </extLst>
    </cfRule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{B9A62E0B-A1E3-F94B-8D3F-8D5F477B23A5}</x14:id>
        </ext>
      </extLst>
    </cfRule>
  </conditionalFormatting>
  <conditionalFormatting sqref="AK28:AK45">
    <cfRule type="dataBar" priority="1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{AB136989-1341-3044-86A2-516D0CFF6CF5}</x14:id>
        </ext>
      </extLst>
    </cfRule>
    <cfRule type="dataBar" priority="1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{A366408B-70D6-4D42-B99B-A3C9E859349C}</x14:id>
        </ext>
      </extLst>
    </cfRule>
  </conditionalFormatting>
  <conditionalFormatting sqref="AK51:AK68">
    <cfRule type="dataBar" priority="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{19ABF799-7C6F-6547-B2B0-D860059E97B5}</x14:id>
        </ext>
      </extLst>
    </cfRule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{C20EC067-AF3B-934A-95D2-48FA40B6EDF0}</x14:id>
        </ext>
      </extLst>
    </cfRule>
  </conditionalFormatting>
  <conditionalFormatting sqref="AM5:AM22">
    <cfRule type="dataBar" priority="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{BB5A7856-BA24-C344-92E4-14324515262C}</x14:id>
        </ext>
      </extLst>
    </cfRule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{1BC3F21A-10A0-F545-9972-79CD6E054C70}</x14:id>
        </ext>
      </extLst>
    </cfRule>
  </conditionalFormatting>
  <conditionalFormatting sqref="AM28:AM45">
    <cfRule type="dataBar" priority="1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{4ADFC978-C9E9-A64E-9E38-C4B1FC34CF61}</x14:id>
        </ext>
      </extLst>
    </cfRule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{E1393B82-97D2-3B4A-BABF-A67FF652F9D2}</x14:id>
        </ext>
      </extLst>
    </cfRule>
  </conditionalFormatting>
  <conditionalFormatting sqref="AM51:AM68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{563BC086-076F-FC4C-9403-FF096F3B03E2}</x14:id>
        </ext>
      </extLst>
    </cfRule>
    <cfRule type="dataBar" priority="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{33113302-6C3A-FB4E-9FC1-3B225B7570DD}</x14:id>
        </ext>
      </extLst>
    </cfRule>
  </conditionalFormatting>
  <conditionalFormatting sqref="AO5:AO22"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{595DBB76-17AD-CC4F-B8E1-9A8D3DC752A0}</x14:id>
        </ext>
      </extLst>
    </cfRule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{C8DDD542-15D8-764B-BB87-0A5017E7C9A2}</x14:id>
        </ext>
      </extLst>
    </cfRule>
  </conditionalFormatting>
  <conditionalFormatting sqref="AO28:AO45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{8060FA05-80F7-5140-855D-B90869AEB5B4}</x14:id>
        </ext>
      </extLst>
    </cfRule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{80CC598F-A9F6-5E4A-A472-3EF8199A6316}</x14:id>
        </ext>
      </extLst>
    </cfRule>
  </conditionalFormatting>
  <conditionalFormatting sqref="AO51:AO68">
    <cfRule type="dataBar" priority="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{E4C95A2F-E038-F043-B167-7F2EBF3AF68E}</x14:id>
        </ext>
      </extLst>
    </cfRule>
  </conditionalFormatting>
  <conditionalFormatting sqref="AQ5:AQ22">
    <cfRule type="dataBar" priority="1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{EBD63D75-5BCD-A940-B7DF-62D0008A5212}</x14:id>
        </ext>
      </extLst>
    </cfRule>
    <cfRule type="dataBar" priority="1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{4F3E00AD-B637-CC48-8458-289EDDCAC541}</x14:id>
        </ext>
      </extLst>
    </cfRule>
  </conditionalFormatting>
  <conditionalFormatting sqref="AQ28:AQ45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{9B53C241-9616-7148-A1C3-CAFBF0D46903}</x14:id>
        </ext>
      </extLst>
    </cfRule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{D6DBCF92-17B0-BF41-B87D-89AEC43FBAC4}</x14:id>
        </ext>
      </extLst>
    </cfRule>
  </conditionalFormatting>
  <conditionalFormatting sqref="AQ51:AQ68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{4604B847-4C28-B242-ACC7-62A50F4977D6}</x14:id>
        </ext>
      </extLst>
    </cfRule>
    <cfRule type="dataBar" priority="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{BCC193E3-A67D-BD41-8FCA-30C1F29175F8}</x14:id>
        </ext>
      </extLst>
    </cfRule>
  </conditionalFormatting>
  <conditionalFormatting sqref="AT5:AT22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{1B210461-89E0-6E4C-AC23-E3EBB15F5249}</x14:id>
        </ext>
      </extLst>
    </cfRule>
    <cfRule type="dataBar" priority="29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{330E1D0F-6462-C544-9A84-3EE437D47A43}</x14:id>
        </ext>
      </extLst>
    </cfRule>
  </conditionalFormatting>
  <conditionalFormatting sqref="AT28:AT45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{FCBFE6B7-DE2B-0646-AE02-28CAB75B870C}</x14:id>
        </ext>
      </extLst>
    </cfRule>
    <cfRule type="dataBar" priority="19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{926E776B-98A3-1E47-8455-B68C22B73953}</x14:id>
        </ext>
      </extLst>
    </cfRule>
  </conditionalFormatting>
  <conditionalFormatting sqref="AT51:AT68">
    <cfRule type="dataBar" priority="9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{4A68359E-D554-A44C-88BF-5AA6F9D3B85C}</x14:id>
        </ext>
      </extLst>
    </cfRule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{3C0C0190-A14F-E445-9629-AAAAC725E9DA}</x14:id>
        </ext>
      </extLst>
    </cfRule>
  </conditionalFormatting>
  <conditionalFormatting sqref="AV5:AV22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{6BDEA157-3E04-044D-AA45-F179DC0581A0}</x14:id>
        </ext>
      </extLst>
    </cfRule>
    <cfRule type="dataBar" priority="27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{7E96CA82-8208-5B44-A4DB-CD7EADC0B1B1}</x14:id>
        </ext>
      </extLst>
    </cfRule>
  </conditionalFormatting>
  <conditionalFormatting sqref="AV28:AV45">
    <cfRule type="dataBar" priority="17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{B9B87BB6-8C0A-D944-9C22-DD4F50DA12FF}</x14:id>
        </ext>
      </extLst>
    </cfRule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{0EF1D4CC-81F2-3E40-881A-86AA9A6A265E}</x14:id>
        </ext>
      </extLst>
    </cfRule>
  </conditionalFormatting>
  <conditionalFormatting sqref="AV51:AV68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{873BAFBE-411D-2047-80E3-0E63D20B8F79}</x14:id>
        </ext>
      </extLst>
    </cfRule>
    <cfRule type="dataBar" priority="7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{2A7AABF4-702A-5A4D-A3C1-5428CAF1CC7C}</x14:id>
        </ext>
      </extLst>
    </cfRule>
  </conditionalFormatting>
  <conditionalFormatting sqref="AX5:AX22">
    <cfRule type="dataBar" priority="25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{41499C9F-4421-624F-A08A-FFBBF5D91BDE}</x14:id>
        </ext>
      </extLst>
    </cfRule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{87543C09-61D9-E644-B32F-5ED723A367A8}</x14:id>
        </ext>
      </extLst>
    </cfRule>
  </conditionalFormatting>
  <conditionalFormatting sqref="AX28:AX45">
    <cfRule type="dataBar" priority="15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{9CB1F5B7-174F-5140-830D-55A2E6CA7252}</x14:id>
        </ext>
      </extLst>
    </cfRule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{C5A3EF7B-FE6E-1C4D-855B-E9CD550D9740}</x14:id>
        </ext>
      </extLst>
    </cfRule>
  </conditionalFormatting>
  <conditionalFormatting sqref="AX51:AX6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{AF5EE533-A682-CF42-A5E0-E37191F78F64}</x14:id>
        </ext>
      </extLst>
    </cfRule>
    <cfRule type="dataBar" priority="5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{B2A05264-5F34-B647-8A18-3F5868810AF9}</x14:id>
        </ext>
      </extLst>
    </cfRule>
  </conditionalFormatting>
  <conditionalFormatting sqref="AZ5:AZ22">
    <cfRule type="dataBar" priority="23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{053107B9-5CC9-C348-BE72-71CD804FB516}</x14:id>
        </ext>
      </extLst>
    </cfRule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{11C25A5F-E383-3E4F-97BB-F8654119B75F}</x14:id>
        </ext>
      </extLst>
    </cfRule>
  </conditionalFormatting>
  <conditionalFormatting sqref="AZ28:AZ45">
    <cfRule type="dataBar" priority="13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{2602D98D-F8C6-2147-9FAF-1F465378CB51}</x14:id>
        </ext>
      </extLst>
    </cfRule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{AF205F2C-2C86-4049-960D-5EA59468275F}</x14:id>
        </ext>
      </extLst>
    </cfRule>
  </conditionalFormatting>
  <conditionalFormatting sqref="AZ51:AZ68">
    <cfRule type="dataBar" priority="3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{E589F034-A374-4543-82D7-557B1DFAEC57}</x14:id>
        </ext>
      </extLst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{0E8AA315-8A7D-C34E-A521-A72DB6FD69D3}</x14:id>
        </ext>
      </extLst>
    </cfRule>
  </conditionalFormatting>
  <conditionalFormatting sqref="BB5:BB2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{20FC2483-2BF7-224D-BBF8-C3155D2AB6F0}</x14:id>
        </ext>
      </extLst>
    </cfRule>
    <cfRule type="dataBar" priority="21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{507F8943-386B-2B47-94B8-E084BAD8F220}</x14:id>
        </ext>
      </extLst>
    </cfRule>
  </conditionalFormatting>
  <conditionalFormatting sqref="BB28:BB4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{1BA105C8-85A6-3E47-8272-1B94ACB5991D}</x14:id>
        </ext>
      </extLst>
    </cfRule>
    <cfRule type="dataBar" priority="11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{B39B196B-99BA-7E49-AD0C-A9950D4FD961}</x14:id>
        </ext>
      </extLst>
    </cfRule>
  </conditionalFormatting>
  <conditionalFormatting sqref="BB51:BB68">
    <cfRule type="dataBar" priority="1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{C7B170DD-5B9B-1540-B684-3A87D38BB46C}</x14:id>
        </ext>
      </extLs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{7D705028-0FFA-9049-A1DD-60AE37A8410B}</x14:id>
        </ext>
      </extLst>
    </cfRule>
  </conditionalFormatting>
  <conditionalFormatting sqref="BE5:BE22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{D77D2D89-57B9-A442-9F41-968D3EDE045B}</x14:id>
        </ext>
      </extLst>
    </cfRule>
    <cfRule type="dataBar" priority="161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{2684B70D-2536-4E4B-9DE3-B466EBC6D0D9}</x14:id>
        </ext>
      </extLst>
    </cfRule>
  </conditionalFormatting>
  <conditionalFormatting sqref="BE28:BE45">
    <cfRule type="dataBar" priority="1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{C9EBBC00-CC1B-8041-87E9-0257AF71CB28}</x14:id>
        </ext>
      </extLst>
    </cfRule>
    <cfRule type="dataBar" priority="112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{2BB01807-0EA6-F241-90C5-07AD7B61E8EE}</x14:id>
        </ext>
      </extLst>
    </cfRule>
  </conditionalFormatting>
  <conditionalFormatting sqref="BE51:BE68"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{4893006D-3E7F-C840-9032-BB450470BDC0}</x14:id>
        </ext>
      </extLst>
    </cfRule>
    <cfRule type="dataBar" priority="62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{185DDAB1-A040-AB48-BD67-C12EAE6E3EA5}</x14:id>
        </ext>
      </extLst>
    </cfRule>
  </conditionalFormatting>
  <conditionalFormatting sqref="BG5:BG22">
    <cfRule type="dataBar" priority="159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{BE253FCA-27AA-9445-8B44-50B2CCF434E0}</x14:id>
        </ext>
      </extLst>
    </cfRule>
    <cfRule type="dataBar" priority="1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{E8771C43-8D27-5541-BAD3-FA1B4A9B04A7}</x14:id>
        </ext>
      </extLst>
    </cfRule>
  </conditionalFormatting>
  <conditionalFormatting sqref="BG28:BG45">
    <cfRule type="dataBar" priority="110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{1C15C2E0-4F14-3643-96ED-38B495B10176}</x14:id>
        </ext>
      </extLst>
    </cfRule>
    <cfRule type="dataBar" priority="1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{71DA0F63-54EA-ED4B-9527-C461AEC1A006}</x14:id>
        </ext>
      </extLst>
    </cfRule>
  </conditionalFormatting>
  <conditionalFormatting sqref="BG51:BG68">
    <cfRule type="dataBar" priority="60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{58BEEC5A-B5A2-1B4F-95D8-2368414D8D48}</x14:id>
        </ext>
      </extLst>
    </cfRule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{72058F70-1CF6-264F-A9AF-12DF0E5CE9D6}</x14:id>
        </ext>
      </extLst>
    </cfRule>
  </conditionalFormatting>
  <conditionalFormatting sqref="BI5:BI22">
    <cfRule type="dataBar" priority="157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{D2096517-7B82-A34A-8C91-918062AB3E35}</x14:id>
        </ext>
      </extLst>
    </cfRule>
    <cfRule type="dataBar" priority="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{75DF2AF6-4F1F-FE44-97C4-3298259BF112}</x14:id>
        </ext>
      </extLst>
    </cfRule>
  </conditionalFormatting>
  <conditionalFormatting sqref="BI28:BI45">
    <cfRule type="dataBar" priority="1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{3974669C-DC80-8547-AA9A-114D5E84FDF0}</x14:id>
        </ext>
      </extLst>
    </cfRule>
    <cfRule type="dataBar" priority="108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{5AA37A17-2FDD-ED4B-A13E-8B216AF4A539}</x14:id>
        </ext>
      </extLst>
    </cfRule>
  </conditionalFormatting>
  <conditionalFormatting sqref="BI51:BI68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{AA7C9736-9768-EC4D-AA83-B27EB11708A9}</x14:id>
        </ext>
      </extLst>
    </cfRule>
    <cfRule type="dataBar" priority="58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{2DAC9A53-038E-0A49-927F-7540C0890DD6}</x14:id>
        </ext>
      </extLst>
    </cfRule>
  </conditionalFormatting>
  <conditionalFormatting sqref="BK5:BK22"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{5AED1D1C-4587-7D47-8EEA-C9FD6FCCF26D}</x14:id>
        </ext>
      </extLst>
    </cfRule>
    <cfRule type="dataBar" priority="155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{646611E9-477A-2348-8125-E33E122071CC}</x14:id>
        </ext>
      </extLst>
    </cfRule>
  </conditionalFormatting>
  <conditionalFormatting sqref="BK28:BK45">
    <cfRule type="dataBar" priority="106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{B015C6C9-244F-804B-8892-F659A7E79A7F}</x14:id>
        </ext>
      </extLst>
    </cfRule>
    <cfRule type="dataBar" priority="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{4D66E20A-F89F-2B44-9527-872106BED012}</x14:id>
        </ext>
      </extLst>
    </cfRule>
  </conditionalFormatting>
  <conditionalFormatting sqref="BK51:BK68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{A3DD630F-3A39-1E48-9AC4-38C5A858E277}</x14:id>
        </ext>
      </extLst>
    </cfRule>
    <cfRule type="dataBar" priority="56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{CE5B2CE5-2E0D-0644-B6B9-25612D6E52CC}</x14:id>
        </ext>
      </extLst>
    </cfRule>
  </conditionalFormatting>
  <conditionalFormatting sqref="BM5:BM22">
    <cfRule type="dataBar" priority="1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{13A2580E-4E87-7348-BC1B-65C39CE042CC}</x14:id>
        </ext>
      </extLst>
    </cfRule>
    <cfRule type="dataBar" priority="153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{0F8EA3F5-323D-E14A-809E-C7EDCFDBE6F1}</x14:id>
        </ext>
      </extLst>
    </cfRule>
  </conditionalFormatting>
  <conditionalFormatting sqref="BM28:BM45">
    <cfRule type="dataBar" priority="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{35B86840-5FBC-634B-B3C4-ED5CF390C930}</x14:id>
        </ext>
      </extLst>
    </cfRule>
    <cfRule type="dataBar" priority="104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{1E64DC25-4A9E-1445-9C60-FA5DCA8BB2D3}</x14:id>
        </ext>
      </extLst>
    </cfRule>
  </conditionalFormatting>
  <conditionalFormatting sqref="BM51:BM68">
    <cfRule type="dataBar" priority="54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{E0DEDC2C-C543-AC4F-9AC1-F305CD242C25}</x14:id>
        </ext>
      </extLst>
    </cfRule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{B2D555D3-DF35-4746-8A7A-35D23352C977}</x14:id>
        </ext>
      </extLst>
    </cfRule>
  </conditionalFormatting>
  <conditionalFormatting sqref="BO5:BO22">
    <cfRule type="dataBar" priority="151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{F9AA0BFE-F18D-3741-AC63-A0B4DBA5D425}</x14:id>
        </ext>
      </extLst>
    </cfRule>
    <cfRule type="dataBar" priority="1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{B914D7A4-82D5-8F43-8290-B19CB46B267F}</x14:id>
        </ext>
      </extLst>
    </cfRule>
  </conditionalFormatting>
  <conditionalFormatting sqref="BO28:BO45">
    <cfRule type="dataBar" priority="1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{CCE5F593-5224-954B-A9EC-8CF5B3C0A083}</x14:id>
        </ext>
      </extLst>
    </cfRule>
    <cfRule type="dataBar" priority="102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{8A931AD7-D835-224B-AACD-5FA24FF2CA8B}</x14:id>
        </ext>
      </extLst>
    </cfRule>
  </conditionalFormatting>
  <conditionalFormatting sqref="BO51:BO68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{47943DA9-0CFD-FB48-9409-61ED4FB25D2F}</x14:id>
        </ext>
      </extLst>
    </cfRule>
    <cfRule type="dataBar" priority="52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{86AE446A-AE99-B240-B88C-A7E1B7EA5B80}</x14:id>
        </ext>
      </extLst>
    </cfRule>
  </conditionalFormatting>
  <conditionalFormatting sqref="BQ5:BQ22">
    <cfRule type="dataBar" priority="142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{0B5A417A-8F16-AB42-855B-64E528C07A3D}</x14:id>
        </ext>
      </extLst>
    </cfRule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{9189FD9B-9DE7-4F4C-9DA9-20921AEA4100}</x14:id>
        </ext>
      </extLst>
    </cfRule>
  </conditionalFormatting>
  <conditionalFormatting sqref="BQ28:BQ45">
    <cfRule type="dataBar" priority="93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{87F00F58-8925-314C-A70A-3883511283D7}</x14:id>
        </ext>
      </extLst>
    </cfRule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{480CF63F-5E16-DC42-ACF5-2F174661B0A9}</x14:id>
        </ext>
      </extLst>
    </cfRule>
  </conditionalFormatting>
  <conditionalFormatting sqref="BQ51:BQ68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{162C81F0-2874-5E47-B93F-73F5C092C181}</x14:id>
        </ext>
      </extLst>
    </cfRule>
    <cfRule type="dataBar" priority="43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{CDB86797-B7DF-0243-80BF-C397A2A01864}</x14:id>
        </ext>
      </extLst>
    </cfRule>
  </conditionalFormatting>
  <conditionalFormatting sqref="BT5:BT22">
    <cfRule type="dataBar" priority="15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{DCA88924-E7D9-4945-BAF9-D29773A673A8}</x14:id>
        </ext>
      </extLst>
    </cfRule>
  </conditionalFormatting>
  <conditionalFormatting sqref="BT28:BT45">
    <cfRule type="dataBar" priority="10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{11A0682B-DE5F-994A-9AB3-7FB573ECE06F}</x14:id>
        </ext>
      </extLst>
    </cfRule>
  </conditionalFormatting>
  <conditionalFormatting sqref="BT51:BT68">
    <cfRule type="dataBar" priority="5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{85BDE9AE-F797-F443-82C8-5E7E0DFCEEB7}</x14:id>
        </ext>
      </extLst>
    </cfRule>
  </conditionalFormatting>
  <conditionalFormatting sqref="BV5:BV22">
    <cfRule type="dataBar" priority="149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{AEEF7684-BEF2-4E43-B5B7-369006C2697C}</x14:id>
        </ext>
      </extLst>
    </cfRule>
  </conditionalFormatting>
  <conditionalFormatting sqref="BV28:BV45">
    <cfRule type="dataBar" priority="10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{F7A6C15A-C1F7-B146-88A0-A1A8F468DF97}</x14:id>
        </ext>
      </extLst>
    </cfRule>
  </conditionalFormatting>
  <conditionalFormatting sqref="BV51:BV68">
    <cfRule type="dataBar" priority="5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{C9C71358-FE3A-AC42-BCE8-A0734B4622D6}</x14:id>
        </ext>
      </extLst>
    </cfRule>
  </conditionalFormatting>
  <conditionalFormatting sqref="BX5:BX22">
    <cfRule type="dataBar" priority="14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{86382311-9CB6-144B-AE67-510B7DBD0536}</x14:id>
        </ext>
      </extLst>
    </cfRule>
  </conditionalFormatting>
  <conditionalFormatting sqref="BX28:BX45">
    <cfRule type="dataBar" priority="99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{DF0CB1AD-DA15-B64B-958F-8A43F97F9A52}</x14:id>
        </ext>
      </extLst>
    </cfRule>
  </conditionalFormatting>
  <conditionalFormatting sqref="BX51:BX68">
    <cfRule type="dataBar" priority="49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{C3C3832E-6B0E-9647-910D-2D398A1B1248}</x14:id>
        </ext>
      </extLst>
    </cfRule>
  </conditionalFormatting>
  <dataValidations count="1">
    <dataValidation type="list" allowBlank="1" showErrorMessage="1" sqref="AD1" xr:uid="{F11995E6-40FE-3A42-A20B-026BBBB0A864}">
      <formula1>"2025, 2024, 2023, 2022, 2021, 2020, 2019, 2018"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FDC223-CECA-FE49-81C5-C42928DBEF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B5:B22</xm:sqref>
        </x14:conditionalFormatting>
        <x14:conditionalFormatting xmlns:xm="http://schemas.microsoft.com/office/excel/2006/main">
          <x14:cfRule type="dataBar" id="{D7474706-3C34-1349-9E91-3F20DD461A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B28:B45</xm:sqref>
        </x14:conditionalFormatting>
        <x14:conditionalFormatting xmlns:xm="http://schemas.microsoft.com/office/excel/2006/main">
          <x14:cfRule type="dataBar" id="{1DB12C03-8099-0247-BCAC-1F6748CD89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B51:B68</xm:sqref>
        </x14:conditionalFormatting>
        <x14:conditionalFormatting xmlns:xm="http://schemas.microsoft.com/office/excel/2006/main">
          <x14:cfRule type="dataBar" id="{AA84A0FD-84D9-264A-AAD9-82B30F68B9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D5:D22</xm:sqref>
        </x14:conditionalFormatting>
        <x14:conditionalFormatting xmlns:xm="http://schemas.microsoft.com/office/excel/2006/main">
          <x14:cfRule type="dataBar" id="{02A3E60E-DA92-1044-9F60-9AA54F18B5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D28:D45</xm:sqref>
        </x14:conditionalFormatting>
        <x14:conditionalFormatting xmlns:xm="http://schemas.microsoft.com/office/excel/2006/main">
          <x14:cfRule type="dataBar" id="{656813A9-AF18-784E-B2EF-7F681BBA94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D51:D68</xm:sqref>
        </x14:conditionalFormatting>
        <x14:conditionalFormatting xmlns:xm="http://schemas.microsoft.com/office/excel/2006/main">
          <x14:cfRule type="dataBar" id="{F18918EB-4850-1747-8A95-5DD7D3DF3851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14:cfRule type="dataBar" id="{A84258D2-05E0-D54A-B687-31B2AB2B48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F5:F22</xm:sqref>
        </x14:conditionalFormatting>
        <x14:conditionalFormatting xmlns:xm="http://schemas.microsoft.com/office/excel/2006/main">
          <x14:cfRule type="dataBar" id="{9831C7C4-4CB8-6E41-90EA-275AD4AA83B4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14:cfRule type="dataBar" id="{C8958535-58C4-5048-8D07-F9A76DAC34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F28:F45</xm:sqref>
        </x14:conditionalFormatting>
        <x14:conditionalFormatting xmlns:xm="http://schemas.microsoft.com/office/excel/2006/main">
          <x14:cfRule type="dataBar" id="{706C4D05-5689-8F42-808C-16863431568E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14:cfRule type="dataBar" id="{6824C26A-8463-D447-B700-4D665324CE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F51:F68</xm:sqref>
        </x14:conditionalFormatting>
        <x14:conditionalFormatting xmlns:xm="http://schemas.microsoft.com/office/excel/2006/main">
          <x14:cfRule type="dataBar" id="{8E79B166-F7D7-6A4D-A0BE-02F6712A20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H5:H22</xm:sqref>
        </x14:conditionalFormatting>
        <x14:conditionalFormatting xmlns:xm="http://schemas.microsoft.com/office/excel/2006/main">
          <x14:cfRule type="dataBar" id="{3ACD28C0-50CB-934D-BCFB-C74C77EA95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H28:H45</xm:sqref>
        </x14:conditionalFormatting>
        <x14:conditionalFormatting xmlns:xm="http://schemas.microsoft.com/office/excel/2006/main">
          <x14:cfRule type="dataBar" id="{D02BCC42-28D8-804E-A326-68CE4DE552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H51:H68</xm:sqref>
        </x14:conditionalFormatting>
        <x14:conditionalFormatting xmlns:xm="http://schemas.microsoft.com/office/excel/2006/main">
          <x14:cfRule type="dataBar" id="{CDDA9FDB-AF81-8849-9E28-20ECCDB637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J5:J22</xm:sqref>
        </x14:conditionalFormatting>
        <x14:conditionalFormatting xmlns:xm="http://schemas.microsoft.com/office/excel/2006/main">
          <x14:cfRule type="dataBar" id="{9894D09C-B907-A742-8864-FD4FFB0A07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J28:J45</xm:sqref>
        </x14:conditionalFormatting>
        <x14:conditionalFormatting xmlns:xm="http://schemas.microsoft.com/office/excel/2006/main">
          <x14:cfRule type="dataBar" id="{95E0930F-1E3D-004C-ADB4-8C5555BF9F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J51:J68</xm:sqref>
        </x14:conditionalFormatting>
        <x14:conditionalFormatting xmlns:xm="http://schemas.microsoft.com/office/excel/2006/main">
          <x14:cfRule type="dataBar" id="{D54BF649-E620-2A44-A0BC-0954FCF26B7F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FFFAD88-A71F-1244-9EA2-741143C8D2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M5:M22</xm:sqref>
        </x14:conditionalFormatting>
        <x14:conditionalFormatting xmlns:xm="http://schemas.microsoft.com/office/excel/2006/main">
          <x14:cfRule type="dataBar" id="{4AC4AC9E-DAD2-4046-BF46-C344628D5C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E4ADC26-0C44-8C4A-A836-54D7B0FD004E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M28:M45</xm:sqref>
        </x14:conditionalFormatting>
        <x14:conditionalFormatting xmlns:xm="http://schemas.microsoft.com/office/excel/2006/main">
          <x14:cfRule type="dataBar" id="{6DBFBF35-703E-574F-B04F-6587AC1DA7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ADE49D8-2D01-434B-95F0-8CF651FF7A45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M51:M68</xm:sqref>
        </x14:conditionalFormatting>
        <x14:conditionalFormatting xmlns:xm="http://schemas.microsoft.com/office/excel/2006/main">
          <x14:cfRule type="dataBar" id="{70A32D90-41D0-D141-8714-4C3A0C355F52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F05E4A8-5D23-434A-8EA1-C1137D01F5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O5:O22</xm:sqref>
        </x14:conditionalFormatting>
        <x14:conditionalFormatting xmlns:xm="http://schemas.microsoft.com/office/excel/2006/main">
          <x14:cfRule type="dataBar" id="{EE2996AA-72FA-B04A-A61F-DD6E64E853FD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5A5061C-BE18-4B4B-9BFB-C7CDF6268C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O28:O45</xm:sqref>
        </x14:conditionalFormatting>
        <x14:conditionalFormatting xmlns:xm="http://schemas.microsoft.com/office/excel/2006/main">
          <x14:cfRule type="dataBar" id="{2700B404-9C58-884D-A294-7B34363B2F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87C21B1-7B4D-BE4B-9510-6CE52FCA089D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O51:O68</xm:sqref>
        </x14:conditionalFormatting>
        <x14:conditionalFormatting xmlns:xm="http://schemas.microsoft.com/office/excel/2006/main">
          <x14:cfRule type="dataBar" id="{08CE98AD-6F3B-2C44-99EA-3B127931B1EC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2B84114-491C-5B4C-A621-B467CCC120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Q5:Q22</xm:sqref>
        </x14:conditionalFormatting>
        <x14:conditionalFormatting xmlns:xm="http://schemas.microsoft.com/office/excel/2006/main">
          <x14:cfRule type="dataBar" id="{961A19CB-7611-8848-BDE9-E29D3629F6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53F59DB-698F-C949-B755-6BEC35DDF400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Q28:Q45</xm:sqref>
        </x14:conditionalFormatting>
        <x14:conditionalFormatting xmlns:xm="http://schemas.microsoft.com/office/excel/2006/main">
          <x14:cfRule type="dataBar" id="{DC60056A-E280-174C-8C57-98207D2801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087F135-C134-E449-AC3A-C1E8CE92ED55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Q51:Q68</xm:sqref>
        </x14:conditionalFormatting>
        <x14:conditionalFormatting xmlns:xm="http://schemas.microsoft.com/office/excel/2006/main">
          <x14:cfRule type="dataBar" id="{C3A88304-B0B6-724C-AF36-6970446661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S5:S22</xm:sqref>
        </x14:conditionalFormatting>
        <x14:conditionalFormatting xmlns:xm="http://schemas.microsoft.com/office/excel/2006/main">
          <x14:cfRule type="dataBar" id="{2B7F570E-CCD9-354C-9528-5AB287EC07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S28:S45</xm:sqref>
        </x14:conditionalFormatting>
        <x14:conditionalFormatting xmlns:xm="http://schemas.microsoft.com/office/excel/2006/main">
          <x14:cfRule type="dataBar" id="{E8B35ABA-A34F-4F46-BB9F-580B66775C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S51:S68</xm:sqref>
        </x14:conditionalFormatting>
        <x14:conditionalFormatting xmlns:xm="http://schemas.microsoft.com/office/excel/2006/main">
          <x14:cfRule type="dataBar" id="{C0364CB5-2EC6-6144-AFF7-DA93EE9F09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U5:U22</xm:sqref>
        </x14:conditionalFormatting>
        <x14:conditionalFormatting xmlns:xm="http://schemas.microsoft.com/office/excel/2006/main">
          <x14:cfRule type="dataBar" id="{2F23EAAE-CFD5-C14C-84C2-82825D7038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U28:U45</xm:sqref>
        </x14:conditionalFormatting>
        <x14:conditionalFormatting xmlns:xm="http://schemas.microsoft.com/office/excel/2006/main">
          <x14:cfRule type="dataBar" id="{31BC46AD-1B40-3B4E-BEA6-E9116019F6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U51:U68</xm:sqref>
        </x14:conditionalFormatting>
        <x14:conditionalFormatting xmlns:xm="http://schemas.microsoft.com/office/excel/2006/main">
          <x14:cfRule type="dataBar" id="{E7934513-C8BB-4B42-A9CC-D467FFD635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E1DFC34-0705-614C-830D-B637B8ED7711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X5:X22</xm:sqref>
        </x14:conditionalFormatting>
        <x14:conditionalFormatting xmlns:xm="http://schemas.microsoft.com/office/excel/2006/main">
          <x14:cfRule type="dataBar" id="{706E1A5A-458B-DC45-A583-64CDDB4A70D7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14:cfRule type="dataBar" id="{F191CAB8-C4B9-EA4A-8D48-5A7D80F730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X28:X45</xm:sqref>
        </x14:conditionalFormatting>
        <x14:conditionalFormatting xmlns:xm="http://schemas.microsoft.com/office/excel/2006/main">
          <x14:cfRule type="dataBar" id="{6B83CEB7-FD30-B642-B270-0B39A82F58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DE60579-4864-4340-9509-B261DBE620C0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X51:X68</xm:sqref>
        </x14:conditionalFormatting>
        <x14:conditionalFormatting xmlns:xm="http://schemas.microsoft.com/office/excel/2006/main">
          <x14:cfRule type="dataBar" id="{D8AC7BE3-B413-074B-9491-9694B298B224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14:cfRule type="dataBar" id="{23193098-200C-2545-A867-F997AAE881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Z5:Z22</xm:sqref>
        </x14:conditionalFormatting>
        <x14:conditionalFormatting xmlns:xm="http://schemas.microsoft.com/office/excel/2006/main">
          <x14:cfRule type="dataBar" id="{0376F883-DB6D-7C4A-B0D4-48604BACED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DE0B4B6-983F-C54F-BB79-6D574E756B3C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Z28:Z45</xm:sqref>
        </x14:conditionalFormatting>
        <x14:conditionalFormatting xmlns:xm="http://schemas.microsoft.com/office/excel/2006/main">
          <x14:cfRule type="dataBar" id="{F0C0B30C-03E2-1D45-9B12-DC86FE3478E4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14:cfRule type="dataBar" id="{5E8D564D-2A53-704B-96BE-5B883E8AAF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Z51:Z68</xm:sqref>
        </x14:conditionalFormatting>
        <x14:conditionalFormatting xmlns:xm="http://schemas.microsoft.com/office/excel/2006/main">
          <x14:cfRule type="dataBar" id="{8A59A04B-B074-0F43-8BD4-E9CFBC84DBAA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14:cfRule type="dataBar" id="{81686A75-5274-C34D-8EED-E45AF2AC51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AB5:AB22</xm:sqref>
        </x14:conditionalFormatting>
        <x14:conditionalFormatting xmlns:xm="http://schemas.microsoft.com/office/excel/2006/main">
          <x14:cfRule type="dataBar" id="{66E21BFB-DDC0-1244-816B-A82FC0866C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32BC081-925C-1948-AA31-0DF04AC9857F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AB28:AB45</xm:sqref>
        </x14:conditionalFormatting>
        <x14:conditionalFormatting xmlns:xm="http://schemas.microsoft.com/office/excel/2006/main">
          <x14:cfRule type="dataBar" id="{564284F2-ABAE-0841-89F2-677E3FC908DA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14:cfRule type="dataBar" id="{49EC7D78-AC9B-B345-93AD-4F6C02A065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AB51:AB68</xm:sqref>
        </x14:conditionalFormatting>
        <x14:conditionalFormatting xmlns:xm="http://schemas.microsoft.com/office/excel/2006/main">
          <x14:cfRule type="dataBar" id="{C5888B95-4DA5-4841-BC1F-8C98A1343DE7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14:cfRule type="dataBar" id="{A984E1FF-90C6-8944-8540-3F44D95BEF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AD5:AD22</xm:sqref>
        </x14:conditionalFormatting>
        <x14:conditionalFormatting xmlns:xm="http://schemas.microsoft.com/office/excel/2006/main">
          <x14:cfRule type="dataBar" id="{A57B02CB-84EB-684A-8B69-C01735608C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0FAA174-C91F-B549-A2AA-E36DE5AA71D8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AD28:AD45</xm:sqref>
        </x14:conditionalFormatting>
        <x14:conditionalFormatting xmlns:xm="http://schemas.microsoft.com/office/excel/2006/main">
          <x14:cfRule type="dataBar" id="{5F8F5E9C-280D-FF4A-A587-D767CFDE9E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5676BD6-200D-4147-A166-F32D2BAEAB25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AD51:AD68</xm:sqref>
        </x14:conditionalFormatting>
        <x14:conditionalFormatting xmlns:xm="http://schemas.microsoft.com/office/excel/2006/main">
          <x14:cfRule type="dataBar" id="{046A3AB1-E57E-6248-8EAE-FD79CFE5DBA8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14:cfRule type="dataBar" id="{A964E395-462B-014C-8A83-1F93C2CB4D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AF5:AF22</xm:sqref>
        </x14:conditionalFormatting>
        <x14:conditionalFormatting xmlns:xm="http://schemas.microsoft.com/office/excel/2006/main">
          <x14:cfRule type="dataBar" id="{C5EC2292-1F2B-2448-ACDD-69EBEF0C68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94F0B40-253B-494B-BDD4-B01C818A70DF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AF28:AF45</xm:sqref>
        </x14:conditionalFormatting>
        <x14:conditionalFormatting xmlns:xm="http://schemas.microsoft.com/office/excel/2006/main">
          <x14:cfRule type="dataBar" id="{A730E045-1A12-A442-AEF3-B6DEBBFA7BCF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14:cfRule type="dataBar" id="{EE8E28E8-8CA4-714C-AF2B-5E728B0A45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AF51:AF68</xm:sqref>
        </x14:conditionalFormatting>
        <x14:conditionalFormatting xmlns:xm="http://schemas.microsoft.com/office/excel/2006/main">
          <x14:cfRule type="dataBar" id="{779B4DA5-5055-3941-8799-058707FD4491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8FCD626-F7EB-154C-A250-C37AF17552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AI5:AI22</xm:sqref>
        </x14:conditionalFormatting>
        <x14:conditionalFormatting xmlns:xm="http://schemas.microsoft.com/office/excel/2006/main">
          <x14:cfRule type="dataBar" id="{9100CEDA-764C-F041-86D3-8A1185C031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1C2D774-2CBB-5540-875A-2F89EB5C0D8E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AI28:AI45</xm:sqref>
        </x14:conditionalFormatting>
        <x14:conditionalFormatting xmlns:xm="http://schemas.microsoft.com/office/excel/2006/main">
          <x14:cfRule type="dataBar" id="{B1F339DF-200E-7D49-98BB-F189C01500F6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743CFCA-8519-0F49-AFE3-63A7DD8482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AI51:AI68</xm:sqref>
        </x14:conditionalFormatting>
        <x14:conditionalFormatting xmlns:xm="http://schemas.microsoft.com/office/excel/2006/main">
          <x14:cfRule type="dataBar" id="{4FF53E7F-55EA-314E-8D19-AC61C616D7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9A62E0B-A1E3-F94B-8D3F-8D5F477B23A5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AK5:AK22</xm:sqref>
        </x14:conditionalFormatting>
        <x14:conditionalFormatting xmlns:xm="http://schemas.microsoft.com/office/excel/2006/main">
          <x14:cfRule type="dataBar" id="{AB136989-1341-3044-86A2-516D0CFF6C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366408B-70D6-4D42-B99B-A3C9E859349C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AK28:AK45</xm:sqref>
        </x14:conditionalFormatting>
        <x14:conditionalFormatting xmlns:xm="http://schemas.microsoft.com/office/excel/2006/main">
          <x14:cfRule type="dataBar" id="{19ABF799-7C6F-6547-B2B0-D860059E97B5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20EC067-AF3B-934A-95D2-48FA40B6ED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AK51:AK68</xm:sqref>
        </x14:conditionalFormatting>
        <x14:conditionalFormatting xmlns:xm="http://schemas.microsoft.com/office/excel/2006/main">
          <x14:cfRule type="dataBar" id="{BB5A7856-BA24-C344-92E4-14324515262C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BC3F21A-10A0-F545-9972-79CD6E054C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AM5:AM22</xm:sqref>
        </x14:conditionalFormatting>
        <x14:conditionalFormatting xmlns:xm="http://schemas.microsoft.com/office/excel/2006/main">
          <x14:cfRule type="dataBar" id="{4ADFC978-C9E9-A64E-9E38-C4B1FC34CF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1393B82-97D2-3B4A-BABF-A67FF652F9D2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AM28:AM45</xm:sqref>
        </x14:conditionalFormatting>
        <x14:conditionalFormatting xmlns:xm="http://schemas.microsoft.com/office/excel/2006/main">
          <x14:cfRule type="dataBar" id="{563BC086-076F-FC4C-9403-FF096F3B03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3113302-6C3A-FB4E-9FC1-3B225B7570DD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AM51:AM68</xm:sqref>
        </x14:conditionalFormatting>
        <x14:conditionalFormatting xmlns:xm="http://schemas.microsoft.com/office/excel/2006/main">
          <x14:cfRule type="dataBar" id="{595DBB76-17AD-CC4F-B8E1-9A8D3DC752A0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8DDD542-15D8-764B-BB87-0A5017E7C9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AO5:AO22</xm:sqref>
        </x14:conditionalFormatting>
        <x14:conditionalFormatting xmlns:xm="http://schemas.microsoft.com/office/excel/2006/main">
          <x14:cfRule type="dataBar" id="{8060FA05-80F7-5140-855D-B90869AEB5B4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0CC598F-A9F6-5E4A-A472-3EF8199A63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AO28:AO45</xm:sqref>
        </x14:conditionalFormatting>
        <x14:conditionalFormatting xmlns:xm="http://schemas.microsoft.com/office/excel/2006/main">
          <x14:cfRule type="dataBar" id="{E4C95A2F-E038-F043-B167-7F2EBF3AF68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C000"/>
              <x14:negativeBorderColor rgb="FFFFC000"/>
              <x14:axisColor rgb="FF000000"/>
            </x14:dataBar>
          </x14:cfRule>
          <xm:sqref>AO51:AO68</xm:sqref>
        </x14:conditionalFormatting>
        <x14:conditionalFormatting xmlns:xm="http://schemas.microsoft.com/office/excel/2006/main">
          <x14:cfRule type="dataBar" id="{EBD63D75-5BCD-A940-B7DF-62D0008A52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F3E00AD-B637-CC48-8458-289EDDCAC541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AQ5:AQ22</xm:sqref>
        </x14:conditionalFormatting>
        <x14:conditionalFormatting xmlns:xm="http://schemas.microsoft.com/office/excel/2006/main">
          <x14:cfRule type="dataBar" id="{9B53C241-9616-7148-A1C3-CAFBF0D469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6DBCF92-17B0-BF41-B87D-89AEC43FBAC4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AQ28:AQ45</xm:sqref>
        </x14:conditionalFormatting>
        <x14:conditionalFormatting xmlns:xm="http://schemas.microsoft.com/office/excel/2006/main">
          <x14:cfRule type="dataBar" id="{4604B847-4C28-B242-ACC7-62A50F4977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CC193E3-A67D-BD41-8FCA-30C1F29175F8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AQ51:AQ68</xm:sqref>
        </x14:conditionalFormatting>
        <x14:conditionalFormatting xmlns:xm="http://schemas.microsoft.com/office/excel/2006/main">
          <x14:cfRule type="dataBar" id="{1B210461-89E0-6E4C-AC23-E3EBB15F52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30E1D0F-6462-C544-9A84-3EE437D47A43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m:sqref>AT5:AT22</xm:sqref>
        </x14:conditionalFormatting>
        <x14:conditionalFormatting xmlns:xm="http://schemas.microsoft.com/office/excel/2006/main">
          <x14:cfRule type="dataBar" id="{FCBFE6B7-DE2B-0646-AE02-28CAB75B87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26E776B-98A3-1E47-8455-B68C22B73953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m:sqref>AT28:AT45</xm:sqref>
        </x14:conditionalFormatting>
        <x14:conditionalFormatting xmlns:xm="http://schemas.microsoft.com/office/excel/2006/main">
          <x14:cfRule type="dataBar" id="{4A68359E-D554-A44C-88BF-5AA6F9D3B85C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14:cfRule type="dataBar" id="{3C0C0190-A14F-E445-9629-AAAAC725E9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AT51:AT68</xm:sqref>
        </x14:conditionalFormatting>
        <x14:conditionalFormatting xmlns:xm="http://schemas.microsoft.com/office/excel/2006/main">
          <x14:cfRule type="dataBar" id="{6BDEA157-3E04-044D-AA45-F179DC0581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E96CA82-8208-5B44-A4DB-CD7EADC0B1B1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m:sqref>AV5:AV22</xm:sqref>
        </x14:conditionalFormatting>
        <x14:conditionalFormatting xmlns:xm="http://schemas.microsoft.com/office/excel/2006/main">
          <x14:cfRule type="dataBar" id="{B9B87BB6-8C0A-D944-9C22-DD4F50DA12FF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14:cfRule type="dataBar" id="{0EF1D4CC-81F2-3E40-881A-86AA9A6A2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AV28:AV45</xm:sqref>
        </x14:conditionalFormatting>
        <x14:conditionalFormatting xmlns:xm="http://schemas.microsoft.com/office/excel/2006/main">
          <x14:cfRule type="dataBar" id="{873BAFBE-411D-2047-80E3-0E63D20B8F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A7AABF4-702A-5A4D-A3C1-5428CAF1CC7C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m:sqref>AV51:AV68</xm:sqref>
        </x14:conditionalFormatting>
        <x14:conditionalFormatting xmlns:xm="http://schemas.microsoft.com/office/excel/2006/main">
          <x14:cfRule type="dataBar" id="{41499C9F-4421-624F-A08A-FFBBF5D91BDE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14:cfRule type="dataBar" id="{87543C09-61D9-E644-B32F-5ED723A367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AX5:AX22</xm:sqref>
        </x14:conditionalFormatting>
        <x14:conditionalFormatting xmlns:xm="http://schemas.microsoft.com/office/excel/2006/main">
          <x14:cfRule type="dataBar" id="{9CB1F5B7-174F-5140-830D-55A2E6CA7252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14:cfRule type="dataBar" id="{C5A3EF7B-FE6E-1C4D-855B-E9CD550D97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AX28:AX45</xm:sqref>
        </x14:conditionalFormatting>
        <x14:conditionalFormatting xmlns:xm="http://schemas.microsoft.com/office/excel/2006/main">
          <x14:cfRule type="dataBar" id="{AF5EE533-A682-CF42-A5E0-E37191F78F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2A05264-5F34-B647-8A18-3F5868810AF9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m:sqref>AX51:AX68</xm:sqref>
        </x14:conditionalFormatting>
        <x14:conditionalFormatting xmlns:xm="http://schemas.microsoft.com/office/excel/2006/main">
          <x14:cfRule type="dataBar" id="{053107B9-5CC9-C348-BE72-71CD804FB516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14:cfRule type="dataBar" id="{11C25A5F-E383-3E4F-97BB-F8654119B7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AZ5:AZ22</xm:sqref>
        </x14:conditionalFormatting>
        <x14:conditionalFormatting xmlns:xm="http://schemas.microsoft.com/office/excel/2006/main">
          <x14:cfRule type="dataBar" id="{2602D98D-F8C6-2147-9FAF-1F465378CB51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14:cfRule type="dataBar" id="{AF205F2C-2C86-4049-960D-5EA5946827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AZ28:AZ45</xm:sqref>
        </x14:conditionalFormatting>
        <x14:conditionalFormatting xmlns:xm="http://schemas.microsoft.com/office/excel/2006/main">
          <x14:cfRule type="dataBar" id="{E589F034-A374-4543-82D7-557B1DFAEC57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14:cfRule type="dataBar" id="{0E8AA315-8A7D-C34E-A521-A72DB6FD69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AZ51:AZ68</xm:sqref>
        </x14:conditionalFormatting>
        <x14:conditionalFormatting xmlns:xm="http://schemas.microsoft.com/office/excel/2006/main">
          <x14:cfRule type="dataBar" id="{20FC2483-2BF7-224D-BBF8-C3155D2AB6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07F8943-386B-2B47-94B8-E084BAD8F220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m:sqref>BB5:BB22</xm:sqref>
        </x14:conditionalFormatting>
        <x14:conditionalFormatting xmlns:xm="http://schemas.microsoft.com/office/excel/2006/main">
          <x14:cfRule type="dataBar" id="{1BA105C8-85A6-3E47-8272-1B94ACB599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39B196B-99BA-7E49-AD0C-A9950D4FD961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m:sqref>BB28:BB45</xm:sqref>
        </x14:conditionalFormatting>
        <x14:conditionalFormatting xmlns:xm="http://schemas.microsoft.com/office/excel/2006/main">
          <x14:cfRule type="dataBar" id="{C7B170DD-5B9B-1540-B684-3A87D38BB46C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14:cfRule type="dataBar" id="{7D705028-0FFA-9049-A1DD-60AE37A841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BB51:BB68</xm:sqref>
        </x14:conditionalFormatting>
        <x14:conditionalFormatting xmlns:xm="http://schemas.microsoft.com/office/excel/2006/main">
          <x14:cfRule type="dataBar" id="{D77D2D89-57B9-A442-9F41-968D3EDE04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684B70D-2536-4E4B-9DE3-B466EBC6D0D9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BE5:BE22</xm:sqref>
        </x14:conditionalFormatting>
        <x14:conditionalFormatting xmlns:xm="http://schemas.microsoft.com/office/excel/2006/main">
          <x14:cfRule type="dataBar" id="{C9EBBC00-CC1B-8041-87E9-0257AF71CB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BB01807-0EA6-F241-90C5-07AD7B61E8EE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BE28:BE45</xm:sqref>
        </x14:conditionalFormatting>
        <x14:conditionalFormatting xmlns:xm="http://schemas.microsoft.com/office/excel/2006/main">
          <x14:cfRule type="dataBar" id="{4893006D-3E7F-C840-9032-BB450470BD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85DDAB1-A040-AB48-BD67-C12EAE6E3EA5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BE51:BE68</xm:sqref>
        </x14:conditionalFormatting>
        <x14:conditionalFormatting xmlns:xm="http://schemas.microsoft.com/office/excel/2006/main">
          <x14:cfRule type="dataBar" id="{BE253FCA-27AA-9445-8B44-50B2CCF434E0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E8771C43-8D27-5541-BAD3-FA1B4A9B04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BG5:BG22</xm:sqref>
        </x14:conditionalFormatting>
        <x14:conditionalFormatting xmlns:xm="http://schemas.microsoft.com/office/excel/2006/main">
          <x14:cfRule type="dataBar" id="{1C15C2E0-4F14-3643-96ED-38B495B10176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71DA0F63-54EA-ED4B-9527-C461AEC1A0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BG28:BG45</xm:sqref>
        </x14:conditionalFormatting>
        <x14:conditionalFormatting xmlns:xm="http://schemas.microsoft.com/office/excel/2006/main">
          <x14:cfRule type="dataBar" id="{58BEEC5A-B5A2-1B4F-95D8-2368414D8D48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72058F70-1CF6-264F-A9AF-12DF0E5CE9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BG51:BG68</xm:sqref>
        </x14:conditionalFormatting>
        <x14:conditionalFormatting xmlns:xm="http://schemas.microsoft.com/office/excel/2006/main">
          <x14:cfRule type="dataBar" id="{D2096517-7B82-A34A-8C91-918062AB3E35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75DF2AF6-4F1F-FE44-97C4-3298259BF1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BI5:BI22</xm:sqref>
        </x14:conditionalFormatting>
        <x14:conditionalFormatting xmlns:xm="http://schemas.microsoft.com/office/excel/2006/main">
          <x14:cfRule type="dataBar" id="{3974669C-DC80-8547-AA9A-114D5E84FD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AA37A17-2FDD-ED4B-A13E-8B216AF4A539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BI28:BI45</xm:sqref>
        </x14:conditionalFormatting>
        <x14:conditionalFormatting xmlns:xm="http://schemas.microsoft.com/office/excel/2006/main">
          <x14:cfRule type="dataBar" id="{AA7C9736-9768-EC4D-AA83-B27EB11708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DAC9A53-038E-0A49-927F-7540C0890DD6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BI51:BI68</xm:sqref>
        </x14:conditionalFormatting>
        <x14:conditionalFormatting xmlns:xm="http://schemas.microsoft.com/office/excel/2006/main">
          <x14:cfRule type="dataBar" id="{5AED1D1C-4587-7D47-8EEA-C9FD6FCCF2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46611E9-477A-2348-8125-E33E122071CC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BK5:BK22</xm:sqref>
        </x14:conditionalFormatting>
        <x14:conditionalFormatting xmlns:xm="http://schemas.microsoft.com/office/excel/2006/main">
          <x14:cfRule type="dataBar" id="{B015C6C9-244F-804B-8892-F659A7E79A7F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4D66E20A-F89F-2B44-9527-872106BED0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BK28:BK45</xm:sqref>
        </x14:conditionalFormatting>
        <x14:conditionalFormatting xmlns:xm="http://schemas.microsoft.com/office/excel/2006/main">
          <x14:cfRule type="dataBar" id="{A3DD630F-3A39-1E48-9AC4-38C5A858E2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E5B2CE5-2E0D-0644-B6B9-25612D6E52CC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BK51:BK68</xm:sqref>
        </x14:conditionalFormatting>
        <x14:conditionalFormatting xmlns:xm="http://schemas.microsoft.com/office/excel/2006/main">
          <x14:cfRule type="dataBar" id="{13A2580E-4E87-7348-BC1B-65C39CE042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F8EA3F5-323D-E14A-809E-C7EDCFDBE6F1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BM5:BM22</xm:sqref>
        </x14:conditionalFormatting>
        <x14:conditionalFormatting xmlns:xm="http://schemas.microsoft.com/office/excel/2006/main">
          <x14:cfRule type="dataBar" id="{35B86840-5FBC-634B-B3C4-ED5CF390C9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E64DC25-4A9E-1445-9C60-FA5DCA8BB2D3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BM28:BM45</xm:sqref>
        </x14:conditionalFormatting>
        <x14:conditionalFormatting xmlns:xm="http://schemas.microsoft.com/office/excel/2006/main">
          <x14:cfRule type="dataBar" id="{E0DEDC2C-C543-AC4F-9AC1-F305CD242C25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B2D555D3-DF35-4746-8A7A-35D23352C9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BM51:BM68</xm:sqref>
        </x14:conditionalFormatting>
        <x14:conditionalFormatting xmlns:xm="http://schemas.microsoft.com/office/excel/2006/main">
          <x14:cfRule type="dataBar" id="{F9AA0BFE-F18D-3741-AC63-A0B4DBA5D425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B914D7A4-82D5-8F43-8290-B19CB46B26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BO5:BO22</xm:sqref>
        </x14:conditionalFormatting>
        <x14:conditionalFormatting xmlns:xm="http://schemas.microsoft.com/office/excel/2006/main">
          <x14:cfRule type="dataBar" id="{CCE5F593-5224-954B-A9EC-8CF5B3C0A0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A931AD7-D835-224B-AACD-5FA24FF2CA8B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BO28:BO45</xm:sqref>
        </x14:conditionalFormatting>
        <x14:conditionalFormatting xmlns:xm="http://schemas.microsoft.com/office/excel/2006/main">
          <x14:cfRule type="dataBar" id="{47943DA9-0CFD-FB48-9409-61ED4FB25D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6AE446A-AE99-B240-B88C-A7E1B7EA5B80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BO51:BO68</xm:sqref>
        </x14:conditionalFormatting>
        <x14:conditionalFormatting xmlns:xm="http://schemas.microsoft.com/office/excel/2006/main">
          <x14:cfRule type="dataBar" id="{0B5A417A-8F16-AB42-855B-64E528C07A3D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9189FD9B-9DE7-4F4C-9DA9-20921AEA4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BQ5:BQ22</xm:sqref>
        </x14:conditionalFormatting>
        <x14:conditionalFormatting xmlns:xm="http://schemas.microsoft.com/office/excel/2006/main">
          <x14:cfRule type="dataBar" id="{87F00F58-8925-314C-A70A-3883511283D7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480CF63F-5E16-DC42-ACF5-2F174661B0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BQ28:BQ45</xm:sqref>
        </x14:conditionalFormatting>
        <x14:conditionalFormatting xmlns:xm="http://schemas.microsoft.com/office/excel/2006/main">
          <x14:cfRule type="dataBar" id="{162C81F0-2874-5E47-B93F-73F5C092C1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DB86797-B7DF-0243-80BF-C397A2A01864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BQ51:BQ68</xm:sqref>
        </x14:conditionalFormatting>
        <x14:conditionalFormatting xmlns:xm="http://schemas.microsoft.com/office/excel/2006/main">
          <x14:cfRule type="dataBar" id="{DCA88924-E7D9-4945-BAF9-D29773A673A8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BT5:BT22</xm:sqref>
        </x14:conditionalFormatting>
        <x14:conditionalFormatting xmlns:xm="http://schemas.microsoft.com/office/excel/2006/main">
          <x14:cfRule type="dataBar" id="{11A0682B-DE5F-994A-9AB3-7FB573ECE06F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BT28:BT45</xm:sqref>
        </x14:conditionalFormatting>
        <x14:conditionalFormatting xmlns:xm="http://schemas.microsoft.com/office/excel/2006/main">
          <x14:cfRule type="dataBar" id="{85BDE9AE-F797-F443-82C8-5E7E0DFCEEB7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BT51:BT68</xm:sqref>
        </x14:conditionalFormatting>
        <x14:conditionalFormatting xmlns:xm="http://schemas.microsoft.com/office/excel/2006/main">
          <x14:cfRule type="dataBar" id="{AEEF7684-BEF2-4E43-B5B7-369006C2697C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BV5:BV22</xm:sqref>
        </x14:conditionalFormatting>
        <x14:conditionalFormatting xmlns:xm="http://schemas.microsoft.com/office/excel/2006/main">
          <x14:cfRule type="dataBar" id="{F7A6C15A-C1F7-B146-88A0-A1A8F468DF97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BV28:BV45</xm:sqref>
        </x14:conditionalFormatting>
        <x14:conditionalFormatting xmlns:xm="http://schemas.microsoft.com/office/excel/2006/main">
          <x14:cfRule type="dataBar" id="{C9C71358-FE3A-AC42-BCE8-A0734B4622D6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BV51:BV68</xm:sqref>
        </x14:conditionalFormatting>
        <x14:conditionalFormatting xmlns:xm="http://schemas.microsoft.com/office/excel/2006/main">
          <x14:cfRule type="dataBar" id="{86382311-9CB6-144B-AE67-510B7DBD0536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BX5:BX22</xm:sqref>
        </x14:conditionalFormatting>
        <x14:conditionalFormatting xmlns:xm="http://schemas.microsoft.com/office/excel/2006/main">
          <x14:cfRule type="dataBar" id="{DF0CB1AD-DA15-B64B-958F-8A43F97F9A52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BX28:BX45</xm:sqref>
        </x14:conditionalFormatting>
        <x14:conditionalFormatting xmlns:xm="http://schemas.microsoft.com/office/excel/2006/main">
          <x14:cfRule type="dataBar" id="{C3C3832E-6B0E-9647-910D-2D398A1B1248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BX51:BX68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F70CE-1B63-3545-B104-2B92992F8815}">
  <sheetPr>
    <tabColor rgb="FFFFFF00"/>
  </sheetPr>
  <dimension ref="A1:BZ23"/>
  <sheetViews>
    <sheetView tabSelected="1" zoomScale="86" workbookViewId="0">
      <pane xSplit="1" topLeftCell="Y1" activePane="topRight" state="frozen"/>
      <selection activeCell="A4" sqref="A4"/>
      <selection pane="topRight" activeCell="A5" sqref="A5:A22"/>
    </sheetView>
  </sheetViews>
  <sheetFormatPr baseColWidth="10" defaultRowHeight="16" x14ac:dyDescent="0.2"/>
  <cols>
    <col min="1" max="1" width="30.33203125" bestFit="1" customWidth="1"/>
    <col min="3" max="3" width="3.6640625" customWidth="1"/>
    <col min="5" max="5" width="3.6640625" customWidth="1"/>
    <col min="7" max="7" width="3.6640625" customWidth="1"/>
    <col min="9" max="9" width="3.6640625" customWidth="1"/>
    <col min="10" max="10" width="11" customWidth="1"/>
    <col min="11" max="12" width="3.6640625" customWidth="1"/>
    <col min="14" max="14" width="3.6640625" customWidth="1"/>
    <col min="16" max="16" width="3.6640625" customWidth="1"/>
    <col min="18" max="18" width="3.6640625" customWidth="1"/>
    <col min="20" max="20" width="3.6640625" customWidth="1"/>
    <col min="21" max="21" width="11" customWidth="1"/>
    <col min="22" max="23" width="3.6640625" customWidth="1"/>
    <col min="25" max="25" width="3.6640625" customWidth="1"/>
    <col min="27" max="27" width="3.6640625" customWidth="1"/>
    <col min="29" max="29" width="3.6640625" customWidth="1"/>
    <col min="31" max="31" width="3.6640625" customWidth="1"/>
    <col min="32" max="32" width="11" customWidth="1"/>
    <col min="33" max="34" width="3.6640625" customWidth="1"/>
    <col min="36" max="36" width="3.6640625" customWidth="1"/>
    <col min="38" max="38" width="3.6640625" customWidth="1"/>
    <col min="40" max="40" width="3.6640625" customWidth="1"/>
    <col min="42" max="42" width="3.6640625" customWidth="1"/>
    <col min="43" max="43" width="11" customWidth="1"/>
    <col min="44" max="45" width="3.6640625" customWidth="1"/>
    <col min="47" max="47" width="3.6640625" customWidth="1"/>
    <col min="49" max="49" width="3.6640625" customWidth="1"/>
    <col min="51" max="51" width="3.6640625" customWidth="1"/>
    <col min="53" max="53" width="3.6640625" customWidth="1"/>
    <col min="54" max="54" width="11" customWidth="1"/>
    <col min="55" max="56" width="3.6640625" customWidth="1"/>
    <col min="58" max="58" width="3.6640625" customWidth="1"/>
    <col min="60" max="60" width="3.6640625" customWidth="1"/>
    <col min="62" max="62" width="3.6640625" customWidth="1"/>
    <col min="64" max="64" width="3.6640625" customWidth="1"/>
    <col min="66" max="66" width="3.6640625" customWidth="1"/>
    <col min="68" max="68" width="3.6640625" customWidth="1"/>
    <col min="69" max="69" width="11" customWidth="1"/>
    <col min="70" max="71" width="3.6640625" customWidth="1"/>
    <col min="73" max="73" width="3.6640625" customWidth="1"/>
    <col min="75" max="75" width="3.6640625" customWidth="1"/>
    <col min="77" max="77" width="3.6640625" customWidth="1"/>
  </cols>
  <sheetData>
    <row r="1" spans="1:78" ht="35" x14ac:dyDescent="0.35">
      <c r="A1" s="67" t="s">
        <v>307</v>
      </c>
      <c r="BZ1" s="69"/>
    </row>
    <row r="2" spans="1:78" ht="17" thickBot="1" x14ac:dyDescent="0.25">
      <c r="BZ2" s="69"/>
    </row>
    <row r="3" spans="1:78" s="25" customFormat="1" ht="25" customHeight="1" thickBot="1" x14ac:dyDescent="0.25">
      <c r="A3" s="240" t="s">
        <v>0</v>
      </c>
      <c r="B3" s="242" t="s">
        <v>298</v>
      </c>
      <c r="C3" s="243"/>
      <c r="D3" s="243"/>
      <c r="E3" s="243"/>
      <c r="F3" s="243"/>
      <c r="G3" s="243"/>
      <c r="H3" s="243"/>
      <c r="I3" s="243"/>
      <c r="J3" s="244"/>
      <c r="K3" s="244"/>
      <c r="L3" s="39"/>
      <c r="M3" s="245" t="s">
        <v>299</v>
      </c>
      <c r="N3" s="246"/>
      <c r="O3" s="246"/>
      <c r="P3" s="246"/>
      <c r="Q3" s="246"/>
      <c r="R3" s="246"/>
      <c r="S3" s="246"/>
      <c r="T3" s="246"/>
      <c r="U3" s="247"/>
      <c r="V3" s="247"/>
      <c r="W3" s="39"/>
      <c r="X3" s="248" t="s">
        <v>301</v>
      </c>
      <c r="Y3" s="249"/>
      <c r="Z3" s="249"/>
      <c r="AA3" s="249"/>
      <c r="AB3" s="249"/>
      <c r="AC3" s="249"/>
      <c r="AD3" s="249"/>
      <c r="AE3" s="249"/>
      <c r="AF3" s="250"/>
      <c r="AG3" s="250"/>
      <c r="AH3" s="39"/>
      <c r="AI3" s="251" t="s">
        <v>303</v>
      </c>
      <c r="AJ3" s="252"/>
      <c r="AK3" s="252"/>
      <c r="AL3" s="252"/>
      <c r="AM3" s="252"/>
      <c r="AN3" s="252"/>
      <c r="AO3" s="252"/>
      <c r="AP3" s="252"/>
      <c r="AQ3" s="253"/>
      <c r="AR3" s="253"/>
      <c r="AS3" s="39"/>
      <c r="AT3" s="254" t="s">
        <v>363</v>
      </c>
      <c r="AU3" s="255"/>
      <c r="AV3" s="255"/>
      <c r="AW3" s="255"/>
      <c r="AX3" s="255"/>
      <c r="AY3" s="255"/>
      <c r="AZ3" s="255"/>
      <c r="BA3" s="255"/>
      <c r="BB3" s="256"/>
      <c r="BC3" s="256"/>
      <c r="BD3" s="39"/>
      <c r="BE3" s="233" t="s">
        <v>305</v>
      </c>
      <c r="BF3" s="234"/>
      <c r="BG3" s="234"/>
      <c r="BH3" s="234"/>
      <c r="BI3" s="234"/>
      <c r="BJ3" s="234"/>
      <c r="BK3" s="234"/>
      <c r="BL3" s="234"/>
      <c r="BM3" s="234"/>
      <c r="BN3" s="234"/>
      <c r="BO3" s="234"/>
      <c r="BP3" s="234"/>
      <c r="BQ3" s="235"/>
      <c r="BR3" s="236"/>
      <c r="BS3" s="39"/>
      <c r="BT3" s="237" t="s">
        <v>337</v>
      </c>
      <c r="BU3" s="238"/>
      <c r="BV3" s="238"/>
      <c r="BW3" s="238"/>
      <c r="BX3" s="238"/>
      <c r="BY3" s="239"/>
      <c r="BZ3" s="70"/>
    </row>
    <row r="4" spans="1:78" ht="69" thickBot="1" x14ac:dyDescent="0.25">
      <c r="A4" s="241"/>
      <c r="B4" s="21" t="s">
        <v>311</v>
      </c>
      <c r="C4" s="20" t="s">
        <v>343</v>
      </c>
      <c r="D4" s="20" t="s">
        <v>312</v>
      </c>
      <c r="E4" s="20" t="s">
        <v>343</v>
      </c>
      <c r="F4" s="20" t="s">
        <v>306</v>
      </c>
      <c r="G4" s="20" t="s">
        <v>343</v>
      </c>
      <c r="H4" s="20" t="s">
        <v>313</v>
      </c>
      <c r="I4" s="29" t="s">
        <v>343</v>
      </c>
      <c r="J4" s="27" t="s">
        <v>327</v>
      </c>
      <c r="K4" s="28" t="s">
        <v>343</v>
      </c>
      <c r="L4" s="40"/>
      <c r="M4" s="19" t="s">
        <v>316</v>
      </c>
      <c r="N4" s="8" t="s">
        <v>343</v>
      </c>
      <c r="O4" s="8" t="s">
        <v>315</v>
      </c>
      <c r="P4" s="8" t="s">
        <v>343</v>
      </c>
      <c r="Q4" s="8" t="s">
        <v>314</v>
      </c>
      <c r="R4" s="8" t="s">
        <v>343</v>
      </c>
      <c r="S4" s="8" t="s">
        <v>300</v>
      </c>
      <c r="T4" s="9" t="s">
        <v>343</v>
      </c>
      <c r="U4" s="30" t="s">
        <v>328</v>
      </c>
      <c r="V4" s="31" t="s">
        <v>343</v>
      </c>
      <c r="W4" s="40"/>
      <c r="X4" s="41" t="s">
        <v>317</v>
      </c>
      <c r="Y4" s="23" t="s">
        <v>343</v>
      </c>
      <c r="Z4" s="23" t="s">
        <v>318</v>
      </c>
      <c r="AA4" s="23" t="s">
        <v>343</v>
      </c>
      <c r="AB4" s="23" t="s">
        <v>319</v>
      </c>
      <c r="AC4" s="23" t="s">
        <v>343</v>
      </c>
      <c r="AD4" s="42" t="s">
        <v>302</v>
      </c>
      <c r="AE4" s="43" t="s">
        <v>343</v>
      </c>
      <c r="AF4" s="44" t="s">
        <v>329</v>
      </c>
      <c r="AG4" s="45" t="s">
        <v>343</v>
      </c>
      <c r="AH4" s="40"/>
      <c r="AI4" s="13" t="s">
        <v>320</v>
      </c>
      <c r="AJ4" s="14" t="s">
        <v>343</v>
      </c>
      <c r="AK4" s="14" t="s">
        <v>321</v>
      </c>
      <c r="AL4" s="14" t="s">
        <v>343</v>
      </c>
      <c r="AM4" s="14" t="s">
        <v>322</v>
      </c>
      <c r="AN4" s="14" t="s">
        <v>343</v>
      </c>
      <c r="AO4" s="14" t="s">
        <v>348</v>
      </c>
      <c r="AP4" s="15" t="s">
        <v>343</v>
      </c>
      <c r="AQ4" s="33" t="s">
        <v>330</v>
      </c>
      <c r="AR4" s="34" t="s">
        <v>343</v>
      </c>
      <c r="AS4" s="40"/>
      <c r="AT4" s="183" t="s">
        <v>359</v>
      </c>
      <c r="AU4" s="184" t="s">
        <v>343</v>
      </c>
      <c r="AV4" s="184" t="s">
        <v>360</v>
      </c>
      <c r="AW4" s="184" t="s">
        <v>343</v>
      </c>
      <c r="AX4" s="184" t="s">
        <v>361</v>
      </c>
      <c r="AY4" s="184" t="s">
        <v>343</v>
      </c>
      <c r="AZ4" s="184" t="s">
        <v>362</v>
      </c>
      <c r="BA4" s="185" t="s">
        <v>343</v>
      </c>
      <c r="BB4" s="186" t="s">
        <v>364</v>
      </c>
      <c r="BC4" s="187" t="s">
        <v>343</v>
      </c>
      <c r="BD4" s="40"/>
      <c r="BE4" s="16" t="s">
        <v>332</v>
      </c>
      <c r="BF4" s="17" t="s">
        <v>343</v>
      </c>
      <c r="BG4" s="17" t="s">
        <v>334</v>
      </c>
      <c r="BH4" s="17" t="s">
        <v>343</v>
      </c>
      <c r="BI4" s="17" t="s">
        <v>333</v>
      </c>
      <c r="BJ4" s="17" t="s">
        <v>343</v>
      </c>
      <c r="BK4" s="17" t="s">
        <v>335</v>
      </c>
      <c r="BL4" s="17" t="s">
        <v>343</v>
      </c>
      <c r="BM4" s="17" t="s">
        <v>323</v>
      </c>
      <c r="BN4" s="17" t="s">
        <v>343</v>
      </c>
      <c r="BO4" s="17" t="s">
        <v>336</v>
      </c>
      <c r="BP4" s="35" t="s">
        <v>343</v>
      </c>
      <c r="BQ4" s="36" t="s">
        <v>331</v>
      </c>
      <c r="BR4" s="37" t="s">
        <v>343</v>
      </c>
      <c r="BS4" s="40"/>
      <c r="BT4" s="22" t="s">
        <v>325</v>
      </c>
      <c r="BU4" s="23" t="s">
        <v>343</v>
      </c>
      <c r="BV4" s="23" t="s">
        <v>326</v>
      </c>
      <c r="BW4" s="23" t="s">
        <v>343</v>
      </c>
      <c r="BX4" s="23" t="s">
        <v>324</v>
      </c>
      <c r="BY4" s="24" t="s">
        <v>343</v>
      </c>
      <c r="BZ4" s="69"/>
    </row>
    <row r="5" spans="1:78" ht="25" customHeight="1" x14ac:dyDescent="0.2">
      <c r="A5" s="75" t="s">
        <v>14</v>
      </c>
      <c r="B5" s="46">
        <f>VLOOKUP($A5,'L10'!$A:$IZ,222,FALSE)</f>
        <v>6.2</v>
      </c>
      <c r="C5" s="47">
        <f>RANK(B5,B$5:B$22)</f>
        <v>4</v>
      </c>
      <c r="D5" s="48">
        <f>VLOOKUP($A5,'L10'!$A:$IZ,218,FALSE)</f>
        <v>-4.2</v>
      </c>
      <c r="E5" s="47">
        <f>RANK(D5,D$5:D$22)</f>
        <v>13</v>
      </c>
      <c r="F5" s="48">
        <f>VLOOKUP($A5,'L10'!$A:$IZ,49,FALSE)</f>
        <v>76.962000000000003</v>
      </c>
      <c r="G5" s="47">
        <f>RANK(F5,F$5:F$22)</f>
        <v>4</v>
      </c>
      <c r="H5" s="48">
        <f>VLOOKUP($A5,'L10'!$A:$IZ,229,FALSE)</f>
        <v>-3.3</v>
      </c>
      <c r="I5" s="47">
        <f>RANK(H5,H$5:H$22)</f>
        <v>14</v>
      </c>
      <c r="J5" s="49">
        <f t="shared" ref="J5:J22" si="0">104-(C5+E5+G5+I5)</f>
        <v>69</v>
      </c>
      <c r="K5" s="47">
        <f>RANK(J5,J$5:J$22)</f>
        <v>11</v>
      </c>
      <c r="L5" s="50"/>
      <c r="M5" s="46">
        <f>VLOOKUP($A5,'L10'!$A:$IZ,88,FALSE)</f>
        <v>12.429</v>
      </c>
      <c r="N5" s="47">
        <f t="shared" ref="N5:N22" si="1">RANK(M5,M$5:M$22)</f>
        <v>10</v>
      </c>
      <c r="O5" s="46">
        <f>VLOOKUP($A5,'L10'!$A:$IZ,84,FALSE)</f>
        <v>20.207999999999998</v>
      </c>
      <c r="P5" s="47">
        <f>RANK(O5,O$5:O$22)</f>
        <v>11</v>
      </c>
      <c r="Q5" s="46">
        <f>VLOOKUP($A5,'L10'!$A:$IZ,85,FALSE)</f>
        <v>20.256</v>
      </c>
      <c r="R5" s="47">
        <f>RANK(Q5,Q$5:Q$22)</f>
        <v>16</v>
      </c>
      <c r="S5" s="48">
        <f>VLOOKUP($A5,'L10'!$A:$IZ,29,FALSE)</f>
        <v>1.3140000000000001</v>
      </c>
      <c r="T5" s="47">
        <f>RANK(S5,S$5:S$22)</f>
        <v>7</v>
      </c>
      <c r="U5" s="49">
        <f>104-(N5+P5+R5+T5)</f>
        <v>60</v>
      </c>
      <c r="V5" s="47">
        <f>RANK(U5,U$5:U$22)</f>
        <v>10</v>
      </c>
      <c r="W5" s="50"/>
      <c r="X5" s="46">
        <f>VLOOKUP($A5,'L10'!$A:$IZ,65,FALSE)</f>
        <v>46.917999999999999</v>
      </c>
      <c r="Y5" s="47">
        <f>RANK(X5,X$5:X$22)</f>
        <v>5</v>
      </c>
      <c r="Z5" s="46">
        <f>VLOOKUP($A5,'L10'!$A:$IZ,64,FALSE)</f>
        <v>27.236999999999998</v>
      </c>
      <c r="AA5" s="47">
        <f>RANK(Z5,Z$5:Z$22)</f>
        <v>4</v>
      </c>
      <c r="AB5" s="46">
        <f>VLOOKUP($A5,'L10'!$A:$IZ,63,FALSE)</f>
        <v>53.725000000000001</v>
      </c>
      <c r="AC5" s="47">
        <f>RANK(AB5,AB$5:AB$22)</f>
        <v>2</v>
      </c>
      <c r="AD5" s="46">
        <f>VLOOKUP($A5,'L10'!$A:$IZ,71,FALSE)</f>
        <v>7.524</v>
      </c>
      <c r="AE5" s="47">
        <f>RANK(AD5,AD$5:AD$22)</f>
        <v>1</v>
      </c>
      <c r="AF5" s="49">
        <f>104-(Y5+AA5+AC5+AE5)</f>
        <v>92</v>
      </c>
      <c r="AG5" s="47">
        <f>RANK(AF5,AF$5:AF$22)</f>
        <v>3</v>
      </c>
      <c r="AH5" s="50"/>
      <c r="AI5" s="46">
        <f>VLOOKUP($A5,'L10'!$A:$IZ,183,FALSE)</f>
        <v>6.077</v>
      </c>
      <c r="AJ5" s="47">
        <f>RANK(AI5,AI$5:AI$22,1)</f>
        <v>1</v>
      </c>
      <c r="AK5" s="46">
        <f>VLOOKUP($A5,'L10'!$A:$IZ,181,FALSE)</f>
        <v>17.637</v>
      </c>
      <c r="AL5" s="47">
        <f>RANK(AK5,AK$5:AK$22,1)</f>
        <v>2</v>
      </c>
      <c r="AM5" s="46">
        <f>VLOOKUP($A5,'L10'!$A:$IZ,182,FALSE)</f>
        <v>15.702</v>
      </c>
      <c r="AN5" s="47">
        <f>RANK(AM5,AM$5:AM$22,1)</f>
        <v>1</v>
      </c>
      <c r="AO5" s="46">
        <f>VLOOKUP($A5,'L10'!$A:$IZ,163,FALSE)</f>
        <v>21.401</v>
      </c>
      <c r="AP5" s="47">
        <f>RANK(AO5,AO$5:AO$22,1)</f>
        <v>3</v>
      </c>
      <c r="AQ5" s="49">
        <f>104-(AJ5+AL5+AN5+AP5)</f>
        <v>97</v>
      </c>
      <c r="AR5" s="47">
        <f>RANK(AQ5,AQ$5:AQ$22)</f>
        <v>1</v>
      </c>
      <c r="AS5" s="50"/>
      <c r="AT5" s="46">
        <f>VLOOKUP($A5,'L10'!$A:$IZ,250,FALSE)</f>
        <v>0.5</v>
      </c>
      <c r="AU5" s="47">
        <f>RANK(AT5,AT$5:AT$22,0)</f>
        <v>10</v>
      </c>
      <c r="AV5" s="46">
        <f>VLOOKUP($A5,'L10'!$A:$IZ,92,FALSE)</f>
        <v>8.1</v>
      </c>
      <c r="AW5" s="47">
        <f>RANK(AV5,AV$5:AV$22,0)</f>
        <v>17</v>
      </c>
      <c r="AX5" s="46">
        <f>VLOOKUP($A5,'L10'!$A:$IZ,93,FALSE)</f>
        <v>276.8</v>
      </c>
      <c r="AY5" s="47">
        <f>RANK(AX5,AX$5:AX$22,0)</f>
        <v>3</v>
      </c>
      <c r="AZ5" s="46">
        <f>VLOOKUP($A5,'L10'!$A:$IZ,108,FALSE)</f>
        <v>46</v>
      </c>
      <c r="BA5" s="47">
        <f>RANK(AZ5,AZ$5:AZ$22,0)</f>
        <v>4</v>
      </c>
      <c r="BB5" s="49">
        <f>104-(AU5+AW5+AY5+BA5)</f>
        <v>70</v>
      </c>
      <c r="BC5" s="47">
        <f>RANK(BB5,BB$5:BB$22,0)</f>
        <v>5</v>
      </c>
      <c r="BD5" s="50"/>
      <c r="BE5" s="46">
        <f>VLOOKUP($A5,'L10'!$A:$IZ,80,FALSE)</f>
        <v>52.3</v>
      </c>
      <c r="BF5" s="47">
        <f>RANK(BE5,BE$5:BE$22)</f>
        <v>4</v>
      </c>
      <c r="BG5" s="46">
        <f>VLOOKUP($A5,'L10'!$A:$IZ,177,FALSE)</f>
        <v>40.9</v>
      </c>
      <c r="BH5" s="47">
        <f>RANK(BG5,BG$5:BG$22,1)</f>
        <v>5</v>
      </c>
      <c r="BI5" s="46">
        <f>VLOOKUP($A5,'L10'!$A:$IZ,79,FALSE)</f>
        <v>36</v>
      </c>
      <c r="BJ5" s="47">
        <f>RANK(BI5,BI$5:BI$22)</f>
        <v>8</v>
      </c>
      <c r="BK5" s="46">
        <f>VLOOKUP($A5,'L10'!$A:$IZ,176,FALSE)</f>
        <v>31.5</v>
      </c>
      <c r="BL5" s="47">
        <f>RANK(BK5,BK$5:BK$22,1)</f>
        <v>5</v>
      </c>
      <c r="BM5" s="46">
        <f>VLOOKUP($A5,'L10'!$A:$IZ,11,FALSE)</f>
        <v>49.912999999999997</v>
      </c>
      <c r="BN5" s="47">
        <f>RANK(BM5,BM$5:BM$22)</f>
        <v>9</v>
      </c>
      <c r="BO5" s="46">
        <f>VLOOKUP($A5,'L10'!$A:$IZ,222,FALSE)</f>
        <v>6.2</v>
      </c>
      <c r="BP5" s="47">
        <f>RANK(BO5,BO$5:BO$22)</f>
        <v>4</v>
      </c>
      <c r="BQ5" s="49">
        <f>104-(BJ5+BL5+BN5+BP5)</f>
        <v>78</v>
      </c>
      <c r="BR5" s="47">
        <f>RANK(BQ5,BQ$5:BQ$22)</f>
        <v>5</v>
      </c>
      <c r="BS5" s="50"/>
      <c r="BT5" s="51">
        <f>VLOOKUP($A5,'Ratings Season'!$A:$M,8,FALSE)</f>
        <v>18.2</v>
      </c>
      <c r="BU5" s="47">
        <f>RANK(BT5,BT$5:BT$22)</f>
        <v>4</v>
      </c>
      <c r="BV5" s="51">
        <f>VLOOKUP($A5,'Ratings Season'!$A:$M,4,FALSE)</f>
        <v>5.4</v>
      </c>
      <c r="BW5" s="47">
        <f>RANK(BV5,BV$5:BV$22)</f>
        <v>7</v>
      </c>
      <c r="BX5" s="51">
        <f>VLOOKUP($A5,'Ratings Season'!$A:$M,2,FALSE)</f>
        <v>11.5</v>
      </c>
      <c r="BY5" s="52">
        <f>RANK(BX5,BX$5:BX$22)</f>
        <v>6</v>
      </c>
      <c r="BZ5" s="69"/>
    </row>
    <row r="6" spans="1:78" ht="25" customHeight="1" x14ac:dyDescent="0.2">
      <c r="A6" s="76" t="s">
        <v>10</v>
      </c>
      <c r="B6" s="53">
        <f>VLOOKUP($A6,'L10'!$A:$IZ,222,FALSE)</f>
        <v>-0.8</v>
      </c>
      <c r="C6" s="54">
        <f t="shared" ref="C6:E22" si="2">RANK(B6,B$5:B$22)</f>
        <v>10</v>
      </c>
      <c r="D6" s="55">
        <f>VLOOKUP($A6,'L10'!$A:$IZ,218,FALSE)</f>
        <v>5.0999999999999996</v>
      </c>
      <c r="E6" s="54">
        <f t="shared" si="2"/>
        <v>5</v>
      </c>
      <c r="F6" s="55">
        <f>VLOOKUP($A6,'L10'!$A:$IZ,49,FALSE)</f>
        <v>74.888999999999996</v>
      </c>
      <c r="G6" s="54">
        <f t="shared" ref="G6:G22" si="3">RANK(F6,F$5:F$22)</f>
        <v>8</v>
      </c>
      <c r="H6" s="55">
        <f>VLOOKUP($A6,'L10'!$A:$IZ,229,FALSE)</f>
        <v>6.9</v>
      </c>
      <c r="I6" s="54">
        <f t="shared" ref="I6:I22" si="4">RANK(H6,H$5:H$22)</f>
        <v>1</v>
      </c>
      <c r="J6" s="49">
        <f t="shared" si="0"/>
        <v>80</v>
      </c>
      <c r="K6" s="47">
        <f t="shared" ref="K6:K22" si="5">RANK(J6,J$5:J$22)</f>
        <v>3</v>
      </c>
      <c r="L6" s="56"/>
      <c r="M6" s="53">
        <f>VLOOKUP($A6,'L10'!$A:$IZ,88,FALSE)</f>
        <v>13.162000000000001</v>
      </c>
      <c r="N6" s="54">
        <f t="shared" si="1"/>
        <v>9</v>
      </c>
      <c r="O6" s="53">
        <f>VLOOKUP($A6,'L10'!$A:$IZ,84,FALSE)</f>
        <v>21.861999999999998</v>
      </c>
      <c r="P6" s="54">
        <f t="shared" ref="P6:P22" si="6">RANK(O6,O$5:O$22)</f>
        <v>6</v>
      </c>
      <c r="Q6" s="53">
        <f>VLOOKUP($A6,'L10'!$A:$IZ,85,FALSE)</f>
        <v>26.952000000000002</v>
      </c>
      <c r="R6" s="54">
        <f t="shared" ref="R6:R22" si="7">RANK(Q6,Q$5:Q$22)</f>
        <v>4</v>
      </c>
      <c r="S6" s="55">
        <f>VLOOKUP($A6,'L10'!$A:$IZ,29,FALSE)</f>
        <v>1.2</v>
      </c>
      <c r="T6" s="54">
        <f t="shared" ref="T6:T22" si="8">RANK(S6,S$5:S$22)</f>
        <v>10</v>
      </c>
      <c r="U6" s="49">
        <f t="shared" ref="U6:U22" si="9">104-(N6+P6+R6+T6)</f>
        <v>75</v>
      </c>
      <c r="V6" s="47">
        <f t="shared" ref="V6:V22" si="10">RANK(U6,U$5:U$22)</f>
        <v>7</v>
      </c>
      <c r="W6" s="56"/>
      <c r="X6" s="53">
        <f>VLOOKUP($A6,'L10'!$A:$IZ,65,FALSE)</f>
        <v>45.026000000000003</v>
      </c>
      <c r="Y6" s="54">
        <f t="shared" ref="Y6:Y22" si="11">RANK(X6,X$5:X$22)</f>
        <v>11</v>
      </c>
      <c r="Z6" s="53">
        <f>VLOOKUP($A6,'L10'!$A:$IZ,64,FALSE)</f>
        <v>23.036999999999999</v>
      </c>
      <c r="AA6" s="54">
        <f t="shared" ref="AA6:AA22" si="12">RANK(Z6,Z$5:Z$22)</f>
        <v>12</v>
      </c>
      <c r="AB6" s="53">
        <f>VLOOKUP($A6,'L10'!$A:$IZ,63,FALSE)</f>
        <v>45.832999999999998</v>
      </c>
      <c r="AC6" s="54">
        <f t="shared" ref="AC6:AC22" si="13">RANK(AB6,AB$5:AB$22)</f>
        <v>12</v>
      </c>
      <c r="AD6" s="53">
        <f>VLOOKUP($A6,'L10'!$A:$IZ,71,FALSE)</f>
        <v>-0.93400000000000005</v>
      </c>
      <c r="AE6" s="54">
        <f t="shared" ref="AE6:AE22" si="14">RANK(AD6,AD$5:AD$22)</f>
        <v>10</v>
      </c>
      <c r="AF6" s="65">
        <f t="shared" ref="AF6:AF22" si="15">104-(Y6+AA6+AC6+AE6)</f>
        <v>59</v>
      </c>
      <c r="AG6" s="47">
        <f t="shared" ref="AG6:AG22" si="16">RANK(AF6,AF$5:AF$22)</f>
        <v>11</v>
      </c>
      <c r="AH6" s="56"/>
      <c r="AI6" s="53">
        <f>VLOOKUP($A6,'L10'!$A:$IZ,183,FALSE)</f>
        <v>9.5239999999999991</v>
      </c>
      <c r="AJ6" s="54">
        <f t="shared" ref="AJ6:AL22" si="17">RANK(AI6,AI$5:AI$22,1)</f>
        <v>8</v>
      </c>
      <c r="AK6" s="53">
        <f>VLOOKUP($A6,'L10'!$A:$IZ,181,FALSE)</f>
        <v>19.404</v>
      </c>
      <c r="AL6" s="54">
        <f t="shared" si="17"/>
        <v>5</v>
      </c>
      <c r="AM6" s="53">
        <f>VLOOKUP($A6,'L10'!$A:$IZ,182,FALSE)</f>
        <v>25.396999999999998</v>
      </c>
      <c r="AN6" s="54">
        <f t="shared" ref="AN6:AN22" si="18">RANK(AM6,AM$5:AM$22,1)</f>
        <v>13</v>
      </c>
      <c r="AO6" s="53">
        <f>VLOOKUP($A6,'L10'!$A:$IZ,163,FALSE)</f>
        <v>22.158000000000001</v>
      </c>
      <c r="AP6" s="54">
        <f t="shared" ref="AP6:AP22" si="19">RANK(AO6,AO$5:AO$22,1)</f>
        <v>4</v>
      </c>
      <c r="AQ6" s="65">
        <f t="shared" ref="AQ6:AQ22" si="20">104-(AJ6+AL6+AN6+AP6)</f>
        <v>74</v>
      </c>
      <c r="AR6" s="47">
        <f t="shared" ref="AR6:AR22" si="21">RANK(AQ6,AQ$5:AQ$22)</f>
        <v>8</v>
      </c>
      <c r="AS6" s="56"/>
      <c r="AT6" s="46">
        <f>VLOOKUP($A6,'L10'!$A:$IZ,250,FALSE)</f>
        <v>1.5</v>
      </c>
      <c r="AU6" s="47">
        <f t="shared" ref="AU6:AU22" si="22">RANK(AT6,AT$5:AT$22,0)</f>
        <v>8</v>
      </c>
      <c r="AV6" s="46">
        <f>VLOOKUP($A6,'L10'!$A:$IZ,92,FALSE)</f>
        <v>12.1</v>
      </c>
      <c r="AW6" s="47">
        <f t="shared" ref="AW6:AY22" si="23">RANK(AV6,AV$5:AV$22,0)</f>
        <v>5</v>
      </c>
      <c r="AX6" s="46">
        <f>VLOOKUP($A6,'L10'!$A:$IZ,93,FALSE)</f>
        <v>266.60000000000002</v>
      </c>
      <c r="AY6" s="47">
        <f t="shared" si="23"/>
        <v>9</v>
      </c>
      <c r="AZ6" s="46">
        <f>VLOOKUP($A6,'L10'!$A:$IZ,108,FALSE)</f>
        <v>48.5</v>
      </c>
      <c r="BA6" s="47">
        <f t="shared" ref="BA6:BA22" si="24">RANK(AZ6,AZ$5:AZ$22,0)</f>
        <v>1</v>
      </c>
      <c r="BB6" s="49">
        <f t="shared" ref="BB6:BB22" si="25">104-(AU6+AW6+AY6+BA6)</f>
        <v>81</v>
      </c>
      <c r="BC6" s="47">
        <f t="shared" ref="BC6:BC22" si="26">RANK(BB6,BB$5:BB$22,0)</f>
        <v>3</v>
      </c>
      <c r="BD6" s="56"/>
      <c r="BE6" s="53">
        <f>VLOOKUP($A6,'L10'!$A:$IZ,80,FALSE)</f>
        <v>52.1</v>
      </c>
      <c r="BF6" s="54">
        <f t="shared" ref="BF6:BF22" si="27">RANK(BE6,BE$5:BE$22)</f>
        <v>5</v>
      </c>
      <c r="BG6" s="53">
        <f>VLOOKUP($A6,'L10'!$A:$IZ,177,FALSE)</f>
        <v>39.5</v>
      </c>
      <c r="BH6" s="54">
        <f t="shared" ref="BH6:BH22" si="28">RANK(BG6,BG$5:BG$22,1)</f>
        <v>3</v>
      </c>
      <c r="BI6" s="53">
        <f>VLOOKUP($A6,'L10'!$A:$IZ,79,FALSE)</f>
        <v>36.200000000000003</v>
      </c>
      <c r="BJ6" s="54">
        <f t="shared" ref="BJ6:BJ22" si="29">RANK(BI6,BI$5:BI$22)</f>
        <v>7</v>
      </c>
      <c r="BK6" s="53">
        <f>VLOOKUP($A6,'L10'!$A:$IZ,176,FALSE)</f>
        <v>34.4</v>
      </c>
      <c r="BL6" s="54">
        <f t="shared" ref="BL6:BL22" si="30">RANK(BK6,BK$5:BK$22,1)</f>
        <v>9</v>
      </c>
      <c r="BM6" s="53">
        <f>VLOOKUP($A6,'L10'!$A:$IZ,11,FALSE)</f>
        <v>50.249000000000002</v>
      </c>
      <c r="BN6" s="54">
        <f t="shared" ref="BN6:BN22" si="31">RANK(BM6,BM$5:BM$22)</f>
        <v>7</v>
      </c>
      <c r="BO6" s="53">
        <f>VLOOKUP($A6,'L10'!$A:$IZ,222,FALSE)</f>
        <v>-0.8</v>
      </c>
      <c r="BP6" s="54">
        <f t="shared" ref="BP6:BP22" si="32">RANK(BO6,BO$5:BO$22)</f>
        <v>10</v>
      </c>
      <c r="BQ6" s="65">
        <f t="shared" ref="BQ6:BQ22" si="33">104-(BJ6+BL6+BN6+BP6)</f>
        <v>71</v>
      </c>
      <c r="BR6" s="47">
        <f t="shared" ref="BR6:BR22" si="34">RANK(BQ6,BQ$5:BQ$22)</f>
        <v>9</v>
      </c>
      <c r="BS6" s="56"/>
      <c r="BT6" s="57">
        <f>VLOOKUP($A6,'Ratings Season'!$A:$M,8,FALSE)</f>
        <v>18.8</v>
      </c>
      <c r="BU6" s="54">
        <f t="shared" ref="BU6:BW22" si="35">RANK(BT6,BT$5:BT$22)</f>
        <v>3</v>
      </c>
      <c r="BV6" s="57">
        <f>VLOOKUP($A6,'Ratings Season'!$A:$M,4,FALSE)</f>
        <v>13.2</v>
      </c>
      <c r="BW6" s="54">
        <f t="shared" si="35"/>
        <v>3</v>
      </c>
      <c r="BX6" s="57">
        <f>VLOOKUP($A6,'Ratings Season'!$A:$M,2,FALSE)</f>
        <v>26.3</v>
      </c>
      <c r="BY6" s="58">
        <f t="shared" ref="BY6:BY22" si="36">RANK(BX6,BX$5:BX$22)</f>
        <v>3</v>
      </c>
      <c r="BZ6" s="69"/>
    </row>
    <row r="7" spans="1:78" ht="25" customHeight="1" x14ac:dyDescent="0.2">
      <c r="A7" s="77" t="s">
        <v>6</v>
      </c>
      <c r="B7" s="53">
        <f>VLOOKUP($A7,'L10'!$A:$IZ,222,FALSE)</f>
        <v>-0.7</v>
      </c>
      <c r="C7" s="54">
        <f t="shared" si="2"/>
        <v>9</v>
      </c>
      <c r="D7" s="55">
        <f>VLOOKUP($A7,'L10'!$A:$IZ,218,FALSE)</f>
        <v>3.5</v>
      </c>
      <c r="E7" s="54">
        <f t="shared" si="2"/>
        <v>6</v>
      </c>
      <c r="F7" s="55">
        <f>VLOOKUP($A7,'L10'!$A:$IZ,49,FALSE)</f>
        <v>74.245999999999995</v>
      </c>
      <c r="G7" s="54">
        <f t="shared" si="3"/>
        <v>12</v>
      </c>
      <c r="H7" s="55">
        <f>VLOOKUP($A7,'L10'!$A:$IZ,229,FALSE)</f>
        <v>4.9000000000000004</v>
      </c>
      <c r="I7" s="54">
        <f t="shared" si="4"/>
        <v>3</v>
      </c>
      <c r="J7" s="49">
        <f t="shared" si="0"/>
        <v>74</v>
      </c>
      <c r="K7" s="47">
        <f t="shared" si="5"/>
        <v>5</v>
      </c>
      <c r="L7" s="56"/>
      <c r="M7" s="53">
        <f>VLOOKUP($A7,'L10'!$A:$IZ,88,FALSE)</f>
        <v>10.984999999999999</v>
      </c>
      <c r="N7" s="54">
        <f t="shared" si="1"/>
        <v>15</v>
      </c>
      <c r="O7" s="53">
        <f>VLOOKUP($A7,'L10'!$A:$IZ,84,FALSE)</f>
        <v>18.919</v>
      </c>
      <c r="P7" s="54">
        <f t="shared" si="6"/>
        <v>14</v>
      </c>
      <c r="Q7" s="53">
        <f>VLOOKUP($A7,'L10'!$A:$IZ,85,FALSE)</f>
        <v>23.611000000000001</v>
      </c>
      <c r="R7" s="54">
        <f t="shared" si="7"/>
        <v>8</v>
      </c>
      <c r="S7" s="55">
        <f>VLOOKUP($A7,'L10'!$A:$IZ,29,FALSE)</f>
        <v>-2.173</v>
      </c>
      <c r="T7" s="54">
        <f t="shared" si="8"/>
        <v>15</v>
      </c>
      <c r="U7" s="49">
        <f t="shared" si="9"/>
        <v>52</v>
      </c>
      <c r="V7" s="47">
        <f t="shared" si="10"/>
        <v>13</v>
      </c>
      <c r="W7" s="56"/>
      <c r="X7" s="53">
        <f>VLOOKUP($A7,'L10'!$A:$IZ,65,FALSE)</f>
        <v>40.954000000000001</v>
      </c>
      <c r="Y7" s="54">
        <f t="shared" si="11"/>
        <v>14</v>
      </c>
      <c r="Z7" s="53">
        <f>VLOOKUP($A7,'L10'!$A:$IZ,64,FALSE)</f>
        <v>21.471</v>
      </c>
      <c r="AA7" s="54">
        <f t="shared" si="12"/>
        <v>14</v>
      </c>
      <c r="AB7" s="53">
        <f>VLOOKUP($A7,'L10'!$A:$IZ,63,FALSE)</f>
        <v>47.368000000000002</v>
      </c>
      <c r="AC7" s="54">
        <f t="shared" si="13"/>
        <v>10</v>
      </c>
      <c r="AD7" s="53">
        <f>VLOOKUP($A7,'L10'!$A:$IZ,71,FALSE)</f>
        <v>-2.6589999999999998</v>
      </c>
      <c r="AE7" s="54">
        <f t="shared" si="14"/>
        <v>15</v>
      </c>
      <c r="AF7" s="65">
        <f t="shared" si="15"/>
        <v>51</v>
      </c>
      <c r="AG7" s="47">
        <f t="shared" si="16"/>
        <v>13</v>
      </c>
      <c r="AH7" s="56"/>
      <c r="AI7" s="53">
        <f>VLOOKUP($A7,'L10'!$A:$IZ,183,FALSE)</f>
        <v>9.6199999999999992</v>
      </c>
      <c r="AJ7" s="54">
        <f t="shared" si="17"/>
        <v>9</v>
      </c>
      <c r="AK7" s="53">
        <f>VLOOKUP($A7,'L10'!$A:$IZ,181,FALSE)</f>
        <v>21.241</v>
      </c>
      <c r="AL7" s="54">
        <f t="shared" si="17"/>
        <v>10</v>
      </c>
      <c r="AM7" s="53">
        <f>VLOOKUP($A7,'L10'!$A:$IZ,182,FALSE)</f>
        <v>25.253</v>
      </c>
      <c r="AN7" s="54">
        <f t="shared" si="18"/>
        <v>12</v>
      </c>
      <c r="AO7" s="53">
        <f>VLOOKUP($A7,'L10'!$A:$IZ,163,FALSE)</f>
        <v>26.007999999999999</v>
      </c>
      <c r="AP7" s="54">
        <f t="shared" si="19"/>
        <v>14</v>
      </c>
      <c r="AQ7" s="65">
        <f t="shared" si="20"/>
        <v>59</v>
      </c>
      <c r="AR7" s="47">
        <f t="shared" si="21"/>
        <v>12</v>
      </c>
      <c r="AS7" s="56"/>
      <c r="AT7" s="46">
        <f>VLOOKUP($A7,'L10'!$A:$IZ,250,FALSE)</f>
        <v>-1.1000000000000001</v>
      </c>
      <c r="AU7" s="47">
        <f t="shared" si="22"/>
        <v>11</v>
      </c>
      <c r="AV7" s="46">
        <f>VLOOKUP($A7,'L10'!$A:$IZ,92,FALSE)</f>
        <v>10.1</v>
      </c>
      <c r="AW7" s="47">
        <f t="shared" si="23"/>
        <v>13</v>
      </c>
      <c r="AX7" s="46">
        <f>VLOOKUP($A7,'L10'!$A:$IZ,93,FALSE)</f>
        <v>274.89999999999998</v>
      </c>
      <c r="AY7" s="47">
        <f t="shared" si="23"/>
        <v>6</v>
      </c>
      <c r="AZ7" s="46">
        <f>VLOOKUP($A7,'L10'!$A:$IZ,108,FALSE)</f>
        <v>41.8</v>
      </c>
      <c r="BA7" s="47">
        <f t="shared" si="24"/>
        <v>11</v>
      </c>
      <c r="BB7" s="49">
        <f t="shared" si="25"/>
        <v>63</v>
      </c>
      <c r="BC7" s="47">
        <f t="shared" si="26"/>
        <v>10</v>
      </c>
      <c r="BD7" s="56"/>
      <c r="BE7" s="53">
        <f>VLOOKUP($A7,'L10'!$A:$IZ,80,FALSE)</f>
        <v>41.1</v>
      </c>
      <c r="BF7" s="54">
        <f t="shared" si="27"/>
        <v>13</v>
      </c>
      <c r="BG7" s="53">
        <f>VLOOKUP($A7,'L10'!$A:$IZ,177,FALSE)</f>
        <v>45.2</v>
      </c>
      <c r="BH7" s="54">
        <f t="shared" si="28"/>
        <v>9</v>
      </c>
      <c r="BI7" s="53">
        <f>VLOOKUP($A7,'L10'!$A:$IZ,79,FALSE)</f>
        <v>31</v>
      </c>
      <c r="BJ7" s="54">
        <f t="shared" si="29"/>
        <v>13</v>
      </c>
      <c r="BK7" s="53">
        <f>VLOOKUP($A7,'L10'!$A:$IZ,176,FALSE)</f>
        <v>37.700000000000003</v>
      </c>
      <c r="BL7" s="54">
        <f t="shared" si="30"/>
        <v>14</v>
      </c>
      <c r="BM7" s="53">
        <f>VLOOKUP($A7,'L10'!$A:$IZ,11,FALSE)</f>
        <v>49.756999999999998</v>
      </c>
      <c r="BN7" s="54">
        <f t="shared" si="31"/>
        <v>10</v>
      </c>
      <c r="BO7" s="53">
        <f>VLOOKUP($A7,'L10'!$A:$IZ,222,FALSE)</f>
        <v>-0.7</v>
      </c>
      <c r="BP7" s="54">
        <f t="shared" si="32"/>
        <v>9</v>
      </c>
      <c r="BQ7" s="65">
        <f t="shared" si="33"/>
        <v>58</v>
      </c>
      <c r="BR7" s="47">
        <f t="shared" si="34"/>
        <v>12</v>
      </c>
      <c r="BS7" s="56"/>
      <c r="BT7" s="57">
        <f>VLOOKUP($A7,'Ratings Season'!$A:$M,8,FALSE)</f>
        <v>-2.6</v>
      </c>
      <c r="BU7" s="54">
        <f t="shared" si="35"/>
        <v>10</v>
      </c>
      <c r="BV7" s="57">
        <f>VLOOKUP($A7,'Ratings Season'!$A:$M,4,FALSE)</f>
        <v>-6.4</v>
      </c>
      <c r="BW7" s="54">
        <f t="shared" si="35"/>
        <v>13</v>
      </c>
      <c r="BX7" s="57">
        <f>VLOOKUP($A7,'Ratings Season'!$A:$M,2,FALSE)</f>
        <v>-3.3</v>
      </c>
      <c r="BY7" s="58">
        <f t="shared" si="36"/>
        <v>12</v>
      </c>
      <c r="BZ7" s="69"/>
    </row>
    <row r="8" spans="1:78" ht="25" customHeight="1" x14ac:dyDescent="0.2">
      <c r="A8" s="78" t="s">
        <v>4</v>
      </c>
      <c r="B8" s="53">
        <f>VLOOKUP($A8,'L10'!$A:$IZ,222,FALSE)</f>
        <v>-2.2000000000000002</v>
      </c>
      <c r="C8" s="54">
        <f t="shared" si="2"/>
        <v>13</v>
      </c>
      <c r="D8" s="55">
        <f>VLOOKUP($A8,'L10'!$A:$IZ,218,FALSE)</f>
        <v>-8.1</v>
      </c>
      <c r="E8" s="54">
        <f t="shared" si="2"/>
        <v>16</v>
      </c>
      <c r="F8" s="55">
        <f>VLOOKUP($A8,'L10'!$A:$IZ,49,FALSE)</f>
        <v>69.013999999999996</v>
      </c>
      <c r="G8" s="54">
        <f t="shared" si="3"/>
        <v>18</v>
      </c>
      <c r="H8" s="55">
        <f>VLOOKUP($A8,'L10'!$A:$IZ,229,FALSE)</f>
        <v>-4.5999999999999996</v>
      </c>
      <c r="I8" s="54">
        <f t="shared" si="4"/>
        <v>16</v>
      </c>
      <c r="J8" s="49">
        <f t="shared" si="0"/>
        <v>41</v>
      </c>
      <c r="K8" s="47">
        <f t="shared" si="5"/>
        <v>17</v>
      </c>
      <c r="L8" s="56"/>
      <c r="M8" s="53">
        <f>VLOOKUP($A8,'L10'!$A:$IZ,88,FALSE)</f>
        <v>10.169</v>
      </c>
      <c r="N8" s="54">
        <f t="shared" si="1"/>
        <v>16</v>
      </c>
      <c r="O8" s="53">
        <f>VLOOKUP($A8,'L10'!$A:$IZ,84,FALSE)</f>
        <v>19.283000000000001</v>
      </c>
      <c r="P8" s="54">
        <f t="shared" si="6"/>
        <v>13</v>
      </c>
      <c r="Q8" s="53">
        <f>VLOOKUP($A8,'L10'!$A:$IZ,85,FALSE)</f>
        <v>24.581</v>
      </c>
      <c r="R8" s="54">
        <f t="shared" si="7"/>
        <v>7</v>
      </c>
      <c r="S8" s="55">
        <f>VLOOKUP($A8,'L10'!$A:$IZ,29,FALSE)</f>
        <v>-3.601</v>
      </c>
      <c r="T8" s="54">
        <f t="shared" si="8"/>
        <v>18</v>
      </c>
      <c r="U8" s="49">
        <f t="shared" si="9"/>
        <v>50</v>
      </c>
      <c r="V8" s="47">
        <f t="shared" si="10"/>
        <v>15</v>
      </c>
      <c r="W8" s="56"/>
      <c r="X8" s="53">
        <f>VLOOKUP($A8,'L10'!$A:$IZ,65,FALSE)</f>
        <v>40.073999999999998</v>
      </c>
      <c r="Y8" s="54">
        <f t="shared" si="11"/>
        <v>16</v>
      </c>
      <c r="Z8" s="53">
        <f>VLOOKUP($A8,'L10'!$A:$IZ,64,FALSE)</f>
        <v>19.484999999999999</v>
      </c>
      <c r="AA8" s="54">
        <f t="shared" si="12"/>
        <v>16</v>
      </c>
      <c r="AB8" s="53">
        <f>VLOOKUP($A8,'L10'!$A:$IZ,63,FALSE)</f>
        <v>44.537999999999997</v>
      </c>
      <c r="AC8" s="54">
        <f t="shared" si="13"/>
        <v>16</v>
      </c>
      <c r="AD8" s="53">
        <f>VLOOKUP($A8,'L10'!$A:$IZ,71,FALSE)</f>
        <v>0.93400000000000005</v>
      </c>
      <c r="AE8" s="54">
        <f t="shared" si="14"/>
        <v>6</v>
      </c>
      <c r="AF8" s="65">
        <f t="shared" si="15"/>
        <v>50</v>
      </c>
      <c r="AG8" s="47">
        <f t="shared" si="16"/>
        <v>14</v>
      </c>
      <c r="AH8" s="56"/>
      <c r="AI8" s="53">
        <f>VLOOKUP($A8,'L10'!$A:$IZ,183,FALSE)</f>
        <v>8.9160000000000004</v>
      </c>
      <c r="AJ8" s="54">
        <f t="shared" si="17"/>
        <v>4</v>
      </c>
      <c r="AK8" s="53">
        <f>VLOOKUP($A8,'L10'!$A:$IZ,181,FALSE)</f>
        <v>17.186</v>
      </c>
      <c r="AL8" s="54">
        <f t="shared" si="17"/>
        <v>1</v>
      </c>
      <c r="AM8" s="53">
        <f>VLOOKUP($A8,'L10'!$A:$IZ,182,FALSE)</f>
        <v>20.241</v>
      </c>
      <c r="AN8" s="54">
        <f t="shared" si="18"/>
        <v>2</v>
      </c>
      <c r="AO8" s="53">
        <f>VLOOKUP($A8,'L10'!$A:$IZ,163,FALSE)</f>
        <v>23.779</v>
      </c>
      <c r="AP8" s="54">
        <f t="shared" si="19"/>
        <v>8</v>
      </c>
      <c r="AQ8" s="65">
        <f t="shared" si="20"/>
        <v>89</v>
      </c>
      <c r="AR8" s="47">
        <f t="shared" si="21"/>
        <v>3</v>
      </c>
      <c r="AS8" s="56"/>
      <c r="AT8" s="46">
        <f>VLOOKUP($A8,'L10'!$A:$IZ,250,FALSE)</f>
        <v>10.1</v>
      </c>
      <c r="AU8" s="47">
        <f t="shared" si="22"/>
        <v>1</v>
      </c>
      <c r="AV8" s="46">
        <f>VLOOKUP($A8,'L10'!$A:$IZ,92,FALSE)</f>
        <v>15.2</v>
      </c>
      <c r="AW8" s="47">
        <f t="shared" si="23"/>
        <v>1</v>
      </c>
      <c r="AX8" s="46">
        <f>VLOOKUP($A8,'L10'!$A:$IZ,93,FALSE)</f>
        <v>280.10000000000002</v>
      </c>
      <c r="AY8" s="47">
        <f t="shared" si="23"/>
        <v>2</v>
      </c>
      <c r="AZ8" s="46">
        <f>VLOOKUP($A8,'L10'!$A:$IZ,108,FALSE)</f>
        <v>44.3</v>
      </c>
      <c r="BA8" s="47">
        <f t="shared" si="24"/>
        <v>6</v>
      </c>
      <c r="BB8" s="49">
        <f t="shared" si="25"/>
        <v>94</v>
      </c>
      <c r="BC8" s="47">
        <f t="shared" si="26"/>
        <v>1</v>
      </c>
      <c r="BD8" s="56"/>
      <c r="BE8" s="53">
        <f>VLOOKUP($A8,'L10'!$A:$IZ,80,FALSE)</f>
        <v>42.8</v>
      </c>
      <c r="BF8" s="54">
        <f t="shared" si="27"/>
        <v>11</v>
      </c>
      <c r="BG8" s="53">
        <f>VLOOKUP($A8,'L10'!$A:$IZ,177,FALSE)</f>
        <v>35.4</v>
      </c>
      <c r="BH8" s="54">
        <f t="shared" si="28"/>
        <v>1</v>
      </c>
      <c r="BI8" s="53">
        <f>VLOOKUP($A8,'L10'!$A:$IZ,79,FALSE)</f>
        <v>29.4</v>
      </c>
      <c r="BJ8" s="54">
        <f t="shared" si="29"/>
        <v>15</v>
      </c>
      <c r="BK8" s="53">
        <f>VLOOKUP($A8,'L10'!$A:$IZ,176,FALSE)</f>
        <v>37.700000000000003</v>
      </c>
      <c r="BL8" s="54">
        <f t="shared" si="30"/>
        <v>14</v>
      </c>
      <c r="BM8" s="53">
        <f>VLOOKUP($A8,'L10'!$A:$IZ,11,FALSE)</f>
        <v>53.392000000000003</v>
      </c>
      <c r="BN8" s="54">
        <f t="shared" si="31"/>
        <v>3</v>
      </c>
      <c r="BO8" s="53">
        <f>VLOOKUP($A8,'L10'!$A:$IZ,222,FALSE)</f>
        <v>-2.2000000000000002</v>
      </c>
      <c r="BP8" s="54">
        <f t="shared" si="32"/>
        <v>13</v>
      </c>
      <c r="BQ8" s="65">
        <f t="shared" si="33"/>
        <v>59</v>
      </c>
      <c r="BR8" s="47">
        <f t="shared" si="34"/>
        <v>10</v>
      </c>
      <c r="BS8" s="56"/>
      <c r="BT8" s="57">
        <f>VLOOKUP($A8,'Ratings Season'!$A:$M,8,FALSE)</f>
        <v>17.600000000000001</v>
      </c>
      <c r="BU8" s="54">
        <f t="shared" si="35"/>
        <v>5</v>
      </c>
      <c r="BV8" s="57">
        <f>VLOOKUP($A8,'Ratings Season'!$A:$M,4,FALSE)</f>
        <v>-0.4</v>
      </c>
      <c r="BW8" s="54">
        <f t="shared" si="35"/>
        <v>9</v>
      </c>
      <c r="BX8" s="57">
        <f>VLOOKUP($A8,'Ratings Season'!$A:$M,2,FALSE)</f>
        <v>12.2</v>
      </c>
      <c r="BY8" s="58">
        <f t="shared" si="36"/>
        <v>5</v>
      </c>
      <c r="BZ8" s="69"/>
    </row>
    <row r="9" spans="1:78" ht="25" customHeight="1" x14ac:dyDescent="0.2">
      <c r="A9" s="79" t="s">
        <v>7</v>
      </c>
      <c r="B9" s="53">
        <f>VLOOKUP($A9,'L10'!$A:$IZ,222,FALSE)</f>
        <v>-1.1000000000000001</v>
      </c>
      <c r="C9" s="54">
        <f t="shared" si="2"/>
        <v>11</v>
      </c>
      <c r="D9" s="55">
        <f>VLOOKUP($A9,'L10'!$A:$IZ,218,FALSE)</f>
        <v>1.8</v>
      </c>
      <c r="E9" s="54">
        <f t="shared" si="2"/>
        <v>10</v>
      </c>
      <c r="F9" s="55">
        <f>VLOOKUP($A9,'L10'!$A:$IZ,49,FALSE)</f>
        <v>74.432000000000002</v>
      </c>
      <c r="G9" s="54">
        <f t="shared" si="3"/>
        <v>10</v>
      </c>
      <c r="H9" s="55">
        <f>VLOOKUP($A9,'L10'!$A:$IZ,229,FALSE)</f>
        <v>-6.4</v>
      </c>
      <c r="I9" s="54">
        <f t="shared" si="4"/>
        <v>17</v>
      </c>
      <c r="J9" s="49">
        <f t="shared" si="0"/>
        <v>56</v>
      </c>
      <c r="K9" s="47">
        <f t="shared" si="5"/>
        <v>14</v>
      </c>
      <c r="L9" s="56"/>
      <c r="M9" s="53">
        <f>VLOOKUP($A9,'L10'!$A:$IZ,88,FALSE)</f>
        <v>9.2479999999999993</v>
      </c>
      <c r="N9" s="54">
        <f t="shared" si="1"/>
        <v>18</v>
      </c>
      <c r="O9" s="53">
        <f>VLOOKUP($A9,'L10'!$A:$IZ,84,FALSE)</f>
        <v>17.190999999999999</v>
      </c>
      <c r="P9" s="54">
        <f t="shared" si="6"/>
        <v>16</v>
      </c>
      <c r="Q9" s="53">
        <f>VLOOKUP($A9,'L10'!$A:$IZ,85,FALSE)</f>
        <v>20.698</v>
      </c>
      <c r="R9" s="54">
        <f t="shared" si="7"/>
        <v>13</v>
      </c>
      <c r="S9" s="55">
        <f>VLOOKUP($A9,'L10'!$A:$IZ,29,FALSE)</f>
        <v>-2.7519999999999998</v>
      </c>
      <c r="T9" s="54">
        <f t="shared" si="8"/>
        <v>16</v>
      </c>
      <c r="U9" s="49">
        <f t="shared" si="9"/>
        <v>41</v>
      </c>
      <c r="V9" s="47">
        <f t="shared" si="10"/>
        <v>17</v>
      </c>
      <c r="W9" s="56"/>
      <c r="X9" s="53">
        <f>VLOOKUP($A9,'L10'!$A:$IZ,65,FALSE)</f>
        <v>37.953000000000003</v>
      </c>
      <c r="Y9" s="54">
        <f t="shared" si="11"/>
        <v>17</v>
      </c>
      <c r="Z9" s="53">
        <f>VLOOKUP($A9,'L10'!$A:$IZ,64,FALSE)</f>
        <v>17.484000000000002</v>
      </c>
      <c r="AA9" s="54">
        <f t="shared" si="12"/>
        <v>18</v>
      </c>
      <c r="AB9" s="53">
        <f>VLOOKUP($A9,'L10'!$A:$IZ,63,FALSE)</f>
        <v>43.158000000000001</v>
      </c>
      <c r="AC9" s="54">
        <f t="shared" si="13"/>
        <v>18</v>
      </c>
      <c r="AD9" s="53">
        <f>VLOOKUP($A9,'L10'!$A:$IZ,71,FALSE)</f>
        <v>-5.0380000000000003</v>
      </c>
      <c r="AE9" s="54">
        <f t="shared" si="14"/>
        <v>17</v>
      </c>
      <c r="AF9" s="65">
        <f t="shared" si="15"/>
        <v>34</v>
      </c>
      <c r="AG9" s="47">
        <f t="shared" si="16"/>
        <v>18</v>
      </c>
      <c r="AH9" s="56"/>
      <c r="AI9" s="53">
        <f>VLOOKUP($A9,'L10'!$A:$IZ,183,FALSE)</f>
        <v>13.089</v>
      </c>
      <c r="AJ9" s="54">
        <f t="shared" si="17"/>
        <v>16</v>
      </c>
      <c r="AK9" s="53">
        <f>VLOOKUP($A9,'L10'!$A:$IZ,181,FALSE)</f>
        <v>24.004000000000001</v>
      </c>
      <c r="AL9" s="54">
        <f t="shared" si="17"/>
        <v>15</v>
      </c>
      <c r="AM9" s="53">
        <f>VLOOKUP($A9,'L10'!$A:$IZ,182,FALSE)</f>
        <v>31.152000000000001</v>
      </c>
      <c r="AN9" s="54">
        <f t="shared" si="18"/>
        <v>18</v>
      </c>
      <c r="AO9" s="53">
        <f>VLOOKUP($A9,'L10'!$A:$IZ,163,FALSE)</f>
        <v>27.289000000000001</v>
      </c>
      <c r="AP9" s="54">
        <f t="shared" si="19"/>
        <v>16</v>
      </c>
      <c r="AQ9" s="65">
        <f t="shared" si="20"/>
        <v>39</v>
      </c>
      <c r="AR9" s="47">
        <f t="shared" si="21"/>
        <v>16</v>
      </c>
      <c r="AS9" s="56"/>
      <c r="AT9" s="46">
        <f>VLOOKUP($A9,'L10'!$A:$IZ,250,FALSE)</f>
        <v>3.6</v>
      </c>
      <c r="AU9" s="47">
        <f t="shared" si="22"/>
        <v>3</v>
      </c>
      <c r="AV9" s="46">
        <f>VLOOKUP($A9,'L10'!$A:$IZ,92,FALSE)</f>
        <v>10.3</v>
      </c>
      <c r="AW9" s="47">
        <f t="shared" si="23"/>
        <v>11</v>
      </c>
      <c r="AX9" s="46">
        <f>VLOOKUP($A9,'L10'!$A:$IZ,93,FALSE)</f>
        <v>276.3</v>
      </c>
      <c r="AY9" s="47">
        <f t="shared" si="23"/>
        <v>4</v>
      </c>
      <c r="AZ9" s="46">
        <f>VLOOKUP($A9,'L10'!$A:$IZ,108,FALSE)</f>
        <v>34.5</v>
      </c>
      <c r="BA9" s="47">
        <f t="shared" si="24"/>
        <v>18</v>
      </c>
      <c r="BB9" s="49">
        <f t="shared" si="25"/>
        <v>68</v>
      </c>
      <c r="BC9" s="47">
        <f t="shared" si="26"/>
        <v>7</v>
      </c>
      <c r="BD9" s="56"/>
      <c r="BE9" s="53">
        <f>VLOOKUP($A9,'L10'!$A:$IZ,80,FALSE)</f>
        <v>33.5</v>
      </c>
      <c r="BF9" s="54">
        <f t="shared" si="27"/>
        <v>16</v>
      </c>
      <c r="BG9" s="53">
        <f>VLOOKUP($A9,'L10'!$A:$IZ,177,FALSE)</f>
        <v>61.8</v>
      </c>
      <c r="BH9" s="54">
        <f t="shared" si="28"/>
        <v>17</v>
      </c>
      <c r="BI9" s="53">
        <f>VLOOKUP($A9,'L10'!$A:$IZ,79,FALSE)</f>
        <v>21.1</v>
      </c>
      <c r="BJ9" s="54">
        <f t="shared" si="29"/>
        <v>17</v>
      </c>
      <c r="BK9" s="53">
        <f>VLOOKUP($A9,'L10'!$A:$IZ,176,FALSE)</f>
        <v>34.9</v>
      </c>
      <c r="BL9" s="54">
        <f t="shared" si="30"/>
        <v>10</v>
      </c>
      <c r="BM9" s="53">
        <f>VLOOKUP($A9,'L10'!$A:$IZ,11,FALSE)</f>
        <v>46.783000000000001</v>
      </c>
      <c r="BN9" s="54">
        <f t="shared" si="31"/>
        <v>15</v>
      </c>
      <c r="BO9" s="53">
        <f>VLOOKUP($A9,'L10'!$A:$IZ,222,FALSE)</f>
        <v>-1.1000000000000001</v>
      </c>
      <c r="BP9" s="54">
        <f t="shared" si="32"/>
        <v>11</v>
      </c>
      <c r="BQ9" s="65">
        <f t="shared" si="33"/>
        <v>51</v>
      </c>
      <c r="BR9" s="47">
        <f t="shared" si="34"/>
        <v>14</v>
      </c>
      <c r="BS9" s="56"/>
      <c r="BT9" s="57">
        <f>VLOOKUP($A9,'Ratings Season'!$A:$M,8,FALSE)</f>
        <v>-23.8</v>
      </c>
      <c r="BU9" s="54">
        <f t="shared" si="35"/>
        <v>16</v>
      </c>
      <c r="BV9" s="57">
        <f>VLOOKUP($A9,'Ratings Season'!$A:$M,4,FALSE)</f>
        <v>-16.600000000000001</v>
      </c>
      <c r="BW9" s="54">
        <f t="shared" si="35"/>
        <v>16</v>
      </c>
      <c r="BX9" s="57">
        <f>VLOOKUP($A9,'Ratings Season'!$A:$M,2,FALSE)</f>
        <v>-28</v>
      </c>
      <c r="BY9" s="58">
        <f t="shared" si="36"/>
        <v>16</v>
      </c>
      <c r="BZ9" s="69"/>
    </row>
    <row r="10" spans="1:78" ht="25" customHeight="1" x14ac:dyDescent="0.2">
      <c r="A10" s="80" t="s">
        <v>8</v>
      </c>
      <c r="B10" s="53">
        <f>VLOOKUP($A10,'L10'!$A:$IZ,222,FALSE)</f>
        <v>-2.8</v>
      </c>
      <c r="C10" s="54">
        <f t="shared" si="2"/>
        <v>14</v>
      </c>
      <c r="D10" s="55">
        <f>VLOOKUP($A10,'L10'!$A:$IZ,218,FALSE)</f>
        <v>-4.4000000000000004</v>
      </c>
      <c r="E10" s="54">
        <f t="shared" si="2"/>
        <v>14</v>
      </c>
      <c r="F10" s="55">
        <f>VLOOKUP($A10,'L10'!$A:$IZ,49,FALSE)</f>
        <v>75.668999999999997</v>
      </c>
      <c r="G10" s="54">
        <f t="shared" si="3"/>
        <v>6</v>
      </c>
      <c r="H10" s="55">
        <f>VLOOKUP($A10,'L10'!$A:$IZ,229,FALSE)</f>
        <v>1</v>
      </c>
      <c r="I10" s="54">
        <f t="shared" si="4"/>
        <v>7</v>
      </c>
      <c r="J10" s="49">
        <f t="shared" si="0"/>
        <v>63</v>
      </c>
      <c r="K10" s="47">
        <f t="shared" si="5"/>
        <v>13</v>
      </c>
      <c r="L10" s="56"/>
      <c r="M10" s="53">
        <f>VLOOKUP($A10,'L10'!$A:$IZ,88,FALSE)</f>
        <v>13.263999999999999</v>
      </c>
      <c r="N10" s="54">
        <f t="shared" si="1"/>
        <v>8</v>
      </c>
      <c r="O10" s="53">
        <f>VLOOKUP($A10,'L10'!$A:$IZ,84,FALSE)</f>
        <v>20.923999999999999</v>
      </c>
      <c r="P10" s="54">
        <f t="shared" si="6"/>
        <v>9</v>
      </c>
      <c r="Q10" s="53">
        <f>VLOOKUP($A10,'L10'!$A:$IZ,85,FALSE)</f>
        <v>21.579000000000001</v>
      </c>
      <c r="R10" s="54">
        <f t="shared" si="7"/>
        <v>11</v>
      </c>
      <c r="S10" s="55">
        <f>VLOOKUP($A10,'L10'!$A:$IZ,29,FALSE)</f>
        <v>0.82299999999999995</v>
      </c>
      <c r="T10" s="54">
        <f t="shared" si="8"/>
        <v>12</v>
      </c>
      <c r="U10" s="49">
        <f t="shared" si="9"/>
        <v>64</v>
      </c>
      <c r="V10" s="47">
        <f t="shared" si="10"/>
        <v>9</v>
      </c>
      <c r="W10" s="56"/>
      <c r="X10" s="53">
        <f>VLOOKUP($A10,'L10'!$A:$IZ,65,FALSE)</f>
        <v>45.49</v>
      </c>
      <c r="Y10" s="54">
        <f t="shared" si="11"/>
        <v>8</v>
      </c>
      <c r="Z10" s="53">
        <f>VLOOKUP($A10,'L10'!$A:$IZ,64,FALSE)</f>
        <v>24.902000000000001</v>
      </c>
      <c r="AA10" s="54">
        <f t="shared" si="12"/>
        <v>7</v>
      </c>
      <c r="AB10" s="53">
        <f>VLOOKUP($A10,'L10'!$A:$IZ,63,FALSE)</f>
        <v>47.744</v>
      </c>
      <c r="AC10" s="54">
        <f t="shared" si="13"/>
        <v>9</v>
      </c>
      <c r="AD10" s="53">
        <f>VLOOKUP($A10,'L10'!$A:$IZ,71,FALSE)</f>
        <v>-1.677</v>
      </c>
      <c r="AE10" s="54">
        <f t="shared" si="14"/>
        <v>11</v>
      </c>
      <c r="AF10" s="65">
        <f t="shared" si="15"/>
        <v>69</v>
      </c>
      <c r="AG10" s="47">
        <f t="shared" si="16"/>
        <v>8</v>
      </c>
      <c r="AH10" s="56"/>
      <c r="AI10" s="53">
        <f>VLOOKUP($A10,'L10'!$A:$IZ,183,FALSE)</f>
        <v>9.5120000000000005</v>
      </c>
      <c r="AJ10" s="54">
        <f t="shared" si="17"/>
        <v>7</v>
      </c>
      <c r="AK10" s="53">
        <f>VLOOKUP($A10,'L10'!$A:$IZ,181,FALSE)</f>
        <v>19.928000000000001</v>
      </c>
      <c r="AL10" s="54">
        <f t="shared" si="17"/>
        <v>8</v>
      </c>
      <c r="AM10" s="53">
        <f>VLOOKUP($A10,'L10'!$A:$IZ,182,FALSE)</f>
        <v>20.308</v>
      </c>
      <c r="AN10" s="54">
        <f t="shared" si="18"/>
        <v>3</v>
      </c>
      <c r="AO10" s="53">
        <f>VLOOKUP($A10,'L10'!$A:$IZ,163,FALSE)</f>
        <v>23.984000000000002</v>
      </c>
      <c r="AP10" s="54">
        <f t="shared" si="19"/>
        <v>9</v>
      </c>
      <c r="AQ10" s="65">
        <f t="shared" si="20"/>
        <v>77</v>
      </c>
      <c r="AR10" s="47">
        <f t="shared" si="21"/>
        <v>7</v>
      </c>
      <c r="AS10" s="56"/>
      <c r="AT10" s="46">
        <f>VLOOKUP($A10,'L10'!$A:$IZ,250,FALSE)</f>
        <v>-2.1</v>
      </c>
      <c r="AU10" s="47">
        <f t="shared" si="22"/>
        <v>13</v>
      </c>
      <c r="AV10" s="46">
        <f>VLOOKUP($A10,'L10'!$A:$IZ,92,FALSE)</f>
        <v>10.1</v>
      </c>
      <c r="AW10" s="47">
        <f t="shared" si="23"/>
        <v>13</v>
      </c>
      <c r="AX10" s="46">
        <f>VLOOKUP($A10,'L10'!$A:$IZ,93,FALSE)</f>
        <v>269.39999999999998</v>
      </c>
      <c r="AY10" s="47">
        <f t="shared" si="23"/>
        <v>8</v>
      </c>
      <c r="AZ10" s="46">
        <f>VLOOKUP($A10,'L10'!$A:$IZ,108,FALSE)</f>
        <v>47.4</v>
      </c>
      <c r="BA10" s="47">
        <f t="shared" si="24"/>
        <v>3</v>
      </c>
      <c r="BB10" s="49">
        <f t="shared" si="25"/>
        <v>67</v>
      </c>
      <c r="BC10" s="47">
        <f t="shared" si="26"/>
        <v>8</v>
      </c>
      <c r="BD10" s="56"/>
      <c r="BE10" s="53">
        <f>VLOOKUP($A10,'L10'!$A:$IZ,80,FALSE)</f>
        <v>50</v>
      </c>
      <c r="BF10" s="54">
        <f t="shared" si="27"/>
        <v>7</v>
      </c>
      <c r="BG10" s="53">
        <f>VLOOKUP($A10,'L10'!$A:$IZ,177,FALSE)</f>
        <v>44.8</v>
      </c>
      <c r="BH10" s="54">
        <f t="shared" si="28"/>
        <v>8</v>
      </c>
      <c r="BI10" s="53">
        <f>VLOOKUP($A10,'L10'!$A:$IZ,79,FALSE)</f>
        <v>31.8</v>
      </c>
      <c r="BJ10" s="54">
        <f t="shared" si="29"/>
        <v>12</v>
      </c>
      <c r="BK10" s="53">
        <f>VLOOKUP($A10,'L10'!$A:$IZ,176,FALSE)</f>
        <v>34</v>
      </c>
      <c r="BL10" s="54">
        <f t="shared" si="30"/>
        <v>7</v>
      </c>
      <c r="BM10" s="53">
        <f>VLOOKUP($A10,'L10'!$A:$IZ,11,FALSE)</f>
        <v>48.722999999999999</v>
      </c>
      <c r="BN10" s="54">
        <f t="shared" si="31"/>
        <v>12</v>
      </c>
      <c r="BO10" s="53">
        <f>VLOOKUP($A10,'L10'!$A:$IZ,222,FALSE)</f>
        <v>-2.8</v>
      </c>
      <c r="BP10" s="54">
        <f t="shared" si="32"/>
        <v>14</v>
      </c>
      <c r="BQ10" s="65">
        <f t="shared" si="33"/>
        <v>59</v>
      </c>
      <c r="BR10" s="47">
        <f t="shared" si="34"/>
        <v>10</v>
      </c>
      <c r="BS10" s="56"/>
      <c r="BT10" s="57">
        <f>VLOOKUP($A10,'Ratings Season'!$A:$M,8,FALSE)</f>
        <v>5.7</v>
      </c>
      <c r="BU10" s="54">
        <f t="shared" si="35"/>
        <v>9</v>
      </c>
      <c r="BV10" s="57">
        <f>VLOOKUP($A10,'Ratings Season'!$A:$M,4,FALSE)</f>
        <v>1</v>
      </c>
      <c r="BW10" s="54">
        <f t="shared" si="35"/>
        <v>8</v>
      </c>
      <c r="BX10" s="57">
        <f>VLOOKUP($A10,'Ratings Season'!$A:$M,2,FALSE)</f>
        <v>5.3</v>
      </c>
      <c r="BY10" s="58">
        <f t="shared" si="36"/>
        <v>9</v>
      </c>
      <c r="BZ10" s="69"/>
    </row>
    <row r="11" spans="1:78" ht="25" customHeight="1" x14ac:dyDescent="0.2">
      <c r="A11" s="81" t="s">
        <v>9</v>
      </c>
      <c r="B11" s="53">
        <f>VLOOKUP($A11,'L10'!$A:$IZ,222,FALSE)</f>
        <v>8.8000000000000007</v>
      </c>
      <c r="C11" s="54">
        <f t="shared" si="2"/>
        <v>2</v>
      </c>
      <c r="D11" s="55">
        <f>VLOOKUP($A11,'L10'!$A:$IZ,218,FALSE)</f>
        <v>2.7</v>
      </c>
      <c r="E11" s="54">
        <f t="shared" si="2"/>
        <v>7</v>
      </c>
      <c r="F11" s="55">
        <f>VLOOKUP($A11,'L10'!$A:$IZ,49,FALSE)</f>
        <v>72.207999999999998</v>
      </c>
      <c r="G11" s="54">
        <f t="shared" si="3"/>
        <v>15</v>
      </c>
      <c r="H11" s="55">
        <f>VLOOKUP($A11,'L10'!$A:$IZ,229,FALSE)</f>
        <v>-0.1</v>
      </c>
      <c r="I11" s="54">
        <f t="shared" si="4"/>
        <v>10</v>
      </c>
      <c r="J11" s="49">
        <f t="shared" si="0"/>
        <v>70</v>
      </c>
      <c r="K11" s="47">
        <f t="shared" si="5"/>
        <v>10</v>
      </c>
      <c r="L11" s="56"/>
      <c r="M11" s="53">
        <f>VLOOKUP($A11,'L10'!$A:$IZ,88,FALSE)</f>
        <v>18.135999999999999</v>
      </c>
      <c r="N11" s="54">
        <f t="shared" si="1"/>
        <v>1</v>
      </c>
      <c r="O11" s="53">
        <f>VLOOKUP($A11,'L10'!$A:$IZ,84,FALSE)</f>
        <v>27.712</v>
      </c>
      <c r="P11" s="54">
        <f t="shared" si="6"/>
        <v>1</v>
      </c>
      <c r="Q11" s="53">
        <f>VLOOKUP($A11,'L10'!$A:$IZ,85,FALSE)</f>
        <v>30.635999999999999</v>
      </c>
      <c r="R11" s="54">
        <f t="shared" si="7"/>
        <v>1</v>
      </c>
      <c r="S11" s="55">
        <f>VLOOKUP($A11,'L10'!$A:$IZ,29,FALSE)</f>
        <v>7.3369999999999997</v>
      </c>
      <c r="T11" s="54">
        <f t="shared" si="8"/>
        <v>1</v>
      </c>
      <c r="U11" s="49">
        <f t="shared" si="9"/>
        <v>100</v>
      </c>
      <c r="V11" s="47">
        <f t="shared" si="10"/>
        <v>1</v>
      </c>
      <c r="W11" s="56"/>
      <c r="X11" s="53">
        <f>VLOOKUP($A11,'L10'!$A:$IZ,65,FALSE)</f>
        <v>51</v>
      </c>
      <c r="Y11" s="54">
        <f t="shared" si="11"/>
        <v>2</v>
      </c>
      <c r="Z11" s="53">
        <f>VLOOKUP($A11,'L10'!$A:$IZ,64,FALSE)</f>
        <v>27.332999999999998</v>
      </c>
      <c r="AA11" s="54">
        <f t="shared" si="12"/>
        <v>3</v>
      </c>
      <c r="AB11" s="53">
        <f>VLOOKUP($A11,'L10'!$A:$IZ,63,FALSE)</f>
        <v>50.616999999999997</v>
      </c>
      <c r="AC11" s="54">
        <f t="shared" si="13"/>
        <v>6</v>
      </c>
      <c r="AD11" s="53">
        <f>VLOOKUP($A11,'L10'!$A:$IZ,71,FALSE)</f>
        <v>5.0629999999999997</v>
      </c>
      <c r="AE11" s="54">
        <f t="shared" si="14"/>
        <v>5</v>
      </c>
      <c r="AF11" s="65">
        <f t="shared" si="15"/>
        <v>88</v>
      </c>
      <c r="AG11" s="47">
        <f t="shared" si="16"/>
        <v>4</v>
      </c>
      <c r="AH11" s="56"/>
      <c r="AI11" s="53">
        <f>VLOOKUP($A11,'L10'!$A:$IZ,183,FALSE)</f>
        <v>8.9160000000000004</v>
      </c>
      <c r="AJ11" s="54">
        <f t="shared" si="17"/>
        <v>4</v>
      </c>
      <c r="AK11" s="53">
        <f>VLOOKUP($A11,'L10'!$A:$IZ,181,FALSE)</f>
        <v>19.119</v>
      </c>
      <c r="AL11" s="54">
        <f t="shared" si="17"/>
        <v>4</v>
      </c>
      <c r="AM11" s="53">
        <f>VLOOKUP($A11,'L10'!$A:$IZ,182,FALSE)</f>
        <v>21.928000000000001</v>
      </c>
      <c r="AN11" s="54">
        <f t="shared" si="18"/>
        <v>7</v>
      </c>
      <c r="AO11" s="53">
        <f>VLOOKUP($A11,'L10'!$A:$IZ,163,FALSE)</f>
        <v>24.628</v>
      </c>
      <c r="AP11" s="54">
        <f t="shared" si="19"/>
        <v>10</v>
      </c>
      <c r="AQ11" s="65">
        <f t="shared" si="20"/>
        <v>79</v>
      </c>
      <c r="AR11" s="47">
        <f t="shared" si="21"/>
        <v>6</v>
      </c>
      <c r="AS11" s="56"/>
      <c r="AT11" s="46">
        <f>VLOOKUP($A11,'L10'!$A:$IZ,250,FALSE)</f>
        <v>1.7</v>
      </c>
      <c r="AU11" s="47">
        <f t="shared" si="22"/>
        <v>7</v>
      </c>
      <c r="AV11" s="46">
        <f>VLOOKUP($A11,'L10'!$A:$IZ,92,FALSE)</f>
        <v>13.3</v>
      </c>
      <c r="AW11" s="47">
        <f t="shared" si="23"/>
        <v>3</v>
      </c>
      <c r="AX11" s="46">
        <f>VLOOKUP($A11,'L10'!$A:$IZ,93,FALSE)</f>
        <v>273.39999999999998</v>
      </c>
      <c r="AY11" s="47">
        <f t="shared" si="23"/>
        <v>7</v>
      </c>
      <c r="AZ11" s="46">
        <f>VLOOKUP($A11,'L10'!$A:$IZ,108,FALSE)</f>
        <v>35.200000000000003</v>
      </c>
      <c r="BA11" s="47">
        <f t="shared" si="24"/>
        <v>17</v>
      </c>
      <c r="BB11" s="49">
        <f t="shared" si="25"/>
        <v>70</v>
      </c>
      <c r="BC11" s="47">
        <f t="shared" si="26"/>
        <v>5</v>
      </c>
      <c r="BD11" s="56"/>
      <c r="BE11" s="53">
        <f>VLOOKUP($A11,'L10'!$A:$IZ,80,FALSE)</f>
        <v>66.8</v>
      </c>
      <c r="BF11" s="54">
        <f t="shared" si="27"/>
        <v>1</v>
      </c>
      <c r="BG11" s="53">
        <f>VLOOKUP($A11,'L10'!$A:$IZ,177,FALSE)</f>
        <v>40.5</v>
      </c>
      <c r="BH11" s="54">
        <f t="shared" si="28"/>
        <v>4</v>
      </c>
      <c r="BI11" s="53">
        <f>VLOOKUP($A11,'L10'!$A:$IZ,79,FALSE)</f>
        <v>39.6</v>
      </c>
      <c r="BJ11" s="54">
        <f t="shared" si="29"/>
        <v>3</v>
      </c>
      <c r="BK11" s="53">
        <f>VLOOKUP($A11,'L10'!$A:$IZ,176,FALSE)</f>
        <v>34</v>
      </c>
      <c r="BL11" s="54">
        <f t="shared" si="30"/>
        <v>7</v>
      </c>
      <c r="BM11" s="53">
        <f>VLOOKUP($A11,'L10'!$A:$IZ,11,FALSE)</f>
        <v>55.143999999999998</v>
      </c>
      <c r="BN11" s="54">
        <f t="shared" si="31"/>
        <v>1</v>
      </c>
      <c r="BO11" s="53">
        <f>VLOOKUP($A11,'L10'!$A:$IZ,222,FALSE)</f>
        <v>8.8000000000000007</v>
      </c>
      <c r="BP11" s="54">
        <f t="shared" si="32"/>
        <v>2</v>
      </c>
      <c r="BQ11" s="65">
        <f t="shared" si="33"/>
        <v>91</v>
      </c>
      <c r="BR11" s="47">
        <f t="shared" si="34"/>
        <v>2</v>
      </c>
      <c r="BS11" s="56"/>
      <c r="BT11" s="57">
        <f>VLOOKUP($A11,'Ratings Season'!$A:$M,8,FALSE)</f>
        <v>25.6</v>
      </c>
      <c r="BU11" s="54">
        <f t="shared" si="35"/>
        <v>1</v>
      </c>
      <c r="BV11" s="57">
        <f>VLOOKUP($A11,'Ratings Season'!$A:$M,4,FALSE)</f>
        <v>21.7</v>
      </c>
      <c r="BW11" s="54">
        <f t="shared" si="35"/>
        <v>2</v>
      </c>
      <c r="BX11" s="57">
        <f>VLOOKUP($A11,'Ratings Season'!$A:$M,2,FALSE)</f>
        <v>29.2</v>
      </c>
      <c r="BY11" s="58">
        <f t="shared" si="36"/>
        <v>1</v>
      </c>
      <c r="BZ11" s="69"/>
    </row>
    <row r="12" spans="1:78" ht="25" customHeight="1" x14ac:dyDescent="0.2">
      <c r="A12" s="82" t="s">
        <v>17</v>
      </c>
      <c r="B12" s="53">
        <f>VLOOKUP($A12,'L10'!$A:$IZ,222,FALSE)</f>
        <v>-1.3</v>
      </c>
      <c r="C12" s="54">
        <f t="shared" si="2"/>
        <v>12</v>
      </c>
      <c r="D12" s="55">
        <f>VLOOKUP($A12,'L10'!$A:$IZ,218,FALSE)</f>
        <v>0.5</v>
      </c>
      <c r="E12" s="54">
        <f t="shared" si="2"/>
        <v>11</v>
      </c>
      <c r="F12" s="55">
        <f>VLOOKUP($A12,'L10'!$A:$IZ,49,FALSE)</f>
        <v>77.033000000000001</v>
      </c>
      <c r="G12" s="54">
        <f t="shared" si="3"/>
        <v>3</v>
      </c>
      <c r="H12" s="55">
        <f>VLOOKUP($A12,'L10'!$A:$IZ,229,FALSE)</f>
        <v>2.2000000000000002</v>
      </c>
      <c r="I12" s="54">
        <f t="shared" si="4"/>
        <v>6</v>
      </c>
      <c r="J12" s="49">
        <f t="shared" si="0"/>
        <v>72</v>
      </c>
      <c r="K12" s="47">
        <f t="shared" si="5"/>
        <v>8</v>
      </c>
      <c r="L12" s="56"/>
      <c r="M12" s="53">
        <f>VLOOKUP($A12,'L10'!$A:$IZ,88,FALSE)</f>
        <v>14.308</v>
      </c>
      <c r="N12" s="54">
        <f t="shared" si="1"/>
        <v>4</v>
      </c>
      <c r="O12" s="53">
        <f>VLOOKUP($A12,'L10'!$A:$IZ,84,FALSE)</f>
        <v>22.14</v>
      </c>
      <c r="P12" s="54">
        <f t="shared" si="6"/>
        <v>5</v>
      </c>
      <c r="Q12" s="53">
        <f>VLOOKUP($A12,'L10'!$A:$IZ,85,FALSE)</f>
        <v>25.065000000000001</v>
      </c>
      <c r="R12" s="54">
        <f t="shared" si="7"/>
        <v>6</v>
      </c>
      <c r="S12" s="55">
        <f>VLOOKUP($A12,'L10'!$A:$IZ,29,FALSE)</f>
        <v>1.272</v>
      </c>
      <c r="T12" s="54">
        <f t="shared" si="8"/>
        <v>8</v>
      </c>
      <c r="U12" s="49">
        <f t="shared" si="9"/>
        <v>81</v>
      </c>
      <c r="V12" s="47">
        <f t="shared" si="10"/>
        <v>5</v>
      </c>
      <c r="W12" s="56"/>
      <c r="X12" s="53">
        <f>VLOOKUP($A12,'L10'!$A:$IZ,65,FALSE)</f>
        <v>45.082999999999998</v>
      </c>
      <c r="Y12" s="54">
        <f t="shared" si="11"/>
        <v>10</v>
      </c>
      <c r="Z12" s="53">
        <f>VLOOKUP($A12,'L10'!$A:$IZ,64,FALSE)</f>
        <v>23.190999999999999</v>
      </c>
      <c r="AA12" s="54">
        <f t="shared" si="12"/>
        <v>11</v>
      </c>
      <c r="AB12" s="53">
        <f>VLOOKUP($A12,'L10'!$A:$IZ,63,FALSE)</f>
        <v>48.076999999999998</v>
      </c>
      <c r="AC12" s="54">
        <f t="shared" si="13"/>
        <v>8</v>
      </c>
      <c r="AD12" s="53">
        <f>VLOOKUP($A12,'L10'!$A:$IZ,71,FALSE)</f>
        <v>0.47799999999999998</v>
      </c>
      <c r="AE12" s="54">
        <f t="shared" si="14"/>
        <v>8</v>
      </c>
      <c r="AF12" s="65">
        <f t="shared" si="15"/>
        <v>67</v>
      </c>
      <c r="AG12" s="47">
        <f t="shared" si="16"/>
        <v>9</v>
      </c>
      <c r="AH12" s="56"/>
      <c r="AI12" s="53">
        <f>VLOOKUP($A12,'L10'!$A:$IZ,183,FALSE)</f>
        <v>10.757999999999999</v>
      </c>
      <c r="AJ12" s="54">
        <f t="shared" si="17"/>
        <v>12</v>
      </c>
      <c r="AK12" s="53">
        <f>VLOOKUP($A12,'L10'!$A:$IZ,181,FALSE)</f>
        <v>19.72</v>
      </c>
      <c r="AL12" s="54">
        <f t="shared" si="17"/>
        <v>6</v>
      </c>
      <c r="AM12" s="53">
        <f>VLOOKUP($A12,'L10'!$A:$IZ,182,FALSE)</f>
        <v>24.878</v>
      </c>
      <c r="AN12" s="54">
        <f t="shared" si="18"/>
        <v>11</v>
      </c>
      <c r="AO12" s="53">
        <f>VLOOKUP($A12,'L10'!$A:$IZ,163,FALSE)</f>
        <v>21.4</v>
      </c>
      <c r="AP12" s="54">
        <f t="shared" si="19"/>
        <v>2</v>
      </c>
      <c r="AQ12" s="65">
        <f t="shared" si="20"/>
        <v>73</v>
      </c>
      <c r="AR12" s="47">
        <f t="shared" si="21"/>
        <v>9</v>
      </c>
      <c r="AS12" s="56"/>
      <c r="AT12" s="46">
        <f>VLOOKUP($A12,'L10'!$A:$IZ,250,FALSE)</f>
        <v>-4.5</v>
      </c>
      <c r="AU12" s="47">
        <f t="shared" si="22"/>
        <v>16</v>
      </c>
      <c r="AV12" s="46">
        <f>VLOOKUP($A12,'L10'!$A:$IZ,92,FALSE)</f>
        <v>11.7</v>
      </c>
      <c r="AW12" s="47">
        <f t="shared" si="23"/>
        <v>6</v>
      </c>
      <c r="AX12" s="46">
        <f>VLOOKUP($A12,'L10'!$A:$IZ,93,FALSE)</f>
        <v>256.89999999999998</v>
      </c>
      <c r="AY12" s="47">
        <f t="shared" si="23"/>
        <v>15</v>
      </c>
      <c r="AZ12" s="46">
        <f>VLOOKUP($A12,'L10'!$A:$IZ,108,FALSE)</f>
        <v>45.6</v>
      </c>
      <c r="BA12" s="47">
        <f t="shared" si="24"/>
        <v>5</v>
      </c>
      <c r="BB12" s="49">
        <f t="shared" si="25"/>
        <v>62</v>
      </c>
      <c r="BC12" s="47">
        <f t="shared" si="26"/>
        <v>12</v>
      </c>
      <c r="BD12" s="56"/>
      <c r="BE12" s="53">
        <f>VLOOKUP($A12,'L10'!$A:$IZ,80,FALSE)</f>
        <v>46.1</v>
      </c>
      <c r="BF12" s="54">
        <f t="shared" si="27"/>
        <v>9</v>
      </c>
      <c r="BG12" s="53">
        <f>VLOOKUP($A12,'L10'!$A:$IZ,177,FALSE)</f>
        <v>41.5</v>
      </c>
      <c r="BH12" s="54">
        <f t="shared" si="28"/>
        <v>6</v>
      </c>
      <c r="BI12" s="53">
        <f>VLOOKUP($A12,'L10'!$A:$IZ,79,FALSE)</f>
        <v>37.5</v>
      </c>
      <c r="BJ12" s="54">
        <f t="shared" si="29"/>
        <v>4</v>
      </c>
      <c r="BK12" s="53">
        <f>VLOOKUP($A12,'L10'!$A:$IZ,176,FALSE)</f>
        <v>28.4</v>
      </c>
      <c r="BL12" s="54">
        <f t="shared" si="30"/>
        <v>3</v>
      </c>
      <c r="BM12" s="53">
        <f>VLOOKUP($A12,'L10'!$A:$IZ,11,FALSE)</f>
        <v>52.503999999999998</v>
      </c>
      <c r="BN12" s="54">
        <f t="shared" si="31"/>
        <v>4</v>
      </c>
      <c r="BO12" s="53">
        <f>VLOOKUP($A12,'L10'!$A:$IZ,222,FALSE)</f>
        <v>-1.3</v>
      </c>
      <c r="BP12" s="54">
        <f t="shared" si="32"/>
        <v>12</v>
      </c>
      <c r="BQ12" s="65">
        <f t="shared" si="33"/>
        <v>81</v>
      </c>
      <c r="BR12" s="47">
        <f t="shared" si="34"/>
        <v>4</v>
      </c>
      <c r="BS12" s="56"/>
      <c r="BT12" s="57">
        <f>VLOOKUP($A12,'Ratings Season'!$A:$M,8,FALSE)</f>
        <v>15.9</v>
      </c>
      <c r="BU12" s="54">
        <f t="shared" si="35"/>
        <v>7</v>
      </c>
      <c r="BV12" s="57">
        <f>VLOOKUP($A12,'Ratings Season'!$A:$M,4,FALSE)</f>
        <v>6.3</v>
      </c>
      <c r="BW12" s="54">
        <f t="shared" si="35"/>
        <v>6</v>
      </c>
      <c r="BX12" s="57">
        <f>VLOOKUP($A12,'Ratings Season'!$A:$M,2,FALSE)</f>
        <v>11.5</v>
      </c>
      <c r="BY12" s="58">
        <f t="shared" si="36"/>
        <v>6</v>
      </c>
      <c r="BZ12" s="69"/>
    </row>
    <row r="13" spans="1:78" ht="25" customHeight="1" x14ac:dyDescent="0.2">
      <c r="A13" s="83" t="s">
        <v>3</v>
      </c>
      <c r="B13" s="53">
        <f>VLOOKUP($A13,'L10'!$A:$IZ,222,FALSE)</f>
        <v>2.2999999999999998</v>
      </c>
      <c r="C13" s="54">
        <f t="shared" si="2"/>
        <v>8</v>
      </c>
      <c r="D13" s="55">
        <f>VLOOKUP($A13,'L10'!$A:$IZ,218,FALSE)</f>
        <v>2.2000000000000002</v>
      </c>
      <c r="E13" s="54">
        <f t="shared" si="2"/>
        <v>8</v>
      </c>
      <c r="F13" s="55">
        <f>VLOOKUP($A13,'L10'!$A:$IZ,49,FALSE)</f>
        <v>76.429000000000002</v>
      </c>
      <c r="G13" s="54">
        <f t="shared" si="3"/>
        <v>5</v>
      </c>
      <c r="H13" s="55">
        <f>VLOOKUP($A13,'L10'!$A:$IZ,229,FALSE)</f>
        <v>0.6</v>
      </c>
      <c r="I13" s="54">
        <f t="shared" si="4"/>
        <v>8</v>
      </c>
      <c r="J13" s="49">
        <f t="shared" si="0"/>
        <v>75</v>
      </c>
      <c r="K13" s="47">
        <f t="shared" si="5"/>
        <v>4</v>
      </c>
      <c r="L13" s="56"/>
      <c r="M13" s="53">
        <f>VLOOKUP($A13,'L10'!$A:$IZ,88,FALSE)</f>
        <v>13.978</v>
      </c>
      <c r="N13" s="54">
        <f t="shared" si="1"/>
        <v>6</v>
      </c>
      <c r="O13" s="53">
        <f>VLOOKUP($A13,'L10'!$A:$IZ,84,FALSE)</f>
        <v>23.567</v>
      </c>
      <c r="P13" s="54">
        <f t="shared" si="6"/>
        <v>3</v>
      </c>
      <c r="Q13" s="53">
        <f>VLOOKUP($A13,'L10'!$A:$IZ,85,FALSE)</f>
        <v>25.123999999999999</v>
      </c>
      <c r="R13" s="54">
        <f t="shared" si="7"/>
        <v>5</v>
      </c>
      <c r="S13" s="55">
        <f>VLOOKUP($A13,'L10'!$A:$IZ,29,FALSE)</f>
        <v>2.6850000000000001</v>
      </c>
      <c r="T13" s="54">
        <f t="shared" si="8"/>
        <v>4</v>
      </c>
      <c r="U13" s="49">
        <f t="shared" si="9"/>
        <v>86</v>
      </c>
      <c r="V13" s="47">
        <f t="shared" si="10"/>
        <v>4</v>
      </c>
      <c r="W13" s="56"/>
      <c r="X13" s="53">
        <f>VLOOKUP($A13,'L10'!$A:$IZ,65,FALSE)</f>
        <v>47.874000000000002</v>
      </c>
      <c r="Y13" s="54">
        <f t="shared" si="11"/>
        <v>3</v>
      </c>
      <c r="Z13" s="53">
        <f>VLOOKUP($A13,'L10'!$A:$IZ,64,FALSE)</f>
        <v>27.911000000000001</v>
      </c>
      <c r="AA13" s="54">
        <f t="shared" si="12"/>
        <v>2</v>
      </c>
      <c r="AB13" s="53">
        <f>VLOOKUP($A13,'L10'!$A:$IZ,63,FALSE)</f>
        <v>52.613</v>
      </c>
      <c r="AC13" s="54">
        <f t="shared" si="13"/>
        <v>3</v>
      </c>
      <c r="AD13" s="53">
        <f>VLOOKUP($A13,'L10'!$A:$IZ,71,FALSE)</f>
        <v>6.556</v>
      </c>
      <c r="AE13" s="54">
        <f t="shared" si="14"/>
        <v>2</v>
      </c>
      <c r="AF13" s="65">
        <f t="shared" si="15"/>
        <v>94</v>
      </c>
      <c r="AG13" s="47">
        <f t="shared" si="16"/>
        <v>2</v>
      </c>
      <c r="AH13" s="56"/>
      <c r="AI13" s="53">
        <f>VLOOKUP($A13,'L10'!$A:$IZ,183,FALSE)</f>
        <v>8.6839999999999993</v>
      </c>
      <c r="AJ13" s="54">
        <f t="shared" si="17"/>
        <v>3</v>
      </c>
      <c r="AK13" s="53">
        <f>VLOOKUP($A13,'L10'!$A:$IZ,181,FALSE)</f>
        <v>20.826000000000001</v>
      </c>
      <c r="AL13" s="54">
        <f t="shared" si="17"/>
        <v>9</v>
      </c>
      <c r="AM13" s="53">
        <f>VLOOKUP($A13,'L10'!$A:$IZ,182,FALSE)</f>
        <v>21.579000000000001</v>
      </c>
      <c r="AN13" s="54">
        <f t="shared" si="18"/>
        <v>5</v>
      </c>
      <c r="AO13" s="53">
        <f>VLOOKUP($A13,'L10'!$A:$IZ,163,FALSE)</f>
        <v>22.719000000000001</v>
      </c>
      <c r="AP13" s="54">
        <f t="shared" si="19"/>
        <v>5</v>
      </c>
      <c r="AQ13" s="65">
        <f t="shared" si="20"/>
        <v>82</v>
      </c>
      <c r="AR13" s="47">
        <f t="shared" si="21"/>
        <v>4</v>
      </c>
      <c r="AS13" s="56"/>
      <c r="AT13" s="46">
        <f>VLOOKUP($A13,'L10'!$A:$IZ,250,FALSE)</f>
        <v>3.8</v>
      </c>
      <c r="AU13" s="47">
        <f t="shared" si="22"/>
        <v>2</v>
      </c>
      <c r="AV13" s="46">
        <f>VLOOKUP($A13,'L10'!$A:$IZ,92,FALSE)</f>
        <v>10</v>
      </c>
      <c r="AW13" s="47">
        <f t="shared" si="23"/>
        <v>15</v>
      </c>
      <c r="AX13" s="46">
        <f>VLOOKUP($A13,'L10'!$A:$IZ,93,FALSE)</f>
        <v>264.8</v>
      </c>
      <c r="AY13" s="47">
        <f t="shared" si="23"/>
        <v>10</v>
      </c>
      <c r="AZ13" s="46">
        <f>VLOOKUP($A13,'L10'!$A:$IZ,108,FALSE)</f>
        <v>40.799999999999997</v>
      </c>
      <c r="BA13" s="47">
        <f t="shared" si="24"/>
        <v>13</v>
      </c>
      <c r="BB13" s="49">
        <f t="shared" si="25"/>
        <v>64</v>
      </c>
      <c r="BC13" s="47">
        <f t="shared" si="26"/>
        <v>9</v>
      </c>
      <c r="BD13" s="56"/>
      <c r="BE13" s="53">
        <f>VLOOKUP($A13,'L10'!$A:$IZ,80,FALSE)</f>
        <v>50.5</v>
      </c>
      <c r="BF13" s="54">
        <f t="shared" si="27"/>
        <v>6</v>
      </c>
      <c r="BG13" s="53">
        <f>VLOOKUP($A13,'L10'!$A:$IZ,177,FALSE)</f>
        <v>48.8</v>
      </c>
      <c r="BH13" s="54">
        <f t="shared" si="28"/>
        <v>13</v>
      </c>
      <c r="BI13" s="53">
        <f>VLOOKUP($A13,'L10'!$A:$IZ,79,FALSE)</f>
        <v>45.8</v>
      </c>
      <c r="BJ13" s="54">
        <f t="shared" si="29"/>
        <v>1</v>
      </c>
      <c r="BK13" s="53">
        <f>VLOOKUP($A13,'L10'!$A:$IZ,176,FALSE)</f>
        <v>31.1</v>
      </c>
      <c r="BL13" s="54">
        <f t="shared" si="30"/>
        <v>4</v>
      </c>
      <c r="BM13" s="53">
        <f>VLOOKUP($A13,'L10'!$A:$IZ,11,FALSE)</f>
        <v>48.578000000000003</v>
      </c>
      <c r="BN13" s="54">
        <f t="shared" si="31"/>
        <v>13</v>
      </c>
      <c r="BO13" s="53">
        <f>VLOOKUP($A13,'L10'!$A:$IZ,222,FALSE)</f>
        <v>2.2999999999999998</v>
      </c>
      <c r="BP13" s="54">
        <f t="shared" si="32"/>
        <v>8</v>
      </c>
      <c r="BQ13" s="65">
        <f t="shared" si="33"/>
        <v>78</v>
      </c>
      <c r="BR13" s="47">
        <f t="shared" si="34"/>
        <v>5</v>
      </c>
      <c r="BS13" s="56"/>
      <c r="BT13" s="57">
        <f>VLOOKUP($A13,'Ratings Season'!$A:$M,8,FALSE)</f>
        <v>7.1</v>
      </c>
      <c r="BU13" s="54">
        <f t="shared" si="35"/>
        <v>8</v>
      </c>
      <c r="BV13" s="57">
        <f>VLOOKUP($A13,'Ratings Season'!$A:$M,4,FALSE)</f>
        <v>9.4</v>
      </c>
      <c r="BW13" s="54">
        <f t="shared" si="35"/>
        <v>5</v>
      </c>
      <c r="BX13" s="57">
        <f>VLOOKUP($A13,'Ratings Season'!$A:$M,2,FALSE)</f>
        <v>7.1</v>
      </c>
      <c r="BY13" s="58">
        <f t="shared" si="36"/>
        <v>8</v>
      </c>
      <c r="BZ13" s="69"/>
    </row>
    <row r="14" spans="1:78" ht="25" customHeight="1" x14ac:dyDescent="0.2">
      <c r="A14" s="84" t="s">
        <v>2</v>
      </c>
      <c r="B14" s="53">
        <f>VLOOKUP($A14,'L10'!$A:$IZ,222,FALSE)</f>
        <v>6.8</v>
      </c>
      <c r="C14" s="54">
        <f t="shared" si="2"/>
        <v>3</v>
      </c>
      <c r="D14" s="55">
        <f>VLOOKUP($A14,'L10'!$A:$IZ,218,FALSE)</f>
        <v>5.8</v>
      </c>
      <c r="E14" s="54">
        <f t="shared" si="2"/>
        <v>3</v>
      </c>
      <c r="F14" s="55">
        <f>VLOOKUP($A14,'L10'!$A:$IZ,49,FALSE)</f>
        <v>72.397999999999996</v>
      </c>
      <c r="G14" s="54">
        <f t="shared" si="3"/>
        <v>14</v>
      </c>
      <c r="H14" s="55">
        <f>VLOOKUP($A14,'L10'!$A:$IZ,229,FALSE)</f>
        <v>-3</v>
      </c>
      <c r="I14" s="54">
        <f t="shared" si="4"/>
        <v>13</v>
      </c>
      <c r="J14" s="49">
        <f t="shared" si="0"/>
        <v>71</v>
      </c>
      <c r="K14" s="47">
        <f t="shared" si="5"/>
        <v>9</v>
      </c>
      <c r="L14" s="56"/>
      <c r="M14" s="53">
        <f>VLOOKUP($A14,'L10'!$A:$IZ,88,FALSE)</f>
        <v>12.327</v>
      </c>
      <c r="N14" s="54">
        <f t="shared" si="1"/>
        <v>11</v>
      </c>
      <c r="O14" s="53">
        <f>VLOOKUP($A14,'L10'!$A:$IZ,84,FALSE)</f>
        <v>19.882000000000001</v>
      </c>
      <c r="P14" s="54">
        <f t="shared" si="6"/>
        <v>12</v>
      </c>
      <c r="Q14" s="53">
        <f>VLOOKUP($A14,'L10'!$A:$IZ,85,FALSE)</f>
        <v>20.672999999999998</v>
      </c>
      <c r="R14" s="54">
        <f t="shared" si="7"/>
        <v>14</v>
      </c>
      <c r="S14" s="55">
        <f>VLOOKUP($A14,'L10'!$A:$IZ,29,FALSE)</f>
        <v>0.19500000000000001</v>
      </c>
      <c r="T14" s="54">
        <f t="shared" si="8"/>
        <v>14</v>
      </c>
      <c r="U14" s="49">
        <f t="shared" si="9"/>
        <v>53</v>
      </c>
      <c r="V14" s="47">
        <f t="shared" si="10"/>
        <v>12</v>
      </c>
      <c r="W14" s="56"/>
      <c r="X14" s="53">
        <f>VLOOKUP($A14,'L10'!$A:$IZ,65,FALSE)</f>
        <v>45.314999999999998</v>
      </c>
      <c r="Y14" s="54">
        <f t="shared" si="11"/>
        <v>9</v>
      </c>
      <c r="Z14" s="53">
        <f>VLOOKUP($A14,'L10'!$A:$IZ,64,FALSE)</f>
        <v>25.239000000000001</v>
      </c>
      <c r="AA14" s="54">
        <f t="shared" si="12"/>
        <v>6</v>
      </c>
      <c r="AB14" s="53">
        <f>VLOOKUP($A14,'L10'!$A:$IZ,63,FALSE)</f>
        <v>51.362000000000002</v>
      </c>
      <c r="AC14" s="54">
        <f t="shared" si="13"/>
        <v>4</v>
      </c>
      <c r="AD14" s="53">
        <f>VLOOKUP($A14,'L10'!$A:$IZ,71,FALSE)</f>
        <v>5.6269999999999998</v>
      </c>
      <c r="AE14" s="54">
        <f t="shared" si="14"/>
        <v>4</v>
      </c>
      <c r="AF14" s="65">
        <f t="shared" si="15"/>
        <v>81</v>
      </c>
      <c r="AG14" s="47">
        <f t="shared" si="16"/>
        <v>5</v>
      </c>
      <c r="AH14" s="56"/>
      <c r="AI14" s="53">
        <f>VLOOKUP($A14,'L10'!$A:$IZ,183,FALSE)</f>
        <v>7.8529999999999998</v>
      </c>
      <c r="AJ14" s="54">
        <f t="shared" si="17"/>
        <v>2</v>
      </c>
      <c r="AK14" s="53">
        <f>VLOOKUP($A14,'L10'!$A:$IZ,181,FALSE)</f>
        <v>17.747</v>
      </c>
      <c r="AL14" s="54">
        <f t="shared" si="17"/>
        <v>3</v>
      </c>
      <c r="AM14" s="53">
        <f>VLOOKUP($A14,'L10'!$A:$IZ,182,FALSE)</f>
        <v>21.99</v>
      </c>
      <c r="AN14" s="54">
        <f t="shared" si="18"/>
        <v>8</v>
      </c>
      <c r="AO14" s="53">
        <f>VLOOKUP($A14,'L10'!$A:$IZ,163,FALSE)</f>
        <v>20</v>
      </c>
      <c r="AP14" s="54">
        <f t="shared" si="19"/>
        <v>1</v>
      </c>
      <c r="AQ14" s="65">
        <f t="shared" si="20"/>
        <v>90</v>
      </c>
      <c r="AR14" s="47">
        <f t="shared" si="21"/>
        <v>2</v>
      </c>
      <c r="AS14" s="56"/>
      <c r="AT14" s="46">
        <f>VLOOKUP($A14,'L10'!$A:$IZ,250,FALSE)</f>
        <v>-4.2</v>
      </c>
      <c r="AU14" s="47">
        <f t="shared" si="22"/>
        <v>15</v>
      </c>
      <c r="AV14" s="46">
        <f>VLOOKUP($A14,'L10'!$A:$IZ,92,FALSE)</f>
        <v>13.7</v>
      </c>
      <c r="AW14" s="47">
        <f t="shared" si="23"/>
        <v>2</v>
      </c>
      <c r="AX14" s="46">
        <f>VLOOKUP($A14,'L10'!$A:$IZ,93,FALSE)</f>
        <v>281.60000000000002</v>
      </c>
      <c r="AY14" s="47">
        <f t="shared" si="23"/>
        <v>1</v>
      </c>
      <c r="AZ14" s="46">
        <f>VLOOKUP($A14,'L10'!$A:$IZ,108,FALSE)</f>
        <v>48.4</v>
      </c>
      <c r="BA14" s="47">
        <f t="shared" si="24"/>
        <v>2</v>
      </c>
      <c r="BB14" s="49">
        <f t="shared" si="25"/>
        <v>84</v>
      </c>
      <c r="BC14" s="47">
        <f t="shared" si="26"/>
        <v>2</v>
      </c>
      <c r="BD14" s="56"/>
      <c r="BE14" s="53">
        <f>VLOOKUP($A14,'L10'!$A:$IZ,80,FALSE)</f>
        <v>52.4</v>
      </c>
      <c r="BF14" s="54">
        <f t="shared" si="27"/>
        <v>3</v>
      </c>
      <c r="BG14" s="53">
        <f>VLOOKUP($A14,'L10'!$A:$IZ,177,FALSE)</f>
        <v>36</v>
      </c>
      <c r="BH14" s="54">
        <f t="shared" si="28"/>
        <v>2</v>
      </c>
      <c r="BI14" s="53">
        <f>VLOOKUP($A14,'L10'!$A:$IZ,79,FALSE)</f>
        <v>35.1</v>
      </c>
      <c r="BJ14" s="54">
        <f t="shared" si="29"/>
        <v>10</v>
      </c>
      <c r="BK14" s="53">
        <f>VLOOKUP($A14,'L10'!$A:$IZ,176,FALSE)</f>
        <v>35</v>
      </c>
      <c r="BL14" s="54">
        <f t="shared" si="30"/>
        <v>11</v>
      </c>
      <c r="BM14" s="53">
        <f>VLOOKUP($A14,'L10'!$A:$IZ,11,FALSE)</f>
        <v>51.064</v>
      </c>
      <c r="BN14" s="54">
        <f t="shared" si="31"/>
        <v>5</v>
      </c>
      <c r="BO14" s="53">
        <f>VLOOKUP($A14,'L10'!$A:$IZ,222,FALSE)</f>
        <v>6.8</v>
      </c>
      <c r="BP14" s="54">
        <f t="shared" si="32"/>
        <v>3</v>
      </c>
      <c r="BQ14" s="65">
        <f t="shared" si="33"/>
        <v>75</v>
      </c>
      <c r="BR14" s="47">
        <f t="shared" si="34"/>
        <v>7</v>
      </c>
      <c r="BS14" s="56"/>
      <c r="BT14" s="57">
        <f>VLOOKUP($A14,'Ratings Season'!$A:$M,8,FALSE)</f>
        <v>16.100000000000001</v>
      </c>
      <c r="BU14" s="54">
        <f t="shared" si="35"/>
        <v>6</v>
      </c>
      <c r="BV14" s="57">
        <f>VLOOKUP($A14,'Ratings Season'!$A:$M,4,FALSE)</f>
        <v>10.8</v>
      </c>
      <c r="BW14" s="54">
        <f t="shared" si="35"/>
        <v>4</v>
      </c>
      <c r="BX14" s="57">
        <f>VLOOKUP($A14,'Ratings Season'!$A:$M,2,FALSE)</f>
        <v>21.7</v>
      </c>
      <c r="BY14" s="58">
        <f t="shared" si="36"/>
        <v>4</v>
      </c>
      <c r="BZ14" s="69"/>
    </row>
    <row r="15" spans="1:78" ht="25" customHeight="1" x14ac:dyDescent="0.2">
      <c r="A15" s="85" t="s">
        <v>16</v>
      </c>
      <c r="B15" s="53">
        <f>VLOOKUP($A15,'L10'!$A:$IZ,222,FALSE)</f>
        <v>9.4</v>
      </c>
      <c r="C15" s="54">
        <f t="shared" si="2"/>
        <v>1</v>
      </c>
      <c r="D15" s="55">
        <f>VLOOKUP($A15,'L10'!$A:$IZ,218,FALSE)</f>
        <v>5.4</v>
      </c>
      <c r="E15" s="54">
        <f t="shared" si="2"/>
        <v>4</v>
      </c>
      <c r="F15" s="55">
        <f>VLOOKUP($A15,'L10'!$A:$IZ,49,FALSE)</f>
        <v>71.013999999999996</v>
      </c>
      <c r="G15" s="54">
        <f t="shared" si="3"/>
        <v>17</v>
      </c>
      <c r="H15" s="55">
        <f>VLOOKUP($A15,'L10'!$A:$IZ,229,FALSE)</f>
        <v>0.1</v>
      </c>
      <c r="I15" s="54">
        <f t="shared" si="4"/>
        <v>9</v>
      </c>
      <c r="J15" s="49">
        <f t="shared" si="0"/>
        <v>73</v>
      </c>
      <c r="K15" s="47">
        <f t="shared" si="5"/>
        <v>7</v>
      </c>
      <c r="L15" s="56"/>
      <c r="M15" s="53">
        <f>VLOOKUP($A15,'L10'!$A:$IZ,88,FALSE)</f>
        <v>13.282</v>
      </c>
      <c r="N15" s="54">
        <f t="shared" si="1"/>
        <v>7</v>
      </c>
      <c r="O15" s="53">
        <f>VLOOKUP($A15,'L10'!$A:$IZ,84,FALSE)</f>
        <v>21.722999999999999</v>
      </c>
      <c r="P15" s="54">
        <f t="shared" si="6"/>
        <v>7</v>
      </c>
      <c r="Q15" s="53">
        <f>VLOOKUP($A15,'L10'!$A:$IZ,85,FALSE)</f>
        <v>22.28</v>
      </c>
      <c r="R15" s="54">
        <f t="shared" si="7"/>
        <v>10</v>
      </c>
      <c r="S15" s="55">
        <f>VLOOKUP($A15,'L10'!$A:$IZ,29,FALSE)</f>
        <v>3.3919999999999999</v>
      </c>
      <c r="T15" s="54">
        <f t="shared" si="8"/>
        <v>3</v>
      </c>
      <c r="U15" s="49">
        <f t="shared" si="9"/>
        <v>77</v>
      </c>
      <c r="V15" s="47">
        <f t="shared" si="10"/>
        <v>6</v>
      </c>
      <c r="W15" s="56"/>
      <c r="X15" s="53">
        <f>VLOOKUP($A15,'L10'!$A:$IZ,65,FALSE)</f>
        <v>46.05</v>
      </c>
      <c r="Y15" s="54">
        <f t="shared" si="11"/>
        <v>7</v>
      </c>
      <c r="Z15" s="53">
        <f>VLOOKUP($A15,'L10'!$A:$IZ,64,FALSE)</f>
        <v>24.663</v>
      </c>
      <c r="AA15" s="54">
        <f t="shared" si="12"/>
        <v>8</v>
      </c>
      <c r="AB15" s="53">
        <f>VLOOKUP($A15,'L10'!$A:$IZ,63,FALSE)</f>
        <v>48.12</v>
      </c>
      <c r="AC15" s="54">
        <f t="shared" si="13"/>
        <v>7</v>
      </c>
      <c r="AD15" s="53">
        <f>VLOOKUP($A15,'L10'!$A:$IZ,71,FALSE)</f>
        <v>0.56799999999999995</v>
      </c>
      <c r="AE15" s="54">
        <f t="shared" si="14"/>
        <v>7</v>
      </c>
      <c r="AF15" s="65">
        <f t="shared" si="15"/>
        <v>75</v>
      </c>
      <c r="AG15" s="47">
        <f t="shared" si="16"/>
        <v>7</v>
      </c>
      <c r="AH15" s="56"/>
      <c r="AI15" s="53">
        <f>VLOOKUP($A15,'L10'!$A:$IZ,183,FALSE)</f>
        <v>10.789</v>
      </c>
      <c r="AJ15" s="54">
        <f t="shared" si="17"/>
        <v>13</v>
      </c>
      <c r="AK15" s="53">
        <f>VLOOKUP($A15,'L10'!$A:$IZ,181,FALSE)</f>
        <v>21.972000000000001</v>
      </c>
      <c r="AL15" s="54">
        <f t="shared" si="17"/>
        <v>12</v>
      </c>
      <c r="AM15" s="53">
        <f>VLOOKUP($A15,'L10'!$A:$IZ,182,FALSE)</f>
        <v>26.44</v>
      </c>
      <c r="AN15" s="54">
        <f t="shared" si="18"/>
        <v>14</v>
      </c>
      <c r="AO15" s="53">
        <f>VLOOKUP($A15,'L10'!$A:$IZ,163,FALSE)</f>
        <v>25.6</v>
      </c>
      <c r="AP15" s="54">
        <f t="shared" si="19"/>
        <v>13</v>
      </c>
      <c r="AQ15" s="65">
        <f t="shared" si="20"/>
        <v>52</v>
      </c>
      <c r="AR15" s="47">
        <f t="shared" si="21"/>
        <v>14</v>
      </c>
      <c r="AS15" s="56"/>
      <c r="AT15" s="46">
        <f>VLOOKUP($A15,'L10'!$A:$IZ,250,FALSE)</f>
        <v>1.9</v>
      </c>
      <c r="AU15" s="47">
        <f t="shared" si="22"/>
        <v>5</v>
      </c>
      <c r="AV15" s="46">
        <f>VLOOKUP($A15,'L10'!$A:$IZ,92,FALSE)</f>
        <v>10</v>
      </c>
      <c r="AW15" s="47">
        <f t="shared" si="23"/>
        <v>15</v>
      </c>
      <c r="AX15" s="46">
        <f>VLOOKUP($A15,'L10'!$A:$IZ,93,FALSE)</f>
        <v>255.4</v>
      </c>
      <c r="AY15" s="47">
        <f t="shared" si="23"/>
        <v>16</v>
      </c>
      <c r="AZ15" s="46">
        <f>VLOOKUP($A15,'L10'!$A:$IZ,108,FALSE)</f>
        <v>39.4</v>
      </c>
      <c r="BA15" s="47">
        <f t="shared" si="24"/>
        <v>15</v>
      </c>
      <c r="BB15" s="49">
        <f t="shared" si="25"/>
        <v>53</v>
      </c>
      <c r="BC15" s="47">
        <f t="shared" si="26"/>
        <v>17</v>
      </c>
      <c r="BD15" s="56"/>
      <c r="BE15" s="53">
        <f>VLOOKUP($A15,'L10'!$A:$IZ,80,FALSE)</f>
        <v>46.3</v>
      </c>
      <c r="BF15" s="54">
        <f t="shared" si="27"/>
        <v>8</v>
      </c>
      <c r="BG15" s="53">
        <f>VLOOKUP($A15,'L10'!$A:$IZ,177,FALSE)</f>
        <v>47.5</v>
      </c>
      <c r="BH15" s="54">
        <f t="shared" si="28"/>
        <v>12</v>
      </c>
      <c r="BI15" s="53">
        <f>VLOOKUP($A15,'L10'!$A:$IZ,79,FALSE)</f>
        <v>35.9</v>
      </c>
      <c r="BJ15" s="54">
        <f t="shared" si="29"/>
        <v>9</v>
      </c>
      <c r="BK15" s="53">
        <f>VLOOKUP($A15,'L10'!$A:$IZ,176,FALSE)</f>
        <v>35.5</v>
      </c>
      <c r="BL15" s="54">
        <f t="shared" si="30"/>
        <v>12</v>
      </c>
      <c r="BM15" s="53">
        <f>VLOOKUP($A15,'L10'!$A:$IZ,11,FALSE)</f>
        <v>50.188000000000002</v>
      </c>
      <c r="BN15" s="54">
        <f t="shared" si="31"/>
        <v>8</v>
      </c>
      <c r="BO15" s="53">
        <f>VLOOKUP($A15,'L10'!$A:$IZ,222,FALSE)</f>
        <v>9.4</v>
      </c>
      <c r="BP15" s="54">
        <f t="shared" si="32"/>
        <v>1</v>
      </c>
      <c r="BQ15" s="65">
        <f t="shared" si="33"/>
        <v>74</v>
      </c>
      <c r="BR15" s="47">
        <f t="shared" si="34"/>
        <v>8</v>
      </c>
      <c r="BS15" s="56"/>
      <c r="BT15" s="57">
        <f>VLOOKUP($A15,'Ratings Season'!$A:$M,8,FALSE)</f>
        <v>-3.7</v>
      </c>
      <c r="BU15" s="54">
        <f t="shared" si="35"/>
        <v>12</v>
      </c>
      <c r="BV15" s="57">
        <f>VLOOKUP($A15,'Ratings Season'!$A:$M,4,FALSE)</f>
        <v>-0.4</v>
      </c>
      <c r="BW15" s="54">
        <f t="shared" si="35"/>
        <v>9</v>
      </c>
      <c r="BX15" s="57">
        <f>VLOOKUP($A15,'Ratings Season'!$A:$M,2,FALSE)</f>
        <v>-1.2</v>
      </c>
      <c r="BY15" s="58">
        <f t="shared" si="36"/>
        <v>10</v>
      </c>
      <c r="BZ15" s="69"/>
    </row>
    <row r="16" spans="1:78" ht="25" customHeight="1" x14ac:dyDescent="0.2">
      <c r="A16" s="86" t="s">
        <v>11</v>
      </c>
      <c r="B16" s="53">
        <f>VLOOKUP($A16,'L10'!$A:$IZ,222,FALSE)</f>
        <v>-6.7</v>
      </c>
      <c r="C16" s="54">
        <f t="shared" si="2"/>
        <v>15</v>
      </c>
      <c r="D16" s="55">
        <f>VLOOKUP($A16,'L10'!$A:$IZ,218,FALSE)</f>
        <v>1.9</v>
      </c>
      <c r="E16" s="54">
        <f t="shared" si="2"/>
        <v>9</v>
      </c>
      <c r="F16" s="55">
        <f>VLOOKUP($A16,'L10'!$A:$IZ,49,FALSE)</f>
        <v>77.123000000000005</v>
      </c>
      <c r="G16" s="54">
        <f t="shared" si="3"/>
        <v>2</v>
      </c>
      <c r="H16" s="55">
        <f>VLOOKUP($A16,'L10'!$A:$IZ,229,FALSE)</f>
        <v>-0.6</v>
      </c>
      <c r="I16" s="54">
        <f t="shared" si="4"/>
        <v>11</v>
      </c>
      <c r="J16" s="49">
        <f t="shared" si="0"/>
        <v>67</v>
      </c>
      <c r="K16" s="47">
        <f t="shared" si="5"/>
        <v>12</v>
      </c>
      <c r="L16" s="56"/>
      <c r="M16" s="53">
        <f>VLOOKUP($A16,'L10'!$A:$IZ,88,FALSE)</f>
        <v>11.587</v>
      </c>
      <c r="N16" s="54">
        <f t="shared" si="1"/>
        <v>12</v>
      </c>
      <c r="O16" s="53">
        <f>VLOOKUP($A16,'L10'!$A:$IZ,84,FALSE)</f>
        <v>20.37</v>
      </c>
      <c r="P16" s="54">
        <f t="shared" si="6"/>
        <v>10</v>
      </c>
      <c r="Q16" s="53">
        <f>VLOOKUP($A16,'L10'!$A:$IZ,85,FALSE)</f>
        <v>20.619</v>
      </c>
      <c r="R16" s="54">
        <f t="shared" si="7"/>
        <v>15</v>
      </c>
      <c r="S16" s="55">
        <f>VLOOKUP($A16,'L10'!$A:$IZ,29,FALSE)</f>
        <v>1.216</v>
      </c>
      <c r="T16" s="54">
        <f t="shared" si="8"/>
        <v>9</v>
      </c>
      <c r="U16" s="49">
        <f t="shared" si="9"/>
        <v>58</v>
      </c>
      <c r="V16" s="47">
        <f t="shared" si="10"/>
        <v>11</v>
      </c>
      <c r="W16" s="56"/>
      <c r="X16" s="53">
        <f>VLOOKUP($A16,'L10'!$A:$IZ,65,FALSE)</f>
        <v>47.216000000000001</v>
      </c>
      <c r="Y16" s="54">
        <f t="shared" si="11"/>
        <v>4</v>
      </c>
      <c r="Z16" s="53">
        <f>VLOOKUP($A16,'L10'!$A:$IZ,64,FALSE)</f>
        <v>26.280999999999999</v>
      </c>
      <c r="AA16" s="54">
        <f t="shared" si="12"/>
        <v>5</v>
      </c>
      <c r="AB16" s="53">
        <f>VLOOKUP($A16,'L10'!$A:$IZ,63,FALSE)</f>
        <v>51.082000000000001</v>
      </c>
      <c r="AC16" s="54">
        <f t="shared" si="13"/>
        <v>5</v>
      </c>
      <c r="AD16" s="53">
        <f>VLOOKUP($A16,'L10'!$A:$IZ,71,FALSE)</f>
        <v>-8.8999999999999996E-2</v>
      </c>
      <c r="AE16" s="54">
        <f t="shared" si="14"/>
        <v>9</v>
      </c>
      <c r="AF16" s="65">
        <f t="shared" si="15"/>
        <v>81</v>
      </c>
      <c r="AG16" s="47">
        <f t="shared" si="16"/>
        <v>5</v>
      </c>
      <c r="AH16" s="56"/>
      <c r="AI16" s="53">
        <f>VLOOKUP($A16,'L10'!$A:$IZ,183,FALSE)</f>
        <v>12.991</v>
      </c>
      <c r="AJ16" s="54">
        <f t="shared" si="17"/>
        <v>15</v>
      </c>
      <c r="AK16" s="53">
        <f>VLOOKUP($A16,'L10'!$A:$IZ,181,FALSE)</f>
        <v>27.616</v>
      </c>
      <c r="AL16" s="54">
        <f t="shared" si="17"/>
        <v>18</v>
      </c>
      <c r="AM16" s="53">
        <f>VLOOKUP($A16,'L10'!$A:$IZ,182,FALSE)</f>
        <v>28.097000000000001</v>
      </c>
      <c r="AN16" s="54">
        <f t="shared" si="18"/>
        <v>16</v>
      </c>
      <c r="AO16" s="53">
        <f>VLOOKUP($A16,'L10'!$A:$IZ,163,FALSE)</f>
        <v>29.484999999999999</v>
      </c>
      <c r="AP16" s="54">
        <f t="shared" si="19"/>
        <v>18</v>
      </c>
      <c r="AQ16" s="65">
        <f t="shared" si="20"/>
        <v>37</v>
      </c>
      <c r="AR16" s="47">
        <f t="shared" si="21"/>
        <v>18</v>
      </c>
      <c r="AS16" s="56"/>
      <c r="AT16" s="46">
        <f>VLOOKUP($A16,'L10'!$A:$IZ,250,FALSE)</f>
        <v>-3.6</v>
      </c>
      <c r="AU16" s="47">
        <f t="shared" si="22"/>
        <v>14</v>
      </c>
      <c r="AV16" s="46">
        <f>VLOOKUP($A16,'L10'!$A:$IZ,92,FALSE)</f>
        <v>10.4</v>
      </c>
      <c r="AW16" s="47">
        <f t="shared" si="23"/>
        <v>10</v>
      </c>
      <c r="AX16" s="46">
        <f>VLOOKUP($A16,'L10'!$A:$IZ,93,FALSE)</f>
        <v>262.7</v>
      </c>
      <c r="AY16" s="47">
        <f t="shared" si="23"/>
        <v>11</v>
      </c>
      <c r="AZ16" s="46">
        <f>VLOOKUP($A16,'L10'!$A:$IZ,108,FALSE)</f>
        <v>39.6</v>
      </c>
      <c r="BA16" s="47">
        <f t="shared" si="24"/>
        <v>14</v>
      </c>
      <c r="BB16" s="49">
        <f t="shared" si="25"/>
        <v>55</v>
      </c>
      <c r="BC16" s="47">
        <f t="shared" si="26"/>
        <v>16</v>
      </c>
      <c r="BD16" s="56"/>
      <c r="BE16" s="53">
        <f>VLOOKUP($A16,'L10'!$A:$IZ,80,FALSE)</f>
        <v>37.1</v>
      </c>
      <c r="BF16" s="54">
        <f t="shared" si="27"/>
        <v>14</v>
      </c>
      <c r="BG16" s="53">
        <f>VLOOKUP($A16,'L10'!$A:$IZ,177,FALSE)</f>
        <v>63.1</v>
      </c>
      <c r="BH16" s="54">
        <f t="shared" si="28"/>
        <v>18</v>
      </c>
      <c r="BI16" s="53">
        <f>VLOOKUP($A16,'L10'!$A:$IZ,79,FALSE)</f>
        <v>37.200000000000003</v>
      </c>
      <c r="BJ16" s="54">
        <f t="shared" si="29"/>
        <v>5</v>
      </c>
      <c r="BK16" s="53">
        <f>VLOOKUP($A16,'L10'!$A:$IZ,176,FALSE)</f>
        <v>45</v>
      </c>
      <c r="BL16" s="54">
        <f t="shared" si="30"/>
        <v>18</v>
      </c>
      <c r="BM16" s="53">
        <f>VLOOKUP($A16,'L10'!$A:$IZ,11,FALSE)</f>
        <v>45.628999999999998</v>
      </c>
      <c r="BN16" s="54">
        <f t="shared" si="31"/>
        <v>18</v>
      </c>
      <c r="BO16" s="53">
        <f>VLOOKUP($A16,'L10'!$A:$IZ,222,FALSE)</f>
        <v>-6.7</v>
      </c>
      <c r="BP16" s="54">
        <f t="shared" si="32"/>
        <v>15</v>
      </c>
      <c r="BQ16" s="65">
        <f t="shared" si="33"/>
        <v>48</v>
      </c>
      <c r="BR16" s="47">
        <f t="shared" si="34"/>
        <v>16</v>
      </c>
      <c r="BS16" s="56"/>
      <c r="BT16" s="57">
        <f>VLOOKUP($A16,'Ratings Season'!$A:$M,8,FALSE)</f>
        <v>-21.4</v>
      </c>
      <c r="BU16" s="54">
        <f t="shared" si="35"/>
        <v>15</v>
      </c>
      <c r="BV16" s="57">
        <f>VLOOKUP($A16,'Ratings Season'!$A:$M,4,FALSE)</f>
        <v>-3.5</v>
      </c>
      <c r="BW16" s="54">
        <f t="shared" si="35"/>
        <v>11</v>
      </c>
      <c r="BX16" s="57">
        <f>VLOOKUP($A16,'Ratings Season'!$A:$M,2,FALSE)</f>
        <v>-20.100000000000001</v>
      </c>
      <c r="BY16" s="58">
        <f t="shared" si="36"/>
        <v>15</v>
      </c>
      <c r="BZ16" s="69"/>
    </row>
    <row r="17" spans="1:78" ht="25" customHeight="1" x14ac:dyDescent="0.2">
      <c r="A17" s="87" t="s">
        <v>13</v>
      </c>
      <c r="B17" s="53">
        <f>VLOOKUP($A17,'L10'!$A:$IZ,222,FALSE)</f>
        <v>-10.1</v>
      </c>
      <c r="C17" s="54">
        <f t="shared" si="2"/>
        <v>18</v>
      </c>
      <c r="D17" s="55">
        <f>VLOOKUP($A17,'L10'!$A:$IZ,218,FALSE)</f>
        <v>-11.1</v>
      </c>
      <c r="E17" s="54">
        <f t="shared" si="2"/>
        <v>17</v>
      </c>
      <c r="F17" s="55">
        <f>VLOOKUP($A17,'L10'!$A:$IZ,49,FALSE)</f>
        <v>73.236000000000004</v>
      </c>
      <c r="G17" s="54">
        <f t="shared" si="3"/>
        <v>13</v>
      </c>
      <c r="H17" s="55">
        <f>VLOOKUP($A17,'L10'!$A:$IZ,229,FALSE)</f>
        <v>-2</v>
      </c>
      <c r="I17" s="54">
        <f t="shared" si="4"/>
        <v>12</v>
      </c>
      <c r="J17" s="49">
        <f t="shared" si="0"/>
        <v>44</v>
      </c>
      <c r="K17" s="47">
        <f t="shared" si="5"/>
        <v>15</v>
      </c>
      <c r="L17" s="56"/>
      <c r="M17" s="53">
        <f>VLOOKUP($A17,'L10'!$A:$IZ,88,FALSE)</f>
        <v>11.013999999999999</v>
      </c>
      <c r="N17" s="54">
        <f t="shared" si="1"/>
        <v>14</v>
      </c>
      <c r="O17" s="53">
        <f>VLOOKUP($A17,'L10'!$A:$IZ,84,FALSE)</f>
        <v>18.401</v>
      </c>
      <c r="P17" s="54">
        <f t="shared" si="6"/>
        <v>15</v>
      </c>
      <c r="Q17" s="53">
        <f>VLOOKUP($A17,'L10'!$A:$IZ,85,FALSE)</f>
        <v>19.286000000000001</v>
      </c>
      <c r="R17" s="54">
        <f t="shared" si="7"/>
        <v>18</v>
      </c>
      <c r="S17" s="55">
        <f>VLOOKUP($A17,'L10'!$A:$IZ,29,FALSE)</f>
        <v>1.0069999999999999</v>
      </c>
      <c r="T17" s="54">
        <f t="shared" si="8"/>
        <v>11</v>
      </c>
      <c r="U17" s="49">
        <f t="shared" si="9"/>
        <v>46</v>
      </c>
      <c r="V17" s="47">
        <f t="shared" si="10"/>
        <v>16</v>
      </c>
      <c r="W17" s="56"/>
      <c r="X17" s="53">
        <f>VLOOKUP($A17,'L10'!$A:$IZ,65,FALSE)</f>
        <v>44.765999999999998</v>
      </c>
      <c r="Y17" s="54">
        <f t="shared" si="11"/>
        <v>13</v>
      </c>
      <c r="Z17" s="53">
        <f>VLOOKUP($A17,'L10'!$A:$IZ,64,FALSE)</f>
        <v>22.716999999999999</v>
      </c>
      <c r="AA17" s="54">
        <f t="shared" si="12"/>
        <v>13</v>
      </c>
      <c r="AB17" s="53">
        <f>VLOOKUP($A17,'L10'!$A:$IZ,63,FALSE)</f>
        <v>45.332999999999998</v>
      </c>
      <c r="AC17" s="54">
        <f t="shared" si="13"/>
        <v>15</v>
      </c>
      <c r="AD17" s="53">
        <f>VLOOKUP($A17,'L10'!$A:$IZ,71,FALSE)</f>
        <v>-2.1269999999999998</v>
      </c>
      <c r="AE17" s="54">
        <f t="shared" si="14"/>
        <v>14</v>
      </c>
      <c r="AF17" s="65">
        <f t="shared" si="15"/>
        <v>49</v>
      </c>
      <c r="AG17" s="47">
        <f t="shared" si="16"/>
        <v>15</v>
      </c>
      <c r="AH17" s="56"/>
      <c r="AI17" s="53">
        <f>VLOOKUP($A17,'L10'!$A:$IZ,183,FALSE)</f>
        <v>9.6210000000000004</v>
      </c>
      <c r="AJ17" s="54">
        <f t="shared" si="17"/>
        <v>10</v>
      </c>
      <c r="AK17" s="53">
        <f>VLOOKUP($A17,'L10'!$A:$IZ,181,FALSE)</f>
        <v>22.968</v>
      </c>
      <c r="AL17" s="54">
        <f t="shared" si="17"/>
        <v>14</v>
      </c>
      <c r="AM17" s="53">
        <f>VLOOKUP($A17,'L10'!$A:$IZ,182,FALSE)</f>
        <v>22.609000000000002</v>
      </c>
      <c r="AN17" s="54">
        <f t="shared" si="18"/>
        <v>9</v>
      </c>
      <c r="AO17" s="53">
        <f>VLOOKUP($A17,'L10'!$A:$IZ,163,FALSE)</f>
        <v>24.734999999999999</v>
      </c>
      <c r="AP17" s="54">
        <f t="shared" si="19"/>
        <v>11</v>
      </c>
      <c r="AQ17" s="65">
        <f t="shared" si="20"/>
        <v>60</v>
      </c>
      <c r="AR17" s="47">
        <f t="shared" si="21"/>
        <v>11</v>
      </c>
      <c r="AS17" s="56"/>
      <c r="AT17" s="46">
        <f>VLOOKUP($A17,'L10'!$A:$IZ,250,FALSE)</f>
        <v>1.9</v>
      </c>
      <c r="AU17" s="47">
        <f t="shared" si="22"/>
        <v>5</v>
      </c>
      <c r="AV17" s="46">
        <f>VLOOKUP($A17,'L10'!$A:$IZ,92,FALSE)</f>
        <v>11.2</v>
      </c>
      <c r="AW17" s="47">
        <f t="shared" si="23"/>
        <v>8</v>
      </c>
      <c r="AX17" s="46">
        <f>VLOOKUP($A17,'L10'!$A:$IZ,93,FALSE)</f>
        <v>275.60000000000002</v>
      </c>
      <c r="AY17" s="47">
        <f t="shared" si="23"/>
        <v>5</v>
      </c>
      <c r="AZ17" s="46">
        <f>VLOOKUP($A17,'L10'!$A:$IZ,108,FALSE)</f>
        <v>40.9</v>
      </c>
      <c r="BA17" s="47">
        <f t="shared" si="24"/>
        <v>12</v>
      </c>
      <c r="BB17" s="49">
        <f t="shared" si="25"/>
        <v>74</v>
      </c>
      <c r="BC17" s="47">
        <f t="shared" si="26"/>
        <v>4</v>
      </c>
      <c r="BD17" s="56"/>
      <c r="BE17" s="53">
        <f>VLOOKUP($A17,'L10'!$A:$IZ,80,FALSE)</f>
        <v>32.700000000000003</v>
      </c>
      <c r="BF17" s="54">
        <f t="shared" si="27"/>
        <v>17</v>
      </c>
      <c r="BG17" s="53">
        <f>VLOOKUP($A17,'L10'!$A:$IZ,177,FALSE)</f>
        <v>58.4</v>
      </c>
      <c r="BH17" s="54">
        <f t="shared" si="28"/>
        <v>16</v>
      </c>
      <c r="BI17" s="53">
        <f>VLOOKUP($A17,'L10'!$A:$IZ,79,FALSE)</f>
        <v>34.4</v>
      </c>
      <c r="BJ17" s="54">
        <f t="shared" si="29"/>
        <v>11</v>
      </c>
      <c r="BK17" s="53">
        <f>VLOOKUP($A17,'L10'!$A:$IZ,176,FALSE)</f>
        <v>35.700000000000003</v>
      </c>
      <c r="BL17" s="54">
        <f t="shared" si="30"/>
        <v>13</v>
      </c>
      <c r="BM17" s="53">
        <f>VLOOKUP($A17,'L10'!$A:$IZ,11,FALSE)</f>
        <v>47.201999999999998</v>
      </c>
      <c r="BN17" s="54">
        <f t="shared" si="31"/>
        <v>14</v>
      </c>
      <c r="BO17" s="53">
        <f>VLOOKUP($A17,'L10'!$A:$IZ,222,FALSE)</f>
        <v>-10.1</v>
      </c>
      <c r="BP17" s="54">
        <f t="shared" si="32"/>
        <v>18</v>
      </c>
      <c r="BQ17" s="65">
        <f t="shared" si="33"/>
        <v>48</v>
      </c>
      <c r="BR17" s="47">
        <f t="shared" si="34"/>
        <v>16</v>
      </c>
      <c r="BS17" s="56"/>
      <c r="BT17" s="57">
        <f>VLOOKUP($A17,'Ratings Season'!$A:$M,8,FALSE)</f>
        <v>-15</v>
      </c>
      <c r="BU17" s="54">
        <f t="shared" si="35"/>
        <v>14</v>
      </c>
      <c r="BV17" s="57">
        <f>VLOOKUP($A17,'Ratings Season'!$A:$M,4,FALSE)</f>
        <v>-9.3000000000000007</v>
      </c>
      <c r="BW17" s="54">
        <f t="shared" si="35"/>
        <v>15</v>
      </c>
      <c r="BX17" s="57">
        <f>VLOOKUP($A17,'Ratings Season'!$A:$M,2,FALSE)</f>
        <v>-17</v>
      </c>
      <c r="BY17" s="58">
        <f t="shared" si="36"/>
        <v>14</v>
      </c>
      <c r="BZ17" s="69"/>
    </row>
    <row r="18" spans="1:78" ht="25" customHeight="1" x14ac:dyDescent="0.2">
      <c r="A18" s="88" t="s">
        <v>5</v>
      </c>
      <c r="B18" s="53">
        <f>VLOOKUP($A18,'L10'!$A:$IZ,222,FALSE)</f>
        <v>-7.5</v>
      </c>
      <c r="C18" s="54">
        <f t="shared" si="2"/>
        <v>16</v>
      </c>
      <c r="D18" s="55">
        <f>VLOOKUP($A18,'L10'!$A:$IZ,218,FALSE)</f>
        <v>-6</v>
      </c>
      <c r="E18" s="54">
        <f t="shared" si="2"/>
        <v>15</v>
      </c>
      <c r="F18" s="55">
        <f>VLOOKUP($A18,'L10'!$A:$IZ,49,FALSE)</f>
        <v>71.105999999999995</v>
      </c>
      <c r="G18" s="54">
        <f t="shared" si="3"/>
        <v>16</v>
      </c>
      <c r="H18" s="55">
        <f>VLOOKUP($A18,'L10'!$A:$IZ,229,FALSE)</f>
        <v>-3.4</v>
      </c>
      <c r="I18" s="54">
        <f t="shared" si="4"/>
        <v>15</v>
      </c>
      <c r="J18" s="49">
        <f t="shared" si="0"/>
        <v>42</v>
      </c>
      <c r="K18" s="47">
        <f t="shared" si="5"/>
        <v>16</v>
      </c>
      <c r="L18" s="56"/>
      <c r="M18" s="53">
        <f>VLOOKUP($A18,'L10'!$A:$IZ,88,FALSE)</f>
        <v>11.31</v>
      </c>
      <c r="N18" s="54">
        <f t="shared" si="1"/>
        <v>13</v>
      </c>
      <c r="O18" s="53">
        <f>VLOOKUP($A18,'L10'!$A:$IZ,84,FALSE)</f>
        <v>16.994</v>
      </c>
      <c r="P18" s="54">
        <f t="shared" si="6"/>
        <v>17</v>
      </c>
      <c r="Q18" s="53">
        <f>VLOOKUP($A18,'L10'!$A:$IZ,85,FALSE)</f>
        <v>23.001999999999999</v>
      </c>
      <c r="R18" s="54">
        <f t="shared" si="7"/>
        <v>9</v>
      </c>
      <c r="S18" s="55">
        <f>VLOOKUP($A18,'L10'!$A:$IZ,29,FALSE)</f>
        <v>0.63400000000000001</v>
      </c>
      <c r="T18" s="54">
        <f t="shared" si="8"/>
        <v>13</v>
      </c>
      <c r="U18" s="49">
        <f t="shared" si="9"/>
        <v>52</v>
      </c>
      <c r="V18" s="47">
        <f t="shared" si="10"/>
        <v>13</v>
      </c>
      <c r="W18" s="56"/>
      <c r="X18" s="53">
        <f>VLOOKUP($A18,'L10'!$A:$IZ,65,FALSE)</f>
        <v>40.835000000000001</v>
      </c>
      <c r="Y18" s="54">
        <f t="shared" si="11"/>
        <v>15</v>
      </c>
      <c r="Z18" s="53">
        <f>VLOOKUP($A18,'L10'!$A:$IZ,64,FALSE)</f>
        <v>19.489999999999998</v>
      </c>
      <c r="AA18" s="54">
        <f t="shared" si="12"/>
        <v>15</v>
      </c>
      <c r="AB18" s="53">
        <f>VLOOKUP($A18,'L10'!$A:$IZ,63,FALSE)</f>
        <v>43.298999999999999</v>
      </c>
      <c r="AC18" s="54">
        <f t="shared" si="13"/>
        <v>17</v>
      </c>
      <c r="AD18" s="53">
        <f>VLOOKUP($A18,'L10'!$A:$IZ,71,FALSE)</f>
        <v>-1.7430000000000001</v>
      </c>
      <c r="AE18" s="54">
        <f t="shared" si="14"/>
        <v>12</v>
      </c>
      <c r="AF18" s="65">
        <f t="shared" si="15"/>
        <v>45</v>
      </c>
      <c r="AG18" s="47">
        <f t="shared" si="16"/>
        <v>16</v>
      </c>
      <c r="AH18" s="56"/>
      <c r="AI18" s="53">
        <f>VLOOKUP($A18,'L10'!$A:$IZ,183,FALSE)</f>
        <v>13.913</v>
      </c>
      <c r="AJ18" s="54">
        <f t="shared" si="17"/>
        <v>18</v>
      </c>
      <c r="AK18" s="53">
        <f>VLOOKUP($A18,'L10'!$A:$IZ,181,FALSE)</f>
        <v>24.812999999999999</v>
      </c>
      <c r="AL18" s="54">
        <f t="shared" si="17"/>
        <v>16</v>
      </c>
      <c r="AM18" s="53">
        <f>VLOOKUP($A18,'L10'!$A:$IZ,182,FALSE)</f>
        <v>29.855</v>
      </c>
      <c r="AN18" s="54">
        <f t="shared" si="18"/>
        <v>17</v>
      </c>
      <c r="AO18" s="53">
        <f>VLOOKUP($A18,'L10'!$A:$IZ,163,FALSE)</f>
        <v>25.045000000000002</v>
      </c>
      <c r="AP18" s="54">
        <f t="shared" si="19"/>
        <v>12</v>
      </c>
      <c r="AQ18" s="65">
        <f t="shared" si="20"/>
        <v>41</v>
      </c>
      <c r="AR18" s="47">
        <f t="shared" si="21"/>
        <v>15</v>
      </c>
      <c r="AS18" s="56"/>
      <c r="AT18" s="46">
        <f>VLOOKUP($A18,'L10'!$A:$IZ,250,FALSE)</f>
        <v>-8</v>
      </c>
      <c r="AU18" s="47">
        <f t="shared" si="22"/>
        <v>18</v>
      </c>
      <c r="AV18" s="46">
        <f>VLOOKUP($A18,'L10'!$A:$IZ,92,FALSE)</f>
        <v>6.5</v>
      </c>
      <c r="AW18" s="47">
        <f t="shared" si="23"/>
        <v>18</v>
      </c>
      <c r="AX18" s="46">
        <f>VLOOKUP($A18,'L10'!$A:$IZ,93,FALSE)</f>
        <v>262</v>
      </c>
      <c r="AY18" s="47">
        <f t="shared" si="23"/>
        <v>13</v>
      </c>
      <c r="AZ18" s="46">
        <f>VLOOKUP($A18,'L10'!$A:$IZ,108,FALSE)</f>
        <v>42</v>
      </c>
      <c r="BA18" s="47">
        <f t="shared" si="24"/>
        <v>10</v>
      </c>
      <c r="BB18" s="49">
        <f t="shared" si="25"/>
        <v>45</v>
      </c>
      <c r="BC18" s="47">
        <f t="shared" si="26"/>
        <v>18</v>
      </c>
      <c r="BD18" s="56"/>
      <c r="BE18" s="53">
        <f>VLOOKUP($A18,'L10'!$A:$IZ,80,FALSE)</f>
        <v>31.7</v>
      </c>
      <c r="BF18" s="54">
        <f t="shared" si="27"/>
        <v>18</v>
      </c>
      <c r="BG18" s="53">
        <f>VLOOKUP($A18,'L10'!$A:$IZ,177,FALSE)</f>
        <v>57.6</v>
      </c>
      <c r="BH18" s="54">
        <f t="shared" si="28"/>
        <v>14</v>
      </c>
      <c r="BI18" s="53">
        <f>VLOOKUP($A18,'L10'!$A:$IZ,79,FALSE)</f>
        <v>22.4</v>
      </c>
      <c r="BJ18" s="54">
        <f t="shared" si="29"/>
        <v>16</v>
      </c>
      <c r="BK18" s="53">
        <f>VLOOKUP($A18,'L10'!$A:$IZ,176,FALSE)</f>
        <v>33.4</v>
      </c>
      <c r="BL18" s="54">
        <f t="shared" si="30"/>
        <v>6</v>
      </c>
      <c r="BM18" s="53">
        <f>VLOOKUP($A18,'L10'!$A:$IZ,11,FALSE)</f>
        <v>45.823</v>
      </c>
      <c r="BN18" s="54">
        <f t="shared" si="31"/>
        <v>17</v>
      </c>
      <c r="BO18" s="53">
        <f>VLOOKUP($A18,'L10'!$A:$IZ,222,FALSE)</f>
        <v>-7.5</v>
      </c>
      <c r="BP18" s="54">
        <f t="shared" si="32"/>
        <v>16</v>
      </c>
      <c r="BQ18" s="65">
        <f t="shared" si="33"/>
        <v>49</v>
      </c>
      <c r="BR18" s="47">
        <f t="shared" si="34"/>
        <v>15</v>
      </c>
      <c r="BS18" s="56"/>
      <c r="BT18" s="57">
        <f>VLOOKUP($A18,'Ratings Season'!$A:$M,8,FALSE)</f>
        <v>-31.9</v>
      </c>
      <c r="BU18" s="54">
        <f t="shared" si="35"/>
        <v>17</v>
      </c>
      <c r="BV18" s="57">
        <f>VLOOKUP($A18,'Ratings Season'!$A:$M,4,FALSE)</f>
        <v>-21.3</v>
      </c>
      <c r="BW18" s="54">
        <f t="shared" si="35"/>
        <v>18</v>
      </c>
      <c r="BX18" s="57">
        <f>VLOOKUP($A18,'Ratings Season'!$A:$M,2,FALSE)</f>
        <v>-31.2</v>
      </c>
      <c r="BY18" s="58">
        <f t="shared" si="36"/>
        <v>17</v>
      </c>
      <c r="BZ18" s="69"/>
    </row>
    <row r="19" spans="1:78" ht="25" customHeight="1" x14ac:dyDescent="0.2">
      <c r="A19" s="89" t="s">
        <v>15</v>
      </c>
      <c r="B19" s="53">
        <f>VLOOKUP($A19,'L10'!$A:$IZ,222,FALSE)</f>
        <v>2.9</v>
      </c>
      <c r="C19" s="54">
        <f t="shared" si="2"/>
        <v>6</v>
      </c>
      <c r="D19" s="55">
        <f>VLOOKUP($A19,'L10'!$A:$IZ,218,FALSE)</f>
        <v>14.6</v>
      </c>
      <c r="E19" s="54">
        <f t="shared" si="2"/>
        <v>1</v>
      </c>
      <c r="F19" s="55">
        <f>VLOOKUP($A19,'L10'!$A:$IZ,49,FALSE)</f>
        <v>74.483000000000004</v>
      </c>
      <c r="G19" s="54">
        <f t="shared" si="3"/>
        <v>9</v>
      </c>
      <c r="H19" s="55">
        <f>VLOOKUP($A19,'L10'!$A:$IZ,229,FALSE)</f>
        <v>2.8</v>
      </c>
      <c r="I19" s="54">
        <f t="shared" si="4"/>
        <v>5</v>
      </c>
      <c r="J19" s="49">
        <f t="shared" si="0"/>
        <v>83</v>
      </c>
      <c r="K19" s="47">
        <f t="shared" si="5"/>
        <v>2</v>
      </c>
      <c r="L19" s="56"/>
      <c r="M19" s="53">
        <f>VLOOKUP($A19,'L10'!$A:$IZ,88,FALSE)</f>
        <v>14.148</v>
      </c>
      <c r="N19" s="54">
        <f t="shared" si="1"/>
        <v>5</v>
      </c>
      <c r="O19" s="53">
        <f>VLOOKUP($A19,'L10'!$A:$IZ,84,FALSE)</f>
        <v>21.027000000000001</v>
      </c>
      <c r="P19" s="54">
        <f t="shared" si="6"/>
        <v>8</v>
      </c>
      <c r="Q19" s="53">
        <f>VLOOKUP($A19,'L10'!$A:$IZ,85,FALSE)</f>
        <v>20.056000000000001</v>
      </c>
      <c r="R19" s="54">
        <f t="shared" si="7"/>
        <v>17</v>
      </c>
      <c r="S19" s="55">
        <f>VLOOKUP($A19,'L10'!$A:$IZ,29,FALSE)</f>
        <v>2.105</v>
      </c>
      <c r="T19" s="54">
        <f t="shared" si="8"/>
        <v>5</v>
      </c>
      <c r="U19" s="49">
        <f t="shared" si="9"/>
        <v>69</v>
      </c>
      <c r="V19" s="47">
        <f t="shared" si="10"/>
        <v>8</v>
      </c>
      <c r="W19" s="56"/>
      <c r="X19" s="53">
        <f>VLOOKUP($A19,'L10'!$A:$IZ,65,FALSE)</f>
        <v>45</v>
      </c>
      <c r="Y19" s="54">
        <f t="shared" si="11"/>
        <v>12</v>
      </c>
      <c r="Z19" s="53">
        <f>VLOOKUP($A19,'L10'!$A:$IZ,64,FALSE)</f>
        <v>23.75</v>
      </c>
      <c r="AA19" s="54">
        <f t="shared" si="12"/>
        <v>10</v>
      </c>
      <c r="AB19" s="53">
        <f>VLOOKUP($A19,'L10'!$A:$IZ,63,FALSE)</f>
        <v>46.720999999999997</v>
      </c>
      <c r="AC19" s="54">
        <f t="shared" si="13"/>
        <v>11</v>
      </c>
      <c r="AD19" s="53">
        <f>VLOOKUP($A19,'L10'!$A:$IZ,71,FALSE)</f>
        <v>-4.99</v>
      </c>
      <c r="AE19" s="54">
        <f t="shared" si="14"/>
        <v>16</v>
      </c>
      <c r="AF19" s="65">
        <f t="shared" si="15"/>
        <v>55</v>
      </c>
      <c r="AG19" s="47">
        <f t="shared" si="16"/>
        <v>12</v>
      </c>
      <c r="AH19" s="56"/>
      <c r="AI19" s="53">
        <f>VLOOKUP($A19,'L10'!$A:$IZ,183,FALSE)</f>
        <v>10.84</v>
      </c>
      <c r="AJ19" s="54">
        <f t="shared" si="17"/>
        <v>14</v>
      </c>
      <c r="AK19" s="53">
        <f>VLOOKUP($A19,'L10'!$A:$IZ,181,FALSE)</f>
        <v>22.806999999999999</v>
      </c>
      <c r="AL19" s="54">
        <f t="shared" si="17"/>
        <v>13</v>
      </c>
      <c r="AM19" s="53">
        <f>VLOOKUP($A19,'L10'!$A:$IZ,182,FALSE)</f>
        <v>21.68</v>
      </c>
      <c r="AN19" s="54">
        <f t="shared" si="18"/>
        <v>6</v>
      </c>
      <c r="AO19" s="53">
        <f>VLOOKUP($A19,'L10'!$A:$IZ,163,FALSE)</f>
        <v>27.119</v>
      </c>
      <c r="AP19" s="54">
        <f t="shared" si="19"/>
        <v>15</v>
      </c>
      <c r="AQ19" s="65">
        <f t="shared" si="20"/>
        <v>56</v>
      </c>
      <c r="AR19" s="47">
        <f t="shared" si="21"/>
        <v>13</v>
      </c>
      <c r="AS19" s="56"/>
      <c r="AT19" s="46">
        <f>VLOOKUP($A19,'L10'!$A:$IZ,250,FALSE)</f>
        <v>1.3</v>
      </c>
      <c r="AU19" s="47">
        <f t="shared" si="22"/>
        <v>9</v>
      </c>
      <c r="AV19" s="46">
        <f>VLOOKUP($A19,'L10'!$A:$IZ,92,FALSE)</f>
        <v>11.6</v>
      </c>
      <c r="AW19" s="47">
        <f t="shared" si="23"/>
        <v>7</v>
      </c>
      <c r="AX19" s="46">
        <f>VLOOKUP($A19,'L10'!$A:$IZ,93,FALSE)</f>
        <v>253.6</v>
      </c>
      <c r="AY19" s="47">
        <f t="shared" si="23"/>
        <v>17</v>
      </c>
      <c r="AZ19" s="46">
        <f>VLOOKUP($A19,'L10'!$A:$IZ,108,FALSE)</f>
        <v>43.4</v>
      </c>
      <c r="BA19" s="47">
        <f t="shared" si="24"/>
        <v>8</v>
      </c>
      <c r="BB19" s="49">
        <f t="shared" si="25"/>
        <v>63</v>
      </c>
      <c r="BC19" s="47">
        <f t="shared" si="26"/>
        <v>10</v>
      </c>
      <c r="BD19" s="56"/>
      <c r="BE19" s="53">
        <f>VLOOKUP($A19,'L10'!$A:$IZ,80,FALSE)</f>
        <v>45.9</v>
      </c>
      <c r="BF19" s="54">
        <f t="shared" si="27"/>
        <v>10</v>
      </c>
      <c r="BG19" s="53">
        <f>VLOOKUP($A19,'L10'!$A:$IZ,177,FALSE)</f>
        <v>45.6</v>
      </c>
      <c r="BH19" s="54">
        <f t="shared" si="28"/>
        <v>10</v>
      </c>
      <c r="BI19" s="53">
        <f>VLOOKUP($A19,'L10'!$A:$IZ,79,FALSE)</f>
        <v>30.8</v>
      </c>
      <c r="BJ19" s="54">
        <f t="shared" si="29"/>
        <v>14</v>
      </c>
      <c r="BK19" s="53">
        <f>VLOOKUP($A19,'L10'!$A:$IZ,176,FALSE)</f>
        <v>38.6</v>
      </c>
      <c r="BL19" s="54">
        <f t="shared" si="30"/>
        <v>16</v>
      </c>
      <c r="BM19" s="53">
        <f>VLOOKUP($A19,'L10'!$A:$IZ,11,FALSE)</f>
        <v>48.811</v>
      </c>
      <c r="BN19" s="54">
        <f t="shared" si="31"/>
        <v>11</v>
      </c>
      <c r="BO19" s="53">
        <f>VLOOKUP($A19,'L10'!$A:$IZ,222,FALSE)</f>
        <v>2.9</v>
      </c>
      <c r="BP19" s="54">
        <f t="shared" si="32"/>
        <v>6</v>
      </c>
      <c r="BQ19" s="65">
        <f t="shared" si="33"/>
        <v>57</v>
      </c>
      <c r="BR19" s="47">
        <f t="shared" si="34"/>
        <v>13</v>
      </c>
      <c r="BS19" s="56"/>
      <c r="BT19" s="57">
        <f>VLOOKUP($A19,'Ratings Season'!$A:$M,8,FALSE)</f>
        <v>-9.1</v>
      </c>
      <c r="BU19" s="54">
        <f t="shared" si="35"/>
        <v>13</v>
      </c>
      <c r="BV19" s="57">
        <f>VLOOKUP($A19,'Ratings Season'!$A:$M,4,FALSE)</f>
        <v>-6.5</v>
      </c>
      <c r="BW19" s="54">
        <f t="shared" si="35"/>
        <v>14</v>
      </c>
      <c r="BX19" s="57">
        <f>VLOOKUP($A19,'Ratings Season'!$A:$M,2,FALSE)</f>
        <v>-10</v>
      </c>
      <c r="BY19" s="58">
        <f t="shared" si="36"/>
        <v>13</v>
      </c>
      <c r="BZ19" s="69"/>
    </row>
    <row r="20" spans="1:78" ht="25" customHeight="1" x14ac:dyDescent="0.2">
      <c r="A20" s="90" t="s">
        <v>1</v>
      </c>
      <c r="B20" s="53">
        <f>VLOOKUP($A20,'L10'!$A:$IZ,222,FALSE)</f>
        <v>2.6</v>
      </c>
      <c r="C20" s="54">
        <f t="shared" si="2"/>
        <v>7</v>
      </c>
      <c r="D20" s="55">
        <f>VLOOKUP($A20,'L10'!$A:$IZ,218,FALSE)</f>
        <v>-0.2</v>
      </c>
      <c r="E20" s="54">
        <f t="shared" si="2"/>
        <v>12</v>
      </c>
      <c r="F20" s="55">
        <f>VLOOKUP($A20,'L10'!$A:$IZ,49,FALSE)</f>
        <v>75.058000000000007</v>
      </c>
      <c r="G20" s="54">
        <f t="shared" si="3"/>
        <v>7</v>
      </c>
      <c r="H20" s="55">
        <f>VLOOKUP($A20,'L10'!$A:$IZ,229,FALSE)</f>
        <v>3.8</v>
      </c>
      <c r="I20" s="54">
        <f t="shared" si="4"/>
        <v>4</v>
      </c>
      <c r="J20" s="49">
        <f t="shared" si="0"/>
        <v>74</v>
      </c>
      <c r="K20" s="47">
        <f t="shared" si="5"/>
        <v>5</v>
      </c>
      <c r="L20" s="56"/>
      <c r="M20" s="53">
        <f>VLOOKUP($A20,'L10'!$A:$IZ,88,FALSE)</f>
        <v>14.472</v>
      </c>
      <c r="N20" s="54">
        <f t="shared" si="1"/>
        <v>3</v>
      </c>
      <c r="O20" s="53">
        <f>VLOOKUP($A20,'L10'!$A:$IZ,84,FALSE)</f>
        <v>22.274999999999999</v>
      </c>
      <c r="P20" s="54">
        <f t="shared" si="6"/>
        <v>4</v>
      </c>
      <c r="Q20" s="53">
        <f>VLOOKUP($A20,'L10'!$A:$IZ,85,FALSE)</f>
        <v>30.163</v>
      </c>
      <c r="R20" s="54">
        <f t="shared" si="7"/>
        <v>2</v>
      </c>
      <c r="S20" s="55">
        <f>VLOOKUP($A20,'L10'!$A:$IZ,29,FALSE)</f>
        <v>1.6</v>
      </c>
      <c r="T20" s="54">
        <f t="shared" si="8"/>
        <v>6</v>
      </c>
      <c r="U20" s="49">
        <f t="shared" si="9"/>
        <v>89</v>
      </c>
      <c r="V20" s="47">
        <f t="shared" si="10"/>
        <v>3</v>
      </c>
      <c r="W20" s="56"/>
      <c r="X20" s="53">
        <f>VLOOKUP($A20,'L10'!$A:$IZ,65,FALSE)</f>
        <v>46.732999999999997</v>
      </c>
      <c r="Y20" s="54">
        <f t="shared" si="11"/>
        <v>6</v>
      </c>
      <c r="Z20" s="53">
        <f>VLOOKUP($A20,'L10'!$A:$IZ,64,FALSE)</f>
        <v>23.96</v>
      </c>
      <c r="AA20" s="54">
        <f t="shared" si="12"/>
        <v>9</v>
      </c>
      <c r="AB20" s="53">
        <f>VLOOKUP($A20,'L10'!$A:$IZ,63,FALSE)</f>
        <v>45.832999999999998</v>
      </c>
      <c r="AC20" s="54">
        <f t="shared" si="13"/>
        <v>12</v>
      </c>
      <c r="AD20" s="53">
        <f>VLOOKUP($A20,'L10'!$A:$IZ,71,FALSE)</f>
        <v>-1.772</v>
      </c>
      <c r="AE20" s="54">
        <f t="shared" si="14"/>
        <v>13</v>
      </c>
      <c r="AF20" s="65">
        <f t="shared" si="15"/>
        <v>64</v>
      </c>
      <c r="AG20" s="47">
        <f t="shared" si="16"/>
        <v>10</v>
      </c>
      <c r="AH20" s="56"/>
      <c r="AI20" s="53">
        <f>VLOOKUP($A20,'L10'!$A:$IZ,183,FALSE)</f>
        <v>9.8450000000000006</v>
      </c>
      <c r="AJ20" s="54">
        <f t="shared" si="17"/>
        <v>11</v>
      </c>
      <c r="AK20" s="53">
        <f>VLOOKUP($A20,'L10'!$A:$IZ,181,FALSE)</f>
        <v>21.795000000000002</v>
      </c>
      <c r="AL20" s="54">
        <f t="shared" si="17"/>
        <v>11</v>
      </c>
      <c r="AM20" s="53">
        <f>VLOOKUP($A20,'L10'!$A:$IZ,182,FALSE)</f>
        <v>23.65</v>
      </c>
      <c r="AN20" s="54">
        <f t="shared" si="18"/>
        <v>10</v>
      </c>
      <c r="AO20" s="53">
        <f>VLOOKUP($A20,'L10'!$A:$IZ,163,FALSE)</f>
        <v>22.966999999999999</v>
      </c>
      <c r="AP20" s="54">
        <f t="shared" si="19"/>
        <v>6</v>
      </c>
      <c r="AQ20" s="65">
        <f t="shared" si="20"/>
        <v>66</v>
      </c>
      <c r="AR20" s="47">
        <f t="shared" si="21"/>
        <v>10</v>
      </c>
      <c r="AS20" s="56"/>
      <c r="AT20" s="46">
        <f>VLOOKUP($A20,'L10'!$A:$IZ,250,FALSE)</f>
        <v>3.1</v>
      </c>
      <c r="AU20" s="47">
        <f t="shared" si="22"/>
        <v>4</v>
      </c>
      <c r="AV20" s="46">
        <f>VLOOKUP($A20,'L10'!$A:$IZ,92,FALSE)</f>
        <v>10.6</v>
      </c>
      <c r="AW20" s="47">
        <f t="shared" si="23"/>
        <v>9</v>
      </c>
      <c r="AX20" s="46">
        <f>VLOOKUP($A20,'L10'!$A:$IZ,93,FALSE)</f>
        <v>242</v>
      </c>
      <c r="AY20" s="47">
        <f t="shared" si="23"/>
        <v>18</v>
      </c>
      <c r="AZ20" s="46">
        <f>VLOOKUP($A20,'L10'!$A:$IZ,108,FALSE)</f>
        <v>36.9</v>
      </c>
      <c r="BA20" s="47">
        <f t="shared" si="24"/>
        <v>16</v>
      </c>
      <c r="BB20" s="49">
        <f t="shared" si="25"/>
        <v>57</v>
      </c>
      <c r="BC20" s="47">
        <f t="shared" si="26"/>
        <v>15</v>
      </c>
      <c r="BD20" s="56"/>
      <c r="BE20" s="53">
        <f>VLOOKUP($A20,'L10'!$A:$IZ,80,FALSE)</f>
        <v>42.4</v>
      </c>
      <c r="BF20" s="54">
        <f t="shared" si="27"/>
        <v>12</v>
      </c>
      <c r="BG20" s="53">
        <f>VLOOKUP($A20,'L10'!$A:$IZ,177,FALSE)</f>
        <v>47</v>
      </c>
      <c r="BH20" s="54">
        <f t="shared" si="28"/>
        <v>11</v>
      </c>
      <c r="BI20" s="53">
        <f>VLOOKUP($A20,'L10'!$A:$IZ,79,FALSE)</f>
        <v>37.1</v>
      </c>
      <c r="BJ20" s="54">
        <f t="shared" si="29"/>
        <v>6</v>
      </c>
      <c r="BK20" s="53">
        <f>VLOOKUP($A20,'L10'!$A:$IZ,176,FALSE)</f>
        <v>27.3</v>
      </c>
      <c r="BL20" s="54">
        <f t="shared" si="30"/>
        <v>1</v>
      </c>
      <c r="BM20" s="53">
        <f>VLOOKUP($A20,'L10'!$A:$IZ,11,FALSE)</f>
        <v>50.982999999999997</v>
      </c>
      <c r="BN20" s="54">
        <f t="shared" si="31"/>
        <v>6</v>
      </c>
      <c r="BO20" s="53">
        <f>VLOOKUP($A20,'L10'!$A:$IZ,222,FALSE)</f>
        <v>2.6</v>
      </c>
      <c r="BP20" s="54">
        <f t="shared" si="32"/>
        <v>7</v>
      </c>
      <c r="BQ20" s="65">
        <f t="shared" si="33"/>
        <v>84</v>
      </c>
      <c r="BR20" s="47">
        <f t="shared" si="34"/>
        <v>3</v>
      </c>
      <c r="BS20" s="56"/>
      <c r="BT20" s="57">
        <f>VLOOKUP($A20,'Ratings Season'!$A:$M,8,FALSE)</f>
        <v>-3.5</v>
      </c>
      <c r="BU20" s="54">
        <f t="shared" si="35"/>
        <v>11</v>
      </c>
      <c r="BV20" s="57">
        <f>VLOOKUP($A20,'Ratings Season'!$A:$M,4,FALSE)</f>
        <v>-4.8</v>
      </c>
      <c r="BW20" s="54">
        <f t="shared" si="35"/>
        <v>12</v>
      </c>
      <c r="BX20" s="57">
        <f>VLOOKUP($A20,'Ratings Season'!$A:$M,2,FALSE)</f>
        <v>-3.1</v>
      </c>
      <c r="BY20" s="58">
        <f t="shared" si="36"/>
        <v>11</v>
      </c>
      <c r="BZ20" s="69"/>
    </row>
    <row r="21" spans="1:78" ht="25" customHeight="1" x14ac:dyDescent="0.2">
      <c r="A21" s="91" t="s">
        <v>18</v>
      </c>
      <c r="B21" s="53">
        <f>VLOOKUP($A21,'L10'!$A:$IZ,222,FALSE)</f>
        <v>-9.5</v>
      </c>
      <c r="C21" s="54">
        <f t="shared" si="2"/>
        <v>17</v>
      </c>
      <c r="D21" s="55">
        <f>VLOOKUP($A21,'L10'!$A:$IZ,218,FALSE)</f>
        <v>-11.4</v>
      </c>
      <c r="E21" s="54">
        <f t="shared" si="2"/>
        <v>18</v>
      </c>
      <c r="F21" s="55">
        <f>VLOOKUP($A21,'L10'!$A:$IZ,49,FALSE)</f>
        <v>74.366</v>
      </c>
      <c r="G21" s="54">
        <f t="shared" si="3"/>
        <v>11</v>
      </c>
      <c r="H21" s="55">
        <f>VLOOKUP($A21,'L10'!$A:$IZ,229,FALSE)</f>
        <v>-9.1</v>
      </c>
      <c r="I21" s="54">
        <f t="shared" si="4"/>
        <v>18</v>
      </c>
      <c r="J21" s="49">
        <f t="shared" si="0"/>
        <v>40</v>
      </c>
      <c r="K21" s="47">
        <f t="shared" si="5"/>
        <v>18</v>
      </c>
      <c r="L21" s="56"/>
      <c r="M21" s="53">
        <f>VLOOKUP($A21,'L10'!$A:$IZ,88,FALSE)</f>
        <v>10.058999999999999</v>
      </c>
      <c r="N21" s="54">
        <f t="shared" si="1"/>
        <v>17</v>
      </c>
      <c r="O21" s="53">
        <f>VLOOKUP($A21,'L10'!$A:$IZ,84,FALSE)</f>
        <v>15.186</v>
      </c>
      <c r="P21" s="54">
        <f t="shared" si="6"/>
        <v>18</v>
      </c>
      <c r="Q21" s="53">
        <f>VLOOKUP($A21,'L10'!$A:$IZ,85,FALSE)</f>
        <v>21.359000000000002</v>
      </c>
      <c r="R21" s="54">
        <f t="shared" si="7"/>
        <v>12</v>
      </c>
      <c r="S21" s="55">
        <f>VLOOKUP($A21,'L10'!$A:$IZ,29,FALSE)</f>
        <v>-3.1349999999999998</v>
      </c>
      <c r="T21" s="54">
        <f t="shared" si="8"/>
        <v>17</v>
      </c>
      <c r="U21" s="49">
        <f t="shared" si="9"/>
        <v>40</v>
      </c>
      <c r="V21" s="47">
        <f t="shared" si="10"/>
        <v>18</v>
      </c>
      <c r="W21" s="56"/>
      <c r="X21" s="53">
        <f>VLOOKUP($A21,'L10'!$A:$IZ,65,FALSE)</f>
        <v>36.054000000000002</v>
      </c>
      <c r="Y21" s="54">
        <f t="shared" si="11"/>
        <v>18</v>
      </c>
      <c r="Z21" s="53">
        <f>VLOOKUP($A21,'L10'!$A:$IZ,64,FALSE)</f>
        <v>18.821000000000002</v>
      </c>
      <c r="AA21" s="54">
        <f t="shared" si="12"/>
        <v>17</v>
      </c>
      <c r="AB21" s="53">
        <f>VLOOKUP($A21,'L10'!$A:$IZ,63,FALSE)</f>
        <v>45.354999999999997</v>
      </c>
      <c r="AC21" s="54">
        <f t="shared" si="13"/>
        <v>14</v>
      </c>
      <c r="AD21" s="53">
        <f>VLOOKUP($A21,'L10'!$A:$IZ,71,FALSE)</f>
        <v>-5.9889999999999999</v>
      </c>
      <c r="AE21" s="54">
        <f t="shared" si="14"/>
        <v>18</v>
      </c>
      <c r="AF21" s="65">
        <f t="shared" si="15"/>
        <v>37</v>
      </c>
      <c r="AG21" s="47">
        <f t="shared" si="16"/>
        <v>17</v>
      </c>
      <c r="AH21" s="56"/>
      <c r="AI21" s="53">
        <f>VLOOKUP($A21,'L10'!$A:$IZ,183,FALSE)</f>
        <v>13.37</v>
      </c>
      <c r="AJ21" s="54">
        <f t="shared" si="17"/>
        <v>17</v>
      </c>
      <c r="AK21" s="53">
        <f>VLOOKUP($A21,'L10'!$A:$IZ,181,FALSE)</f>
        <v>25.224</v>
      </c>
      <c r="AL21" s="54">
        <f t="shared" si="17"/>
        <v>17</v>
      </c>
      <c r="AM21" s="53">
        <f>VLOOKUP($A21,'L10'!$A:$IZ,182,FALSE)</f>
        <v>26.462</v>
      </c>
      <c r="AN21" s="54">
        <f t="shared" si="18"/>
        <v>15</v>
      </c>
      <c r="AO21" s="53">
        <f>VLOOKUP($A21,'L10'!$A:$IZ,163,FALSE)</f>
        <v>28.164000000000001</v>
      </c>
      <c r="AP21" s="54">
        <f t="shared" si="19"/>
        <v>17</v>
      </c>
      <c r="AQ21" s="65">
        <f t="shared" si="20"/>
        <v>38</v>
      </c>
      <c r="AR21" s="47">
        <f t="shared" si="21"/>
        <v>17</v>
      </c>
      <c r="AS21" s="56"/>
      <c r="AT21" s="46">
        <f>VLOOKUP($A21,'L10'!$A:$IZ,250,FALSE)</f>
        <v>-1.9</v>
      </c>
      <c r="AU21" s="47">
        <f t="shared" si="22"/>
        <v>12</v>
      </c>
      <c r="AV21" s="46">
        <f>VLOOKUP($A21,'L10'!$A:$IZ,92,FALSE)</f>
        <v>10.3</v>
      </c>
      <c r="AW21" s="47">
        <f t="shared" si="23"/>
        <v>11</v>
      </c>
      <c r="AX21" s="46">
        <f>VLOOKUP($A21,'L10'!$A:$IZ,93,FALSE)</f>
        <v>261.8</v>
      </c>
      <c r="AY21" s="47">
        <f t="shared" si="23"/>
        <v>14</v>
      </c>
      <c r="AZ21" s="46">
        <f>VLOOKUP($A21,'L10'!$A:$IZ,108,FALSE)</f>
        <v>43.5</v>
      </c>
      <c r="BA21" s="47">
        <f t="shared" si="24"/>
        <v>7</v>
      </c>
      <c r="BB21" s="49">
        <f t="shared" si="25"/>
        <v>60</v>
      </c>
      <c r="BC21" s="47">
        <f t="shared" si="26"/>
        <v>14</v>
      </c>
      <c r="BD21" s="56"/>
      <c r="BE21" s="53">
        <f>VLOOKUP($A21,'L10'!$A:$IZ,80,FALSE)</f>
        <v>36.9</v>
      </c>
      <c r="BF21" s="54">
        <f t="shared" si="27"/>
        <v>15</v>
      </c>
      <c r="BG21" s="53">
        <f>VLOOKUP($A21,'L10'!$A:$IZ,177,FALSE)</f>
        <v>57.9</v>
      </c>
      <c r="BH21" s="54">
        <f t="shared" si="28"/>
        <v>15</v>
      </c>
      <c r="BI21" s="53">
        <f>VLOOKUP($A21,'L10'!$A:$IZ,79,FALSE)</f>
        <v>17.399999999999999</v>
      </c>
      <c r="BJ21" s="54">
        <f t="shared" si="29"/>
        <v>18</v>
      </c>
      <c r="BK21" s="53">
        <f>VLOOKUP($A21,'L10'!$A:$IZ,176,FALSE)</f>
        <v>44.1</v>
      </c>
      <c r="BL21" s="54">
        <f t="shared" si="30"/>
        <v>17</v>
      </c>
      <c r="BM21" s="53">
        <f>VLOOKUP($A21,'L10'!$A:$IZ,11,FALSE)</f>
        <v>46.363999999999997</v>
      </c>
      <c r="BN21" s="54">
        <f t="shared" si="31"/>
        <v>16</v>
      </c>
      <c r="BO21" s="53">
        <f>VLOOKUP($A21,'L10'!$A:$IZ,222,FALSE)</f>
        <v>-9.5</v>
      </c>
      <c r="BP21" s="54">
        <f t="shared" si="32"/>
        <v>17</v>
      </c>
      <c r="BQ21" s="65">
        <f t="shared" si="33"/>
        <v>36</v>
      </c>
      <c r="BR21" s="47">
        <f t="shared" si="34"/>
        <v>18</v>
      </c>
      <c r="BS21" s="56"/>
      <c r="BT21" s="57">
        <f>VLOOKUP($A21,'Ratings Season'!$A:$M,8,FALSE)</f>
        <v>-39.200000000000003</v>
      </c>
      <c r="BU21" s="54">
        <f t="shared" si="35"/>
        <v>18</v>
      </c>
      <c r="BV21" s="57">
        <f>VLOOKUP($A21,'Ratings Season'!$A:$M,4,FALSE)</f>
        <v>-20.6</v>
      </c>
      <c r="BW21" s="54">
        <f t="shared" si="35"/>
        <v>17</v>
      </c>
      <c r="BX21" s="57">
        <f>VLOOKUP($A21,'Ratings Season'!$A:$M,2,FALSE)</f>
        <v>-38.6</v>
      </c>
      <c r="BY21" s="58">
        <f t="shared" si="36"/>
        <v>18</v>
      </c>
      <c r="BZ21" s="69"/>
    </row>
    <row r="22" spans="1:78" ht="25" customHeight="1" thickBot="1" x14ac:dyDescent="0.25">
      <c r="A22" s="92" t="s">
        <v>12</v>
      </c>
      <c r="B22" s="59">
        <f>VLOOKUP($A22,'L10'!$A:$IZ,222,FALSE)</f>
        <v>3.1</v>
      </c>
      <c r="C22" s="60">
        <f t="shared" si="2"/>
        <v>5</v>
      </c>
      <c r="D22" s="61">
        <f>VLOOKUP($A22,'L10'!$A:$IZ,218,FALSE)</f>
        <v>8.1</v>
      </c>
      <c r="E22" s="60">
        <f t="shared" si="2"/>
        <v>2</v>
      </c>
      <c r="F22" s="61">
        <f>VLOOKUP($A22,'L10'!$A:$IZ,49,FALSE)</f>
        <v>80.382999999999996</v>
      </c>
      <c r="G22" s="60">
        <f t="shared" si="3"/>
        <v>1</v>
      </c>
      <c r="H22" s="61">
        <f>VLOOKUP($A22,'L10'!$A:$IZ,229,FALSE)</f>
        <v>6.7</v>
      </c>
      <c r="I22" s="60">
        <f t="shared" si="4"/>
        <v>2</v>
      </c>
      <c r="J22" s="49">
        <f t="shared" si="0"/>
        <v>94</v>
      </c>
      <c r="K22" s="47">
        <f t="shared" si="5"/>
        <v>1</v>
      </c>
      <c r="L22" s="62"/>
      <c r="M22" s="59">
        <f>VLOOKUP($A22,'L10'!$A:$IZ,88,FALSE)</f>
        <v>17.303999999999998</v>
      </c>
      <c r="N22" s="60">
        <f t="shared" si="1"/>
        <v>2</v>
      </c>
      <c r="O22" s="59">
        <f>VLOOKUP($A22,'L10'!$A:$IZ,84,FALSE)</f>
        <v>25.753</v>
      </c>
      <c r="P22" s="60">
        <f t="shared" si="6"/>
        <v>2</v>
      </c>
      <c r="Q22" s="59">
        <f>VLOOKUP($A22,'L10'!$A:$IZ,85,FALSE)</f>
        <v>27.472999999999999</v>
      </c>
      <c r="R22" s="60">
        <f t="shared" si="7"/>
        <v>3</v>
      </c>
      <c r="S22" s="61">
        <f>VLOOKUP($A22,'L10'!$A:$IZ,29,FALSE)</f>
        <v>6.5709999999999997</v>
      </c>
      <c r="T22" s="60">
        <f t="shared" si="8"/>
        <v>2</v>
      </c>
      <c r="U22" s="49">
        <f t="shared" si="9"/>
        <v>95</v>
      </c>
      <c r="V22" s="47">
        <f t="shared" si="10"/>
        <v>2</v>
      </c>
      <c r="W22" s="62"/>
      <c r="X22" s="59">
        <f>VLOOKUP($A22,'L10'!$A:$IZ,65,FALSE)</f>
        <v>51.253999999999998</v>
      </c>
      <c r="Y22" s="60">
        <f t="shared" si="11"/>
        <v>1</v>
      </c>
      <c r="Z22" s="59">
        <f>VLOOKUP($A22,'L10'!$A:$IZ,64,FALSE)</f>
        <v>31.004000000000001</v>
      </c>
      <c r="AA22" s="60">
        <f t="shared" si="12"/>
        <v>1</v>
      </c>
      <c r="AB22" s="59">
        <f>VLOOKUP($A22,'L10'!$A:$IZ,63,FALSE)</f>
        <v>54.747</v>
      </c>
      <c r="AC22" s="60">
        <f t="shared" si="13"/>
        <v>1</v>
      </c>
      <c r="AD22" s="59">
        <f>VLOOKUP($A22,'L10'!$A:$IZ,71,FALSE)</f>
        <v>6.0220000000000002</v>
      </c>
      <c r="AE22" s="60">
        <f t="shared" si="14"/>
        <v>3</v>
      </c>
      <c r="AF22" s="66">
        <f t="shared" si="15"/>
        <v>98</v>
      </c>
      <c r="AG22" s="47">
        <f t="shared" si="16"/>
        <v>1</v>
      </c>
      <c r="AH22" s="62"/>
      <c r="AI22" s="59">
        <f>VLOOKUP($A22,'L10'!$A:$IZ,183,FALSE)</f>
        <v>9.1809999999999992</v>
      </c>
      <c r="AJ22" s="60">
        <f t="shared" si="17"/>
        <v>6</v>
      </c>
      <c r="AK22" s="59">
        <f>VLOOKUP($A22,'L10'!$A:$IZ,181,FALSE)</f>
        <v>19.753</v>
      </c>
      <c r="AL22" s="60">
        <f t="shared" si="17"/>
        <v>7</v>
      </c>
      <c r="AM22" s="59">
        <f>VLOOKUP($A22,'L10'!$A:$IZ,182,FALSE)</f>
        <v>21.091999999999999</v>
      </c>
      <c r="AN22" s="60">
        <f t="shared" si="18"/>
        <v>4</v>
      </c>
      <c r="AO22" s="59">
        <f>VLOOKUP($A22,'L10'!$A:$IZ,163,FALSE)</f>
        <v>23.529</v>
      </c>
      <c r="AP22" s="60">
        <f t="shared" si="19"/>
        <v>7</v>
      </c>
      <c r="AQ22" s="66">
        <f t="shared" si="20"/>
        <v>80</v>
      </c>
      <c r="AR22" s="47">
        <f t="shared" si="21"/>
        <v>5</v>
      </c>
      <c r="AS22" s="62"/>
      <c r="AT22" s="46">
        <f>VLOOKUP($A22,'L10'!$A:$IZ,250,FALSE)</f>
        <v>-7</v>
      </c>
      <c r="AU22" s="47">
        <f t="shared" si="22"/>
        <v>17</v>
      </c>
      <c r="AV22" s="46">
        <f>VLOOKUP($A22,'L10'!$A:$IZ,92,FALSE)</f>
        <v>12.2</v>
      </c>
      <c r="AW22" s="47">
        <f t="shared" si="23"/>
        <v>4</v>
      </c>
      <c r="AX22" s="46">
        <f>VLOOKUP($A22,'L10'!$A:$IZ,93,FALSE)</f>
        <v>262.60000000000002</v>
      </c>
      <c r="AY22" s="47">
        <f t="shared" si="23"/>
        <v>12</v>
      </c>
      <c r="AZ22" s="46">
        <f>VLOOKUP($A22,'L10'!$A:$IZ,108,FALSE)</f>
        <v>43.2</v>
      </c>
      <c r="BA22" s="47">
        <f t="shared" si="24"/>
        <v>9</v>
      </c>
      <c r="BB22" s="49">
        <f t="shared" si="25"/>
        <v>62</v>
      </c>
      <c r="BC22" s="47">
        <f t="shared" si="26"/>
        <v>12</v>
      </c>
      <c r="BD22" s="62"/>
      <c r="BE22" s="59">
        <f>VLOOKUP($A22,'L10'!$A:$IZ,80,FALSE)</f>
        <v>65.5</v>
      </c>
      <c r="BF22" s="60">
        <f t="shared" si="27"/>
        <v>2</v>
      </c>
      <c r="BG22" s="59">
        <f>VLOOKUP($A22,'L10'!$A:$IZ,177,FALSE)</f>
        <v>43</v>
      </c>
      <c r="BH22" s="60">
        <f t="shared" si="28"/>
        <v>7</v>
      </c>
      <c r="BI22" s="59">
        <f>VLOOKUP($A22,'L10'!$A:$IZ,79,FALSE)</f>
        <v>43.4</v>
      </c>
      <c r="BJ22" s="60">
        <f t="shared" si="29"/>
        <v>2</v>
      </c>
      <c r="BK22" s="59">
        <f>VLOOKUP($A22,'L10'!$A:$IZ,176,FALSE)</f>
        <v>28.2</v>
      </c>
      <c r="BL22" s="60">
        <f t="shared" si="30"/>
        <v>2</v>
      </c>
      <c r="BM22" s="59">
        <f>VLOOKUP($A22,'L10'!$A:$IZ,11,FALSE)</f>
        <v>53.701000000000001</v>
      </c>
      <c r="BN22" s="60">
        <f t="shared" si="31"/>
        <v>2</v>
      </c>
      <c r="BO22" s="59">
        <f>VLOOKUP($A22,'L10'!$A:$IZ,222,FALSE)</f>
        <v>3.1</v>
      </c>
      <c r="BP22" s="60">
        <f t="shared" si="32"/>
        <v>5</v>
      </c>
      <c r="BQ22" s="66">
        <f t="shared" si="33"/>
        <v>93</v>
      </c>
      <c r="BR22" s="47">
        <f t="shared" si="34"/>
        <v>1</v>
      </c>
      <c r="BS22" s="62"/>
      <c r="BT22" s="63">
        <f>VLOOKUP($A22,'Ratings Season'!$A:$M,8,FALSE)</f>
        <v>25.2</v>
      </c>
      <c r="BU22" s="60">
        <f t="shared" si="35"/>
        <v>2</v>
      </c>
      <c r="BV22" s="63">
        <f>VLOOKUP($A22,'Ratings Season'!$A:$M,4,FALSE)</f>
        <v>22.4</v>
      </c>
      <c r="BW22" s="60">
        <f t="shared" si="35"/>
        <v>1</v>
      </c>
      <c r="BX22" s="63">
        <f>VLOOKUP($A22,'Ratings Season'!$A:$M,2,FALSE)</f>
        <v>27.7</v>
      </c>
      <c r="BY22" s="64">
        <f t="shared" si="36"/>
        <v>2</v>
      </c>
      <c r="BZ22" s="69"/>
    </row>
    <row r="23" spans="1:78" x14ac:dyDescent="0.2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69"/>
      <c r="BQ23" s="69"/>
      <c r="BR23" s="69"/>
      <c r="BS23" s="69"/>
      <c r="BT23" s="69"/>
      <c r="BU23" s="69"/>
      <c r="BV23" s="69"/>
      <c r="BW23" s="69"/>
      <c r="BX23" s="69"/>
      <c r="BY23" s="69"/>
      <c r="BZ23" s="69"/>
    </row>
  </sheetData>
  <mergeCells count="8">
    <mergeCell ref="AT3:BC3"/>
    <mergeCell ref="BE3:BR3"/>
    <mergeCell ref="BT3:BY3"/>
    <mergeCell ref="A3:A4"/>
    <mergeCell ref="B3:K3"/>
    <mergeCell ref="M3:V3"/>
    <mergeCell ref="X3:AG3"/>
    <mergeCell ref="AI3:AR3"/>
  </mergeCells>
  <conditionalFormatting sqref="B5:B22">
    <cfRule type="dataBar" priority="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{36081E72-7C4E-7C47-8DB6-4414B5B3B75A}</x14:id>
        </ext>
      </extLst>
    </cfRule>
  </conditionalFormatting>
  <conditionalFormatting sqref="D5:D22">
    <cfRule type="dataBar" priority="1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{0CF6AC4C-26B7-D343-A28E-BE8F29DF5F77}</x14:id>
        </ext>
      </extLst>
    </cfRule>
  </conditionalFormatting>
  <conditionalFormatting sqref="F5:F22">
    <cfRule type="dataBar" priority="1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{617B8053-A816-224B-9236-8E413C90F172}</x14:id>
        </ext>
      </extLst>
    </cfRule>
    <cfRule type="dataBar" priority="1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{DE8AAF34-70E7-3A4F-A205-FBBE9AD87D34}</x14:id>
        </ext>
      </extLst>
    </cfRule>
  </conditionalFormatting>
  <conditionalFormatting sqref="H5:H22">
    <cfRule type="dataBar" priority="1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{94509765-E156-5948-8DE9-EFBBE96F69E4}</x14:id>
        </ext>
      </extLst>
    </cfRule>
  </conditionalFormatting>
  <conditionalFormatting sqref="J5:J22">
    <cfRule type="dataBar" priority="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{B193685A-FB33-9D4E-8659-52D473D39952}</x14:id>
        </ext>
      </extLst>
    </cfRule>
  </conditionalFormatting>
  <conditionalFormatting sqref="M5:M22">
    <cfRule type="dataBar" priority="1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{AFAA07DD-5FAB-FF4E-96DF-C2C8A9DF1D00}</x14:id>
        </ext>
      </extLst>
    </cfRule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{D0A901EF-C95F-D54F-B584-341F571D9975}</x14:id>
        </ext>
      </extLst>
    </cfRule>
  </conditionalFormatting>
  <conditionalFormatting sqref="O5:O22">
    <cfRule type="dataBar" priority="1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{64D8AF71-C08B-D446-AFED-5CA0B647A2BC}</x14:id>
        </ext>
      </extLst>
    </cfRule>
    <cfRule type="dataBar" priority="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{4FCD4888-BF59-4C41-B1D9-AF4F75D8F3B7}</x14:id>
        </ext>
      </extLst>
    </cfRule>
  </conditionalFormatting>
  <conditionalFormatting sqref="Q5:Q22">
    <cfRule type="dataBar" priority="1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{323D6540-15F5-CA46-A550-F1DC93DB5991}</x14:id>
        </ext>
      </extLst>
    </cfRule>
    <cfRule type="dataBar" priority="1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{38295D51-9528-8B4D-93A3-279C9EB140C3}</x14:id>
        </ext>
      </extLst>
    </cfRule>
  </conditionalFormatting>
  <conditionalFormatting sqref="S5:S22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{31EED6E4-7A29-7541-8184-B637F119A809}</x14:id>
        </ext>
      </extLst>
    </cfRule>
  </conditionalFormatting>
  <conditionalFormatting sqref="U5:U22">
    <cfRule type="dataBar" priority="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{3DC5A1F8-B977-494A-8EFC-5A8D376A78E3}</x14:id>
        </ext>
      </extLst>
    </cfRule>
  </conditionalFormatting>
  <conditionalFormatting sqref="X5:X22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{08FEFE4C-E5DF-7B45-81A9-2E7E156064B0}</x14:id>
        </ext>
      </extLst>
    </cfRule>
    <cfRule type="dataBar" priority="120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{16600D43-DF65-CD45-A5C4-67876DED7048}</x14:id>
        </ext>
      </extLst>
    </cfRule>
  </conditionalFormatting>
  <conditionalFormatting sqref="Z5:Z22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{6C9464E2-17FA-4243-AA9C-D2DF01432B91}</x14:id>
        </ext>
      </extLst>
    </cfRule>
    <cfRule type="dataBar" priority="91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{936CC288-0AE5-F644-96E2-556E793BFC32}</x14:id>
        </ext>
      </extLst>
    </cfRule>
  </conditionalFormatting>
  <conditionalFormatting sqref="AB5:AB22">
    <cfRule type="dataBar" priority="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{07DE19CD-A8EE-5B4A-A96B-7DF73F325360}</x14:id>
        </ext>
      </extLst>
    </cfRule>
    <cfRule type="dataBar" priority="89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{1CC25515-54F0-E440-BC6F-52207850909B}</x14:id>
        </ext>
      </extLst>
    </cfRule>
  </conditionalFormatting>
  <conditionalFormatting sqref="AD5:AD22">
    <cfRule type="dataBar" priority="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{09BCAE2E-EA56-2A4C-92AC-B8A4A386CA6B}</x14:id>
        </ext>
      </extLst>
    </cfRule>
    <cfRule type="dataBar" priority="87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{D15FE940-C1DB-B544-B67D-74F2969E59CA}</x14:id>
        </ext>
      </extLst>
    </cfRule>
  </conditionalFormatting>
  <conditionalFormatting sqref="AF5:AF22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{613999B5-F0A1-E540-9501-CD7A3201CED3}</x14:id>
        </ext>
      </extLst>
    </cfRule>
    <cfRule type="dataBar" priority="85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{1C80841E-173F-D745-AD71-2C8E4B75581D}</x14:id>
        </ext>
      </extLst>
    </cfRule>
  </conditionalFormatting>
  <conditionalFormatting sqref="AI5:AI22">
    <cfRule type="dataBar" priority="1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{90821701-FCB7-EA4D-8F84-3412E113D31A}</x14:id>
        </ext>
      </extLst>
    </cfRule>
    <cfRule type="dataBar" priority="1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{095B3563-7D4F-0B4B-AB70-43181390107C}</x14:id>
        </ext>
      </extLst>
    </cfRule>
  </conditionalFormatting>
  <conditionalFormatting sqref="AK5:AK22">
    <cfRule type="dataBar" priority="1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{426A0700-2C4D-714C-9406-C3F5302A19EC}</x14:id>
        </ext>
      </extLst>
    </cfRule>
    <cfRule type="dataBar" priority="1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{BC42D83C-09E4-3540-B7F1-5562E20230F9}</x14:id>
        </ext>
      </extLst>
    </cfRule>
  </conditionalFormatting>
  <conditionalFormatting sqref="AM5:AM22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{B7E9187E-9A05-0049-BCCB-DED9004D2639}</x14:id>
        </ext>
      </extLst>
    </cfRule>
    <cfRule type="dataBar" priority="1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{73CBF663-24F5-644D-A1E1-89EB8AB2BFEB}</x14:id>
        </ext>
      </extLst>
    </cfRule>
  </conditionalFormatting>
  <conditionalFormatting sqref="AO5:AO22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{B473FEE5-81A6-6F4D-82F9-88353F02BFAF}</x14:id>
        </ext>
      </extLst>
    </cfRule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{64D179D8-6167-2C4A-9D77-8FF7AF71C17C}</x14:id>
        </ext>
      </extLst>
    </cfRule>
  </conditionalFormatting>
  <conditionalFormatting sqref="AQ5:AQ22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{2B426559-7C98-2145-A118-64D62947243C}</x14:id>
        </ext>
      </extLst>
    </cfRule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{5E821EDF-0F40-3840-A952-102856B4E1AC}</x14:id>
        </ext>
      </extLst>
    </cfRule>
  </conditionalFormatting>
  <conditionalFormatting sqref="AT5:AT22">
    <cfRule type="dataBar" priority="19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{FF03F2AC-2AAA-0548-8945-B80B2132A796}</x14:id>
        </ext>
      </extLst>
    </cfRule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{E8854B4B-0F4C-F143-B455-C5247E994E43}</x14:id>
        </ext>
      </extLst>
    </cfRule>
  </conditionalFormatting>
  <conditionalFormatting sqref="AV5:AV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{54D1C21F-6EA1-D945-99CE-660C0304C781}</x14:id>
        </ext>
      </extLst>
    </cfRule>
    <cfRule type="dataBar" priority="17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{841A7E30-82EF-BD4B-8E5C-1666098CB09B}</x14:id>
        </ext>
      </extLst>
    </cfRule>
  </conditionalFormatting>
  <conditionalFormatting sqref="AX5:AX22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{4B552C48-261E-3749-90F4-26B3B73F9B82}</x14:id>
        </ext>
      </extLst>
    </cfRule>
    <cfRule type="dataBar" priority="15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{D231AE8B-063E-D247-BBAB-35048725EEAF}</x14:id>
        </ext>
      </extLst>
    </cfRule>
  </conditionalFormatting>
  <conditionalFormatting sqref="AZ5:AZ22">
    <cfRule type="dataBar" priority="13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{B7862BB7-8BBC-AA4B-83DD-83BF0B303C01}</x14:id>
        </ext>
      </extLst>
    </cfRule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{C6FCACF3-51DF-684F-919A-3DE36E5C435F}</x14:id>
        </ext>
      </extLst>
    </cfRule>
  </conditionalFormatting>
  <conditionalFormatting sqref="BB5:BB22">
    <cfRule type="dataBar" priority="11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{7999A78B-DFC9-024F-AA6E-EF5566934C56}</x14:id>
        </ext>
      </extLst>
    </cfRule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{3F0FBE8C-19DD-264D-A1AB-59F03AA3661B}</x14:id>
        </ext>
      </extLst>
    </cfRule>
  </conditionalFormatting>
  <conditionalFormatting sqref="BE5:BE22">
    <cfRule type="dataBar" priority="1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{80035C3F-2FC6-5B47-8646-DA9345187F80}</x14:id>
        </ext>
      </extLst>
    </cfRule>
    <cfRule type="dataBar" priority="112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{E52266D7-B810-B24C-876A-AEE532B3F2FE}</x14:id>
        </ext>
      </extLst>
    </cfRule>
  </conditionalFormatting>
  <conditionalFormatting sqref="BG5:BG22">
    <cfRule type="dataBar" priority="110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{2795AB85-3E61-B64C-B892-70B1E6161D65}</x14:id>
        </ext>
      </extLst>
    </cfRule>
    <cfRule type="dataBar" priority="1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{97049DDE-568E-EE44-A283-51C5431BCA27}</x14:id>
        </ext>
      </extLst>
    </cfRule>
  </conditionalFormatting>
  <conditionalFormatting sqref="BI5:BI22">
    <cfRule type="dataBar" priority="108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{DB224844-6800-0542-B5BC-132A48C444E3}</x14:id>
        </ext>
      </extLst>
    </cfRule>
    <cfRule type="dataBar" priority="1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{687242A5-6A56-834D-B6C6-DE26ECF21B40}</x14:id>
        </ext>
      </extLst>
    </cfRule>
  </conditionalFormatting>
  <conditionalFormatting sqref="BK5:BK22">
    <cfRule type="dataBar" priority="106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{1A43274F-6D36-7D44-A6DE-698965C8E824}</x14:id>
        </ext>
      </extLst>
    </cfRule>
    <cfRule type="dataBar" priority="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{4016835B-59F5-C948-B414-21EFC3450A95}</x14:id>
        </ext>
      </extLst>
    </cfRule>
  </conditionalFormatting>
  <conditionalFormatting sqref="BM5:BM22">
    <cfRule type="dataBar" priority="104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{A6E3B317-3654-7549-AF91-EE12643966D1}</x14:id>
        </ext>
      </extLst>
    </cfRule>
    <cfRule type="dataBar" priority="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{5933F4A4-9954-2040-BBCB-A2D550EE3430}</x14:id>
        </ext>
      </extLst>
    </cfRule>
  </conditionalFormatting>
  <conditionalFormatting sqref="BO5:BO22">
    <cfRule type="dataBar" priority="102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{A38B54B0-705B-6F46-B021-AEAFCD8877AC}</x14:id>
        </ext>
      </extLst>
    </cfRule>
    <cfRule type="dataBar" priority="1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{71BB5054-E72F-DD44-93DD-4D7A3739CD81}</x14:id>
        </ext>
      </extLst>
    </cfRule>
  </conditionalFormatting>
  <conditionalFormatting sqref="BQ5:BQ22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{B8DA2F57-8430-EE43-B9B8-03A0C5AA2849}</x14:id>
        </ext>
      </extLst>
    </cfRule>
    <cfRule type="dataBar" priority="93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{3E8ACE7A-F1DB-1441-A392-7BA1E0F7849C}</x14:id>
        </ext>
      </extLst>
    </cfRule>
  </conditionalFormatting>
  <conditionalFormatting sqref="BT5:BT22">
    <cfRule type="dataBar" priority="10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{AE8BF24B-B44A-084A-BF7D-FB1B8885187F}</x14:id>
        </ext>
      </extLst>
    </cfRule>
  </conditionalFormatting>
  <conditionalFormatting sqref="BV5:BV22">
    <cfRule type="dataBar" priority="10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{A4AF5F8B-497D-474A-8694-F1AF7A4F2B0C}</x14:id>
        </ext>
      </extLst>
    </cfRule>
  </conditionalFormatting>
  <conditionalFormatting sqref="BX5:BX22">
    <cfRule type="dataBar" priority="99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{B49F7F88-67A8-BD4A-9B76-EF540B6FE7A1}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081E72-7C4E-7C47-8DB6-4414B5B3B7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B5:B22</xm:sqref>
        </x14:conditionalFormatting>
        <x14:conditionalFormatting xmlns:xm="http://schemas.microsoft.com/office/excel/2006/main">
          <x14:cfRule type="dataBar" id="{0CF6AC4C-26B7-D343-A28E-BE8F29DF5F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D5:D22</xm:sqref>
        </x14:conditionalFormatting>
        <x14:conditionalFormatting xmlns:xm="http://schemas.microsoft.com/office/excel/2006/main">
          <x14:cfRule type="dataBar" id="{617B8053-A816-224B-9236-8E413C90F172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14:cfRule type="dataBar" id="{DE8AAF34-70E7-3A4F-A205-FBBE9AD87D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F5:F22</xm:sqref>
        </x14:conditionalFormatting>
        <x14:conditionalFormatting xmlns:xm="http://schemas.microsoft.com/office/excel/2006/main">
          <x14:cfRule type="dataBar" id="{94509765-E156-5948-8DE9-EFBBE96F69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H5:H22</xm:sqref>
        </x14:conditionalFormatting>
        <x14:conditionalFormatting xmlns:xm="http://schemas.microsoft.com/office/excel/2006/main">
          <x14:cfRule type="dataBar" id="{B193685A-FB33-9D4E-8659-52D473D399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J5:J22</xm:sqref>
        </x14:conditionalFormatting>
        <x14:conditionalFormatting xmlns:xm="http://schemas.microsoft.com/office/excel/2006/main">
          <x14:cfRule type="dataBar" id="{AFAA07DD-5FAB-FF4E-96DF-C2C8A9DF1D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0A901EF-C95F-D54F-B584-341F571D9975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M5:M22</xm:sqref>
        </x14:conditionalFormatting>
        <x14:conditionalFormatting xmlns:xm="http://schemas.microsoft.com/office/excel/2006/main">
          <x14:cfRule type="dataBar" id="{64D8AF71-C08B-D446-AFED-5CA0B647A2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FCD4888-BF59-4C41-B1D9-AF4F75D8F3B7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O5:O22</xm:sqref>
        </x14:conditionalFormatting>
        <x14:conditionalFormatting xmlns:xm="http://schemas.microsoft.com/office/excel/2006/main">
          <x14:cfRule type="dataBar" id="{323D6540-15F5-CA46-A550-F1DC93DB59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8295D51-9528-8B4D-93A3-279C9EB140C3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Q5:Q22</xm:sqref>
        </x14:conditionalFormatting>
        <x14:conditionalFormatting xmlns:xm="http://schemas.microsoft.com/office/excel/2006/main">
          <x14:cfRule type="dataBar" id="{31EED6E4-7A29-7541-8184-B637F119A8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S5:S22</xm:sqref>
        </x14:conditionalFormatting>
        <x14:conditionalFormatting xmlns:xm="http://schemas.microsoft.com/office/excel/2006/main">
          <x14:cfRule type="dataBar" id="{3DC5A1F8-B977-494A-8EFC-5A8D376A78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U5:U22</xm:sqref>
        </x14:conditionalFormatting>
        <x14:conditionalFormatting xmlns:xm="http://schemas.microsoft.com/office/excel/2006/main">
          <x14:cfRule type="dataBar" id="{08FEFE4C-E5DF-7B45-81A9-2E7E156064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6600D43-DF65-CD45-A5C4-67876DED7048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X5:X22</xm:sqref>
        </x14:conditionalFormatting>
        <x14:conditionalFormatting xmlns:xm="http://schemas.microsoft.com/office/excel/2006/main">
          <x14:cfRule type="dataBar" id="{6C9464E2-17FA-4243-AA9C-D2DF01432B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36CC288-0AE5-F644-96E2-556E793BFC32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Z5:Z22</xm:sqref>
        </x14:conditionalFormatting>
        <x14:conditionalFormatting xmlns:xm="http://schemas.microsoft.com/office/excel/2006/main">
          <x14:cfRule type="dataBar" id="{07DE19CD-A8EE-5B4A-A96B-7DF73F3253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CC25515-54F0-E440-BC6F-52207850909B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AB5:AB22</xm:sqref>
        </x14:conditionalFormatting>
        <x14:conditionalFormatting xmlns:xm="http://schemas.microsoft.com/office/excel/2006/main">
          <x14:cfRule type="dataBar" id="{09BCAE2E-EA56-2A4C-92AC-B8A4A386CA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15FE940-C1DB-B544-B67D-74F2969E59CA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AD5:AD22</xm:sqref>
        </x14:conditionalFormatting>
        <x14:conditionalFormatting xmlns:xm="http://schemas.microsoft.com/office/excel/2006/main">
          <x14:cfRule type="dataBar" id="{613999B5-F0A1-E540-9501-CD7A3201CE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C80841E-173F-D745-AD71-2C8E4B75581D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AF5:AF22</xm:sqref>
        </x14:conditionalFormatting>
        <x14:conditionalFormatting xmlns:xm="http://schemas.microsoft.com/office/excel/2006/main">
          <x14:cfRule type="dataBar" id="{90821701-FCB7-EA4D-8F84-3412E113D3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95B3563-7D4F-0B4B-AB70-43181390107C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AI5:AI22</xm:sqref>
        </x14:conditionalFormatting>
        <x14:conditionalFormatting xmlns:xm="http://schemas.microsoft.com/office/excel/2006/main">
          <x14:cfRule type="dataBar" id="{426A0700-2C4D-714C-9406-C3F5302A19EC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C42D83C-09E4-3540-B7F1-5562E20230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AK5:AK22</xm:sqref>
        </x14:conditionalFormatting>
        <x14:conditionalFormatting xmlns:xm="http://schemas.microsoft.com/office/excel/2006/main">
          <x14:cfRule type="dataBar" id="{B7E9187E-9A05-0049-BCCB-DED9004D2639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3CBF663-24F5-644D-A1E1-89EB8AB2BF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AM5:AM22</xm:sqref>
        </x14:conditionalFormatting>
        <x14:conditionalFormatting xmlns:xm="http://schemas.microsoft.com/office/excel/2006/main">
          <x14:cfRule type="dataBar" id="{B473FEE5-81A6-6F4D-82F9-88353F02BF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4D179D8-6167-2C4A-9D77-8FF7AF71C17C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AO5:AO22</xm:sqref>
        </x14:conditionalFormatting>
        <x14:conditionalFormatting xmlns:xm="http://schemas.microsoft.com/office/excel/2006/main">
          <x14:cfRule type="dataBar" id="{2B426559-7C98-2145-A118-64D6294724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E821EDF-0F40-3840-A952-102856B4E1AC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AQ5:AQ22</xm:sqref>
        </x14:conditionalFormatting>
        <x14:conditionalFormatting xmlns:xm="http://schemas.microsoft.com/office/excel/2006/main">
          <x14:cfRule type="dataBar" id="{FF03F2AC-2AAA-0548-8945-B80B2132A796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14:cfRule type="dataBar" id="{E8854B4B-0F4C-F143-B455-C5247E994E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AT5:AT22</xm:sqref>
        </x14:conditionalFormatting>
        <x14:conditionalFormatting xmlns:xm="http://schemas.microsoft.com/office/excel/2006/main">
          <x14:cfRule type="dataBar" id="{54D1C21F-6EA1-D945-99CE-660C0304C7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41A7E30-82EF-BD4B-8E5C-1666098CB09B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m:sqref>AV5:AV22</xm:sqref>
        </x14:conditionalFormatting>
        <x14:conditionalFormatting xmlns:xm="http://schemas.microsoft.com/office/excel/2006/main">
          <x14:cfRule type="dataBar" id="{4B552C48-261E-3749-90F4-26B3B73F9B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231AE8B-063E-D247-BBAB-35048725EEAF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m:sqref>AX5:AX22</xm:sqref>
        </x14:conditionalFormatting>
        <x14:conditionalFormatting xmlns:xm="http://schemas.microsoft.com/office/excel/2006/main">
          <x14:cfRule type="dataBar" id="{B7862BB7-8BBC-AA4B-83DD-83BF0B303C01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14:cfRule type="dataBar" id="{C6FCACF3-51DF-684F-919A-3DE36E5C43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AZ5:AZ22</xm:sqref>
        </x14:conditionalFormatting>
        <x14:conditionalFormatting xmlns:xm="http://schemas.microsoft.com/office/excel/2006/main">
          <x14:cfRule type="dataBar" id="{7999A78B-DFC9-024F-AA6E-EF5566934C56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14:cfRule type="dataBar" id="{3F0FBE8C-19DD-264D-A1AB-59F03AA366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BB5:BB22</xm:sqref>
        </x14:conditionalFormatting>
        <x14:conditionalFormatting xmlns:xm="http://schemas.microsoft.com/office/excel/2006/main">
          <x14:cfRule type="dataBar" id="{80035C3F-2FC6-5B47-8646-DA9345187F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52266D7-B810-B24C-876A-AEE532B3F2FE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BE5:BE22</xm:sqref>
        </x14:conditionalFormatting>
        <x14:conditionalFormatting xmlns:xm="http://schemas.microsoft.com/office/excel/2006/main">
          <x14:cfRule type="dataBar" id="{2795AB85-3E61-B64C-B892-70B1E6161D65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97049DDE-568E-EE44-A283-51C5431BCA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BG5:BG22</xm:sqref>
        </x14:conditionalFormatting>
        <x14:conditionalFormatting xmlns:xm="http://schemas.microsoft.com/office/excel/2006/main">
          <x14:cfRule type="dataBar" id="{DB224844-6800-0542-B5BC-132A48C444E3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687242A5-6A56-834D-B6C6-DE26ECF21B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BI5:BI22</xm:sqref>
        </x14:conditionalFormatting>
        <x14:conditionalFormatting xmlns:xm="http://schemas.microsoft.com/office/excel/2006/main">
          <x14:cfRule type="dataBar" id="{1A43274F-6D36-7D44-A6DE-698965C8E824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4016835B-59F5-C948-B414-21EFC3450A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BK5:BK22</xm:sqref>
        </x14:conditionalFormatting>
        <x14:conditionalFormatting xmlns:xm="http://schemas.microsoft.com/office/excel/2006/main">
          <x14:cfRule type="dataBar" id="{A6E3B317-3654-7549-AF91-EE12643966D1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5933F4A4-9954-2040-BBCB-A2D550EE34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BM5:BM22</xm:sqref>
        </x14:conditionalFormatting>
        <x14:conditionalFormatting xmlns:xm="http://schemas.microsoft.com/office/excel/2006/main">
          <x14:cfRule type="dataBar" id="{A38B54B0-705B-6F46-B021-AEAFCD8877AC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71BB5054-E72F-DD44-93DD-4D7A3739CD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BO5:BO22</xm:sqref>
        </x14:conditionalFormatting>
        <x14:conditionalFormatting xmlns:xm="http://schemas.microsoft.com/office/excel/2006/main">
          <x14:cfRule type="dataBar" id="{B8DA2F57-8430-EE43-B9B8-03A0C5AA28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E8ACE7A-F1DB-1441-A392-7BA1E0F7849C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BQ5:BQ22</xm:sqref>
        </x14:conditionalFormatting>
        <x14:conditionalFormatting xmlns:xm="http://schemas.microsoft.com/office/excel/2006/main">
          <x14:cfRule type="dataBar" id="{AE8BF24B-B44A-084A-BF7D-FB1B8885187F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BT5:BT22</xm:sqref>
        </x14:conditionalFormatting>
        <x14:conditionalFormatting xmlns:xm="http://schemas.microsoft.com/office/excel/2006/main">
          <x14:cfRule type="dataBar" id="{A4AF5F8B-497D-474A-8694-F1AF7A4F2B0C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BV5:BV22</xm:sqref>
        </x14:conditionalFormatting>
        <x14:conditionalFormatting xmlns:xm="http://schemas.microsoft.com/office/excel/2006/main">
          <x14:cfRule type="dataBar" id="{B49F7F88-67A8-BD4A-9B76-EF540B6FE7A1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BX5:BX22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7B5EA-74C7-0648-A1AD-EF9106869714}">
  <sheetPr>
    <tabColor rgb="FFFFFF00"/>
  </sheetPr>
  <dimension ref="A1:BZ22"/>
  <sheetViews>
    <sheetView zoomScale="86" workbookViewId="0">
      <pane xSplit="1" topLeftCell="B1" activePane="topRight" state="frozen"/>
      <selection activeCell="A4" sqref="A4"/>
      <selection pane="topRight" activeCell="E35" sqref="E35"/>
    </sheetView>
  </sheetViews>
  <sheetFormatPr baseColWidth="10" defaultRowHeight="16" x14ac:dyDescent="0.2"/>
  <cols>
    <col min="1" max="1" width="30.33203125" bestFit="1" customWidth="1"/>
    <col min="3" max="3" width="3.6640625" customWidth="1"/>
    <col min="5" max="5" width="3.6640625" customWidth="1"/>
    <col min="7" max="7" width="3.6640625" customWidth="1"/>
    <col min="9" max="9" width="3.6640625" customWidth="1"/>
    <col min="10" max="10" width="11" customWidth="1"/>
    <col min="11" max="12" width="3.6640625" customWidth="1"/>
    <col min="14" max="14" width="3.6640625" customWidth="1"/>
    <col min="16" max="16" width="3.6640625" customWidth="1"/>
    <col min="18" max="18" width="3.6640625" customWidth="1"/>
    <col min="20" max="20" width="3.6640625" customWidth="1"/>
    <col min="21" max="21" width="11" customWidth="1"/>
    <col min="22" max="23" width="3.6640625" customWidth="1"/>
    <col min="25" max="25" width="3.6640625" customWidth="1"/>
    <col min="27" max="27" width="3.6640625" customWidth="1"/>
    <col min="29" max="29" width="3.6640625" customWidth="1"/>
    <col min="31" max="31" width="3.6640625" customWidth="1"/>
    <col min="32" max="32" width="11" customWidth="1"/>
    <col min="33" max="34" width="3.6640625" customWidth="1"/>
    <col min="36" max="36" width="3.6640625" customWidth="1"/>
    <col min="38" max="38" width="3.6640625" customWidth="1"/>
    <col min="40" max="40" width="3.6640625" customWidth="1"/>
    <col min="42" max="42" width="3.6640625" customWidth="1"/>
    <col min="43" max="43" width="11" customWidth="1"/>
    <col min="44" max="45" width="3.6640625" customWidth="1"/>
    <col min="47" max="47" width="3.6640625" customWidth="1"/>
    <col min="49" max="49" width="3.6640625" customWidth="1"/>
    <col min="51" max="51" width="3.6640625" customWidth="1"/>
    <col min="53" max="53" width="3.6640625" customWidth="1"/>
    <col min="54" max="54" width="11" customWidth="1"/>
    <col min="55" max="56" width="3.6640625" customWidth="1"/>
    <col min="58" max="58" width="3.6640625" customWidth="1"/>
    <col min="60" max="60" width="3.6640625" customWidth="1"/>
    <col min="62" max="62" width="3.6640625" customWidth="1"/>
    <col min="64" max="64" width="3.6640625" customWidth="1"/>
    <col min="66" max="66" width="3.6640625" customWidth="1"/>
    <col min="68" max="68" width="3.6640625" customWidth="1"/>
    <col min="69" max="69" width="11" customWidth="1"/>
    <col min="70" max="71" width="3.6640625" customWidth="1"/>
    <col min="73" max="73" width="3.6640625" customWidth="1"/>
    <col min="75" max="75" width="3.6640625" customWidth="1"/>
    <col min="77" max="77" width="3.6640625" customWidth="1"/>
  </cols>
  <sheetData>
    <row r="1" spans="1:78" ht="35" x14ac:dyDescent="0.35">
      <c r="A1" s="68" t="s">
        <v>308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</row>
    <row r="2" spans="1:78" ht="17" thickBot="1" x14ac:dyDescent="0.2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69"/>
      <c r="BM2" s="69"/>
      <c r="BN2" s="69"/>
      <c r="BO2" s="69"/>
      <c r="BP2" s="69"/>
      <c r="BQ2" s="69"/>
      <c r="BR2" s="69"/>
      <c r="BS2" s="69"/>
      <c r="BT2" s="69"/>
      <c r="BU2" s="69"/>
      <c r="BV2" s="69"/>
      <c r="BW2" s="69"/>
      <c r="BX2" s="69"/>
      <c r="BY2" s="69"/>
      <c r="BZ2" s="69"/>
    </row>
    <row r="3" spans="1:78" s="25" customFormat="1" ht="25" customHeight="1" thickBot="1" x14ac:dyDescent="0.25">
      <c r="A3" s="240" t="s">
        <v>0</v>
      </c>
      <c r="B3" s="242" t="s">
        <v>298</v>
      </c>
      <c r="C3" s="243"/>
      <c r="D3" s="243"/>
      <c r="E3" s="243"/>
      <c r="F3" s="243"/>
      <c r="G3" s="243"/>
      <c r="H3" s="243"/>
      <c r="I3" s="243"/>
      <c r="J3" s="244"/>
      <c r="K3" s="244"/>
      <c r="L3" s="39"/>
      <c r="M3" s="245" t="s">
        <v>299</v>
      </c>
      <c r="N3" s="246"/>
      <c r="O3" s="246"/>
      <c r="P3" s="246"/>
      <c r="Q3" s="246"/>
      <c r="R3" s="246"/>
      <c r="S3" s="246"/>
      <c r="T3" s="246"/>
      <c r="U3" s="247"/>
      <c r="V3" s="247"/>
      <c r="W3" s="39"/>
      <c r="X3" s="248" t="s">
        <v>301</v>
      </c>
      <c r="Y3" s="249"/>
      <c r="Z3" s="249"/>
      <c r="AA3" s="249"/>
      <c r="AB3" s="249"/>
      <c r="AC3" s="249"/>
      <c r="AD3" s="249"/>
      <c r="AE3" s="249"/>
      <c r="AF3" s="250"/>
      <c r="AG3" s="250"/>
      <c r="AH3" s="39"/>
      <c r="AI3" s="251" t="s">
        <v>303</v>
      </c>
      <c r="AJ3" s="252"/>
      <c r="AK3" s="252"/>
      <c r="AL3" s="252"/>
      <c r="AM3" s="252"/>
      <c r="AN3" s="252"/>
      <c r="AO3" s="252"/>
      <c r="AP3" s="252"/>
      <c r="AQ3" s="253"/>
      <c r="AR3" s="253"/>
      <c r="AS3" s="39"/>
      <c r="AT3" s="254" t="s">
        <v>363</v>
      </c>
      <c r="AU3" s="255"/>
      <c r="AV3" s="255"/>
      <c r="AW3" s="255"/>
      <c r="AX3" s="255"/>
      <c r="AY3" s="255"/>
      <c r="AZ3" s="255"/>
      <c r="BA3" s="255"/>
      <c r="BB3" s="256"/>
      <c r="BC3" s="256"/>
      <c r="BD3" s="39"/>
      <c r="BE3" s="233" t="s">
        <v>305</v>
      </c>
      <c r="BF3" s="234"/>
      <c r="BG3" s="234"/>
      <c r="BH3" s="234"/>
      <c r="BI3" s="234"/>
      <c r="BJ3" s="234"/>
      <c r="BK3" s="234"/>
      <c r="BL3" s="234"/>
      <c r="BM3" s="234"/>
      <c r="BN3" s="234"/>
      <c r="BO3" s="234"/>
      <c r="BP3" s="234"/>
      <c r="BQ3" s="235"/>
      <c r="BR3" s="236"/>
      <c r="BS3" s="39"/>
      <c r="BT3" s="237" t="s">
        <v>337</v>
      </c>
      <c r="BU3" s="238"/>
      <c r="BV3" s="238"/>
      <c r="BW3" s="238"/>
      <c r="BX3" s="238"/>
      <c r="BY3" s="239"/>
      <c r="BZ3" s="70"/>
    </row>
    <row r="4" spans="1:78" s="2" customFormat="1" ht="69" thickBot="1" x14ac:dyDescent="0.25">
      <c r="A4" s="241"/>
      <c r="B4" s="4" t="s">
        <v>311</v>
      </c>
      <c r="C4" s="5" t="s">
        <v>343</v>
      </c>
      <c r="D4" s="5" t="s">
        <v>312</v>
      </c>
      <c r="E4" s="5" t="s">
        <v>343</v>
      </c>
      <c r="F4" s="5" t="s">
        <v>306</v>
      </c>
      <c r="G4" s="5" t="s">
        <v>343</v>
      </c>
      <c r="H4" s="5" t="s">
        <v>313</v>
      </c>
      <c r="I4" s="6" t="s">
        <v>343</v>
      </c>
      <c r="J4" s="27" t="s">
        <v>327</v>
      </c>
      <c r="K4" s="38" t="s">
        <v>343</v>
      </c>
      <c r="L4" s="40"/>
      <c r="M4" s="7" t="s">
        <v>316</v>
      </c>
      <c r="N4" s="8" t="s">
        <v>343</v>
      </c>
      <c r="O4" s="8" t="s">
        <v>315</v>
      </c>
      <c r="P4" s="8" t="s">
        <v>343</v>
      </c>
      <c r="Q4" s="8" t="s">
        <v>314</v>
      </c>
      <c r="R4" s="8" t="s">
        <v>343</v>
      </c>
      <c r="S4" s="8" t="s">
        <v>300</v>
      </c>
      <c r="T4" s="9" t="s">
        <v>343</v>
      </c>
      <c r="U4" s="30" t="s">
        <v>328</v>
      </c>
      <c r="V4" s="31" t="s">
        <v>343</v>
      </c>
      <c r="W4" s="40"/>
      <c r="X4" s="41" t="s">
        <v>317</v>
      </c>
      <c r="Y4" s="23" t="s">
        <v>343</v>
      </c>
      <c r="Z4" s="23" t="s">
        <v>318</v>
      </c>
      <c r="AA4" s="23" t="s">
        <v>343</v>
      </c>
      <c r="AB4" s="23" t="s">
        <v>319</v>
      </c>
      <c r="AC4" s="23" t="s">
        <v>343</v>
      </c>
      <c r="AD4" s="42" t="s">
        <v>302</v>
      </c>
      <c r="AE4" s="43" t="s">
        <v>343</v>
      </c>
      <c r="AF4" s="44" t="s">
        <v>329</v>
      </c>
      <c r="AG4" s="45" t="s">
        <v>343</v>
      </c>
      <c r="AH4" s="40"/>
      <c r="AI4" s="13" t="s">
        <v>320</v>
      </c>
      <c r="AJ4" s="14" t="s">
        <v>343</v>
      </c>
      <c r="AK4" s="14" t="s">
        <v>321</v>
      </c>
      <c r="AL4" s="14" t="s">
        <v>343</v>
      </c>
      <c r="AM4" s="14" t="s">
        <v>322</v>
      </c>
      <c r="AN4" s="14" t="s">
        <v>343</v>
      </c>
      <c r="AO4" s="14" t="s">
        <v>348</v>
      </c>
      <c r="AP4" s="15" t="s">
        <v>343</v>
      </c>
      <c r="AQ4" s="33" t="s">
        <v>330</v>
      </c>
      <c r="AR4" s="34" t="s">
        <v>343</v>
      </c>
      <c r="AS4" s="40"/>
      <c r="AT4" s="183" t="s">
        <v>359</v>
      </c>
      <c r="AU4" s="184" t="s">
        <v>343</v>
      </c>
      <c r="AV4" s="184" t="s">
        <v>360</v>
      </c>
      <c r="AW4" s="184" t="s">
        <v>343</v>
      </c>
      <c r="AX4" s="184" t="s">
        <v>361</v>
      </c>
      <c r="AY4" s="184" t="s">
        <v>343</v>
      </c>
      <c r="AZ4" s="184" t="s">
        <v>362</v>
      </c>
      <c r="BA4" s="185" t="s">
        <v>343</v>
      </c>
      <c r="BB4" s="186" t="s">
        <v>364</v>
      </c>
      <c r="BC4" s="187" t="s">
        <v>343</v>
      </c>
      <c r="BD4" s="40"/>
      <c r="BE4" s="16" t="s">
        <v>332</v>
      </c>
      <c r="BF4" s="17" t="s">
        <v>343</v>
      </c>
      <c r="BG4" s="17" t="s">
        <v>334</v>
      </c>
      <c r="BH4" s="17" t="s">
        <v>343</v>
      </c>
      <c r="BI4" s="17" t="s">
        <v>333</v>
      </c>
      <c r="BJ4" s="17" t="s">
        <v>343</v>
      </c>
      <c r="BK4" s="17" t="s">
        <v>335</v>
      </c>
      <c r="BL4" s="17" t="s">
        <v>343</v>
      </c>
      <c r="BM4" s="17" t="s">
        <v>323</v>
      </c>
      <c r="BN4" s="17" t="s">
        <v>343</v>
      </c>
      <c r="BO4" s="17" t="s">
        <v>336</v>
      </c>
      <c r="BP4" s="35" t="s">
        <v>343</v>
      </c>
      <c r="BQ4" s="36" t="s">
        <v>331</v>
      </c>
      <c r="BR4" s="37" t="s">
        <v>343</v>
      </c>
      <c r="BS4" s="40"/>
      <c r="BT4" s="41" t="s">
        <v>325</v>
      </c>
      <c r="BU4" s="23" t="s">
        <v>343</v>
      </c>
      <c r="BV4" s="23" t="s">
        <v>326</v>
      </c>
      <c r="BW4" s="23" t="s">
        <v>343</v>
      </c>
      <c r="BX4" s="23" t="s">
        <v>324</v>
      </c>
      <c r="BY4" s="24" t="s">
        <v>343</v>
      </c>
      <c r="BZ4" s="71"/>
    </row>
    <row r="5" spans="1:78" s="3" customFormat="1" ht="25" customHeight="1" x14ac:dyDescent="0.2">
      <c r="A5" s="75" t="s">
        <v>14</v>
      </c>
      <c r="B5" s="46">
        <f>VLOOKUP($A5,'2025'!$A:$IZ,222,FALSE)</f>
        <v>7.08</v>
      </c>
      <c r="C5" s="47">
        <f>RANK(B5,B$5:B$22)</f>
        <v>1</v>
      </c>
      <c r="D5" s="48">
        <f>VLOOKUP($A5,'2025'!$A:$IZ,218,FALSE)</f>
        <v>-0.96</v>
      </c>
      <c r="E5" s="47">
        <f>RANK(D5,D$5:D$22)</f>
        <v>12</v>
      </c>
      <c r="F5" s="48">
        <f>VLOOKUP($A5,'2025'!$A:$IZ,49,FALSE)</f>
        <v>76.528999999999996</v>
      </c>
      <c r="G5" s="47">
        <f>RANK(F5,F$5:F$22)</f>
        <v>4</v>
      </c>
      <c r="H5" s="48">
        <f>VLOOKUP($A5,'2025'!$A:$IZ,229,FALSE)</f>
        <v>-1.88</v>
      </c>
      <c r="I5" s="47">
        <f>RANK(H5,H$5:H$22)</f>
        <v>12</v>
      </c>
      <c r="J5" s="49">
        <f t="shared" ref="J5:J22" si="0">104-(C5+E5+G5+I5)</f>
        <v>75</v>
      </c>
      <c r="K5" s="47">
        <f>RANK(J5,J$5:J$22)</f>
        <v>5</v>
      </c>
      <c r="L5" s="50"/>
      <c r="M5" s="46">
        <f>VLOOKUP($A5,'2025'!$A:$IZ,88,FALSE)</f>
        <v>12.763999999999999</v>
      </c>
      <c r="N5" s="47">
        <f t="shared" ref="N5:N22" si="1">RANK(M5,M$5:M$22)</f>
        <v>10</v>
      </c>
      <c r="O5" s="46">
        <f>VLOOKUP($A5,'2025'!$A:$IZ,84,FALSE)</f>
        <v>20.702999999999999</v>
      </c>
      <c r="P5" s="47">
        <f>RANK(O5,O$5:O$22)</f>
        <v>11</v>
      </c>
      <c r="Q5" s="46">
        <f>VLOOKUP($A5,'2025'!$A:$IZ,85,FALSE)</f>
        <v>21.094999999999999</v>
      </c>
      <c r="R5" s="47">
        <f>RANK(Q5,Q$5:Q$22)</f>
        <v>12</v>
      </c>
      <c r="S5" s="48">
        <f>VLOOKUP($A5,'2025'!$A:$IZ,29,FALSE)</f>
        <v>2.1360000000000001</v>
      </c>
      <c r="T5" s="47">
        <f>RANK(S5,S$5:S$22)</f>
        <v>5</v>
      </c>
      <c r="U5" s="49">
        <f>104-(N5+P5+R5+T5)</f>
        <v>66</v>
      </c>
      <c r="V5" s="47">
        <f>RANK(U5,U$5:U$22)</f>
        <v>10</v>
      </c>
      <c r="W5" s="50"/>
      <c r="X5" s="46">
        <f>VLOOKUP($A5,'2025'!$A:$IZ,65,FALSE)</f>
        <v>46.033000000000001</v>
      </c>
      <c r="Y5" s="47">
        <f>RANK(X5,X$5:X$22)</f>
        <v>4</v>
      </c>
      <c r="Z5" s="46">
        <f>VLOOKUP($A5,'2025'!$A:$IZ,64,FALSE)</f>
        <v>26.722000000000001</v>
      </c>
      <c r="AA5" s="47">
        <f>RANK(Z5,Z$5:Z$22)</f>
        <v>3</v>
      </c>
      <c r="AB5" s="46">
        <f>VLOOKUP($A5,'2025'!$A:$IZ,63,FALSE)</f>
        <v>52.5</v>
      </c>
      <c r="AC5" s="47">
        <f>RANK(AB5,AB$5:AB$22)</f>
        <v>2</v>
      </c>
      <c r="AD5" s="46">
        <f>VLOOKUP($A5,'2025'!$A:$IZ,71,FALSE)</f>
        <v>6.0670000000000002</v>
      </c>
      <c r="AE5" s="47">
        <f>RANK(AD5,AD$5:AD$22)</f>
        <v>1</v>
      </c>
      <c r="AF5" s="49">
        <f>104-(Y5+AA5+AC5+AE5)</f>
        <v>94</v>
      </c>
      <c r="AG5" s="47">
        <f>RANK(AF5,AF$5:AF$22)</f>
        <v>2</v>
      </c>
      <c r="AH5" s="50"/>
      <c r="AI5" s="46">
        <f>VLOOKUP($A5,'2025'!$A:$IZ,183,FALSE)</f>
        <v>7.0389999999999997</v>
      </c>
      <c r="AJ5" s="47">
        <f>RANK(AI5,AI$5:AI$22,1)</f>
        <v>1</v>
      </c>
      <c r="AK5" s="46">
        <f>VLOOKUP($A5,'2025'!$A:$IZ,181,FALSE)</f>
        <v>17.786999999999999</v>
      </c>
      <c r="AL5" s="47">
        <f>RANK(AK5,AK$5:AK$22,1)</f>
        <v>2</v>
      </c>
      <c r="AM5" s="46">
        <f>VLOOKUP($A5,'2025'!$A:$IZ,182,FALSE)</f>
        <v>18.201000000000001</v>
      </c>
      <c r="AN5" s="47">
        <f>RANK(AM5,AM$5:AM$22,1)</f>
        <v>1</v>
      </c>
      <c r="AO5" s="46">
        <f>VLOOKUP($A5,'2025'!$A:$IZ,163,FALSE)</f>
        <v>20.346</v>
      </c>
      <c r="AP5" s="47">
        <f>RANK(AO5,AO$5:AO$22,1)</f>
        <v>1</v>
      </c>
      <c r="AQ5" s="49">
        <f>104-(AJ5+AL5+AN5+AP5)</f>
        <v>99</v>
      </c>
      <c r="AR5" s="47">
        <f>RANK(AQ5,AQ$5:AQ$22)</f>
        <v>1</v>
      </c>
      <c r="AS5" s="50"/>
      <c r="AT5" s="46">
        <f>VLOOKUP($A5,'2025'!$A:$IZ,250,FALSE)</f>
        <v>3.72</v>
      </c>
      <c r="AU5" s="47">
        <f>RANK(AT5,AT$5:AT$22,0)</f>
        <v>4</v>
      </c>
      <c r="AV5" s="46">
        <f>VLOOKUP($A5,'2025'!$A:$IZ,92,FALSE)</f>
        <v>9.7200000000000006</v>
      </c>
      <c r="AW5" s="47">
        <f>RANK(AV5,AV$5:AV$22,0)</f>
        <v>16</v>
      </c>
      <c r="AX5" s="46">
        <f>VLOOKUP($A5,'2025'!$A:$IZ,93,FALSE)</f>
        <v>270.88</v>
      </c>
      <c r="AY5" s="47">
        <f>RANK(AX5,AX$5:AX$22,0)</f>
        <v>7</v>
      </c>
      <c r="AZ5" s="46">
        <f>VLOOKUP($A5,'2025'!$A:$IZ,108,FALSE)</f>
        <v>43.96</v>
      </c>
      <c r="BA5" s="47">
        <f>RANK(AZ5,AZ$5:AZ$22,0)</f>
        <v>5</v>
      </c>
      <c r="BB5" s="49">
        <f>104-(AU5+AW5+AY5+BA5)</f>
        <v>72</v>
      </c>
      <c r="BC5" s="47">
        <f>RANK(BB5,BB$5:BB$22)</f>
        <v>6</v>
      </c>
      <c r="BD5" s="50"/>
      <c r="BE5" s="46">
        <f>VLOOKUP($A5,'2025'!$A:$IZ,80,FALSE)</f>
        <v>57.6</v>
      </c>
      <c r="BF5" s="47">
        <f>RANK(BE5,BE$5:BE$22)</f>
        <v>2</v>
      </c>
      <c r="BG5" s="46">
        <f>VLOOKUP($A5,'2025'!$A:$IZ,177,FALSE)</f>
        <v>40.72</v>
      </c>
      <c r="BH5" s="47">
        <f>RANK(BG5,BG$5:BG$22,1)</f>
        <v>3</v>
      </c>
      <c r="BI5" s="46">
        <f>VLOOKUP($A5,'2025'!$A:$IZ,79,FALSE)</f>
        <v>34.36</v>
      </c>
      <c r="BJ5" s="47">
        <f>RANK(BI5,BI$5:BI$22)</f>
        <v>8</v>
      </c>
      <c r="BK5" s="46">
        <f>VLOOKUP($A5,'2025'!$A:$IZ,176,FALSE)</f>
        <v>28.8</v>
      </c>
      <c r="BL5" s="47">
        <f>RANK(BK5,BK$5:BK$22,1)</f>
        <v>1</v>
      </c>
      <c r="BM5" s="46">
        <f>VLOOKUP($A5,'2025'!$A:$IZ,11,FALSE)</f>
        <v>50.838999999999999</v>
      </c>
      <c r="BN5" s="47">
        <f>RANK(BM5,BM$5:BM$22)</f>
        <v>9</v>
      </c>
      <c r="BO5" s="46">
        <f>VLOOKUP($A5,'2025'!$A:$IZ,222,FALSE)</f>
        <v>7.08</v>
      </c>
      <c r="BP5" s="47">
        <f>RANK(BO5,BO$5:BO$22)</f>
        <v>1</v>
      </c>
      <c r="BQ5" s="49">
        <f>106-(BF5+BH5+BN5+BP5+BJ5+BL5)</f>
        <v>82</v>
      </c>
      <c r="BR5" s="47">
        <f>RANK(BQ5,BQ$5:BQ$22)</f>
        <v>3</v>
      </c>
      <c r="BS5" s="50"/>
      <c r="BT5" s="51">
        <f>VLOOKUP($A5,'Ratings Season'!$A:$M,10,FALSE)</f>
        <v>9.4</v>
      </c>
      <c r="BU5" s="47">
        <f>RANK(BT5,BT$5:BT$22)</f>
        <v>3</v>
      </c>
      <c r="BV5" s="51">
        <f>VLOOKUP($A5,'Ratings Season'!$A:$M,12,FALSE)</f>
        <v>8.9</v>
      </c>
      <c r="BW5" s="47">
        <f>RANK(BV5,BV$5:BV$22)</f>
        <v>4</v>
      </c>
      <c r="BX5" s="51">
        <f>VLOOKUP($A5,'Ratings Season'!$A:$M,8,FALSE)</f>
        <v>18.2</v>
      </c>
      <c r="BY5" s="52">
        <f>RANK(BX5,BX$5:BX$22)</f>
        <v>4</v>
      </c>
      <c r="BZ5" s="72"/>
    </row>
    <row r="6" spans="1:78" s="3" customFormat="1" ht="25" customHeight="1" x14ac:dyDescent="0.2">
      <c r="A6" s="76" t="s">
        <v>10</v>
      </c>
      <c r="B6" s="53">
        <f>VLOOKUP($A6,'2025'!$A:$IZ,222,FALSE)</f>
        <v>-0.85199999999999998</v>
      </c>
      <c r="C6" s="54">
        <f t="shared" ref="C6:C21" si="2">RANK(B6,B$5:B$22)</f>
        <v>12</v>
      </c>
      <c r="D6" s="55">
        <f>VLOOKUP($A6,'2025'!$A:$IZ,218,FALSE)</f>
        <v>3.556</v>
      </c>
      <c r="E6" s="54">
        <f t="shared" ref="E6:G22" si="3">RANK(D6,D$5:D$22)</f>
        <v>4</v>
      </c>
      <c r="F6" s="55">
        <f>VLOOKUP($A6,'2025'!$A:$IZ,49,FALSE)</f>
        <v>76.635999999999996</v>
      </c>
      <c r="G6" s="54">
        <f t="shared" si="3"/>
        <v>3</v>
      </c>
      <c r="H6" s="55">
        <f>VLOOKUP($A6,'2025'!$A:$IZ,229,FALSE)</f>
        <v>5.2590000000000003</v>
      </c>
      <c r="I6" s="54">
        <f t="shared" ref="I6" si="4">RANK(H6,H$5:H$22)</f>
        <v>2</v>
      </c>
      <c r="J6" s="49">
        <f t="shared" si="0"/>
        <v>83</v>
      </c>
      <c r="K6" s="47">
        <f t="shared" ref="K6:K22" si="5">RANK(J6,J$5:J$22)</f>
        <v>2</v>
      </c>
      <c r="L6" s="56"/>
      <c r="M6" s="53">
        <f>VLOOKUP($A6,'2025'!$A:$IZ,88,FALSE)</f>
        <v>14.914</v>
      </c>
      <c r="N6" s="54">
        <f t="shared" si="1"/>
        <v>3</v>
      </c>
      <c r="O6" s="53">
        <f>VLOOKUP($A6,'2025'!$A:$IZ,84,FALSE)</f>
        <v>22.225999999999999</v>
      </c>
      <c r="P6" s="54">
        <f t="shared" ref="P6" si="6">RANK(O6,O$5:O$22)</f>
        <v>4</v>
      </c>
      <c r="Q6" s="53">
        <f>VLOOKUP($A6,'2025'!$A:$IZ,85,FALSE)</f>
        <v>26.347000000000001</v>
      </c>
      <c r="R6" s="54">
        <f t="shared" ref="R6" si="7">RANK(Q6,Q$5:Q$22)</f>
        <v>3</v>
      </c>
      <c r="S6" s="55">
        <f>VLOOKUP($A6,'2025'!$A:$IZ,29,FALSE)</f>
        <v>1.716</v>
      </c>
      <c r="T6" s="54">
        <f t="shared" ref="T6" si="8">RANK(S6,S$5:S$22)</f>
        <v>7</v>
      </c>
      <c r="U6" s="49">
        <f t="shared" ref="U6:U22" si="9">104-(N6+P6+R6+T6)</f>
        <v>87</v>
      </c>
      <c r="V6" s="47">
        <f t="shared" ref="V6:V22" si="10">RANK(U6,U$5:U$22)</f>
        <v>3</v>
      </c>
      <c r="W6" s="56"/>
      <c r="X6" s="53">
        <f>VLOOKUP($A6,'2025'!$A:$IZ,65,FALSE)</f>
        <v>44.488</v>
      </c>
      <c r="Y6" s="54">
        <f t="shared" ref="Y6" si="11">RANK(X6,X$5:X$22)</f>
        <v>10</v>
      </c>
      <c r="Z6" s="53">
        <f>VLOOKUP($A6,'2025'!$A:$IZ,64,FALSE)</f>
        <v>23.157</v>
      </c>
      <c r="AA6" s="54">
        <f t="shared" ref="AA6" si="12">RANK(Z6,Z$5:Z$22)</f>
        <v>11</v>
      </c>
      <c r="AB6" s="53">
        <f>VLOOKUP($A6,'2025'!$A:$IZ,63,FALSE)</f>
        <v>46.588000000000001</v>
      </c>
      <c r="AC6" s="54">
        <f t="shared" ref="AC6" si="13">RANK(AB6,AB$5:AB$22)</f>
        <v>12</v>
      </c>
      <c r="AD6" s="53">
        <f>VLOOKUP($A6,'2025'!$A:$IZ,71,FALSE)</f>
        <v>-1.863</v>
      </c>
      <c r="AE6" s="54">
        <f t="shared" ref="AE6" si="14">RANK(AD6,AD$5:AD$22)</f>
        <v>15</v>
      </c>
      <c r="AF6" s="65">
        <f t="shared" ref="AF6:AF22" si="15">104-(Y6+AA6+AC6+AE6)</f>
        <v>56</v>
      </c>
      <c r="AG6" s="47">
        <f t="shared" ref="AG6:AG22" si="16">RANK(AF6,AF$5:AF$22)</f>
        <v>11</v>
      </c>
      <c r="AH6" s="56"/>
      <c r="AI6" s="53">
        <f>VLOOKUP($A6,'2025'!$A:$IZ,183,FALSE)</f>
        <v>9.1219999999999999</v>
      </c>
      <c r="AJ6" s="54">
        <f t="shared" ref="AJ6:AL22" si="17">RANK(AI6,AI$5:AI$22,1)</f>
        <v>9</v>
      </c>
      <c r="AK6" s="53">
        <f>VLOOKUP($A6,'2025'!$A:$IZ,181,FALSE)</f>
        <v>19.475999999999999</v>
      </c>
      <c r="AL6" s="54">
        <f t="shared" si="17"/>
        <v>7</v>
      </c>
      <c r="AM6" s="53">
        <f>VLOOKUP($A6,'2025'!$A:$IZ,182,FALSE)</f>
        <v>24.440999999999999</v>
      </c>
      <c r="AN6" s="54">
        <f t="shared" ref="AN6" si="18">RANK(AM6,AM$5:AM$22,1)</f>
        <v>14</v>
      </c>
      <c r="AO6" s="53">
        <f>VLOOKUP($A6,'2025'!$A:$IZ,163,FALSE)</f>
        <v>22.657</v>
      </c>
      <c r="AP6" s="54">
        <f t="shared" ref="AP6" si="19">RANK(AO6,AO$5:AO$22,1)</f>
        <v>7</v>
      </c>
      <c r="AQ6" s="65">
        <f t="shared" ref="AQ6:AQ22" si="20">104-(AJ6+AL6+AN6+AP6)</f>
        <v>67</v>
      </c>
      <c r="AR6" s="47">
        <f t="shared" ref="AR6:AR22" si="21">RANK(AQ6,AQ$5:AQ$22)</f>
        <v>12</v>
      </c>
      <c r="AS6" s="56"/>
      <c r="AT6" s="46">
        <f>VLOOKUP($A6,'2025'!$A:$IZ,250,FALSE)</f>
        <v>1.778</v>
      </c>
      <c r="AU6" s="47">
        <f t="shared" ref="AU6:AU22" si="22">RANK(AT6,AT$5:AT$22,0)</f>
        <v>7</v>
      </c>
      <c r="AV6" s="46">
        <f>VLOOKUP($A6,'2025'!$A:$IZ,92,FALSE)</f>
        <v>11.704000000000001</v>
      </c>
      <c r="AW6" s="47">
        <f t="shared" ref="AW6:AW22" si="23">RANK(AV6,AV$5:AV$22,0)</f>
        <v>4</v>
      </c>
      <c r="AX6" s="46">
        <f>VLOOKUP($A6,'2025'!$A:$IZ,93,FALSE)</f>
        <v>265.40699999999998</v>
      </c>
      <c r="AY6" s="47">
        <f t="shared" ref="AY6:AY22" si="24">RANK(AX6,AX$5:AX$22,0)</f>
        <v>12</v>
      </c>
      <c r="AZ6" s="46">
        <f>VLOOKUP($A6,'2025'!$A:$IZ,108,FALSE)</f>
        <v>46.406999999999996</v>
      </c>
      <c r="BA6" s="47">
        <f t="shared" ref="BA6:BA22" si="25">RANK(AZ6,AZ$5:AZ$22,0)</f>
        <v>2</v>
      </c>
      <c r="BB6" s="49">
        <f t="shared" ref="BB6:BB22" si="26">104-(AU6+AW6+AY6+BA6)</f>
        <v>79</v>
      </c>
      <c r="BC6" s="47">
        <f t="shared" ref="BC6:BC22" si="27">RANK(BB6,BB$5:BB$22)</f>
        <v>2</v>
      </c>
      <c r="BD6" s="56"/>
      <c r="BE6" s="53">
        <f>VLOOKUP($A6,'2025'!$A:$IZ,80,FALSE)</f>
        <v>52.110999999999997</v>
      </c>
      <c r="BF6" s="54">
        <f t="shared" ref="BF6:BF22" si="28">RANK(BE6,BE$5:BE$22)</f>
        <v>4</v>
      </c>
      <c r="BG6" s="53">
        <f>VLOOKUP($A6,'2025'!$A:$IZ,177,FALSE)</f>
        <v>40.814999999999998</v>
      </c>
      <c r="BH6" s="54">
        <f t="shared" ref="BH6:BH22" si="29">RANK(BG6,BG$5:BG$22,1)</f>
        <v>4</v>
      </c>
      <c r="BI6" s="53">
        <f>VLOOKUP($A6,'2025'!$A:$IZ,79,FALSE)</f>
        <v>35.295999999999999</v>
      </c>
      <c r="BJ6" s="54">
        <f t="shared" ref="BJ6:BJ22" si="30">RANK(BI6,BI$5:BI$22)</f>
        <v>7</v>
      </c>
      <c r="BK6" s="53">
        <f>VLOOKUP($A6,'2025'!$A:$IZ,176,FALSE)</f>
        <v>33.185000000000002</v>
      </c>
      <c r="BL6" s="54">
        <f t="shared" ref="BL6:BL22" si="31">RANK(BK6,BK$5:BK$22,1)</f>
        <v>11</v>
      </c>
      <c r="BM6" s="53">
        <f>VLOOKUP($A6,'2025'!$A:$IZ,11,FALSE)</f>
        <v>51.174999999999997</v>
      </c>
      <c r="BN6" s="54">
        <f t="shared" ref="BN6:BN22" si="32">RANK(BM6,BM$5:BM$22)</f>
        <v>6</v>
      </c>
      <c r="BO6" s="53">
        <f>VLOOKUP($A6,'2025'!$A:$IZ,222,FALSE)</f>
        <v>-0.85199999999999998</v>
      </c>
      <c r="BP6" s="54">
        <f t="shared" ref="BP6:BP22" si="33">RANK(BO6,BO$5:BO$22)</f>
        <v>12</v>
      </c>
      <c r="BQ6" s="65">
        <f t="shared" ref="BQ6:BQ22" si="34">106-(BF6+BH6+BN6+BP6+BJ6+BL6)</f>
        <v>62</v>
      </c>
      <c r="BR6" s="47">
        <f t="shared" ref="BR6:BR22" si="35">RANK(BQ6,BQ$5:BQ$22)</f>
        <v>6</v>
      </c>
      <c r="BS6" s="56"/>
      <c r="BT6" s="57">
        <f>VLOOKUP($A6,'Ratings Season'!$A:$M,10,FALSE)</f>
        <v>9.1999999999999993</v>
      </c>
      <c r="BU6" s="54">
        <f t="shared" ref="BU6:BU22" si="36">RANK(BT6,BT$5:BT$22)</f>
        <v>4</v>
      </c>
      <c r="BV6" s="57">
        <f>VLOOKUP($A6,'Ratings Season'!$A:$M,12,FALSE)</f>
        <v>9.6999999999999993</v>
      </c>
      <c r="BW6" s="54">
        <f t="shared" ref="BW6:BW22" si="37">RANK(BV6,BV$5:BV$22)</f>
        <v>2</v>
      </c>
      <c r="BX6" s="57">
        <f>VLOOKUP($A6,'Ratings Season'!$A:$M,8,FALSE)</f>
        <v>18.8</v>
      </c>
      <c r="BY6" s="58">
        <f t="shared" ref="BY6:BY22" si="38">RANK(BX6,BX$5:BX$22)</f>
        <v>3</v>
      </c>
      <c r="BZ6" s="72"/>
    </row>
    <row r="7" spans="1:78" s="3" customFormat="1" ht="25" customHeight="1" x14ac:dyDescent="0.2">
      <c r="A7" s="77" t="s">
        <v>6</v>
      </c>
      <c r="B7" s="53">
        <f>VLOOKUP($A7,'2025'!$A:$IZ,222,FALSE)</f>
        <v>2.5649999999999999</v>
      </c>
      <c r="C7" s="54">
        <f t="shared" si="2"/>
        <v>5</v>
      </c>
      <c r="D7" s="55">
        <f>VLOOKUP($A7,'2025'!$A:$IZ,218,FALSE)</f>
        <v>2.9129999999999998</v>
      </c>
      <c r="E7" s="54">
        <f t="shared" si="3"/>
        <v>5</v>
      </c>
      <c r="F7" s="55">
        <f>VLOOKUP($A7,'2025'!$A:$IZ,49,FALSE)</f>
        <v>73.099000000000004</v>
      </c>
      <c r="G7" s="54">
        <f t="shared" si="3"/>
        <v>15</v>
      </c>
      <c r="H7" s="55">
        <f>VLOOKUP($A7,'2025'!$A:$IZ,229,FALSE)</f>
        <v>3.609</v>
      </c>
      <c r="I7" s="54">
        <f t="shared" ref="I7" si="39">RANK(H7,H$5:H$22)</f>
        <v>3</v>
      </c>
      <c r="J7" s="49">
        <f t="shared" si="0"/>
        <v>76</v>
      </c>
      <c r="K7" s="47">
        <f t="shared" si="5"/>
        <v>4</v>
      </c>
      <c r="L7" s="56"/>
      <c r="M7" s="53">
        <f>VLOOKUP($A7,'2025'!$A:$IZ,88,FALSE)</f>
        <v>11.827999999999999</v>
      </c>
      <c r="N7" s="54">
        <f t="shared" si="1"/>
        <v>13</v>
      </c>
      <c r="O7" s="53">
        <f>VLOOKUP($A7,'2025'!$A:$IZ,84,FALSE)</f>
        <v>19.428999999999998</v>
      </c>
      <c r="P7" s="54">
        <f t="shared" ref="P7" si="40">RANK(O7,O$5:O$22)</f>
        <v>13</v>
      </c>
      <c r="Q7" s="53">
        <f>VLOOKUP($A7,'2025'!$A:$IZ,85,FALSE)</f>
        <v>25.68</v>
      </c>
      <c r="R7" s="54">
        <f t="shared" ref="R7" si="41">RANK(Q7,Q$5:Q$22)</f>
        <v>4</v>
      </c>
      <c r="S7" s="55">
        <f>VLOOKUP($A7,'2025'!$A:$IZ,29,FALSE)</f>
        <v>-0.94699999999999995</v>
      </c>
      <c r="T7" s="54">
        <f t="shared" ref="T7" si="42">RANK(S7,S$5:S$22)</f>
        <v>16</v>
      </c>
      <c r="U7" s="49">
        <f t="shared" si="9"/>
        <v>58</v>
      </c>
      <c r="V7" s="47">
        <f t="shared" si="10"/>
        <v>13</v>
      </c>
      <c r="W7" s="56"/>
      <c r="X7" s="53">
        <f>VLOOKUP($A7,'2025'!$A:$IZ,65,FALSE)</f>
        <v>40.875999999999998</v>
      </c>
      <c r="Y7" s="54">
        <f t="shared" ref="Y7" si="43">RANK(X7,X$5:X$22)</f>
        <v>16</v>
      </c>
      <c r="Z7" s="53">
        <f>VLOOKUP($A7,'2025'!$A:$IZ,64,FALSE)</f>
        <v>21.006</v>
      </c>
      <c r="AA7" s="54">
        <f t="shared" ref="AA7" si="44">RANK(Z7,Z$5:Z$22)</f>
        <v>15</v>
      </c>
      <c r="AB7" s="53">
        <f>VLOOKUP($A7,'2025'!$A:$IZ,63,FALSE)</f>
        <v>46.92</v>
      </c>
      <c r="AC7" s="54">
        <f t="shared" ref="AC7" si="45">RANK(AB7,AB$5:AB$22)</f>
        <v>10</v>
      </c>
      <c r="AD7" s="53">
        <f>VLOOKUP($A7,'2025'!$A:$IZ,71,FALSE)</f>
        <v>-1.806</v>
      </c>
      <c r="AE7" s="54">
        <f t="shared" ref="AE7" si="46">RANK(AD7,AD$5:AD$22)</f>
        <v>14</v>
      </c>
      <c r="AF7" s="65">
        <f t="shared" si="15"/>
        <v>49</v>
      </c>
      <c r="AG7" s="47">
        <f t="shared" si="16"/>
        <v>14</v>
      </c>
      <c r="AH7" s="56"/>
      <c r="AI7" s="53">
        <f>VLOOKUP($A7,'2025'!$A:$IZ,183,FALSE)</f>
        <v>8.5589999999999993</v>
      </c>
      <c r="AJ7" s="54">
        <f t="shared" si="17"/>
        <v>3</v>
      </c>
      <c r="AK7" s="53">
        <f>VLOOKUP($A7,'2025'!$A:$IZ,181,FALSE)</f>
        <v>19.364000000000001</v>
      </c>
      <c r="AL7" s="54">
        <f t="shared" si="17"/>
        <v>6</v>
      </c>
      <c r="AM7" s="53">
        <f>VLOOKUP($A7,'2025'!$A:$IZ,182,FALSE)</f>
        <v>22.001999999999999</v>
      </c>
      <c r="AN7" s="54">
        <f t="shared" ref="AN7" si="47">RANK(AM7,AM$5:AM$22,1)</f>
        <v>8</v>
      </c>
      <c r="AO7" s="53">
        <f>VLOOKUP($A7,'2025'!$A:$IZ,163,FALSE)</f>
        <v>24.420999999999999</v>
      </c>
      <c r="AP7" s="54">
        <f t="shared" ref="AP7" si="48">RANK(AO7,AO$5:AO$22,1)</f>
        <v>11</v>
      </c>
      <c r="AQ7" s="65">
        <f t="shared" si="20"/>
        <v>76</v>
      </c>
      <c r="AR7" s="47">
        <f t="shared" si="21"/>
        <v>6</v>
      </c>
      <c r="AS7" s="56"/>
      <c r="AT7" s="46">
        <f>VLOOKUP($A7,'2025'!$A:$IZ,250,FALSE)</f>
        <v>0.217</v>
      </c>
      <c r="AU7" s="47">
        <f t="shared" si="22"/>
        <v>10</v>
      </c>
      <c r="AV7" s="46">
        <f>VLOOKUP($A7,'2025'!$A:$IZ,92,FALSE)</f>
        <v>11.651999999999999</v>
      </c>
      <c r="AW7" s="47">
        <f t="shared" si="23"/>
        <v>6</v>
      </c>
      <c r="AX7" s="46">
        <f>VLOOKUP($A7,'2025'!$A:$IZ,93,FALSE)</f>
        <v>272.21699999999998</v>
      </c>
      <c r="AY7" s="47">
        <f t="shared" si="24"/>
        <v>6</v>
      </c>
      <c r="AZ7" s="46">
        <f>VLOOKUP($A7,'2025'!$A:$IZ,108,FALSE)</f>
        <v>43.216999999999999</v>
      </c>
      <c r="BA7" s="47">
        <f t="shared" si="25"/>
        <v>8</v>
      </c>
      <c r="BB7" s="49">
        <f t="shared" si="26"/>
        <v>74</v>
      </c>
      <c r="BC7" s="47">
        <f t="shared" si="27"/>
        <v>4</v>
      </c>
      <c r="BD7" s="56"/>
      <c r="BE7" s="53">
        <f>VLOOKUP($A7,'2025'!$A:$IZ,80,FALSE)</f>
        <v>42.695999999999998</v>
      </c>
      <c r="BF7" s="54">
        <f t="shared" si="28"/>
        <v>13</v>
      </c>
      <c r="BG7" s="53">
        <f>VLOOKUP($A7,'2025'!$A:$IZ,177,FALSE)</f>
        <v>44.087000000000003</v>
      </c>
      <c r="BH7" s="54">
        <f t="shared" si="29"/>
        <v>8</v>
      </c>
      <c r="BI7" s="53">
        <f>VLOOKUP($A7,'2025'!$A:$IZ,79,FALSE)</f>
        <v>32.304000000000002</v>
      </c>
      <c r="BJ7" s="54">
        <f t="shared" si="30"/>
        <v>12</v>
      </c>
      <c r="BK7" s="53">
        <f>VLOOKUP($A7,'2025'!$A:$IZ,176,FALSE)</f>
        <v>32.042999999999999</v>
      </c>
      <c r="BL7" s="54">
        <f t="shared" si="31"/>
        <v>7</v>
      </c>
      <c r="BM7" s="53">
        <f>VLOOKUP($A7,'2025'!$A:$IZ,11,FALSE)</f>
        <v>51.101999999999997</v>
      </c>
      <c r="BN7" s="54">
        <f t="shared" si="32"/>
        <v>7</v>
      </c>
      <c r="BO7" s="53">
        <f>VLOOKUP($A7,'2025'!$A:$IZ,222,FALSE)</f>
        <v>2.5649999999999999</v>
      </c>
      <c r="BP7" s="54">
        <f t="shared" si="33"/>
        <v>5</v>
      </c>
      <c r="BQ7" s="65">
        <f t="shared" si="34"/>
        <v>54</v>
      </c>
      <c r="BR7" s="47">
        <f t="shared" si="35"/>
        <v>8</v>
      </c>
      <c r="BS7" s="56"/>
      <c r="BT7" s="57">
        <f>VLOOKUP($A7,'Ratings Season'!$A:$M,10,FALSE)</f>
        <v>-6.7</v>
      </c>
      <c r="BU7" s="54">
        <f t="shared" si="36"/>
        <v>14</v>
      </c>
      <c r="BV7" s="57">
        <f>VLOOKUP($A7,'Ratings Season'!$A:$M,12,FALSE)</f>
        <v>4.0999999999999996</v>
      </c>
      <c r="BW7" s="54">
        <f t="shared" si="37"/>
        <v>8</v>
      </c>
      <c r="BX7" s="57">
        <f>VLOOKUP($A7,'Ratings Season'!$A:$M,8,FALSE)</f>
        <v>-2.6</v>
      </c>
      <c r="BY7" s="58">
        <f t="shared" si="38"/>
        <v>10</v>
      </c>
      <c r="BZ7" s="72"/>
    </row>
    <row r="8" spans="1:78" s="3" customFormat="1" ht="25" customHeight="1" x14ac:dyDescent="0.2">
      <c r="A8" s="78" t="s">
        <v>4</v>
      </c>
      <c r="B8" s="53">
        <f>VLOOKUP($A8,'2025'!$A:$IZ,222,FALSE)</f>
        <v>-1.4</v>
      </c>
      <c r="C8" s="54">
        <f t="shared" si="2"/>
        <v>13</v>
      </c>
      <c r="D8" s="55">
        <f>VLOOKUP($A8,'2025'!$A:$IZ,218,FALSE)</f>
        <v>-6.16</v>
      </c>
      <c r="E8" s="54">
        <f t="shared" si="3"/>
        <v>16</v>
      </c>
      <c r="F8" s="55">
        <f>VLOOKUP($A8,'2025'!$A:$IZ,49,FALSE)</f>
        <v>72.271000000000001</v>
      </c>
      <c r="G8" s="54">
        <f t="shared" si="3"/>
        <v>17</v>
      </c>
      <c r="H8" s="55">
        <f>VLOOKUP($A8,'2025'!$A:$IZ,229,FALSE)</f>
        <v>-2.16</v>
      </c>
      <c r="I8" s="54">
        <f t="shared" ref="I8" si="49">RANK(H8,H$5:H$22)</f>
        <v>14</v>
      </c>
      <c r="J8" s="49">
        <f t="shared" si="0"/>
        <v>44</v>
      </c>
      <c r="K8" s="47">
        <f t="shared" si="5"/>
        <v>15</v>
      </c>
      <c r="L8" s="56"/>
      <c r="M8" s="53">
        <f>VLOOKUP($A8,'2025'!$A:$IZ,88,FALSE)</f>
        <v>12.692</v>
      </c>
      <c r="N8" s="54">
        <f t="shared" si="1"/>
        <v>11</v>
      </c>
      <c r="O8" s="53">
        <f>VLOOKUP($A8,'2025'!$A:$IZ,84,FALSE)</f>
        <v>21.47</v>
      </c>
      <c r="P8" s="54">
        <f t="shared" ref="P8" si="50">RANK(O8,O$5:O$22)</f>
        <v>5</v>
      </c>
      <c r="Q8" s="53">
        <f>VLOOKUP($A8,'2025'!$A:$IZ,85,FALSE)</f>
        <v>21.922000000000001</v>
      </c>
      <c r="R8" s="54">
        <f t="shared" ref="R8" si="51">RANK(Q8,Q$5:Q$22)</f>
        <v>10</v>
      </c>
      <c r="S8" s="55">
        <f>VLOOKUP($A8,'2025'!$A:$IZ,29,FALSE)</f>
        <v>-4.0000000000000001E-3</v>
      </c>
      <c r="T8" s="54">
        <f t="shared" ref="T8" si="52">RANK(S8,S$5:S$22)</f>
        <v>11</v>
      </c>
      <c r="U8" s="49">
        <f t="shared" si="9"/>
        <v>67</v>
      </c>
      <c r="V8" s="47">
        <f t="shared" si="10"/>
        <v>9</v>
      </c>
      <c r="W8" s="56"/>
      <c r="X8" s="53">
        <f>VLOOKUP($A8,'2025'!$A:$IZ,65,FALSE)</f>
        <v>45.256</v>
      </c>
      <c r="Y8" s="54">
        <f t="shared" ref="Y8" si="53">RANK(X8,X$5:X$22)</f>
        <v>6</v>
      </c>
      <c r="Z8" s="53">
        <f>VLOOKUP($A8,'2025'!$A:$IZ,64,FALSE)</f>
        <v>23.193000000000001</v>
      </c>
      <c r="AA8" s="54">
        <f t="shared" ref="AA8" si="54">RANK(Z8,Z$5:Z$22)</f>
        <v>10</v>
      </c>
      <c r="AB8" s="53">
        <f>VLOOKUP($A8,'2025'!$A:$IZ,63,FALSE)</f>
        <v>46.88</v>
      </c>
      <c r="AC8" s="54">
        <f t="shared" ref="AC8" si="55">RANK(AB8,AB$5:AB$22)</f>
        <v>11</v>
      </c>
      <c r="AD8" s="53">
        <f>VLOOKUP($A8,'2025'!$A:$IZ,71,FALSE)</f>
        <v>0.57699999999999996</v>
      </c>
      <c r="AE8" s="54">
        <f t="shared" ref="AE8" si="56">RANK(AD8,AD$5:AD$22)</f>
        <v>7</v>
      </c>
      <c r="AF8" s="65">
        <f t="shared" si="15"/>
        <v>70</v>
      </c>
      <c r="AG8" s="47">
        <f t="shared" si="16"/>
        <v>8</v>
      </c>
      <c r="AH8" s="56"/>
      <c r="AI8" s="53">
        <f>VLOOKUP($A8,'2025'!$A:$IZ,183,FALSE)</f>
        <v>9.4809999999999999</v>
      </c>
      <c r="AJ8" s="54">
        <f t="shared" si="17"/>
        <v>12</v>
      </c>
      <c r="AK8" s="53">
        <f>VLOOKUP($A8,'2025'!$A:$IZ,181,FALSE)</f>
        <v>17.353000000000002</v>
      </c>
      <c r="AL8" s="54">
        <f t="shared" si="17"/>
        <v>1</v>
      </c>
      <c r="AM8" s="53">
        <f>VLOOKUP($A8,'2025'!$A:$IZ,182,FALSE)</f>
        <v>22.388000000000002</v>
      </c>
      <c r="AN8" s="54">
        <f t="shared" ref="AN8" si="57">RANK(AM8,AM$5:AM$22,1)</f>
        <v>10</v>
      </c>
      <c r="AO8" s="53">
        <f>VLOOKUP($A8,'2025'!$A:$IZ,163,FALSE)</f>
        <v>21.422999999999998</v>
      </c>
      <c r="AP8" s="54">
        <f t="shared" ref="AP8" si="58">RANK(AO8,AO$5:AO$22,1)</f>
        <v>4</v>
      </c>
      <c r="AQ8" s="65">
        <f t="shared" si="20"/>
        <v>77</v>
      </c>
      <c r="AR8" s="47">
        <f t="shared" si="21"/>
        <v>5</v>
      </c>
      <c r="AS8" s="56"/>
      <c r="AT8" s="46">
        <f>VLOOKUP($A8,'2025'!$A:$IZ,250,FALSE)</f>
        <v>12.44</v>
      </c>
      <c r="AU8" s="47">
        <f t="shared" si="22"/>
        <v>1</v>
      </c>
      <c r="AV8" s="46">
        <f>VLOOKUP($A8,'2025'!$A:$IZ,92,FALSE)</f>
        <v>13</v>
      </c>
      <c r="AW8" s="47">
        <f t="shared" si="23"/>
        <v>2</v>
      </c>
      <c r="AX8" s="46">
        <f>VLOOKUP($A8,'2025'!$A:$IZ,93,FALSE)</f>
        <v>274.68</v>
      </c>
      <c r="AY8" s="47">
        <f t="shared" si="24"/>
        <v>4</v>
      </c>
      <c r="AZ8" s="46">
        <f>VLOOKUP($A8,'2025'!$A:$IZ,108,FALSE)</f>
        <v>44.56</v>
      </c>
      <c r="BA8" s="47">
        <f t="shared" si="25"/>
        <v>4</v>
      </c>
      <c r="BB8" s="49">
        <f t="shared" si="26"/>
        <v>93</v>
      </c>
      <c r="BC8" s="47">
        <f t="shared" si="27"/>
        <v>1</v>
      </c>
      <c r="BD8" s="56"/>
      <c r="BE8" s="53">
        <f>VLOOKUP($A8,'2025'!$A:$IZ,80,FALSE)</f>
        <v>51.36</v>
      </c>
      <c r="BF8" s="54">
        <f t="shared" si="28"/>
        <v>5</v>
      </c>
      <c r="BG8" s="53">
        <f>VLOOKUP($A8,'2025'!$A:$IZ,177,FALSE)</f>
        <v>34.840000000000003</v>
      </c>
      <c r="BH8" s="54">
        <f t="shared" si="29"/>
        <v>1</v>
      </c>
      <c r="BI8" s="53">
        <f>VLOOKUP($A8,'2025'!$A:$IZ,79,FALSE)</f>
        <v>31.6</v>
      </c>
      <c r="BJ8" s="54">
        <f t="shared" si="30"/>
        <v>15</v>
      </c>
      <c r="BK8" s="53">
        <f>VLOOKUP($A8,'2025'!$A:$IZ,176,FALSE)</f>
        <v>32.36</v>
      </c>
      <c r="BL8" s="54">
        <f t="shared" si="31"/>
        <v>8</v>
      </c>
      <c r="BM8" s="53">
        <f>VLOOKUP($A8,'2025'!$A:$IZ,11,FALSE)</f>
        <v>53.265000000000001</v>
      </c>
      <c r="BN8" s="54">
        <f t="shared" si="32"/>
        <v>2</v>
      </c>
      <c r="BO8" s="53">
        <f>VLOOKUP($A8,'2025'!$A:$IZ,222,FALSE)</f>
        <v>-1.4</v>
      </c>
      <c r="BP8" s="54">
        <f t="shared" si="33"/>
        <v>13</v>
      </c>
      <c r="BQ8" s="65">
        <f t="shared" si="34"/>
        <v>62</v>
      </c>
      <c r="BR8" s="47">
        <f t="shared" si="35"/>
        <v>6</v>
      </c>
      <c r="BS8" s="56"/>
      <c r="BT8" s="57">
        <f>VLOOKUP($A8,'Ratings Season'!$A:$M,10,FALSE)</f>
        <v>3.3</v>
      </c>
      <c r="BU8" s="54">
        <f t="shared" si="36"/>
        <v>8</v>
      </c>
      <c r="BV8" s="57">
        <f>VLOOKUP($A8,'Ratings Season'!$A:$M,12,FALSE)</f>
        <v>14.3</v>
      </c>
      <c r="BW8" s="54">
        <f t="shared" si="37"/>
        <v>1</v>
      </c>
      <c r="BX8" s="57">
        <f>VLOOKUP($A8,'Ratings Season'!$A:$M,8,FALSE)</f>
        <v>17.600000000000001</v>
      </c>
      <c r="BY8" s="58">
        <f t="shared" si="38"/>
        <v>5</v>
      </c>
      <c r="BZ8" s="72"/>
    </row>
    <row r="9" spans="1:78" s="3" customFormat="1" ht="25" customHeight="1" x14ac:dyDescent="0.2">
      <c r="A9" s="79" t="s">
        <v>7</v>
      </c>
      <c r="B9" s="53">
        <f>VLOOKUP($A9,'2025'!$A:$IZ,222,FALSE)</f>
        <v>0.52200000000000002</v>
      </c>
      <c r="C9" s="54">
        <f t="shared" si="2"/>
        <v>8</v>
      </c>
      <c r="D9" s="55">
        <f>VLOOKUP($A9,'2025'!$A:$IZ,218,FALSE)</f>
        <v>1.5649999999999999</v>
      </c>
      <c r="E9" s="54">
        <f t="shared" si="3"/>
        <v>7</v>
      </c>
      <c r="F9" s="55">
        <f>VLOOKUP($A9,'2025'!$A:$IZ,49,FALSE)</f>
        <v>74.504999999999995</v>
      </c>
      <c r="G9" s="54">
        <f t="shared" si="3"/>
        <v>10</v>
      </c>
      <c r="H9" s="55">
        <f>VLOOKUP($A9,'2025'!$A:$IZ,229,FALSE)</f>
        <v>-1.1739999999999999</v>
      </c>
      <c r="I9" s="54">
        <f t="shared" ref="I9" si="59">RANK(H9,H$5:H$22)</f>
        <v>11</v>
      </c>
      <c r="J9" s="49">
        <f t="shared" si="0"/>
        <v>68</v>
      </c>
      <c r="K9" s="47">
        <f t="shared" si="5"/>
        <v>11</v>
      </c>
      <c r="L9" s="56"/>
      <c r="M9" s="53">
        <f>VLOOKUP($A9,'2025'!$A:$IZ,88,FALSE)</f>
        <v>10.391999999999999</v>
      </c>
      <c r="N9" s="54">
        <f t="shared" si="1"/>
        <v>17</v>
      </c>
      <c r="O9" s="53">
        <f>VLOOKUP($A9,'2025'!$A:$IZ,84,FALSE)</f>
        <v>17.542999999999999</v>
      </c>
      <c r="P9" s="54">
        <f t="shared" ref="P9" si="60">RANK(O9,O$5:O$22)</f>
        <v>17</v>
      </c>
      <c r="Q9" s="53">
        <f>VLOOKUP($A9,'2025'!$A:$IZ,85,FALSE)</f>
        <v>20.042000000000002</v>
      </c>
      <c r="R9" s="54">
        <f t="shared" ref="R9" si="61">RANK(Q9,Q$5:Q$22)</f>
        <v>17</v>
      </c>
      <c r="S9" s="55">
        <f>VLOOKUP($A9,'2025'!$A:$IZ,29,FALSE)</f>
        <v>-2.2850000000000001</v>
      </c>
      <c r="T9" s="54">
        <f t="shared" ref="T9" si="62">RANK(S9,S$5:S$22)</f>
        <v>18</v>
      </c>
      <c r="U9" s="49">
        <f t="shared" si="9"/>
        <v>35</v>
      </c>
      <c r="V9" s="47">
        <f t="shared" si="10"/>
        <v>18</v>
      </c>
      <c r="W9" s="56"/>
      <c r="X9" s="53">
        <f>VLOOKUP($A9,'2025'!$A:$IZ,65,FALSE)</f>
        <v>40.427999999999997</v>
      </c>
      <c r="Y9" s="54">
        <f t="shared" ref="Y9" si="63">RANK(X9,X$5:X$22)</f>
        <v>17</v>
      </c>
      <c r="Z9" s="53">
        <f>VLOOKUP($A9,'2025'!$A:$IZ,64,FALSE)</f>
        <v>20.446000000000002</v>
      </c>
      <c r="AA9" s="54">
        <f t="shared" ref="AA9" si="64">RANK(Z9,Z$5:Z$22)</f>
        <v>16</v>
      </c>
      <c r="AB9" s="53">
        <f>VLOOKUP($A9,'2025'!$A:$IZ,63,FALSE)</f>
        <v>46.316000000000003</v>
      </c>
      <c r="AC9" s="54">
        <f t="shared" ref="AC9" si="65">RANK(AB9,AB$5:AB$22)</f>
        <v>13</v>
      </c>
      <c r="AD9" s="53">
        <f>VLOOKUP($A9,'2025'!$A:$IZ,71,FALSE)</f>
        <v>-1.429</v>
      </c>
      <c r="AE9" s="54">
        <f t="shared" ref="AE9" si="66">RANK(AD9,AD$5:AD$22)</f>
        <v>11</v>
      </c>
      <c r="AF9" s="65">
        <f t="shared" si="15"/>
        <v>47</v>
      </c>
      <c r="AG9" s="47">
        <f t="shared" si="16"/>
        <v>15</v>
      </c>
      <c r="AH9" s="56"/>
      <c r="AI9" s="53">
        <f>VLOOKUP($A9,'2025'!$A:$IZ,183,FALSE)</f>
        <v>13.372999999999999</v>
      </c>
      <c r="AJ9" s="54">
        <f t="shared" si="17"/>
        <v>18</v>
      </c>
      <c r="AK9" s="53">
        <f>VLOOKUP($A9,'2025'!$A:$IZ,181,FALSE)</f>
        <v>23.324000000000002</v>
      </c>
      <c r="AL9" s="54">
        <f t="shared" si="17"/>
        <v>15</v>
      </c>
      <c r="AM9" s="53">
        <f>VLOOKUP($A9,'2025'!$A:$IZ,182,FALSE)</f>
        <v>30.178000000000001</v>
      </c>
      <c r="AN9" s="54">
        <f t="shared" ref="AN9" si="67">RANK(AM9,AM$5:AM$22,1)</f>
        <v>18</v>
      </c>
      <c r="AO9" s="53">
        <f>VLOOKUP($A9,'2025'!$A:$IZ,163,FALSE)</f>
        <v>25.817</v>
      </c>
      <c r="AP9" s="54">
        <f t="shared" ref="AP9" si="68">RANK(AO9,AO$5:AO$22,1)</f>
        <v>15</v>
      </c>
      <c r="AQ9" s="65">
        <f t="shared" si="20"/>
        <v>38</v>
      </c>
      <c r="AR9" s="47">
        <f t="shared" si="21"/>
        <v>16</v>
      </c>
      <c r="AS9" s="56"/>
      <c r="AT9" s="46">
        <f>VLOOKUP($A9,'2025'!$A:$IZ,250,FALSE)</f>
        <v>3.7829999999999999</v>
      </c>
      <c r="AU9" s="47">
        <f t="shared" si="22"/>
        <v>3</v>
      </c>
      <c r="AV9" s="46">
        <f>VLOOKUP($A9,'2025'!$A:$IZ,92,FALSE)</f>
        <v>8.7829999999999995</v>
      </c>
      <c r="AW9" s="47">
        <f t="shared" si="23"/>
        <v>17</v>
      </c>
      <c r="AX9" s="46">
        <f>VLOOKUP($A9,'2025'!$A:$IZ,93,FALSE)</f>
        <v>272.47800000000001</v>
      </c>
      <c r="AY9" s="47">
        <f t="shared" si="24"/>
        <v>5</v>
      </c>
      <c r="AZ9" s="46">
        <f>VLOOKUP($A9,'2025'!$A:$IZ,108,FALSE)</f>
        <v>37.564999999999998</v>
      </c>
      <c r="BA9" s="47">
        <f t="shared" si="25"/>
        <v>18</v>
      </c>
      <c r="BB9" s="49">
        <f t="shared" si="26"/>
        <v>61</v>
      </c>
      <c r="BC9" s="47">
        <f t="shared" si="27"/>
        <v>12</v>
      </c>
      <c r="BD9" s="56"/>
      <c r="BE9" s="53">
        <f>VLOOKUP($A9,'2025'!$A:$IZ,80,FALSE)</f>
        <v>36.957000000000001</v>
      </c>
      <c r="BF9" s="54">
        <f t="shared" si="28"/>
        <v>16</v>
      </c>
      <c r="BG9" s="53">
        <f>VLOOKUP($A9,'2025'!$A:$IZ,177,FALSE)</f>
        <v>59.347999999999999</v>
      </c>
      <c r="BH9" s="54">
        <f t="shared" si="29"/>
        <v>17</v>
      </c>
      <c r="BI9" s="53">
        <f>VLOOKUP($A9,'2025'!$A:$IZ,79,FALSE)</f>
        <v>26.826000000000001</v>
      </c>
      <c r="BJ9" s="54">
        <f t="shared" si="30"/>
        <v>16</v>
      </c>
      <c r="BK9" s="53">
        <f>VLOOKUP($A9,'2025'!$A:$IZ,176,FALSE)</f>
        <v>31.652000000000001</v>
      </c>
      <c r="BL9" s="54">
        <f t="shared" si="31"/>
        <v>6</v>
      </c>
      <c r="BM9" s="53">
        <f>VLOOKUP($A9,'2025'!$A:$IZ,11,FALSE)</f>
        <v>46.881999999999998</v>
      </c>
      <c r="BN9" s="54">
        <f t="shared" si="32"/>
        <v>15</v>
      </c>
      <c r="BO9" s="53">
        <f>VLOOKUP($A9,'2025'!$A:$IZ,222,FALSE)</f>
        <v>0.52200000000000002</v>
      </c>
      <c r="BP9" s="54">
        <f t="shared" si="33"/>
        <v>8</v>
      </c>
      <c r="BQ9" s="65">
        <f t="shared" si="34"/>
        <v>28</v>
      </c>
      <c r="BR9" s="47">
        <f t="shared" si="35"/>
        <v>14</v>
      </c>
      <c r="BS9" s="56"/>
      <c r="BT9" s="57">
        <f>VLOOKUP($A9,'Ratings Season'!$A:$M,10,FALSE)</f>
        <v>-15.5</v>
      </c>
      <c r="BU9" s="54">
        <f t="shared" si="36"/>
        <v>16</v>
      </c>
      <c r="BV9" s="57">
        <f>VLOOKUP($A9,'Ratings Season'!$A:$M,12,FALSE)</f>
        <v>-8.3000000000000007</v>
      </c>
      <c r="BW9" s="54">
        <f t="shared" si="37"/>
        <v>15</v>
      </c>
      <c r="BX9" s="57">
        <f>VLOOKUP($A9,'Ratings Season'!$A:$M,8,FALSE)</f>
        <v>-23.8</v>
      </c>
      <c r="BY9" s="58">
        <f t="shared" si="38"/>
        <v>16</v>
      </c>
      <c r="BZ9" s="72"/>
    </row>
    <row r="10" spans="1:78" s="3" customFormat="1" ht="25" customHeight="1" x14ac:dyDescent="0.2">
      <c r="A10" s="80" t="s">
        <v>8</v>
      </c>
      <c r="B10" s="53">
        <f>VLOOKUP($A10,'2025'!$A:$IZ,222,FALSE)</f>
        <v>-1.917</v>
      </c>
      <c r="C10" s="54">
        <f t="shared" si="2"/>
        <v>14</v>
      </c>
      <c r="D10" s="55">
        <f>VLOOKUP($A10,'2025'!$A:$IZ,218,FALSE)</f>
        <v>-2.2919999999999998</v>
      </c>
      <c r="E10" s="54">
        <f t="shared" si="3"/>
        <v>14</v>
      </c>
      <c r="F10" s="55">
        <f>VLOOKUP($A10,'2025'!$A:$IZ,49,FALSE)</f>
        <v>75.852000000000004</v>
      </c>
      <c r="G10" s="54">
        <f t="shared" si="3"/>
        <v>7</v>
      </c>
      <c r="H10" s="55">
        <f>VLOOKUP($A10,'2025'!$A:$IZ,229,FALSE)</f>
        <v>1.375</v>
      </c>
      <c r="I10" s="54">
        <f t="shared" ref="I10" si="69">RANK(H10,H$5:H$22)</f>
        <v>7</v>
      </c>
      <c r="J10" s="49">
        <f t="shared" si="0"/>
        <v>62</v>
      </c>
      <c r="K10" s="47">
        <f t="shared" si="5"/>
        <v>13</v>
      </c>
      <c r="L10" s="56"/>
      <c r="M10" s="53">
        <f>VLOOKUP($A10,'2025'!$A:$IZ,88,FALSE)</f>
        <v>13.673999999999999</v>
      </c>
      <c r="N10" s="54">
        <f t="shared" si="1"/>
        <v>7</v>
      </c>
      <c r="O10" s="53">
        <f>VLOOKUP($A10,'2025'!$A:$IZ,84,FALSE)</f>
        <v>21.140999999999998</v>
      </c>
      <c r="P10" s="54">
        <f t="shared" ref="P10" si="70">RANK(O10,O$5:O$22)</f>
        <v>8</v>
      </c>
      <c r="Q10" s="53">
        <f>VLOOKUP($A10,'2025'!$A:$IZ,85,FALSE)</f>
        <v>21.099</v>
      </c>
      <c r="R10" s="54">
        <f t="shared" ref="R10" si="71">RANK(Q10,Q$5:Q$22)</f>
        <v>11</v>
      </c>
      <c r="S10" s="55">
        <f>VLOOKUP($A10,'2025'!$A:$IZ,29,FALSE)</f>
        <v>-0.34699999999999998</v>
      </c>
      <c r="T10" s="54">
        <f t="shared" ref="T10" si="72">RANK(S10,S$5:S$22)</f>
        <v>12</v>
      </c>
      <c r="U10" s="49">
        <f t="shared" si="9"/>
        <v>66</v>
      </c>
      <c r="V10" s="47">
        <f t="shared" si="10"/>
        <v>10</v>
      </c>
      <c r="W10" s="56"/>
      <c r="X10" s="53">
        <f>VLOOKUP($A10,'2025'!$A:$IZ,65,FALSE)</f>
        <v>44.170999999999999</v>
      </c>
      <c r="Y10" s="54">
        <f t="shared" ref="Y10" si="73">RANK(X10,X$5:X$22)</f>
        <v>12</v>
      </c>
      <c r="Z10" s="53">
        <f>VLOOKUP($A10,'2025'!$A:$IZ,64,FALSE)</f>
        <v>23.791</v>
      </c>
      <c r="AA10" s="54">
        <f t="shared" ref="AA10" si="74">RANK(Z10,Z$5:Z$22)</f>
        <v>8</v>
      </c>
      <c r="AB10" s="53">
        <f>VLOOKUP($A10,'2025'!$A:$IZ,63,FALSE)</f>
        <v>48.94</v>
      </c>
      <c r="AC10" s="54">
        <f t="shared" ref="AC10" si="75">RANK(AB10,AB$5:AB$22)</f>
        <v>8</v>
      </c>
      <c r="AD10" s="53">
        <f>VLOOKUP($A10,'2025'!$A:$IZ,71,FALSE)</f>
        <v>-5.7000000000000002E-2</v>
      </c>
      <c r="AE10" s="54">
        <f t="shared" ref="AE10" si="76">RANK(AD10,AD$5:AD$22)</f>
        <v>8</v>
      </c>
      <c r="AF10" s="65">
        <f t="shared" si="15"/>
        <v>68</v>
      </c>
      <c r="AG10" s="47">
        <f t="shared" si="16"/>
        <v>10</v>
      </c>
      <c r="AH10" s="56"/>
      <c r="AI10" s="53">
        <f>VLOOKUP($A10,'2025'!$A:$IZ,183,FALSE)</f>
        <v>9.016</v>
      </c>
      <c r="AJ10" s="54">
        <f t="shared" si="17"/>
        <v>8</v>
      </c>
      <c r="AK10" s="53">
        <f>VLOOKUP($A10,'2025'!$A:$IZ,181,FALSE)</f>
        <v>19.512</v>
      </c>
      <c r="AL10" s="54">
        <f t="shared" si="17"/>
        <v>8</v>
      </c>
      <c r="AM10" s="53">
        <f>VLOOKUP($A10,'2025'!$A:$IZ,182,FALSE)</f>
        <v>20.829000000000001</v>
      </c>
      <c r="AN10" s="54">
        <f t="shared" ref="AN10" si="77">RANK(AM10,AM$5:AM$22,1)</f>
        <v>3</v>
      </c>
      <c r="AO10" s="53">
        <f>VLOOKUP($A10,'2025'!$A:$IZ,163,FALSE)</f>
        <v>23.43</v>
      </c>
      <c r="AP10" s="54">
        <f t="shared" ref="AP10" si="78">RANK(AO10,AO$5:AO$22,1)</f>
        <v>9</v>
      </c>
      <c r="AQ10" s="65">
        <f t="shared" si="20"/>
        <v>76</v>
      </c>
      <c r="AR10" s="47">
        <f t="shared" si="21"/>
        <v>6</v>
      </c>
      <c r="AS10" s="56"/>
      <c r="AT10" s="46">
        <f>VLOOKUP($A10,'2025'!$A:$IZ,250,FALSE)</f>
        <v>-4.25</v>
      </c>
      <c r="AU10" s="47">
        <f t="shared" si="22"/>
        <v>14</v>
      </c>
      <c r="AV10" s="46">
        <f>VLOOKUP($A10,'2025'!$A:$IZ,92,FALSE)</f>
        <v>10.292</v>
      </c>
      <c r="AW10" s="47">
        <f t="shared" si="23"/>
        <v>13</v>
      </c>
      <c r="AX10" s="46">
        <f>VLOOKUP($A10,'2025'!$A:$IZ,93,FALSE)</f>
        <v>262.25</v>
      </c>
      <c r="AY10" s="47">
        <f t="shared" si="24"/>
        <v>13</v>
      </c>
      <c r="AZ10" s="46">
        <f>VLOOKUP($A10,'2025'!$A:$IZ,108,FALSE)</f>
        <v>45.125</v>
      </c>
      <c r="BA10" s="47">
        <f t="shared" si="25"/>
        <v>3</v>
      </c>
      <c r="BB10" s="49">
        <f t="shared" si="26"/>
        <v>61</v>
      </c>
      <c r="BC10" s="47">
        <f t="shared" si="27"/>
        <v>12</v>
      </c>
      <c r="BD10" s="56"/>
      <c r="BE10" s="53">
        <f>VLOOKUP($A10,'2025'!$A:$IZ,80,FALSE)</f>
        <v>47.832999999999998</v>
      </c>
      <c r="BF10" s="54">
        <f t="shared" si="28"/>
        <v>9</v>
      </c>
      <c r="BG10" s="53">
        <f>VLOOKUP($A10,'2025'!$A:$IZ,177,FALSE)</f>
        <v>43.5</v>
      </c>
      <c r="BH10" s="54">
        <f t="shared" si="29"/>
        <v>7</v>
      </c>
      <c r="BI10" s="53">
        <f>VLOOKUP($A10,'2025'!$A:$IZ,79,FALSE)</f>
        <v>33.542000000000002</v>
      </c>
      <c r="BJ10" s="54">
        <f t="shared" si="30"/>
        <v>9</v>
      </c>
      <c r="BK10" s="53">
        <f>VLOOKUP($A10,'2025'!$A:$IZ,176,FALSE)</f>
        <v>32.625</v>
      </c>
      <c r="BL10" s="54">
        <f t="shared" si="31"/>
        <v>9</v>
      </c>
      <c r="BM10" s="53">
        <f>VLOOKUP($A10,'2025'!$A:$IZ,11,FALSE)</f>
        <v>49.844000000000001</v>
      </c>
      <c r="BN10" s="54">
        <f t="shared" si="32"/>
        <v>11</v>
      </c>
      <c r="BO10" s="53">
        <f>VLOOKUP($A10,'2025'!$A:$IZ,222,FALSE)</f>
        <v>-1.917</v>
      </c>
      <c r="BP10" s="54">
        <f t="shared" si="33"/>
        <v>14</v>
      </c>
      <c r="BQ10" s="65">
        <f t="shared" si="34"/>
        <v>47</v>
      </c>
      <c r="BR10" s="47">
        <f t="shared" si="35"/>
        <v>11</v>
      </c>
      <c r="BS10" s="56"/>
      <c r="BT10" s="57">
        <f>VLOOKUP($A10,'Ratings Season'!$A:$M,10,FALSE)</f>
        <v>0.3</v>
      </c>
      <c r="BU10" s="54">
        <f t="shared" si="36"/>
        <v>9</v>
      </c>
      <c r="BV10" s="57">
        <f>VLOOKUP($A10,'Ratings Season'!$A:$M,12,FALSE)</f>
        <v>5.4</v>
      </c>
      <c r="BW10" s="54">
        <f t="shared" si="37"/>
        <v>7</v>
      </c>
      <c r="BX10" s="57">
        <f>VLOOKUP($A10,'Ratings Season'!$A:$M,8,FALSE)</f>
        <v>5.7</v>
      </c>
      <c r="BY10" s="58">
        <f t="shared" si="38"/>
        <v>9</v>
      </c>
      <c r="BZ10" s="72"/>
    </row>
    <row r="11" spans="1:78" s="3" customFormat="1" ht="25" customHeight="1" x14ac:dyDescent="0.2">
      <c r="A11" s="81" t="s">
        <v>9</v>
      </c>
      <c r="B11" s="53">
        <f>VLOOKUP($A11,'2025'!$A:$IZ,222,FALSE)</f>
        <v>5.7309999999999999</v>
      </c>
      <c r="C11" s="54">
        <f t="shared" si="2"/>
        <v>2</v>
      </c>
      <c r="D11" s="55">
        <f>VLOOKUP($A11,'2025'!$A:$IZ,218,FALSE)</f>
        <v>3.6920000000000002</v>
      </c>
      <c r="E11" s="54">
        <f t="shared" si="3"/>
        <v>3</v>
      </c>
      <c r="F11" s="55">
        <f>VLOOKUP($A11,'2025'!$A:$IZ,49,FALSE)</f>
        <v>73.161000000000001</v>
      </c>
      <c r="G11" s="54">
        <f t="shared" si="3"/>
        <v>14</v>
      </c>
      <c r="H11" s="55">
        <f>VLOOKUP($A11,'2025'!$A:$IZ,229,FALSE)</f>
        <v>3.7999999999999999E-2</v>
      </c>
      <c r="I11" s="54">
        <f t="shared" ref="I11" si="79">RANK(H11,H$5:H$22)</f>
        <v>10</v>
      </c>
      <c r="J11" s="49">
        <f t="shared" si="0"/>
        <v>75</v>
      </c>
      <c r="K11" s="47">
        <f t="shared" si="5"/>
        <v>5</v>
      </c>
      <c r="L11" s="56"/>
      <c r="M11" s="53">
        <f>VLOOKUP($A11,'2025'!$A:$IZ,88,FALSE)</f>
        <v>15.821999999999999</v>
      </c>
      <c r="N11" s="54">
        <f t="shared" si="1"/>
        <v>2</v>
      </c>
      <c r="O11" s="53">
        <f>VLOOKUP($A11,'2025'!$A:$IZ,84,FALSE)</f>
        <v>25.087</v>
      </c>
      <c r="P11" s="54">
        <f t="shared" ref="P11" si="80">RANK(O11,O$5:O$22)</f>
        <v>2</v>
      </c>
      <c r="Q11" s="53">
        <f>VLOOKUP($A11,'2025'!$A:$IZ,85,FALSE)</f>
        <v>28.661000000000001</v>
      </c>
      <c r="R11" s="54">
        <f t="shared" ref="R11" si="81">RANK(Q11,Q$5:Q$22)</f>
        <v>1</v>
      </c>
      <c r="S11" s="55">
        <f>VLOOKUP($A11,'2025'!$A:$IZ,29,FALSE)</f>
        <v>4.798</v>
      </c>
      <c r="T11" s="54">
        <f t="shared" ref="T11" si="82">RANK(S11,S$5:S$22)</f>
        <v>1</v>
      </c>
      <c r="U11" s="49">
        <f t="shared" si="9"/>
        <v>98</v>
      </c>
      <c r="V11" s="47">
        <f t="shared" si="10"/>
        <v>1</v>
      </c>
      <c r="W11" s="56"/>
      <c r="X11" s="53">
        <f>VLOOKUP($A11,'2025'!$A:$IZ,65,FALSE)</f>
        <v>49.658000000000001</v>
      </c>
      <c r="Y11" s="54">
        <f t="shared" ref="Y11" si="83">RANK(X11,X$5:X$22)</f>
        <v>2</v>
      </c>
      <c r="Z11" s="53">
        <f>VLOOKUP($A11,'2025'!$A:$IZ,64,FALSE)</f>
        <v>27.321999999999999</v>
      </c>
      <c r="AA11" s="54">
        <f t="shared" ref="AA11" si="84">RANK(Z11,Z$5:Z$22)</f>
        <v>2</v>
      </c>
      <c r="AB11" s="53">
        <f>VLOOKUP($A11,'2025'!$A:$IZ,63,FALSE)</f>
        <v>51.085999999999999</v>
      </c>
      <c r="AC11" s="54">
        <f t="shared" ref="AC11" si="85">RANK(AB11,AB$5:AB$22)</f>
        <v>5</v>
      </c>
      <c r="AD11" s="53">
        <f>VLOOKUP($A11,'2025'!$A:$IZ,71,FALSE)</f>
        <v>2.5979999999999999</v>
      </c>
      <c r="AE11" s="54">
        <f t="shared" ref="AE11" si="86">RANK(AD11,AD$5:AD$22)</f>
        <v>4</v>
      </c>
      <c r="AF11" s="65">
        <f t="shared" si="15"/>
        <v>91</v>
      </c>
      <c r="AG11" s="47">
        <f t="shared" si="16"/>
        <v>3</v>
      </c>
      <c r="AH11" s="56"/>
      <c r="AI11" s="53">
        <f>VLOOKUP($A11,'2025'!$A:$IZ,183,FALSE)</f>
        <v>8.77</v>
      </c>
      <c r="AJ11" s="54">
        <f t="shared" si="17"/>
        <v>5</v>
      </c>
      <c r="AK11" s="53">
        <f>VLOOKUP($A11,'2025'!$A:$IZ,181,FALSE)</f>
        <v>19.077000000000002</v>
      </c>
      <c r="AL11" s="54">
        <f t="shared" si="17"/>
        <v>4</v>
      </c>
      <c r="AM11" s="53">
        <f>VLOOKUP($A11,'2025'!$A:$IZ,182,FALSE)</f>
        <v>22.475999999999999</v>
      </c>
      <c r="AN11" s="54">
        <f t="shared" ref="AN11" si="87">RANK(AM11,AM$5:AM$22,1)</f>
        <v>11</v>
      </c>
      <c r="AO11" s="53">
        <f>VLOOKUP($A11,'2025'!$A:$IZ,163,FALSE)</f>
        <v>22.593</v>
      </c>
      <c r="AP11" s="54">
        <f t="shared" ref="AP11" si="88">RANK(AO11,AO$5:AO$22,1)</f>
        <v>6</v>
      </c>
      <c r="AQ11" s="65">
        <f t="shared" si="20"/>
        <v>78</v>
      </c>
      <c r="AR11" s="47">
        <f t="shared" si="21"/>
        <v>4</v>
      </c>
      <c r="AS11" s="56"/>
      <c r="AT11" s="46">
        <f>VLOOKUP($A11,'2025'!$A:$IZ,250,FALSE)</f>
        <v>2.3849999999999998</v>
      </c>
      <c r="AU11" s="47">
        <f t="shared" si="22"/>
        <v>6</v>
      </c>
      <c r="AV11" s="46">
        <f>VLOOKUP($A11,'2025'!$A:$IZ,92,FALSE)</f>
        <v>14.077</v>
      </c>
      <c r="AW11" s="47">
        <f t="shared" si="23"/>
        <v>1</v>
      </c>
      <c r="AX11" s="46">
        <f>VLOOKUP($A11,'2025'!$A:$IZ,93,FALSE)</f>
        <v>278.61500000000001</v>
      </c>
      <c r="AY11" s="47">
        <f t="shared" si="24"/>
        <v>2</v>
      </c>
      <c r="AZ11" s="46">
        <f>VLOOKUP($A11,'2025'!$A:$IZ,108,FALSE)</f>
        <v>39.384999999999998</v>
      </c>
      <c r="BA11" s="47">
        <f t="shared" si="25"/>
        <v>17</v>
      </c>
      <c r="BB11" s="49">
        <f t="shared" si="26"/>
        <v>78</v>
      </c>
      <c r="BC11" s="47">
        <f t="shared" si="27"/>
        <v>3</v>
      </c>
      <c r="BD11" s="56"/>
      <c r="BE11" s="53">
        <f>VLOOKUP($A11,'2025'!$A:$IZ,80,FALSE)</f>
        <v>59.192</v>
      </c>
      <c r="BF11" s="54">
        <f t="shared" si="28"/>
        <v>1</v>
      </c>
      <c r="BG11" s="53">
        <f>VLOOKUP($A11,'2025'!$A:$IZ,177,FALSE)</f>
        <v>41.808</v>
      </c>
      <c r="BH11" s="54">
        <f t="shared" si="29"/>
        <v>5</v>
      </c>
      <c r="BI11" s="53">
        <f>VLOOKUP($A11,'2025'!$A:$IZ,79,FALSE)</f>
        <v>40.962000000000003</v>
      </c>
      <c r="BJ11" s="54">
        <f t="shared" si="30"/>
        <v>2</v>
      </c>
      <c r="BK11" s="53">
        <f>VLOOKUP($A11,'2025'!$A:$IZ,176,FALSE)</f>
        <v>31.077000000000002</v>
      </c>
      <c r="BL11" s="54">
        <f t="shared" si="31"/>
        <v>5</v>
      </c>
      <c r="BM11" s="53">
        <f>VLOOKUP($A11,'2025'!$A:$IZ,11,FALSE)</f>
        <v>53.19</v>
      </c>
      <c r="BN11" s="54">
        <f t="shared" si="32"/>
        <v>3</v>
      </c>
      <c r="BO11" s="53">
        <f>VLOOKUP($A11,'2025'!$A:$IZ,222,FALSE)</f>
        <v>5.7309999999999999</v>
      </c>
      <c r="BP11" s="54">
        <f t="shared" si="33"/>
        <v>2</v>
      </c>
      <c r="BQ11" s="65">
        <f t="shared" si="34"/>
        <v>88</v>
      </c>
      <c r="BR11" s="47">
        <f t="shared" si="35"/>
        <v>1</v>
      </c>
      <c r="BS11" s="56"/>
      <c r="BT11" s="57">
        <f>VLOOKUP($A11,'Ratings Season'!$A:$M,10,FALSE)</f>
        <v>19.2</v>
      </c>
      <c r="BU11" s="54">
        <f t="shared" si="36"/>
        <v>2</v>
      </c>
      <c r="BV11" s="57">
        <f>VLOOKUP($A11,'Ratings Season'!$A:$M,12,FALSE)</f>
        <v>6.4</v>
      </c>
      <c r="BW11" s="54">
        <f t="shared" si="37"/>
        <v>6</v>
      </c>
      <c r="BX11" s="57">
        <f>VLOOKUP($A11,'Ratings Season'!$A:$M,8,FALSE)</f>
        <v>25.6</v>
      </c>
      <c r="BY11" s="58">
        <f t="shared" si="38"/>
        <v>1</v>
      </c>
      <c r="BZ11" s="72"/>
    </row>
    <row r="12" spans="1:78" s="3" customFormat="1" ht="25" customHeight="1" x14ac:dyDescent="0.2">
      <c r="A12" s="82" t="s">
        <v>17</v>
      </c>
      <c r="B12" s="53">
        <f>VLOOKUP($A12,'2025'!$A:$IZ,222,FALSE)</f>
        <v>-0.04</v>
      </c>
      <c r="C12" s="54">
        <f t="shared" si="2"/>
        <v>10</v>
      </c>
      <c r="D12" s="55">
        <f>VLOOKUP($A12,'2025'!$A:$IZ,218,FALSE)</f>
        <v>-1.24</v>
      </c>
      <c r="E12" s="54">
        <f t="shared" si="3"/>
        <v>13</v>
      </c>
      <c r="F12" s="55">
        <f>VLOOKUP($A12,'2025'!$A:$IZ,49,FALSE)</f>
        <v>76.888000000000005</v>
      </c>
      <c r="G12" s="54">
        <f t="shared" si="3"/>
        <v>2</v>
      </c>
      <c r="H12" s="55">
        <f>VLOOKUP($A12,'2025'!$A:$IZ,229,FALSE)</f>
        <v>3.28</v>
      </c>
      <c r="I12" s="54">
        <f t="shared" ref="I12" si="89">RANK(H12,H$5:H$22)</f>
        <v>4</v>
      </c>
      <c r="J12" s="49">
        <f t="shared" si="0"/>
        <v>75</v>
      </c>
      <c r="K12" s="47">
        <f t="shared" si="5"/>
        <v>5</v>
      </c>
      <c r="L12" s="56"/>
      <c r="M12" s="53">
        <f>VLOOKUP($A12,'2025'!$A:$IZ,88,FALSE)</f>
        <v>13.164</v>
      </c>
      <c r="N12" s="54">
        <f t="shared" si="1"/>
        <v>8</v>
      </c>
      <c r="O12" s="53">
        <f>VLOOKUP($A12,'2025'!$A:$IZ,84,FALSE)</f>
        <v>22.468</v>
      </c>
      <c r="P12" s="54">
        <f t="shared" ref="P12" si="90">RANK(O12,O$5:O$22)</f>
        <v>3</v>
      </c>
      <c r="Q12" s="53">
        <f>VLOOKUP($A12,'2025'!$A:$IZ,85,FALSE)</f>
        <v>24.867000000000001</v>
      </c>
      <c r="R12" s="54">
        <f t="shared" ref="R12" si="91">RANK(Q12,Q$5:Q$22)</f>
        <v>6</v>
      </c>
      <c r="S12" s="55">
        <f>VLOOKUP($A12,'2025'!$A:$IZ,29,FALSE)</f>
        <v>1.796</v>
      </c>
      <c r="T12" s="54">
        <f t="shared" ref="T12" si="92">RANK(S12,S$5:S$22)</f>
        <v>6</v>
      </c>
      <c r="U12" s="49">
        <f t="shared" si="9"/>
        <v>81</v>
      </c>
      <c r="V12" s="47">
        <f t="shared" si="10"/>
        <v>5</v>
      </c>
      <c r="W12" s="56"/>
      <c r="X12" s="53">
        <f>VLOOKUP($A12,'2025'!$A:$IZ,65,FALSE)</f>
        <v>44.744</v>
      </c>
      <c r="Y12" s="54">
        <f t="shared" ref="Y12" si="93">RANK(X12,X$5:X$22)</f>
        <v>9</v>
      </c>
      <c r="Z12" s="53">
        <f>VLOOKUP($A12,'2025'!$A:$IZ,64,FALSE)</f>
        <v>23.722000000000001</v>
      </c>
      <c r="AA12" s="54">
        <f t="shared" ref="AA12" si="94">RANK(Z12,Z$5:Z$22)</f>
        <v>9</v>
      </c>
      <c r="AB12" s="53">
        <f>VLOOKUP($A12,'2025'!$A:$IZ,63,FALSE)</f>
        <v>50.225999999999999</v>
      </c>
      <c r="AC12" s="54">
        <f t="shared" ref="AC12" si="95">RANK(AB12,AB$5:AB$22)</f>
        <v>6</v>
      </c>
      <c r="AD12" s="53">
        <f>VLOOKUP($A12,'2025'!$A:$IZ,71,FALSE)</f>
        <v>0.68400000000000005</v>
      </c>
      <c r="AE12" s="54">
        <f t="shared" ref="AE12" si="96">RANK(AD12,AD$5:AD$22)</f>
        <v>6</v>
      </c>
      <c r="AF12" s="65">
        <f t="shared" si="15"/>
        <v>74</v>
      </c>
      <c r="AG12" s="47">
        <f t="shared" si="16"/>
        <v>7</v>
      </c>
      <c r="AH12" s="56"/>
      <c r="AI12" s="53">
        <f>VLOOKUP($A12,'2025'!$A:$IZ,183,FALSE)</f>
        <v>9.7010000000000005</v>
      </c>
      <c r="AJ12" s="54">
        <f t="shared" si="17"/>
        <v>13</v>
      </c>
      <c r="AK12" s="53">
        <f>VLOOKUP($A12,'2025'!$A:$IZ,181,FALSE)</f>
        <v>19.164999999999999</v>
      </c>
      <c r="AL12" s="54">
        <f t="shared" si="17"/>
        <v>5</v>
      </c>
      <c r="AM12" s="53">
        <f>VLOOKUP($A12,'2025'!$A:$IZ,182,FALSE)</f>
        <v>23.579000000000001</v>
      </c>
      <c r="AN12" s="54">
        <f t="shared" ref="AN12" si="97">RANK(AM12,AM$5:AM$22,1)</f>
        <v>12</v>
      </c>
      <c r="AO12" s="53">
        <f>VLOOKUP($A12,'2025'!$A:$IZ,163,FALSE)</f>
        <v>22.474</v>
      </c>
      <c r="AP12" s="54">
        <f t="shared" ref="AP12" si="98">RANK(AO12,AO$5:AO$22,1)</f>
        <v>5</v>
      </c>
      <c r="AQ12" s="65">
        <f t="shared" si="20"/>
        <v>69</v>
      </c>
      <c r="AR12" s="47">
        <f t="shared" si="21"/>
        <v>10</v>
      </c>
      <c r="AS12" s="56"/>
      <c r="AT12" s="46">
        <f>VLOOKUP($A12,'2025'!$A:$IZ,250,FALSE)</f>
        <v>-3.88</v>
      </c>
      <c r="AU12" s="47">
        <f t="shared" si="22"/>
        <v>13</v>
      </c>
      <c r="AV12" s="46">
        <f>VLOOKUP($A12,'2025'!$A:$IZ,92,FALSE)</f>
        <v>11.24</v>
      </c>
      <c r="AW12" s="47">
        <f t="shared" si="23"/>
        <v>8</v>
      </c>
      <c r="AX12" s="46">
        <f>VLOOKUP($A12,'2025'!$A:$IZ,93,FALSE)</f>
        <v>266.56</v>
      </c>
      <c r="AY12" s="47">
        <f t="shared" si="24"/>
        <v>11</v>
      </c>
      <c r="AZ12" s="46">
        <f>VLOOKUP($A12,'2025'!$A:$IZ,108,FALSE)</f>
        <v>47.52</v>
      </c>
      <c r="BA12" s="47">
        <f t="shared" si="25"/>
        <v>1</v>
      </c>
      <c r="BB12" s="49">
        <f t="shared" si="26"/>
        <v>71</v>
      </c>
      <c r="BC12" s="47">
        <f t="shared" si="27"/>
        <v>8</v>
      </c>
      <c r="BD12" s="56"/>
      <c r="BE12" s="53">
        <f>VLOOKUP($A12,'2025'!$A:$IZ,80,FALSE)</f>
        <v>48.96</v>
      </c>
      <c r="BF12" s="54">
        <f t="shared" si="28"/>
        <v>8</v>
      </c>
      <c r="BG12" s="53">
        <f>VLOOKUP($A12,'2025'!$A:$IZ,177,FALSE)</f>
        <v>43.04</v>
      </c>
      <c r="BH12" s="54">
        <f t="shared" si="29"/>
        <v>6</v>
      </c>
      <c r="BI12" s="53">
        <f>VLOOKUP($A12,'2025'!$A:$IZ,79,FALSE)</f>
        <v>38.92</v>
      </c>
      <c r="BJ12" s="54">
        <f t="shared" si="30"/>
        <v>3</v>
      </c>
      <c r="BK12" s="53">
        <f>VLOOKUP($A12,'2025'!$A:$IZ,176,FALSE)</f>
        <v>29.76</v>
      </c>
      <c r="BL12" s="54">
        <f t="shared" si="31"/>
        <v>2</v>
      </c>
      <c r="BM12" s="53">
        <f>VLOOKUP($A12,'2025'!$A:$IZ,11,FALSE)</f>
        <v>52.921999999999997</v>
      </c>
      <c r="BN12" s="54">
        <f t="shared" si="32"/>
        <v>4</v>
      </c>
      <c r="BO12" s="53">
        <f>VLOOKUP($A12,'2025'!$A:$IZ,222,FALSE)</f>
        <v>-0.04</v>
      </c>
      <c r="BP12" s="54">
        <f t="shared" si="33"/>
        <v>10</v>
      </c>
      <c r="BQ12" s="65">
        <f t="shared" si="34"/>
        <v>73</v>
      </c>
      <c r="BR12" s="47">
        <f t="shared" si="35"/>
        <v>4</v>
      </c>
      <c r="BS12" s="56"/>
      <c r="BT12" s="57">
        <f>VLOOKUP($A12,'Ratings Season'!$A:$M,10,FALSE)</f>
        <v>8.4</v>
      </c>
      <c r="BU12" s="54">
        <f t="shared" si="36"/>
        <v>5</v>
      </c>
      <c r="BV12" s="57">
        <f>VLOOKUP($A12,'Ratings Season'!$A:$M,12,FALSE)</f>
        <v>7.5</v>
      </c>
      <c r="BW12" s="54">
        <f t="shared" si="37"/>
        <v>5</v>
      </c>
      <c r="BX12" s="57">
        <f>VLOOKUP($A12,'Ratings Season'!$A:$M,8,FALSE)</f>
        <v>15.9</v>
      </c>
      <c r="BY12" s="58">
        <f t="shared" si="38"/>
        <v>7</v>
      </c>
      <c r="BZ12" s="72"/>
    </row>
    <row r="13" spans="1:78" s="3" customFormat="1" ht="25" customHeight="1" x14ac:dyDescent="0.2">
      <c r="A13" s="83" t="s">
        <v>3</v>
      </c>
      <c r="B13" s="53">
        <f>VLOOKUP($A13,'2025'!$A:$IZ,222,FALSE)</f>
        <v>0.41699999999999998</v>
      </c>
      <c r="C13" s="54">
        <f t="shared" si="2"/>
        <v>9</v>
      </c>
      <c r="D13" s="55">
        <f>VLOOKUP($A13,'2025'!$A:$IZ,218,FALSE)</f>
        <v>-0.33300000000000002</v>
      </c>
      <c r="E13" s="54">
        <f t="shared" si="3"/>
        <v>11</v>
      </c>
      <c r="F13" s="55">
        <f>VLOOKUP($A13,'2025'!$A:$IZ,49,FALSE)</f>
        <v>75.811999999999998</v>
      </c>
      <c r="G13" s="54">
        <f t="shared" si="3"/>
        <v>8</v>
      </c>
      <c r="H13" s="55">
        <f>VLOOKUP($A13,'2025'!$A:$IZ,229,FALSE)</f>
        <v>-2.0830000000000002</v>
      </c>
      <c r="I13" s="54">
        <f t="shared" ref="I13" si="99">RANK(H13,H$5:H$22)</f>
        <v>13</v>
      </c>
      <c r="J13" s="49">
        <f t="shared" si="0"/>
        <v>63</v>
      </c>
      <c r="K13" s="47">
        <f t="shared" si="5"/>
        <v>12</v>
      </c>
      <c r="L13" s="56"/>
      <c r="M13" s="53">
        <f>VLOOKUP($A13,'2025'!$A:$IZ,88,FALSE)</f>
        <v>13.959</v>
      </c>
      <c r="N13" s="54">
        <f t="shared" si="1"/>
        <v>4</v>
      </c>
      <c r="O13" s="53">
        <f>VLOOKUP($A13,'2025'!$A:$IZ,84,FALSE)</f>
        <v>21.369</v>
      </c>
      <c r="P13" s="54">
        <f t="shared" ref="P13" si="100">RANK(O13,O$5:O$22)</f>
        <v>7</v>
      </c>
      <c r="Q13" s="53">
        <f>VLOOKUP($A13,'2025'!$A:$IZ,85,FALSE)</f>
        <v>24.59</v>
      </c>
      <c r="R13" s="54">
        <f t="shared" ref="R13" si="101">RANK(Q13,Q$5:Q$22)</f>
        <v>7</v>
      </c>
      <c r="S13" s="55">
        <f>VLOOKUP($A13,'2025'!$A:$IZ,29,FALSE)</f>
        <v>2.1749999999999998</v>
      </c>
      <c r="T13" s="54">
        <f t="shared" ref="T13" si="102">RANK(S13,S$5:S$22)</f>
        <v>4</v>
      </c>
      <c r="U13" s="49">
        <f t="shared" si="9"/>
        <v>82</v>
      </c>
      <c r="V13" s="47">
        <f t="shared" si="10"/>
        <v>4</v>
      </c>
      <c r="W13" s="56"/>
      <c r="X13" s="53">
        <f>VLOOKUP($A13,'2025'!$A:$IZ,65,FALSE)</f>
        <v>46.57</v>
      </c>
      <c r="Y13" s="54">
        <f t="shared" ref="Y13" si="103">RANK(X13,X$5:X$22)</f>
        <v>3</v>
      </c>
      <c r="Z13" s="53">
        <f>VLOOKUP($A13,'2025'!$A:$IZ,64,FALSE)</f>
        <v>26.231000000000002</v>
      </c>
      <c r="AA13" s="54">
        <f t="shared" ref="AA13" si="104">RANK(Z13,Z$5:Z$22)</f>
        <v>4</v>
      </c>
      <c r="AB13" s="53">
        <f>VLOOKUP($A13,'2025'!$A:$IZ,63,FALSE)</f>
        <v>51.343000000000004</v>
      </c>
      <c r="AC13" s="54">
        <f t="shared" ref="AC13" si="105">RANK(AB13,AB$5:AB$22)</f>
        <v>4</v>
      </c>
      <c r="AD13" s="53">
        <f>VLOOKUP($A13,'2025'!$A:$IZ,71,FALSE)</f>
        <v>4.3079999999999998</v>
      </c>
      <c r="AE13" s="54">
        <f t="shared" ref="AE13" si="106">RANK(AD13,AD$5:AD$22)</f>
        <v>3</v>
      </c>
      <c r="AF13" s="65">
        <f t="shared" si="15"/>
        <v>90</v>
      </c>
      <c r="AG13" s="47">
        <f t="shared" si="16"/>
        <v>4</v>
      </c>
      <c r="AH13" s="56"/>
      <c r="AI13" s="53">
        <f>VLOOKUP($A13,'2025'!$A:$IZ,183,FALSE)</f>
        <v>8.2149999999999999</v>
      </c>
      <c r="AJ13" s="54">
        <f t="shared" si="17"/>
        <v>2</v>
      </c>
      <c r="AK13" s="53">
        <f>VLOOKUP($A13,'2025'!$A:$IZ,181,FALSE)</f>
        <v>21.055</v>
      </c>
      <c r="AL13" s="54">
        <f t="shared" si="17"/>
        <v>11</v>
      </c>
      <c r="AM13" s="53">
        <f>VLOOKUP($A13,'2025'!$A:$IZ,182,FALSE)</f>
        <v>22.234000000000002</v>
      </c>
      <c r="AN13" s="54">
        <f t="shared" ref="AN13" si="107">RANK(AM13,AM$5:AM$22,1)</f>
        <v>9</v>
      </c>
      <c r="AO13" s="53">
        <f>VLOOKUP($A13,'2025'!$A:$IZ,163,FALSE)</f>
        <v>20.553000000000001</v>
      </c>
      <c r="AP13" s="54">
        <f t="shared" ref="AP13" si="108">RANK(AO13,AO$5:AO$22,1)</f>
        <v>2</v>
      </c>
      <c r="AQ13" s="65">
        <f t="shared" si="20"/>
        <v>80</v>
      </c>
      <c r="AR13" s="47">
        <f t="shared" si="21"/>
        <v>3</v>
      </c>
      <c r="AS13" s="56"/>
      <c r="AT13" s="46">
        <f>VLOOKUP($A13,'2025'!$A:$IZ,250,FALSE)</f>
        <v>7.125</v>
      </c>
      <c r="AU13" s="47">
        <f t="shared" si="22"/>
        <v>2</v>
      </c>
      <c r="AV13" s="46">
        <f>VLOOKUP($A13,'2025'!$A:$IZ,92,FALSE)</f>
        <v>10.583</v>
      </c>
      <c r="AW13" s="47">
        <f t="shared" si="23"/>
        <v>12</v>
      </c>
      <c r="AX13" s="46">
        <f>VLOOKUP($A13,'2025'!$A:$IZ,93,FALSE)</f>
        <v>261.54199999999997</v>
      </c>
      <c r="AY13" s="47">
        <f t="shared" si="24"/>
        <v>15</v>
      </c>
      <c r="AZ13" s="46">
        <f>VLOOKUP($A13,'2025'!$A:$IZ,108,FALSE)</f>
        <v>43.957999999999998</v>
      </c>
      <c r="BA13" s="47">
        <f t="shared" si="25"/>
        <v>6</v>
      </c>
      <c r="BB13" s="49">
        <f t="shared" si="26"/>
        <v>69</v>
      </c>
      <c r="BC13" s="47">
        <f t="shared" si="27"/>
        <v>9</v>
      </c>
      <c r="BD13" s="56"/>
      <c r="BE13" s="53">
        <f>VLOOKUP($A13,'2025'!$A:$IZ,80,FALSE)</f>
        <v>49.292000000000002</v>
      </c>
      <c r="BF13" s="54">
        <f t="shared" si="28"/>
        <v>7</v>
      </c>
      <c r="BG13" s="53">
        <f>VLOOKUP($A13,'2025'!$A:$IZ,177,FALSE)</f>
        <v>44.75</v>
      </c>
      <c r="BH13" s="54">
        <f t="shared" si="29"/>
        <v>10</v>
      </c>
      <c r="BI13" s="53">
        <f>VLOOKUP($A13,'2025'!$A:$IZ,79,FALSE)</f>
        <v>36.542000000000002</v>
      </c>
      <c r="BJ13" s="54">
        <f t="shared" si="30"/>
        <v>5</v>
      </c>
      <c r="BK13" s="53">
        <f>VLOOKUP($A13,'2025'!$A:$IZ,176,FALSE)</f>
        <v>33.75</v>
      </c>
      <c r="BL13" s="54">
        <f t="shared" si="31"/>
        <v>12</v>
      </c>
      <c r="BM13" s="53">
        <f>VLOOKUP($A13,'2025'!$A:$IZ,11,FALSE)</f>
        <v>47.707999999999998</v>
      </c>
      <c r="BN13" s="54">
        <f t="shared" si="32"/>
        <v>14</v>
      </c>
      <c r="BO13" s="53">
        <f>VLOOKUP($A13,'2025'!$A:$IZ,222,FALSE)</f>
        <v>0.41699999999999998</v>
      </c>
      <c r="BP13" s="54">
        <f t="shared" si="33"/>
        <v>9</v>
      </c>
      <c r="BQ13" s="65">
        <f t="shared" si="34"/>
        <v>49</v>
      </c>
      <c r="BR13" s="47">
        <f t="shared" si="35"/>
        <v>10</v>
      </c>
      <c r="BS13" s="56"/>
      <c r="BT13" s="57">
        <f>VLOOKUP($A13,'Ratings Season'!$A:$M,10,FALSE)</f>
        <v>5.9</v>
      </c>
      <c r="BU13" s="54">
        <f t="shared" si="36"/>
        <v>7</v>
      </c>
      <c r="BV13" s="57">
        <f>VLOOKUP($A13,'Ratings Season'!$A:$M,12,FALSE)</f>
        <v>1.2</v>
      </c>
      <c r="BW13" s="54">
        <f t="shared" si="37"/>
        <v>10</v>
      </c>
      <c r="BX13" s="57">
        <f>VLOOKUP($A13,'Ratings Season'!$A:$M,8,FALSE)</f>
        <v>7.1</v>
      </c>
      <c r="BY13" s="58">
        <f t="shared" si="38"/>
        <v>8</v>
      </c>
      <c r="BZ13" s="72"/>
    </row>
    <row r="14" spans="1:78" s="3" customFormat="1" ht="25" customHeight="1" x14ac:dyDescent="0.2">
      <c r="A14" s="84" t="s">
        <v>2</v>
      </c>
      <c r="B14" s="53">
        <f>VLOOKUP($A14,'2025'!$A:$IZ,222,FALSE)</f>
        <v>5.0380000000000003</v>
      </c>
      <c r="C14" s="54">
        <f t="shared" si="2"/>
        <v>4</v>
      </c>
      <c r="D14" s="55">
        <f>VLOOKUP($A14,'2025'!$A:$IZ,218,FALSE)</f>
        <v>-0.192</v>
      </c>
      <c r="E14" s="54">
        <f t="shared" si="3"/>
        <v>10</v>
      </c>
      <c r="F14" s="55">
        <f>VLOOKUP($A14,'2025'!$A:$IZ,49,FALSE)</f>
        <v>73.566999999999993</v>
      </c>
      <c r="G14" s="54">
        <f t="shared" si="3"/>
        <v>12</v>
      </c>
      <c r="H14" s="55">
        <f>VLOOKUP($A14,'2025'!$A:$IZ,229,FALSE)</f>
        <v>-2.6539999999999999</v>
      </c>
      <c r="I14" s="54">
        <f t="shared" ref="I14" si="109">RANK(H14,H$5:H$22)</f>
        <v>16</v>
      </c>
      <c r="J14" s="49">
        <f t="shared" si="0"/>
        <v>62</v>
      </c>
      <c r="K14" s="47">
        <f t="shared" si="5"/>
        <v>13</v>
      </c>
      <c r="L14" s="56"/>
      <c r="M14" s="53">
        <f>VLOOKUP($A14,'2025'!$A:$IZ,88,FALSE)</f>
        <v>13.141</v>
      </c>
      <c r="N14" s="54">
        <f t="shared" si="1"/>
        <v>9</v>
      </c>
      <c r="O14" s="53">
        <f>VLOOKUP($A14,'2025'!$A:$IZ,84,FALSE)</f>
        <v>20.794</v>
      </c>
      <c r="P14" s="54">
        <f t="shared" ref="P14" si="110">RANK(O14,O$5:O$22)</f>
        <v>9</v>
      </c>
      <c r="Q14" s="53">
        <f>VLOOKUP($A14,'2025'!$A:$IZ,85,FALSE)</f>
        <v>23.047999999999998</v>
      </c>
      <c r="R14" s="54">
        <f t="shared" ref="R14" si="111">RANK(Q14,Q$5:Q$22)</f>
        <v>9</v>
      </c>
      <c r="S14" s="55">
        <f>VLOOKUP($A14,'2025'!$A:$IZ,29,FALSE)</f>
        <v>3.2719999999999998</v>
      </c>
      <c r="T14" s="54">
        <f t="shared" ref="T14" si="112">RANK(S14,S$5:S$22)</f>
        <v>3</v>
      </c>
      <c r="U14" s="49">
        <f t="shared" si="9"/>
        <v>74</v>
      </c>
      <c r="V14" s="47">
        <f t="shared" si="10"/>
        <v>6</v>
      </c>
      <c r="W14" s="56"/>
      <c r="X14" s="53">
        <f>VLOOKUP($A14,'2025'!$A:$IZ,65,FALSE)</f>
        <v>45.308999999999997</v>
      </c>
      <c r="Y14" s="54">
        <f t="shared" ref="Y14" si="113">RANK(X14,X$5:X$22)</f>
        <v>5</v>
      </c>
      <c r="Z14" s="53">
        <f>VLOOKUP($A14,'2025'!$A:$IZ,64,FALSE)</f>
        <v>24.945</v>
      </c>
      <c r="AA14" s="54">
        <f t="shared" ref="AA14" si="114">RANK(Z14,Z$5:Z$22)</f>
        <v>6</v>
      </c>
      <c r="AB14" s="53">
        <f>VLOOKUP($A14,'2025'!$A:$IZ,63,FALSE)</f>
        <v>50.146000000000001</v>
      </c>
      <c r="AC14" s="54">
        <f t="shared" ref="AC14" si="115">RANK(AB14,AB$5:AB$22)</f>
        <v>7</v>
      </c>
      <c r="AD14" s="53">
        <f>VLOOKUP($A14,'2025'!$A:$IZ,71,FALSE)</f>
        <v>2.3959999999999999</v>
      </c>
      <c r="AE14" s="54">
        <f t="shared" ref="AE14" si="116">RANK(AD14,AD$5:AD$22)</f>
        <v>5</v>
      </c>
      <c r="AF14" s="65">
        <f t="shared" si="15"/>
        <v>81</v>
      </c>
      <c r="AG14" s="47">
        <f t="shared" si="16"/>
        <v>5</v>
      </c>
      <c r="AH14" s="56"/>
      <c r="AI14" s="53">
        <f>VLOOKUP($A14,'2025'!$A:$IZ,183,FALSE)</f>
        <v>8.8290000000000006</v>
      </c>
      <c r="AJ14" s="54">
        <f t="shared" si="17"/>
        <v>6</v>
      </c>
      <c r="AK14" s="53">
        <f>VLOOKUP($A14,'2025'!$A:$IZ,181,FALSE)</f>
        <v>18.739000000000001</v>
      </c>
      <c r="AL14" s="54">
        <f t="shared" si="17"/>
        <v>3</v>
      </c>
      <c r="AM14" s="53">
        <f>VLOOKUP($A14,'2025'!$A:$IZ,182,FALSE)</f>
        <v>20.713999999999999</v>
      </c>
      <c r="AN14" s="54">
        <f t="shared" ref="AN14" si="117">RANK(AM14,AM$5:AM$22,1)</f>
        <v>2</v>
      </c>
      <c r="AO14" s="53">
        <f>VLOOKUP($A14,'2025'!$A:$IZ,163,FALSE)</f>
        <v>20.942</v>
      </c>
      <c r="AP14" s="54">
        <f t="shared" ref="AP14" si="118">RANK(AO14,AO$5:AO$22,1)</f>
        <v>3</v>
      </c>
      <c r="AQ14" s="65">
        <f t="shared" si="20"/>
        <v>90</v>
      </c>
      <c r="AR14" s="47">
        <f t="shared" si="21"/>
        <v>2</v>
      </c>
      <c r="AS14" s="56"/>
      <c r="AT14" s="46">
        <f>VLOOKUP($A14,'2025'!$A:$IZ,250,FALSE)</f>
        <v>-4.3460000000000001</v>
      </c>
      <c r="AU14" s="47">
        <f t="shared" si="22"/>
        <v>15</v>
      </c>
      <c r="AV14" s="46">
        <f>VLOOKUP($A14,'2025'!$A:$IZ,92,FALSE)</f>
        <v>11.692</v>
      </c>
      <c r="AW14" s="47">
        <f t="shared" si="23"/>
        <v>5</v>
      </c>
      <c r="AX14" s="46">
        <f>VLOOKUP($A14,'2025'!$A:$IZ,93,FALSE)</f>
        <v>278.654</v>
      </c>
      <c r="AY14" s="47">
        <f t="shared" si="24"/>
        <v>1</v>
      </c>
      <c r="AZ14" s="46">
        <f>VLOOKUP($A14,'2025'!$A:$IZ,108,FALSE)</f>
        <v>43.192</v>
      </c>
      <c r="BA14" s="47">
        <f t="shared" si="25"/>
        <v>9</v>
      </c>
      <c r="BB14" s="49">
        <f t="shared" si="26"/>
        <v>74</v>
      </c>
      <c r="BC14" s="47">
        <f t="shared" si="27"/>
        <v>4</v>
      </c>
      <c r="BD14" s="56"/>
      <c r="BE14" s="53">
        <f>VLOOKUP($A14,'2025'!$A:$IZ,80,FALSE)</f>
        <v>49.345999999999997</v>
      </c>
      <c r="BF14" s="54">
        <f t="shared" si="28"/>
        <v>6</v>
      </c>
      <c r="BG14" s="53">
        <f>VLOOKUP($A14,'2025'!$A:$IZ,177,FALSE)</f>
        <v>38.962000000000003</v>
      </c>
      <c r="BH14" s="54">
        <f t="shared" si="29"/>
        <v>2</v>
      </c>
      <c r="BI14" s="53">
        <f>VLOOKUP($A14,'2025'!$A:$IZ,79,FALSE)</f>
        <v>36.076999999999998</v>
      </c>
      <c r="BJ14" s="54">
        <f t="shared" si="30"/>
        <v>6</v>
      </c>
      <c r="BK14" s="53">
        <f>VLOOKUP($A14,'2025'!$A:$IZ,176,FALSE)</f>
        <v>33.076999999999998</v>
      </c>
      <c r="BL14" s="54">
        <f t="shared" si="31"/>
        <v>10</v>
      </c>
      <c r="BM14" s="53">
        <f>VLOOKUP($A14,'2025'!$A:$IZ,11,FALSE)</f>
        <v>51.058999999999997</v>
      </c>
      <c r="BN14" s="54">
        <f t="shared" si="32"/>
        <v>8</v>
      </c>
      <c r="BO14" s="53">
        <f>VLOOKUP($A14,'2025'!$A:$IZ,222,FALSE)</f>
        <v>5.0380000000000003</v>
      </c>
      <c r="BP14" s="54">
        <f t="shared" si="33"/>
        <v>4</v>
      </c>
      <c r="BQ14" s="65">
        <f t="shared" si="34"/>
        <v>70</v>
      </c>
      <c r="BR14" s="47">
        <f t="shared" si="35"/>
        <v>5</v>
      </c>
      <c r="BS14" s="56"/>
      <c r="BT14" s="57">
        <f>VLOOKUP($A14,'Ratings Season'!$A:$M,10,FALSE)</f>
        <v>6.9</v>
      </c>
      <c r="BU14" s="54">
        <f t="shared" si="36"/>
        <v>6</v>
      </c>
      <c r="BV14" s="57">
        <f>VLOOKUP($A14,'Ratings Season'!$A:$M,12,FALSE)</f>
        <v>9.1999999999999993</v>
      </c>
      <c r="BW14" s="54">
        <f t="shared" si="37"/>
        <v>3</v>
      </c>
      <c r="BX14" s="57">
        <f>VLOOKUP($A14,'Ratings Season'!$A:$M,8,FALSE)</f>
        <v>16.100000000000001</v>
      </c>
      <c r="BY14" s="58">
        <f t="shared" si="38"/>
        <v>6</v>
      </c>
      <c r="BZ14" s="72"/>
    </row>
    <row r="15" spans="1:78" s="3" customFormat="1" ht="25" customHeight="1" x14ac:dyDescent="0.2">
      <c r="A15" s="85" t="s">
        <v>16</v>
      </c>
      <c r="B15" s="53">
        <f>VLOOKUP($A15,'2025'!$A:$IZ,222,FALSE)</f>
        <v>5.3040000000000003</v>
      </c>
      <c r="C15" s="54">
        <f t="shared" si="2"/>
        <v>3</v>
      </c>
      <c r="D15" s="55">
        <f>VLOOKUP($A15,'2025'!$A:$IZ,218,FALSE)</f>
        <v>2.6520000000000001</v>
      </c>
      <c r="E15" s="54">
        <f t="shared" si="3"/>
        <v>6</v>
      </c>
      <c r="F15" s="55">
        <f>VLOOKUP($A15,'2025'!$A:$IZ,49,FALSE)</f>
        <v>72.325000000000003</v>
      </c>
      <c r="G15" s="54">
        <f t="shared" si="3"/>
        <v>16</v>
      </c>
      <c r="H15" s="55">
        <f>VLOOKUP($A15,'2025'!$A:$IZ,229,FALSE)</f>
        <v>0.95699999999999996</v>
      </c>
      <c r="I15" s="54">
        <f t="shared" ref="I15" si="119">RANK(H15,H$5:H$22)</f>
        <v>9</v>
      </c>
      <c r="J15" s="49">
        <f t="shared" si="0"/>
        <v>70</v>
      </c>
      <c r="K15" s="47">
        <f t="shared" si="5"/>
        <v>9</v>
      </c>
      <c r="L15" s="56"/>
      <c r="M15" s="53">
        <f>VLOOKUP($A15,'2025'!$A:$IZ,88,FALSE)</f>
        <v>12.595000000000001</v>
      </c>
      <c r="N15" s="54">
        <f t="shared" si="1"/>
        <v>12</v>
      </c>
      <c r="O15" s="53">
        <f>VLOOKUP($A15,'2025'!$A:$IZ,84,FALSE)</f>
        <v>21.468</v>
      </c>
      <c r="P15" s="54">
        <f t="shared" ref="P15" si="120">RANK(O15,O$5:O$22)</f>
        <v>6</v>
      </c>
      <c r="Q15" s="53">
        <f>VLOOKUP($A15,'2025'!$A:$IZ,85,FALSE)</f>
        <v>24.085000000000001</v>
      </c>
      <c r="R15" s="54">
        <f t="shared" ref="R15" si="121">RANK(Q15,Q$5:Q$22)</f>
        <v>8</v>
      </c>
      <c r="S15" s="55">
        <f>VLOOKUP($A15,'2025'!$A:$IZ,29,FALSE)</f>
        <v>1.325</v>
      </c>
      <c r="T15" s="54">
        <f t="shared" ref="T15" si="122">RANK(S15,S$5:S$22)</f>
        <v>9</v>
      </c>
      <c r="U15" s="49">
        <f t="shared" si="9"/>
        <v>69</v>
      </c>
      <c r="V15" s="47">
        <f t="shared" si="10"/>
        <v>8</v>
      </c>
      <c r="W15" s="56"/>
      <c r="X15" s="53">
        <f>VLOOKUP($A15,'2025'!$A:$IZ,65,FALSE)</f>
        <v>45.058</v>
      </c>
      <c r="Y15" s="54">
        <f t="shared" ref="Y15" si="123">RANK(X15,X$5:X$22)</f>
        <v>7</v>
      </c>
      <c r="Z15" s="53">
        <f>VLOOKUP($A15,'2025'!$A:$IZ,64,FALSE)</f>
        <v>22.323</v>
      </c>
      <c r="AA15" s="54">
        <f t="shared" ref="AA15" si="124">RANK(Z15,Z$5:Z$22)</f>
        <v>12</v>
      </c>
      <c r="AB15" s="53">
        <f>VLOOKUP($A15,'2025'!$A:$IZ,63,FALSE)</f>
        <v>44.572000000000003</v>
      </c>
      <c r="AC15" s="54">
        <f t="shared" ref="AC15" si="125">RANK(AB15,AB$5:AB$22)</f>
        <v>16</v>
      </c>
      <c r="AD15" s="53">
        <f>VLOOKUP($A15,'2025'!$A:$IZ,71,FALSE)</f>
        <v>-3.6349999999999998</v>
      </c>
      <c r="AE15" s="54">
        <f t="shared" ref="AE15" si="126">RANK(AD15,AD$5:AD$22)</f>
        <v>17</v>
      </c>
      <c r="AF15" s="65">
        <f t="shared" si="15"/>
        <v>52</v>
      </c>
      <c r="AG15" s="47">
        <f t="shared" si="16"/>
        <v>12</v>
      </c>
      <c r="AH15" s="56"/>
      <c r="AI15" s="53">
        <f>VLOOKUP($A15,'2025'!$A:$IZ,183,FALSE)</f>
        <v>10.182</v>
      </c>
      <c r="AJ15" s="54">
        <f t="shared" si="17"/>
        <v>14</v>
      </c>
      <c r="AK15" s="53">
        <f>VLOOKUP($A15,'2025'!$A:$IZ,181,FALSE)</f>
        <v>21.207999999999998</v>
      </c>
      <c r="AL15" s="54">
        <f t="shared" si="17"/>
        <v>12</v>
      </c>
      <c r="AM15" s="53">
        <f>VLOOKUP($A15,'2025'!$A:$IZ,182,FALSE)</f>
        <v>24.064</v>
      </c>
      <c r="AN15" s="54">
        <f t="shared" ref="AN15" si="127">RANK(AM15,AM$5:AM$22,1)</f>
        <v>13</v>
      </c>
      <c r="AO15" s="53">
        <f>VLOOKUP($A15,'2025'!$A:$IZ,163,FALSE)</f>
        <v>26.571999999999999</v>
      </c>
      <c r="AP15" s="54">
        <f t="shared" ref="AP15" si="128">RANK(AO15,AO$5:AO$22,1)</f>
        <v>16</v>
      </c>
      <c r="AQ15" s="65">
        <f t="shared" si="20"/>
        <v>49</v>
      </c>
      <c r="AR15" s="47">
        <f t="shared" si="21"/>
        <v>14</v>
      </c>
      <c r="AS15" s="56"/>
      <c r="AT15" s="46">
        <f>VLOOKUP($A15,'2025'!$A:$IZ,250,FALSE)</f>
        <v>2.6960000000000002</v>
      </c>
      <c r="AU15" s="47">
        <f t="shared" si="22"/>
        <v>5</v>
      </c>
      <c r="AV15" s="46">
        <f>VLOOKUP($A15,'2025'!$A:$IZ,92,FALSE)</f>
        <v>11.435</v>
      </c>
      <c r="AW15" s="47">
        <f t="shared" si="23"/>
        <v>7</v>
      </c>
      <c r="AX15" s="46">
        <f>VLOOKUP($A15,'2025'!$A:$IZ,93,FALSE)</f>
        <v>261.73899999999998</v>
      </c>
      <c r="AY15" s="47">
        <f t="shared" si="24"/>
        <v>14</v>
      </c>
      <c r="AZ15" s="46">
        <f>VLOOKUP($A15,'2025'!$A:$IZ,108,FALSE)</f>
        <v>40.564999999999998</v>
      </c>
      <c r="BA15" s="47">
        <f t="shared" si="25"/>
        <v>12</v>
      </c>
      <c r="BB15" s="49">
        <f t="shared" si="26"/>
        <v>66</v>
      </c>
      <c r="BC15" s="47">
        <f t="shared" si="27"/>
        <v>11</v>
      </c>
      <c r="BD15" s="56"/>
      <c r="BE15" s="53">
        <f>VLOOKUP($A15,'2025'!$A:$IZ,80,FALSE)</f>
        <v>45.173999999999999</v>
      </c>
      <c r="BF15" s="54">
        <f t="shared" si="28"/>
        <v>11</v>
      </c>
      <c r="BG15" s="53">
        <f>VLOOKUP($A15,'2025'!$A:$IZ,177,FALSE)</f>
        <v>48.261000000000003</v>
      </c>
      <c r="BH15" s="54">
        <f t="shared" si="29"/>
        <v>12</v>
      </c>
      <c r="BI15" s="53">
        <f>VLOOKUP($A15,'2025'!$A:$IZ,79,FALSE)</f>
        <v>32.912999999999997</v>
      </c>
      <c r="BJ15" s="54">
        <f t="shared" si="30"/>
        <v>10</v>
      </c>
      <c r="BK15" s="53">
        <f>VLOOKUP($A15,'2025'!$A:$IZ,176,FALSE)</f>
        <v>35.390999999999998</v>
      </c>
      <c r="BL15" s="54">
        <f t="shared" si="31"/>
        <v>13</v>
      </c>
      <c r="BM15" s="53">
        <f>VLOOKUP($A15,'2025'!$A:$IZ,11,FALSE)</f>
        <v>51.448</v>
      </c>
      <c r="BN15" s="54">
        <f t="shared" si="32"/>
        <v>5</v>
      </c>
      <c r="BO15" s="53">
        <f>VLOOKUP($A15,'2025'!$A:$IZ,222,FALSE)</f>
        <v>5.3040000000000003</v>
      </c>
      <c r="BP15" s="54">
        <f t="shared" si="33"/>
        <v>3</v>
      </c>
      <c r="BQ15" s="65">
        <f t="shared" si="34"/>
        <v>52</v>
      </c>
      <c r="BR15" s="47">
        <f t="shared" si="35"/>
        <v>9</v>
      </c>
      <c r="BS15" s="56"/>
      <c r="BT15" s="57">
        <f>VLOOKUP($A15,'Ratings Season'!$A:$M,10,FALSE)</f>
        <v>-0.8</v>
      </c>
      <c r="BU15" s="54">
        <f t="shared" si="36"/>
        <v>10</v>
      </c>
      <c r="BV15" s="57">
        <f>VLOOKUP($A15,'Ratings Season'!$A:$M,12,FALSE)</f>
        <v>-2.9</v>
      </c>
      <c r="BW15" s="54">
        <f t="shared" si="37"/>
        <v>12</v>
      </c>
      <c r="BX15" s="57">
        <f>VLOOKUP($A15,'Ratings Season'!$A:$M,8,FALSE)</f>
        <v>-3.7</v>
      </c>
      <c r="BY15" s="58">
        <f t="shared" si="38"/>
        <v>12</v>
      </c>
      <c r="BZ15" s="72"/>
    </row>
    <row r="16" spans="1:78" s="3" customFormat="1" ht="25" customHeight="1" x14ac:dyDescent="0.2">
      <c r="A16" s="86" t="s">
        <v>11</v>
      </c>
      <c r="B16" s="53">
        <f>VLOOKUP($A16,'2025'!$A:$IZ,222,FALSE)</f>
        <v>-5.0869999999999997</v>
      </c>
      <c r="C16" s="54">
        <f t="shared" si="2"/>
        <v>15</v>
      </c>
      <c r="D16" s="55">
        <f>VLOOKUP($A16,'2025'!$A:$IZ,218,FALSE)</f>
        <v>0.65200000000000002</v>
      </c>
      <c r="E16" s="54">
        <f t="shared" si="3"/>
        <v>8</v>
      </c>
      <c r="F16" s="55">
        <f>VLOOKUP($A16,'2025'!$A:$IZ,49,FALSE)</f>
        <v>76.131</v>
      </c>
      <c r="G16" s="54">
        <f t="shared" si="3"/>
        <v>6</v>
      </c>
      <c r="H16" s="55">
        <f>VLOOKUP($A16,'2025'!$A:$IZ,229,FALSE)</f>
        <v>2.609</v>
      </c>
      <c r="I16" s="54">
        <f t="shared" ref="I16" si="129">RANK(H16,H$5:H$22)</f>
        <v>6</v>
      </c>
      <c r="J16" s="49">
        <f t="shared" si="0"/>
        <v>69</v>
      </c>
      <c r="K16" s="47">
        <f t="shared" si="5"/>
        <v>10</v>
      </c>
      <c r="L16" s="56"/>
      <c r="M16" s="53">
        <f>VLOOKUP($A16,'2025'!$A:$IZ,88,FALSE)</f>
        <v>10.385</v>
      </c>
      <c r="N16" s="54">
        <f t="shared" si="1"/>
        <v>18</v>
      </c>
      <c r="O16" s="53">
        <f>VLOOKUP($A16,'2025'!$A:$IZ,84,FALSE)</f>
        <v>18.814</v>
      </c>
      <c r="P16" s="54">
        <f t="shared" ref="P16" si="130">RANK(O16,O$5:O$22)</f>
        <v>15</v>
      </c>
      <c r="Q16" s="53">
        <f>VLOOKUP($A16,'2025'!$A:$IZ,85,FALSE)</f>
        <v>19.393000000000001</v>
      </c>
      <c r="R16" s="54">
        <f t="shared" ref="R16" si="131">RANK(Q16,Q$5:Q$22)</f>
        <v>18</v>
      </c>
      <c r="S16" s="55">
        <f>VLOOKUP($A16,'2025'!$A:$IZ,29,FALSE)</f>
        <v>-0.57299999999999995</v>
      </c>
      <c r="T16" s="54">
        <f t="shared" ref="T16" si="132">RANK(S16,S$5:S$22)</f>
        <v>14</v>
      </c>
      <c r="U16" s="49">
        <f t="shared" si="9"/>
        <v>39</v>
      </c>
      <c r="V16" s="47">
        <f t="shared" si="10"/>
        <v>16</v>
      </c>
      <c r="W16" s="56"/>
      <c r="X16" s="53">
        <f>VLOOKUP($A16,'2025'!$A:$IZ,65,FALSE)</f>
        <v>44.34</v>
      </c>
      <c r="Y16" s="54">
        <f t="shared" ref="Y16" si="133">RANK(X16,X$5:X$22)</f>
        <v>11</v>
      </c>
      <c r="Z16" s="53">
        <f>VLOOKUP($A16,'2025'!$A:$IZ,64,FALSE)</f>
        <v>25.189</v>
      </c>
      <c r="AA16" s="54">
        <f t="shared" ref="AA16" si="134">RANK(Z16,Z$5:Z$22)</f>
        <v>5</v>
      </c>
      <c r="AB16" s="53">
        <f>VLOOKUP($A16,'2025'!$A:$IZ,63,FALSE)</f>
        <v>51.445</v>
      </c>
      <c r="AC16" s="54">
        <f t="shared" ref="AC16" si="135">RANK(AB16,AB$5:AB$22)</f>
        <v>3</v>
      </c>
      <c r="AD16" s="53">
        <f>VLOOKUP($A16,'2025'!$A:$IZ,71,FALSE)</f>
        <v>-0.111</v>
      </c>
      <c r="AE16" s="54">
        <f t="shared" ref="AE16" si="136">RANK(AD16,AD$5:AD$22)</f>
        <v>9</v>
      </c>
      <c r="AF16" s="65">
        <f t="shared" si="15"/>
        <v>76</v>
      </c>
      <c r="AG16" s="47">
        <f t="shared" si="16"/>
        <v>6</v>
      </c>
      <c r="AH16" s="56"/>
      <c r="AI16" s="53">
        <f>VLOOKUP($A16,'2025'!$A:$IZ,183,FALSE)</f>
        <v>12.340999999999999</v>
      </c>
      <c r="AJ16" s="54">
        <f t="shared" si="17"/>
        <v>15</v>
      </c>
      <c r="AK16" s="53">
        <f>VLOOKUP($A16,'2025'!$A:$IZ,181,FALSE)</f>
        <v>25.484999999999999</v>
      </c>
      <c r="AL16" s="54">
        <f t="shared" si="17"/>
        <v>18</v>
      </c>
      <c r="AM16" s="53">
        <f>VLOOKUP($A16,'2025'!$A:$IZ,182,FALSE)</f>
        <v>26.844999999999999</v>
      </c>
      <c r="AN16" s="54">
        <f t="shared" ref="AN16" si="137">RANK(AM16,AM$5:AM$22,1)</f>
        <v>16</v>
      </c>
      <c r="AO16" s="53">
        <f>VLOOKUP($A16,'2025'!$A:$IZ,163,FALSE)</f>
        <v>27.067</v>
      </c>
      <c r="AP16" s="54">
        <f t="shared" ref="AP16" si="138">RANK(AO16,AO$5:AO$22,1)</f>
        <v>17</v>
      </c>
      <c r="AQ16" s="65">
        <f t="shared" si="20"/>
        <v>38</v>
      </c>
      <c r="AR16" s="47">
        <f t="shared" si="21"/>
        <v>16</v>
      </c>
      <c r="AS16" s="56"/>
      <c r="AT16" s="46">
        <f>VLOOKUP($A16,'2025'!$A:$IZ,250,FALSE)</f>
        <v>-5.87</v>
      </c>
      <c r="AU16" s="47">
        <f t="shared" si="22"/>
        <v>16</v>
      </c>
      <c r="AV16" s="46">
        <f>VLOOKUP($A16,'2025'!$A:$IZ,92,FALSE)</f>
        <v>10.651999999999999</v>
      </c>
      <c r="AW16" s="47">
        <f t="shared" si="23"/>
        <v>11</v>
      </c>
      <c r="AX16" s="46">
        <f>VLOOKUP($A16,'2025'!$A:$IZ,93,FALSE)</f>
        <v>261.08699999999999</v>
      </c>
      <c r="AY16" s="47">
        <f t="shared" si="24"/>
        <v>16</v>
      </c>
      <c r="AZ16" s="46">
        <f>VLOOKUP($A16,'2025'!$A:$IZ,108,FALSE)</f>
        <v>39.957000000000001</v>
      </c>
      <c r="BA16" s="47">
        <f t="shared" si="25"/>
        <v>15</v>
      </c>
      <c r="BB16" s="49">
        <f t="shared" si="26"/>
        <v>46</v>
      </c>
      <c r="BC16" s="47">
        <f t="shared" si="27"/>
        <v>18</v>
      </c>
      <c r="BD16" s="56"/>
      <c r="BE16" s="53">
        <f>VLOOKUP($A16,'2025'!$A:$IZ,80,FALSE)</f>
        <v>35.738999999999997</v>
      </c>
      <c r="BF16" s="54">
        <f t="shared" si="28"/>
        <v>17</v>
      </c>
      <c r="BG16" s="53">
        <f>VLOOKUP($A16,'2025'!$A:$IZ,177,FALSE)</f>
        <v>55.87</v>
      </c>
      <c r="BH16" s="54">
        <f t="shared" si="29"/>
        <v>16</v>
      </c>
      <c r="BI16" s="53">
        <f>VLOOKUP($A16,'2025'!$A:$IZ,79,FALSE)</f>
        <v>37.783000000000001</v>
      </c>
      <c r="BJ16" s="54">
        <f t="shared" si="30"/>
        <v>4</v>
      </c>
      <c r="BK16" s="53">
        <f>VLOOKUP($A16,'2025'!$A:$IZ,176,FALSE)</f>
        <v>42.347999999999999</v>
      </c>
      <c r="BL16" s="54">
        <f t="shared" si="31"/>
        <v>18</v>
      </c>
      <c r="BM16" s="53">
        <f>VLOOKUP($A16,'2025'!$A:$IZ,11,FALSE)</f>
        <v>45.872</v>
      </c>
      <c r="BN16" s="54">
        <f t="shared" si="32"/>
        <v>18</v>
      </c>
      <c r="BO16" s="53">
        <f>VLOOKUP($A16,'2025'!$A:$IZ,222,FALSE)</f>
        <v>-5.0869999999999997</v>
      </c>
      <c r="BP16" s="54">
        <f t="shared" si="33"/>
        <v>15</v>
      </c>
      <c r="BQ16" s="65">
        <f t="shared" si="34"/>
        <v>18</v>
      </c>
      <c r="BR16" s="47">
        <f t="shared" si="35"/>
        <v>15</v>
      </c>
      <c r="BS16" s="56"/>
      <c r="BT16" s="57">
        <f>VLOOKUP($A16,'Ratings Season'!$A:$M,10,FALSE)</f>
        <v>-5.3</v>
      </c>
      <c r="BU16" s="54">
        <f t="shared" si="36"/>
        <v>13</v>
      </c>
      <c r="BV16" s="57">
        <f>VLOOKUP($A16,'Ratings Season'!$A:$M,12,FALSE)</f>
        <v>-16.100000000000001</v>
      </c>
      <c r="BW16" s="54">
        <f t="shared" si="37"/>
        <v>17</v>
      </c>
      <c r="BX16" s="57">
        <f>VLOOKUP($A16,'Ratings Season'!$A:$M,8,FALSE)</f>
        <v>-21.4</v>
      </c>
      <c r="BY16" s="58">
        <f t="shared" si="38"/>
        <v>15</v>
      </c>
      <c r="BZ16" s="72"/>
    </row>
    <row r="17" spans="1:78" s="3" customFormat="1" ht="25" customHeight="1" x14ac:dyDescent="0.2">
      <c r="A17" s="87" t="s">
        <v>13</v>
      </c>
      <c r="B17" s="53">
        <f>VLOOKUP($A17,'2025'!$A:$IZ,222,FALSE)</f>
        <v>-10.173999999999999</v>
      </c>
      <c r="C17" s="54">
        <f t="shared" si="2"/>
        <v>18</v>
      </c>
      <c r="D17" s="55">
        <f>VLOOKUP($A17,'2025'!$A:$IZ,218,FALSE)</f>
        <v>-8.6959999999999997</v>
      </c>
      <c r="E17" s="54">
        <f t="shared" si="3"/>
        <v>17</v>
      </c>
      <c r="F17" s="55">
        <f>VLOOKUP($A17,'2025'!$A:$IZ,49,FALSE)</f>
        <v>74.021000000000001</v>
      </c>
      <c r="G17" s="54">
        <f t="shared" si="3"/>
        <v>11</v>
      </c>
      <c r="H17" s="55">
        <f>VLOOKUP($A17,'2025'!$A:$IZ,229,FALSE)</f>
        <v>-2.2610000000000001</v>
      </c>
      <c r="I17" s="54">
        <f t="shared" ref="I17" si="139">RANK(H17,H$5:H$22)</f>
        <v>15</v>
      </c>
      <c r="J17" s="49">
        <f t="shared" si="0"/>
        <v>43</v>
      </c>
      <c r="K17" s="47">
        <f t="shared" si="5"/>
        <v>16</v>
      </c>
      <c r="L17" s="56"/>
      <c r="M17" s="53">
        <f>VLOOKUP($A17,'2025'!$A:$IZ,88,FALSE)</f>
        <v>10.968999999999999</v>
      </c>
      <c r="N17" s="54">
        <f t="shared" si="1"/>
        <v>15</v>
      </c>
      <c r="O17" s="53">
        <f>VLOOKUP($A17,'2025'!$A:$IZ,84,FALSE)</f>
        <v>18.841000000000001</v>
      </c>
      <c r="P17" s="54">
        <f t="shared" ref="P17" si="140">RANK(O17,O$5:O$22)</f>
        <v>14</v>
      </c>
      <c r="Q17" s="53">
        <f>VLOOKUP($A17,'2025'!$A:$IZ,85,FALSE)</f>
        <v>20.062999999999999</v>
      </c>
      <c r="R17" s="54">
        <f t="shared" ref="R17" si="141">RANK(Q17,Q$5:Q$22)</f>
        <v>16</v>
      </c>
      <c r="S17" s="55">
        <f>VLOOKUP($A17,'2025'!$A:$IZ,29,FALSE)</f>
        <v>-0.41299999999999998</v>
      </c>
      <c r="T17" s="54">
        <f t="shared" ref="T17" si="142">RANK(S17,S$5:S$22)</f>
        <v>13</v>
      </c>
      <c r="U17" s="49">
        <f t="shared" si="9"/>
        <v>46</v>
      </c>
      <c r="V17" s="47">
        <f t="shared" si="10"/>
        <v>14</v>
      </c>
      <c r="W17" s="56"/>
      <c r="X17" s="53">
        <f>VLOOKUP($A17,'2025'!$A:$IZ,65,FALSE)</f>
        <v>43.073</v>
      </c>
      <c r="Y17" s="54">
        <f t="shared" ref="Y17" si="143">RANK(X17,X$5:X$22)</f>
        <v>14</v>
      </c>
      <c r="Z17" s="53">
        <f>VLOOKUP($A17,'2025'!$A:$IZ,64,FALSE)</f>
        <v>21.67</v>
      </c>
      <c r="AA17" s="54">
        <f t="shared" ref="AA17" si="144">RANK(Z17,Z$5:Z$22)</f>
        <v>14</v>
      </c>
      <c r="AB17" s="53">
        <f>VLOOKUP($A17,'2025'!$A:$IZ,63,FALSE)</f>
        <v>44.936</v>
      </c>
      <c r="AC17" s="54">
        <f t="shared" ref="AC17" si="145">RANK(AB17,AB$5:AB$22)</f>
        <v>14</v>
      </c>
      <c r="AD17" s="53">
        <f>VLOOKUP($A17,'2025'!$A:$IZ,71,FALSE)</f>
        <v>-2.85</v>
      </c>
      <c r="AE17" s="54">
        <f t="shared" ref="AE17" si="146">RANK(AD17,AD$5:AD$22)</f>
        <v>16</v>
      </c>
      <c r="AF17" s="65">
        <f t="shared" si="15"/>
        <v>46</v>
      </c>
      <c r="AG17" s="47">
        <f t="shared" si="16"/>
        <v>16</v>
      </c>
      <c r="AH17" s="56"/>
      <c r="AI17" s="53">
        <f>VLOOKUP($A17,'2025'!$A:$IZ,183,FALSE)</f>
        <v>8.6069999999999993</v>
      </c>
      <c r="AJ17" s="54">
        <f t="shared" si="17"/>
        <v>4</v>
      </c>
      <c r="AK17" s="53">
        <f>VLOOKUP($A17,'2025'!$A:$IZ,181,FALSE)</f>
        <v>21.991</v>
      </c>
      <c r="AL17" s="54">
        <f t="shared" si="17"/>
        <v>13</v>
      </c>
      <c r="AM17" s="53">
        <f>VLOOKUP($A17,'2025'!$A:$IZ,182,FALSE)</f>
        <v>21.920999999999999</v>
      </c>
      <c r="AN17" s="54">
        <f t="shared" ref="AN17" si="147">RANK(AM17,AM$5:AM$22,1)</f>
        <v>7</v>
      </c>
      <c r="AO17" s="53">
        <f>VLOOKUP($A17,'2025'!$A:$IZ,163,FALSE)</f>
        <v>24.486999999999998</v>
      </c>
      <c r="AP17" s="54">
        <f t="shared" ref="AP17" si="148">RANK(AO17,AO$5:AO$22,1)</f>
        <v>12</v>
      </c>
      <c r="AQ17" s="65">
        <f t="shared" si="20"/>
        <v>68</v>
      </c>
      <c r="AR17" s="47">
        <f t="shared" si="21"/>
        <v>11</v>
      </c>
      <c r="AS17" s="56"/>
      <c r="AT17" s="46">
        <f>VLOOKUP($A17,'2025'!$A:$IZ,250,FALSE)</f>
        <v>0.56499999999999995</v>
      </c>
      <c r="AU17" s="47">
        <f t="shared" si="22"/>
        <v>9</v>
      </c>
      <c r="AV17" s="46">
        <f>VLOOKUP($A17,'2025'!$A:$IZ,92,FALSE)</f>
        <v>11.042999999999999</v>
      </c>
      <c r="AW17" s="47">
        <f t="shared" si="23"/>
        <v>9</v>
      </c>
      <c r="AX17" s="46">
        <f>VLOOKUP($A17,'2025'!$A:$IZ,93,FALSE)</f>
        <v>274.91300000000001</v>
      </c>
      <c r="AY17" s="47">
        <f t="shared" si="24"/>
        <v>3</v>
      </c>
      <c r="AZ17" s="46">
        <f>VLOOKUP($A17,'2025'!$A:$IZ,108,FALSE)</f>
        <v>41.478000000000002</v>
      </c>
      <c r="BA17" s="47">
        <f t="shared" si="25"/>
        <v>11</v>
      </c>
      <c r="BB17" s="49">
        <f t="shared" si="26"/>
        <v>72</v>
      </c>
      <c r="BC17" s="47">
        <f t="shared" si="27"/>
        <v>6</v>
      </c>
      <c r="BD17" s="56"/>
      <c r="BE17" s="53">
        <f>VLOOKUP($A17,'2025'!$A:$IZ,80,FALSE)</f>
        <v>38.826000000000001</v>
      </c>
      <c r="BF17" s="54">
        <f t="shared" si="28"/>
        <v>15</v>
      </c>
      <c r="BG17" s="53">
        <f>VLOOKUP($A17,'2025'!$A:$IZ,177,FALSE)</f>
        <v>51.435000000000002</v>
      </c>
      <c r="BH17" s="54">
        <f t="shared" si="29"/>
        <v>14</v>
      </c>
      <c r="BI17" s="53">
        <f>VLOOKUP($A17,'2025'!$A:$IZ,79,FALSE)</f>
        <v>32.087000000000003</v>
      </c>
      <c r="BJ17" s="54">
        <f t="shared" si="30"/>
        <v>13</v>
      </c>
      <c r="BK17" s="53">
        <f>VLOOKUP($A17,'2025'!$A:$IZ,176,FALSE)</f>
        <v>38.957000000000001</v>
      </c>
      <c r="BL17" s="54">
        <f t="shared" si="31"/>
        <v>16</v>
      </c>
      <c r="BM17" s="53">
        <f>VLOOKUP($A17,'2025'!$A:$IZ,11,FALSE)</f>
        <v>48.576000000000001</v>
      </c>
      <c r="BN17" s="54">
        <f t="shared" si="32"/>
        <v>12</v>
      </c>
      <c r="BO17" s="53">
        <f>VLOOKUP($A17,'2025'!$A:$IZ,222,FALSE)</f>
        <v>-10.173999999999999</v>
      </c>
      <c r="BP17" s="54">
        <f t="shared" si="33"/>
        <v>18</v>
      </c>
      <c r="BQ17" s="65">
        <f t="shared" si="34"/>
        <v>18</v>
      </c>
      <c r="BR17" s="47">
        <f t="shared" si="35"/>
        <v>15</v>
      </c>
      <c r="BS17" s="56"/>
      <c r="BT17" s="57">
        <f>VLOOKUP($A17,'Ratings Season'!$A:$M,10,FALSE)</f>
        <v>-7.7</v>
      </c>
      <c r="BU17" s="54">
        <f t="shared" si="36"/>
        <v>15</v>
      </c>
      <c r="BV17" s="57">
        <f>VLOOKUP($A17,'Ratings Season'!$A:$M,12,FALSE)</f>
        <v>-7.3</v>
      </c>
      <c r="BW17" s="54">
        <f t="shared" si="37"/>
        <v>14</v>
      </c>
      <c r="BX17" s="57">
        <f>VLOOKUP($A17,'Ratings Season'!$A:$M,8,FALSE)</f>
        <v>-15</v>
      </c>
      <c r="BY17" s="58">
        <f t="shared" si="38"/>
        <v>14</v>
      </c>
      <c r="BZ17" s="72"/>
    </row>
    <row r="18" spans="1:78" s="3" customFormat="1" ht="25" customHeight="1" x14ac:dyDescent="0.2">
      <c r="A18" s="88" t="s">
        <v>5</v>
      </c>
      <c r="B18" s="53">
        <f>VLOOKUP($A18,'2025'!$A:$IZ,222,FALSE)</f>
        <v>-5.3040000000000003</v>
      </c>
      <c r="C18" s="54">
        <f t="shared" si="2"/>
        <v>16</v>
      </c>
      <c r="D18" s="55">
        <f>VLOOKUP($A18,'2025'!$A:$IZ,218,FALSE)</f>
        <v>-4.9130000000000003</v>
      </c>
      <c r="E18" s="54">
        <f t="shared" si="3"/>
        <v>15</v>
      </c>
      <c r="F18" s="55">
        <f>VLOOKUP($A18,'2025'!$A:$IZ,49,FALSE)</f>
        <v>69.340999999999994</v>
      </c>
      <c r="G18" s="54">
        <f t="shared" si="3"/>
        <v>18</v>
      </c>
      <c r="H18" s="55">
        <f>VLOOKUP($A18,'2025'!$A:$IZ,229,FALSE)</f>
        <v>-4.5650000000000004</v>
      </c>
      <c r="I18" s="54">
        <f t="shared" ref="I18" si="149">RANK(H18,H$5:H$22)</f>
        <v>17</v>
      </c>
      <c r="J18" s="49">
        <f t="shared" si="0"/>
        <v>38</v>
      </c>
      <c r="K18" s="47">
        <f t="shared" si="5"/>
        <v>18</v>
      </c>
      <c r="L18" s="56"/>
      <c r="M18" s="53">
        <f>VLOOKUP($A18,'2025'!$A:$IZ,88,FALSE)</f>
        <v>11.097</v>
      </c>
      <c r="N18" s="54">
        <f t="shared" si="1"/>
        <v>14</v>
      </c>
      <c r="O18" s="53">
        <f>VLOOKUP($A18,'2025'!$A:$IZ,84,FALSE)</f>
        <v>17.745999999999999</v>
      </c>
      <c r="P18" s="54">
        <f t="shared" ref="P18" si="150">RANK(O18,O$5:O$22)</f>
        <v>16</v>
      </c>
      <c r="Q18" s="53">
        <f>VLOOKUP($A18,'2025'!$A:$IZ,85,FALSE)</f>
        <v>20.812000000000001</v>
      </c>
      <c r="R18" s="54">
        <f t="shared" ref="R18" si="151">RANK(Q18,Q$5:Q$22)</f>
        <v>13</v>
      </c>
      <c r="S18" s="55">
        <f>VLOOKUP($A18,'2025'!$A:$IZ,29,FALSE)</f>
        <v>-0.63400000000000001</v>
      </c>
      <c r="T18" s="54">
        <f t="shared" ref="T18" si="152">RANK(S18,S$5:S$22)</f>
        <v>15</v>
      </c>
      <c r="U18" s="49">
        <f t="shared" si="9"/>
        <v>46</v>
      </c>
      <c r="V18" s="47">
        <f t="shared" si="10"/>
        <v>14</v>
      </c>
      <c r="W18" s="56"/>
      <c r="X18" s="53">
        <f>VLOOKUP($A18,'2025'!$A:$IZ,65,FALSE)</f>
        <v>42.183</v>
      </c>
      <c r="Y18" s="54">
        <f t="shared" ref="Y18" si="153">RANK(X18,X$5:X$22)</f>
        <v>15</v>
      </c>
      <c r="Z18" s="53">
        <f>VLOOKUP($A18,'2025'!$A:$IZ,64,FALSE)</f>
        <v>20.059000000000001</v>
      </c>
      <c r="AA18" s="54">
        <f t="shared" ref="AA18" si="154">RANK(Z18,Z$5:Z$22)</f>
        <v>17</v>
      </c>
      <c r="AB18" s="53">
        <f>VLOOKUP($A18,'2025'!$A:$IZ,63,FALSE)</f>
        <v>43.966000000000001</v>
      </c>
      <c r="AC18" s="54">
        <f t="shared" ref="AC18" si="155">RANK(AB18,AB$5:AB$22)</f>
        <v>17</v>
      </c>
      <c r="AD18" s="53">
        <f>VLOOKUP($A18,'2025'!$A:$IZ,71,FALSE)</f>
        <v>-1.4550000000000001</v>
      </c>
      <c r="AE18" s="54">
        <f t="shared" ref="AE18" si="156">RANK(AD18,AD$5:AD$22)</f>
        <v>12</v>
      </c>
      <c r="AF18" s="65">
        <f t="shared" si="15"/>
        <v>43</v>
      </c>
      <c r="AG18" s="47">
        <f t="shared" si="16"/>
        <v>17</v>
      </c>
      <c r="AH18" s="56"/>
      <c r="AI18" s="53">
        <f>VLOOKUP($A18,'2025'!$A:$IZ,183,FALSE)</f>
        <v>12.404999999999999</v>
      </c>
      <c r="AJ18" s="54">
        <f t="shared" si="17"/>
        <v>16</v>
      </c>
      <c r="AK18" s="53">
        <f>VLOOKUP($A18,'2025'!$A:$IZ,181,FALSE)</f>
        <v>24.103000000000002</v>
      </c>
      <c r="AL18" s="54">
        <f t="shared" si="17"/>
        <v>16</v>
      </c>
      <c r="AM18" s="53">
        <f>VLOOKUP($A18,'2025'!$A:$IZ,182,FALSE)</f>
        <v>27.088999999999999</v>
      </c>
      <c r="AN18" s="54">
        <f t="shared" ref="AN18" si="157">RANK(AM18,AM$5:AM$22,1)</f>
        <v>17</v>
      </c>
      <c r="AO18" s="53">
        <f>VLOOKUP($A18,'2025'!$A:$IZ,163,FALSE)</f>
        <v>24.824000000000002</v>
      </c>
      <c r="AP18" s="54">
        <f t="shared" ref="AP18" si="158">RANK(AO18,AO$5:AO$22,1)</f>
        <v>13</v>
      </c>
      <c r="AQ18" s="65">
        <f t="shared" si="20"/>
        <v>42</v>
      </c>
      <c r="AR18" s="47">
        <f t="shared" si="21"/>
        <v>15</v>
      </c>
      <c r="AS18" s="56"/>
      <c r="AT18" s="46">
        <f>VLOOKUP($A18,'2025'!$A:$IZ,250,FALSE)</f>
        <v>-10.348000000000001</v>
      </c>
      <c r="AU18" s="47">
        <f t="shared" si="22"/>
        <v>18</v>
      </c>
      <c r="AV18" s="46">
        <f>VLOOKUP($A18,'2025'!$A:$IZ,92,FALSE)</f>
        <v>7.7389999999999999</v>
      </c>
      <c r="AW18" s="47">
        <f t="shared" si="23"/>
        <v>18</v>
      </c>
      <c r="AX18" s="46">
        <f>VLOOKUP($A18,'2025'!$A:$IZ,93,FALSE)</f>
        <v>268.08699999999999</v>
      </c>
      <c r="AY18" s="47">
        <f t="shared" si="24"/>
        <v>9</v>
      </c>
      <c r="AZ18" s="46">
        <f>VLOOKUP($A18,'2025'!$A:$IZ,108,FALSE)</f>
        <v>40.564999999999998</v>
      </c>
      <c r="BA18" s="47">
        <f t="shared" si="25"/>
        <v>12</v>
      </c>
      <c r="BB18" s="49">
        <f t="shared" si="26"/>
        <v>47</v>
      </c>
      <c r="BC18" s="47">
        <f t="shared" si="27"/>
        <v>17</v>
      </c>
      <c r="BD18" s="56"/>
      <c r="BE18" s="53">
        <f>VLOOKUP($A18,'2025'!$A:$IZ,80,FALSE)</f>
        <v>34.609000000000002</v>
      </c>
      <c r="BF18" s="54">
        <f t="shared" si="28"/>
        <v>18</v>
      </c>
      <c r="BG18" s="53">
        <f>VLOOKUP($A18,'2025'!$A:$IZ,177,FALSE)</f>
        <v>53.87</v>
      </c>
      <c r="BH18" s="54">
        <f t="shared" si="29"/>
        <v>15</v>
      </c>
      <c r="BI18" s="53">
        <f>VLOOKUP($A18,'2025'!$A:$IZ,79,FALSE)</f>
        <v>24.042999999999999</v>
      </c>
      <c r="BJ18" s="54">
        <f t="shared" si="30"/>
        <v>17</v>
      </c>
      <c r="BK18" s="53">
        <f>VLOOKUP($A18,'2025'!$A:$IZ,176,FALSE)</f>
        <v>37</v>
      </c>
      <c r="BL18" s="54">
        <f t="shared" si="31"/>
        <v>15</v>
      </c>
      <c r="BM18" s="53">
        <f>VLOOKUP($A18,'2025'!$A:$IZ,11,FALSE)</f>
        <v>46.302</v>
      </c>
      <c r="BN18" s="54">
        <f t="shared" si="32"/>
        <v>16</v>
      </c>
      <c r="BO18" s="53">
        <f>VLOOKUP($A18,'2025'!$A:$IZ,222,FALSE)</f>
        <v>-5.3040000000000003</v>
      </c>
      <c r="BP18" s="54">
        <f t="shared" si="33"/>
        <v>16</v>
      </c>
      <c r="BQ18" s="65">
        <f t="shared" si="34"/>
        <v>9</v>
      </c>
      <c r="BR18" s="47">
        <f t="shared" si="35"/>
        <v>17</v>
      </c>
      <c r="BS18" s="56"/>
      <c r="BT18" s="57">
        <f>VLOOKUP($A18,'Ratings Season'!$A:$M,10,FALSE)</f>
        <v>-20.8</v>
      </c>
      <c r="BU18" s="54">
        <f t="shared" si="36"/>
        <v>18</v>
      </c>
      <c r="BV18" s="57">
        <f>VLOOKUP($A18,'Ratings Season'!$A:$M,12,FALSE)</f>
        <v>-11.1</v>
      </c>
      <c r="BW18" s="54">
        <f t="shared" si="37"/>
        <v>16</v>
      </c>
      <c r="BX18" s="57">
        <f>VLOOKUP($A18,'Ratings Season'!$A:$M,8,FALSE)</f>
        <v>-31.9</v>
      </c>
      <c r="BY18" s="58">
        <f t="shared" si="38"/>
        <v>17</v>
      </c>
      <c r="BZ18" s="72"/>
    </row>
    <row r="19" spans="1:78" s="3" customFormat="1" ht="25" customHeight="1" x14ac:dyDescent="0.2">
      <c r="A19" s="89" t="s">
        <v>15</v>
      </c>
      <c r="B19" s="53">
        <f>VLOOKUP($A19,'2025'!$A:$IZ,222,FALSE)</f>
        <v>1.0429999999999999</v>
      </c>
      <c r="C19" s="54">
        <f t="shared" si="2"/>
        <v>7</v>
      </c>
      <c r="D19" s="55">
        <f>VLOOKUP($A19,'2025'!$A:$IZ,218,FALSE)</f>
        <v>11.304</v>
      </c>
      <c r="E19" s="54">
        <f t="shared" si="3"/>
        <v>1</v>
      </c>
      <c r="F19" s="55">
        <f>VLOOKUP($A19,'2025'!$A:$IZ,49,FALSE)</f>
        <v>74.798000000000002</v>
      </c>
      <c r="G19" s="54">
        <f t="shared" si="3"/>
        <v>9</v>
      </c>
      <c r="H19" s="55">
        <f>VLOOKUP($A19,'2025'!$A:$IZ,229,FALSE)</f>
        <v>1</v>
      </c>
      <c r="I19" s="54">
        <f t="shared" ref="I19" si="159">RANK(H19,H$5:H$22)</f>
        <v>8</v>
      </c>
      <c r="J19" s="49">
        <f t="shared" si="0"/>
        <v>79</v>
      </c>
      <c r="K19" s="47">
        <f t="shared" si="5"/>
        <v>3</v>
      </c>
      <c r="L19" s="56"/>
      <c r="M19" s="53">
        <f>VLOOKUP($A19,'2025'!$A:$IZ,88,FALSE)</f>
        <v>13.680999999999999</v>
      </c>
      <c r="N19" s="54">
        <f t="shared" si="1"/>
        <v>6</v>
      </c>
      <c r="O19" s="53">
        <f>VLOOKUP($A19,'2025'!$A:$IZ,84,FALSE)</f>
        <v>20.279</v>
      </c>
      <c r="P19" s="54">
        <f t="shared" ref="P19" si="160">RANK(O19,O$5:O$22)</f>
        <v>12</v>
      </c>
      <c r="Q19" s="53">
        <f>VLOOKUP($A19,'2025'!$A:$IZ,85,FALSE)</f>
        <v>20.087</v>
      </c>
      <c r="R19" s="54">
        <f t="shared" ref="R19" si="161">RANK(Q19,Q$5:Q$22)</f>
        <v>15</v>
      </c>
      <c r="S19" s="55">
        <f>VLOOKUP($A19,'2025'!$A:$IZ,29,FALSE)</f>
        <v>1.6930000000000001</v>
      </c>
      <c r="T19" s="54">
        <f t="shared" ref="T19" si="162">RANK(S19,S$5:S$22)</f>
        <v>8</v>
      </c>
      <c r="U19" s="49">
        <f t="shared" si="9"/>
        <v>63</v>
      </c>
      <c r="V19" s="47">
        <f t="shared" si="10"/>
        <v>12</v>
      </c>
      <c r="W19" s="56"/>
      <c r="X19" s="53">
        <f>VLOOKUP($A19,'2025'!$A:$IZ,65,FALSE)</f>
        <v>44.994999999999997</v>
      </c>
      <c r="Y19" s="54">
        <f t="shared" ref="Y19" si="163">RANK(X19,X$5:X$22)</f>
        <v>8</v>
      </c>
      <c r="Z19" s="53">
        <f>VLOOKUP($A19,'2025'!$A:$IZ,64,FALSE)</f>
        <v>24.166</v>
      </c>
      <c r="AA19" s="54">
        <f t="shared" ref="AA19" si="164">RANK(Z19,Z$5:Z$22)</f>
        <v>7</v>
      </c>
      <c r="AB19" s="53">
        <f>VLOOKUP($A19,'2025'!$A:$IZ,63,FALSE)</f>
        <v>48.639000000000003</v>
      </c>
      <c r="AC19" s="54">
        <f t="shared" ref="AC19" si="165">RANK(AB19,AB$5:AB$22)</f>
        <v>9</v>
      </c>
      <c r="AD19" s="53">
        <f>VLOOKUP($A19,'2025'!$A:$IZ,71,FALSE)</f>
        <v>-0.998</v>
      </c>
      <c r="AE19" s="54">
        <f t="shared" ref="AE19" si="166">RANK(AD19,AD$5:AD$22)</f>
        <v>10</v>
      </c>
      <c r="AF19" s="65">
        <f t="shared" si="15"/>
        <v>70</v>
      </c>
      <c r="AG19" s="47">
        <f t="shared" si="16"/>
        <v>8</v>
      </c>
      <c r="AH19" s="56"/>
      <c r="AI19" s="53">
        <f>VLOOKUP($A19,'2025'!$A:$IZ,183,FALSE)</f>
        <v>9.4779999999999998</v>
      </c>
      <c r="AJ19" s="54">
        <f t="shared" si="17"/>
        <v>11</v>
      </c>
      <c r="AK19" s="53">
        <f>VLOOKUP($A19,'2025'!$A:$IZ,181,FALSE)</f>
        <v>22.988</v>
      </c>
      <c r="AL19" s="54">
        <f t="shared" si="17"/>
        <v>14</v>
      </c>
      <c r="AM19" s="53">
        <f>VLOOKUP($A19,'2025'!$A:$IZ,182,FALSE)</f>
        <v>21.385000000000002</v>
      </c>
      <c r="AN19" s="54">
        <f t="shared" ref="AN19" si="167">RANK(AM19,AM$5:AM$22,1)</f>
        <v>6</v>
      </c>
      <c r="AO19" s="53">
        <f>VLOOKUP($A19,'2025'!$A:$IZ,163,FALSE)</f>
        <v>25.273</v>
      </c>
      <c r="AP19" s="54">
        <f t="shared" ref="AP19" si="168">RANK(AO19,AO$5:AO$22,1)</f>
        <v>14</v>
      </c>
      <c r="AQ19" s="65">
        <f t="shared" si="20"/>
        <v>59</v>
      </c>
      <c r="AR19" s="47">
        <f t="shared" si="21"/>
        <v>13</v>
      </c>
      <c r="AS19" s="56"/>
      <c r="AT19" s="46">
        <f>VLOOKUP($A19,'2025'!$A:$IZ,250,FALSE)</f>
        <v>-0.39100000000000001</v>
      </c>
      <c r="AU19" s="47">
        <f t="shared" si="22"/>
        <v>11</v>
      </c>
      <c r="AV19" s="46">
        <f>VLOOKUP($A19,'2025'!$A:$IZ,92,FALSE)</f>
        <v>10.913</v>
      </c>
      <c r="AW19" s="47">
        <f t="shared" si="23"/>
        <v>10</v>
      </c>
      <c r="AX19" s="46">
        <f>VLOOKUP($A19,'2025'!$A:$IZ,93,FALSE)</f>
        <v>257.78300000000002</v>
      </c>
      <c r="AY19" s="47">
        <f t="shared" si="24"/>
        <v>18</v>
      </c>
      <c r="AZ19" s="46">
        <f>VLOOKUP($A19,'2025'!$A:$IZ,108,FALSE)</f>
        <v>39.957000000000001</v>
      </c>
      <c r="BA19" s="47">
        <f t="shared" si="25"/>
        <v>15</v>
      </c>
      <c r="BB19" s="49">
        <f t="shared" si="26"/>
        <v>50</v>
      </c>
      <c r="BC19" s="47">
        <f t="shared" si="27"/>
        <v>16</v>
      </c>
      <c r="BD19" s="56"/>
      <c r="BE19" s="53">
        <f>VLOOKUP($A19,'2025'!$A:$IZ,80,FALSE)</f>
        <v>45.478000000000002</v>
      </c>
      <c r="BF19" s="54">
        <f t="shared" si="28"/>
        <v>10</v>
      </c>
      <c r="BG19" s="53">
        <f>VLOOKUP($A19,'2025'!$A:$IZ,177,FALSE)</f>
        <v>49.738999999999997</v>
      </c>
      <c r="BH19" s="54">
        <f t="shared" si="29"/>
        <v>13</v>
      </c>
      <c r="BI19" s="53">
        <f>VLOOKUP($A19,'2025'!$A:$IZ,79,FALSE)</f>
        <v>31.652000000000001</v>
      </c>
      <c r="BJ19" s="54">
        <f t="shared" si="30"/>
        <v>14</v>
      </c>
      <c r="BK19" s="53">
        <f>VLOOKUP($A19,'2025'!$A:$IZ,176,FALSE)</f>
        <v>36.564999999999998</v>
      </c>
      <c r="BL19" s="54">
        <f t="shared" si="31"/>
        <v>14</v>
      </c>
      <c r="BM19" s="53">
        <f>VLOOKUP($A19,'2025'!$A:$IZ,11,FALSE)</f>
        <v>47.728000000000002</v>
      </c>
      <c r="BN19" s="54">
        <f t="shared" si="32"/>
        <v>13</v>
      </c>
      <c r="BO19" s="53">
        <f>VLOOKUP($A19,'2025'!$A:$IZ,222,FALSE)</f>
        <v>1.0429999999999999</v>
      </c>
      <c r="BP19" s="54">
        <f t="shared" si="33"/>
        <v>7</v>
      </c>
      <c r="BQ19" s="65">
        <f t="shared" si="34"/>
        <v>35</v>
      </c>
      <c r="BR19" s="47">
        <f t="shared" si="35"/>
        <v>13</v>
      </c>
      <c r="BS19" s="56"/>
      <c r="BT19" s="57">
        <f>VLOOKUP($A19,'Ratings Season'!$A:$M,10,FALSE)</f>
        <v>-4.2</v>
      </c>
      <c r="BU19" s="54">
        <f t="shared" si="36"/>
        <v>11</v>
      </c>
      <c r="BV19" s="57">
        <f>VLOOKUP($A19,'Ratings Season'!$A:$M,12,FALSE)</f>
        <v>-4.9000000000000004</v>
      </c>
      <c r="BW19" s="54">
        <f t="shared" si="37"/>
        <v>13</v>
      </c>
      <c r="BX19" s="57">
        <f>VLOOKUP($A19,'Ratings Season'!$A:$M,8,FALSE)</f>
        <v>-9.1</v>
      </c>
      <c r="BY19" s="58">
        <f t="shared" si="38"/>
        <v>13</v>
      </c>
      <c r="BZ19" s="72"/>
    </row>
    <row r="20" spans="1:78" s="3" customFormat="1" ht="25" customHeight="1" x14ac:dyDescent="0.2">
      <c r="A20" s="90" t="s">
        <v>1</v>
      </c>
      <c r="B20" s="53">
        <f>VLOOKUP($A20,'2025'!$A:$IZ,222,FALSE)</f>
        <v>-0.52200000000000002</v>
      </c>
      <c r="C20" s="54">
        <f t="shared" si="2"/>
        <v>11</v>
      </c>
      <c r="D20" s="55">
        <f>VLOOKUP($A20,'2025'!$A:$IZ,218,FALSE)</f>
        <v>0.47799999999999998</v>
      </c>
      <c r="E20" s="54">
        <f t="shared" si="3"/>
        <v>9</v>
      </c>
      <c r="F20" s="55">
        <f>VLOOKUP($A20,'2025'!$A:$IZ,49,FALSE)</f>
        <v>76.367000000000004</v>
      </c>
      <c r="G20" s="54">
        <f t="shared" si="3"/>
        <v>5</v>
      </c>
      <c r="H20" s="55">
        <f>VLOOKUP($A20,'2025'!$A:$IZ,229,FALSE)</f>
        <v>2.9569999999999999</v>
      </c>
      <c r="I20" s="54">
        <f t="shared" ref="I20" si="169">RANK(H20,H$5:H$22)</f>
        <v>5</v>
      </c>
      <c r="J20" s="49">
        <f t="shared" si="0"/>
        <v>74</v>
      </c>
      <c r="K20" s="47">
        <f t="shared" si="5"/>
        <v>8</v>
      </c>
      <c r="L20" s="56"/>
      <c r="M20" s="53">
        <f>VLOOKUP($A20,'2025'!$A:$IZ,88,FALSE)</f>
        <v>13.714</v>
      </c>
      <c r="N20" s="54">
        <f t="shared" si="1"/>
        <v>5</v>
      </c>
      <c r="O20" s="53">
        <f>VLOOKUP($A20,'2025'!$A:$IZ,84,FALSE)</f>
        <v>20.762</v>
      </c>
      <c r="P20" s="54">
        <f t="shared" ref="P20" si="170">RANK(O20,O$5:O$22)</f>
        <v>10</v>
      </c>
      <c r="Q20" s="53">
        <f>VLOOKUP($A20,'2025'!$A:$IZ,85,FALSE)</f>
        <v>25.591999999999999</v>
      </c>
      <c r="R20" s="54">
        <f t="shared" ref="R20" si="171">RANK(Q20,Q$5:Q$22)</f>
        <v>5</v>
      </c>
      <c r="S20" s="55">
        <f>VLOOKUP($A20,'2025'!$A:$IZ,29,FALSE)</f>
        <v>0.252</v>
      </c>
      <c r="T20" s="54">
        <f t="shared" ref="T20" si="172">RANK(S20,S$5:S$22)</f>
        <v>10</v>
      </c>
      <c r="U20" s="49">
        <f t="shared" si="9"/>
        <v>74</v>
      </c>
      <c r="V20" s="47">
        <f t="shared" si="10"/>
        <v>6</v>
      </c>
      <c r="W20" s="56"/>
      <c r="X20" s="53">
        <f>VLOOKUP($A20,'2025'!$A:$IZ,65,FALSE)</f>
        <v>43.677</v>
      </c>
      <c r="Y20" s="54">
        <f t="shared" ref="Y20" si="173">RANK(X20,X$5:X$22)</f>
        <v>13</v>
      </c>
      <c r="Z20" s="53">
        <f>VLOOKUP($A20,'2025'!$A:$IZ,64,FALSE)</f>
        <v>21.963000000000001</v>
      </c>
      <c r="AA20" s="54">
        <f t="shared" ref="AA20" si="174">RANK(Z20,Z$5:Z$22)</f>
        <v>13</v>
      </c>
      <c r="AB20" s="53">
        <f>VLOOKUP($A20,'2025'!$A:$IZ,63,FALSE)</f>
        <v>44.898000000000003</v>
      </c>
      <c r="AC20" s="54">
        <f t="shared" ref="AC20" si="175">RANK(AB20,AB$5:AB$22)</f>
        <v>15</v>
      </c>
      <c r="AD20" s="53">
        <f>VLOOKUP($A20,'2025'!$A:$IZ,71,FALSE)</f>
        <v>-1.7350000000000001</v>
      </c>
      <c r="AE20" s="54">
        <f t="shared" ref="AE20" si="176">RANK(AD20,AD$5:AD$22)</f>
        <v>13</v>
      </c>
      <c r="AF20" s="65">
        <f t="shared" si="15"/>
        <v>50</v>
      </c>
      <c r="AG20" s="47">
        <f t="shared" si="16"/>
        <v>13</v>
      </c>
      <c r="AH20" s="56"/>
      <c r="AI20" s="53">
        <f>VLOOKUP($A20,'2025'!$A:$IZ,183,FALSE)</f>
        <v>8.9190000000000005</v>
      </c>
      <c r="AJ20" s="54">
        <f t="shared" si="17"/>
        <v>7</v>
      </c>
      <c r="AK20" s="53">
        <f>VLOOKUP($A20,'2025'!$A:$IZ,181,FALSE)</f>
        <v>20.777999999999999</v>
      </c>
      <c r="AL20" s="54">
        <f t="shared" si="17"/>
        <v>10</v>
      </c>
      <c r="AM20" s="53">
        <f>VLOOKUP($A20,'2025'!$A:$IZ,182,FALSE)</f>
        <v>21.19</v>
      </c>
      <c r="AN20" s="54">
        <f t="shared" ref="AN20" si="177">RANK(AM20,AM$5:AM$22,1)</f>
        <v>5</v>
      </c>
      <c r="AO20" s="53">
        <f>VLOOKUP($A20,'2025'!$A:$IZ,163,FALSE)</f>
        <v>23.251999999999999</v>
      </c>
      <c r="AP20" s="54">
        <f t="shared" ref="AP20" si="178">RANK(AO20,AO$5:AO$22,1)</f>
        <v>8</v>
      </c>
      <c r="AQ20" s="65">
        <f t="shared" si="20"/>
        <v>74</v>
      </c>
      <c r="AR20" s="47">
        <f t="shared" si="21"/>
        <v>8</v>
      </c>
      <c r="AS20" s="56"/>
      <c r="AT20" s="46">
        <f>VLOOKUP($A20,'2025'!$A:$IZ,250,FALSE)</f>
        <v>0.91300000000000003</v>
      </c>
      <c r="AU20" s="47">
        <f t="shared" si="22"/>
        <v>8</v>
      </c>
      <c r="AV20" s="46">
        <f>VLOOKUP($A20,'2025'!$A:$IZ,92,FALSE)</f>
        <v>9.9570000000000007</v>
      </c>
      <c r="AW20" s="47">
        <f t="shared" si="23"/>
        <v>14</v>
      </c>
      <c r="AX20" s="46">
        <f>VLOOKUP($A20,'2025'!$A:$IZ,93,FALSE)</f>
        <v>258.34800000000001</v>
      </c>
      <c r="AY20" s="47">
        <f t="shared" si="24"/>
        <v>17</v>
      </c>
      <c r="AZ20" s="46">
        <f>VLOOKUP($A20,'2025'!$A:$IZ,108,FALSE)</f>
        <v>40.173999999999999</v>
      </c>
      <c r="BA20" s="47">
        <f t="shared" si="25"/>
        <v>14</v>
      </c>
      <c r="BB20" s="49">
        <f t="shared" si="26"/>
        <v>51</v>
      </c>
      <c r="BC20" s="47">
        <f t="shared" si="27"/>
        <v>15</v>
      </c>
      <c r="BD20" s="56"/>
      <c r="BE20" s="53">
        <f>VLOOKUP($A20,'2025'!$A:$IZ,80,FALSE)</f>
        <v>43.912999999999997</v>
      </c>
      <c r="BF20" s="54">
        <f t="shared" si="28"/>
        <v>12</v>
      </c>
      <c r="BG20" s="53">
        <f>VLOOKUP($A20,'2025'!$A:$IZ,177,FALSE)</f>
        <v>47.957000000000001</v>
      </c>
      <c r="BH20" s="54">
        <f t="shared" si="29"/>
        <v>11</v>
      </c>
      <c r="BI20" s="53">
        <f>VLOOKUP($A20,'2025'!$A:$IZ,79,FALSE)</f>
        <v>32.435000000000002</v>
      </c>
      <c r="BJ20" s="54">
        <f t="shared" si="30"/>
        <v>11</v>
      </c>
      <c r="BK20" s="53">
        <f>VLOOKUP($A20,'2025'!$A:$IZ,176,FALSE)</f>
        <v>30.260999999999999</v>
      </c>
      <c r="BL20" s="54">
        <f t="shared" si="31"/>
        <v>4</v>
      </c>
      <c r="BM20" s="53">
        <f>VLOOKUP($A20,'2025'!$A:$IZ,11,FALSE)</f>
        <v>50.610999999999997</v>
      </c>
      <c r="BN20" s="54">
        <f t="shared" si="32"/>
        <v>10</v>
      </c>
      <c r="BO20" s="53">
        <f>VLOOKUP($A20,'2025'!$A:$IZ,222,FALSE)</f>
        <v>-0.52200000000000002</v>
      </c>
      <c r="BP20" s="54">
        <f t="shared" si="33"/>
        <v>11</v>
      </c>
      <c r="BQ20" s="65">
        <f t="shared" si="34"/>
        <v>47</v>
      </c>
      <c r="BR20" s="47">
        <f t="shared" si="35"/>
        <v>11</v>
      </c>
      <c r="BS20" s="56"/>
      <c r="BT20" s="57">
        <f>VLOOKUP($A20,'Ratings Season'!$A:$M,10,FALSE)</f>
        <v>-4.4000000000000004</v>
      </c>
      <c r="BU20" s="54">
        <f t="shared" si="36"/>
        <v>12</v>
      </c>
      <c r="BV20" s="57">
        <f>VLOOKUP($A20,'Ratings Season'!$A:$M,12,FALSE)</f>
        <v>0.8</v>
      </c>
      <c r="BW20" s="54">
        <f t="shared" si="37"/>
        <v>11</v>
      </c>
      <c r="BX20" s="57">
        <f>VLOOKUP($A20,'Ratings Season'!$A:$M,8,FALSE)</f>
        <v>-3.5</v>
      </c>
      <c r="BY20" s="58">
        <f t="shared" si="38"/>
        <v>11</v>
      </c>
      <c r="BZ20" s="72"/>
    </row>
    <row r="21" spans="1:78" s="3" customFormat="1" ht="25" customHeight="1" x14ac:dyDescent="0.2">
      <c r="A21" s="91" t="s">
        <v>18</v>
      </c>
      <c r="B21" s="53">
        <f>VLOOKUP($A21,'2025'!$A:$IZ,222,FALSE)</f>
        <v>-5.6959999999999997</v>
      </c>
      <c r="C21" s="54">
        <f t="shared" si="2"/>
        <v>17</v>
      </c>
      <c r="D21" s="55">
        <f>VLOOKUP($A21,'2025'!$A:$IZ,218,FALSE)</f>
        <v>-8.6959999999999997</v>
      </c>
      <c r="E21" s="54">
        <f t="shared" si="3"/>
        <v>17</v>
      </c>
      <c r="F21" s="55">
        <f>VLOOKUP($A21,'2025'!$A:$IZ,49,FALSE)</f>
        <v>73.257000000000005</v>
      </c>
      <c r="G21" s="54">
        <f t="shared" si="3"/>
        <v>13</v>
      </c>
      <c r="H21" s="55">
        <f>VLOOKUP($A21,'2025'!$A:$IZ,229,FALSE)</f>
        <v>-10.651999999999999</v>
      </c>
      <c r="I21" s="54">
        <f t="shared" ref="I21" si="179">RANK(H21,H$5:H$22)</f>
        <v>18</v>
      </c>
      <c r="J21" s="49">
        <f t="shared" si="0"/>
        <v>39</v>
      </c>
      <c r="K21" s="47">
        <f t="shared" si="5"/>
        <v>17</v>
      </c>
      <c r="L21" s="56"/>
      <c r="M21" s="53">
        <f>VLOOKUP($A21,'2025'!$A:$IZ,88,FALSE)</f>
        <v>10.656000000000001</v>
      </c>
      <c r="N21" s="54">
        <f t="shared" si="1"/>
        <v>16</v>
      </c>
      <c r="O21" s="53">
        <f>VLOOKUP($A21,'2025'!$A:$IZ,84,FALSE)</f>
        <v>17.335999999999999</v>
      </c>
      <c r="P21" s="54">
        <f t="shared" ref="P21" si="180">RANK(O21,O$5:O$22)</f>
        <v>18</v>
      </c>
      <c r="Q21" s="53">
        <f>VLOOKUP($A21,'2025'!$A:$IZ,85,FALSE)</f>
        <v>20.478000000000002</v>
      </c>
      <c r="R21" s="54">
        <f t="shared" ref="R21" si="181">RANK(Q21,Q$5:Q$22)</f>
        <v>14</v>
      </c>
      <c r="S21" s="55">
        <f>VLOOKUP($A21,'2025'!$A:$IZ,29,FALSE)</f>
        <v>-1.2909999999999999</v>
      </c>
      <c r="T21" s="54">
        <f t="shared" ref="T21" si="182">RANK(S21,S$5:S$22)</f>
        <v>17</v>
      </c>
      <c r="U21" s="49">
        <f t="shared" si="9"/>
        <v>39</v>
      </c>
      <c r="V21" s="47">
        <f t="shared" si="10"/>
        <v>16</v>
      </c>
      <c r="W21" s="56"/>
      <c r="X21" s="53">
        <f>VLOOKUP($A21,'2025'!$A:$IZ,65,FALSE)</f>
        <v>39.716999999999999</v>
      </c>
      <c r="Y21" s="54">
        <f t="shared" ref="Y21" si="183">RANK(X21,X$5:X$22)</f>
        <v>18</v>
      </c>
      <c r="Z21" s="53">
        <f>VLOOKUP($A21,'2025'!$A:$IZ,64,FALSE)</f>
        <v>19.716999999999999</v>
      </c>
      <c r="AA21" s="54">
        <f t="shared" ref="AA21" si="184">RANK(Z21,Z$5:Z$22)</f>
        <v>18</v>
      </c>
      <c r="AB21" s="53">
        <f>VLOOKUP($A21,'2025'!$A:$IZ,63,FALSE)</f>
        <v>43.816000000000003</v>
      </c>
      <c r="AC21" s="54">
        <f t="shared" ref="AC21" si="185">RANK(AB21,AB$5:AB$22)</f>
        <v>18</v>
      </c>
      <c r="AD21" s="53">
        <f>VLOOKUP($A21,'2025'!$A:$IZ,71,FALSE)</f>
        <v>-4.2430000000000003</v>
      </c>
      <c r="AE21" s="54">
        <f t="shared" ref="AE21" si="186">RANK(AD21,AD$5:AD$22)</f>
        <v>18</v>
      </c>
      <c r="AF21" s="65">
        <f t="shared" si="15"/>
        <v>32</v>
      </c>
      <c r="AG21" s="47">
        <f t="shared" si="16"/>
        <v>18</v>
      </c>
      <c r="AH21" s="56"/>
      <c r="AI21" s="53">
        <f>VLOOKUP($A21,'2025'!$A:$IZ,183,FALSE)</f>
        <v>12.798999999999999</v>
      </c>
      <c r="AJ21" s="54">
        <f t="shared" si="17"/>
        <v>17</v>
      </c>
      <c r="AK21" s="53">
        <f>VLOOKUP($A21,'2025'!$A:$IZ,181,FALSE)</f>
        <v>24.864999999999998</v>
      </c>
      <c r="AL21" s="54">
        <f t="shared" si="17"/>
        <v>17</v>
      </c>
      <c r="AM21" s="53">
        <f>VLOOKUP($A21,'2025'!$A:$IZ,182,FALSE)</f>
        <v>26.492000000000001</v>
      </c>
      <c r="AN21" s="54">
        <f t="shared" ref="AN21" si="187">RANK(AM21,AM$5:AM$22,1)</f>
        <v>15</v>
      </c>
      <c r="AO21" s="53">
        <f>VLOOKUP($A21,'2025'!$A:$IZ,163,FALSE)</f>
        <v>27.106999999999999</v>
      </c>
      <c r="AP21" s="54">
        <f t="shared" ref="AP21" si="188">RANK(AO21,AO$5:AO$22,1)</f>
        <v>18</v>
      </c>
      <c r="AQ21" s="65">
        <f t="shared" si="20"/>
        <v>37</v>
      </c>
      <c r="AR21" s="47">
        <f t="shared" si="21"/>
        <v>18</v>
      </c>
      <c r="AS21" s="56"/>
      <c r="AT21" s="46">
        <f>VLOOKUP($A21,'2025'!$A:$IZ,250,FALSE)</f>
        <v>-1.087</v>
      </c>
      <c r="AU21" s="47">
        <f t="shared" si="22"/>
        <v>12</v>
      </c>
      <c r="AV21" s="46">
        <f>VLOOKUP($A21,'2025'!$A:$IZ,92,FALSE)</f>
        <v>9.9130000000000003</v>
      </c>
      <c r="AW21" s="47">
        <f t="shared" si="23"/>
        <v>15</v>
      </c>
      <c r="AX21" s="46">
        <f>VLOOKUP($A21,'2025'!$A:$IZ,93,FALSE)</f>
        <v>269.26100000000002</v>
      </c>
      <c r="AY21" s="47">
        <f t="shared" si="24"/>
        <v>8</v>
      </c>
      <c r="AZ21" s="46">
        <f>VLOOKUP($A21,'2025'!$A:$IZ,108,FALSE)</f>
        <v>43.087000000000003</v>
      </c>
      <c r="BA21" s="47">
        <f t="shared" si="25"/>
        <v>10</v>
      </c>
      <c r="BB21" s="49">
        <f t="shared" si="26"/>
        <v>59</v>
      </c>
      <c r="BC21" s="47">
        <f t="shared" si="27"/>
        <v>14</v>
      </c>
      <c r="BD21" s="56"/>
      <c r="BE21" s="53">
        <f>VLOOKUP($A21,'2025'!$A:$IZ,80,FALSE)</f>
        <v>38.869999999999997</v>
      </c>
      <c r="BF21" s="54">
        <f t="shared" si="28"/>
        <v>14</v>
      </c>
      <c r="BG21" s="53">
        <f>VLOOKUP($A21,'2025'!$A:$IZ,177,FALSE)</f>
        <v>59.957000000000001</v>
      </c>
      <c r="BH21" s="54">
        <f t="shared" si="29"/>
        <v>18</v>
      </c>
      <c r="BI21" s="53">
        <f>VLOOKUP($A21,'2025'!$A:$IZ,79,FALSE)</f>
        <v>21.173999999999999</v>
      </c>
      <c r="BJ21" s="54">
        <f t="shared" si="30"/>
        <v>18</v>
      </c>
      <c r="BK21" s="53">
        <f>VLOOKUP($A21,'2025'!$A:$IZ,176,FALSE)</f>
        <v>40.564999999999998</v>
      </c>
      <c r="BL21" s="54">
        <f t="shared" si="31"/>
        <v>17</v>
      </c>
      <c r="BM21" s="53">
        <f>VLOOKUP($A21,'2025'!$A:$IZ,11,FALSE)</f>
        <v>46.177</v>
      </c>
      <c r="BN21" s="54">
        <f t="shared" si="32"/>
        <v>17</v>
      </c>
      <c r="BO21" s="53">
        <f>VLOOKUP($A21,'2025'!$A:$IZ,222,FALSE)</f>
        <v>-5.6959999999999997</v>
      </c>
      <c r="BP21" s="54">
        <f t="shared" si="33"/>
        <v>17</v>
      </c>
      <c r="BQ21" s="65">
        <f t="shared" si="34"/>
        <v>5</v>
      </c>
      <c r="BR21" s="47">
        <f t="shared" si="35"/>
        <v>18</v>
      </c>
      <c r="BS21" s="56"/>
      <c r="BT21" s="57">
        <f>VLOOKUP($A21,'Ratings Season'!$A:$M,10,FALSE)</f>
        <v>-18.8</v>
      </c>
      <c r="BU21" s="54">
        <f t="shared" si="36"/>
        <v>17</v>
      </c>
      <c r="BV21" s="57">
        <f>VLOOKUP($A21,'Ratings Season'!$A:$M,12,FALSE)</f>
        <v>-20.399999999999999</v>
      </c>
      <c r="BW21" s="54">
        <f t="shared" si="37"/>
        <v>18</v>
      </c>
      <c r="BX21" s="57">
        <f>VLOOKUP($A21,'Ratings Season'!$A:$M,8,FALSE)</f>
        <v>-39.200000000000003</v>
      </c>
      <c r="BY21" s="58">
        <f t="shared" si="38"/>
        <v>18</v>
      </c>
      <c r="BZ21" s="72"/>
    </row>
    <row r="22" spans="1:78" s="3" customFormat="1" ht="25" customHeight="1" thickBot="1" x14ac:dyDescent="0.25">
      <c r="A22" s="92" t="s">
        <v>12</v>
      </c>
      <c r="B22" s="59">
        <f>VLOOKUP($A22,'2025'!$A:$IZ,222,FALSE)</f>
        <v>1.609</v>
      </c>
      <c r="C22" s="60">
        <f>RANK(B22,B$5:B$22)</f>
        <v>6</v>
      </c>
      <c r="D22" s="61">
        <f>VLOOKUP($A22,'2025'!$A:$IZ,218,FALSE)</f>
        <v>6.4349999999999996</v>
      </c>
      <c r="E22" s="60">
        <f t="shared" si="3"/>
        <v>2</v>
      </c>
      <c r="F22" s="61">
        <f>VLOOKUP($A22,'2025'!$A:$IZ,49,FALSE)</f>
        <v>78.013999999999996</v>
      </c>
      <c r="G22" s="60">
        <f t="shared" si="3"/>
        <v>1</v>
      </c>
      <c r="H22" s="61">
        <f>VLOOKUP($A22,'2025'!$A:$IZ,229,FALSE)</f>
        <v>5.87</v>
      </c>
      <c r="I22" s="60">
        <f t="shared" ref="I22" si="189">RANK(H22,H$5:H$22)</f>
        <v>1</v>
      </c>
      <c r="J22" s="49">
        <f t="shared" si="0"/>
        <v>94</v>
      </c>
      <c r="K22" s="47">
        <f t="shared" si="5"/>
        <v>1</v>
      </c>
      <c r="L22" s="62"/>
      <c r="M22" s="59">
        <f>VLOOKUP($A22,'2025'!$A:$IZ,88,FALSE)</f>
        <v>15.994</v>
      </c>
      <c r="N22" s="60">
        <f t="shared" si="1"/>
        <v>1</v>
      </c>
      <c r="O22" s="59">
        <f>VLOOKUP($A22,'2025'!$A:$IZ,84,FALSE)</f>
        <v>25.306999999999999</v>
      </c>
      <c r="P22" s="60">
        <f t="shared" ref="P22" si="190">RANK(O22,O$5:O$22)</f>
        <v>1</v>
      </c>
      <c r="Q22" s="59">
        <f>VLOOKUP($A22,'2025'!$A:$IZ,85,FALSE)</f>
        <v>27.635999999999999</v>
      </c>
      <c r="R22" s="60">
        <f t="shared" ref="R22" si="191">RANK(Q22,Q$5:Q$22)</f>
        <v>2</v>
      </c>
      <c r="S22" s="61">
        <f>VLOOKUP($A22,'2025'!$A:$IZ,29,FALSE)</f>
        <v>4.2690000000000001</v>
      </c>
      <c r="T22" s="60">
        <f t="shared" ref="T22" si="192">RANK(S22,S$5:S$22)</f>
        <v>2</v>
      </c>
      <c r="U22" s="49">
        <f t="shared" si="9"/>
        <v>98</v>
      </c>
      <c r="V22" s="47">
        <f t="shared" si="10"/>
        <v>1</v>
      </c>
      <c r="W22" s="62"/>
      <c r="X22" s="59">
        <f>VLOOKUP($A22,'2025'!$A:$IZ,65,FALSE)</f>
        <v>49.923000000000002</v>
      </c>
      <c r="Y22" s="60">
        <f t="shared" ref="Y22" si="193">RANK(X22,X$5:X$22)</f>
        <v>1</v>
      </c>
      <c r="Z22" s="59">
        <f>VLOOKUP($A22,'2025'!$A:$IZ,64,FALSE)</f>
        <v>28.428000000000001</v>
      </c>
      <c r="AA22" s="60">
        <f t="shared" ref="AA22" si="194">RANK(Z22,Z$5:Z$22)</f>
        <v>1</v>
      </c>
      <c r="AB22" s="59">
        <f>VLOOKUP($A22,'2025'!$A:$IZ,63,FALSE)</f>
        <v>53.323999999999998</v>
      </c>
      <c r="AC22" s="60">
        <f t="shared" ref="AC22" si="195">RANK(AB22,AB$5:AB$22)</f>
        <v>1</v>
      </c>
      <c r="AD22" s="59">
        <f>VLOOKUP($A22,'2025'!$A:$IZ,71,FALSE)</f>
        <v>4.4939999999999998</v>
      </c>
      <c r="AE22" s="60">
        <f t="shared" ref="AE22" si="196">RANK(AD22,AD$5:AD$22)</f>
        <v>2</v>
      </c>
      <c r="AF22" s="66">
        <f t="shared" si="15"/>
        <v>99</v>
      </c>
      <c r="AG22" s="47">
        <f t="shared" si="16"/>
        <v>1</v>
      </c>
      <c r="AH22" s="62"/>
      <c r="AI22" s="59">
        <f>VLOOKUP($A22,'2025'!$A:$IZ,183,FALSE)</f>
        <v>9.3320000000000007</v>
      </c>
      <c r="AJ22" s="60">
        <f t="shared" si="17"/>
        <v>10</v>
      </c>
      <c r="AK22" s="59">
        <f>VLOOKUP($A22,'2025'!$A:$IZ,181,FALSE)</f>
        <v>19.966999999999999</v>
      </c>
      <c r="AL22" s="60">
        <f t="shared" si="17"/>
        <v>9</v>
      </c>
      <c r="AM22" s="59">
        <f>VLOOKUP($A22,'2025'!$A:$IZ,182,FALSE)</f>
        <v>21.103000000000002</v>
      </c>
      <c r="AN22" s="60">
        <f t="shared" ref="AN22" si="197">RANK(AM22,AM$5:AM$22,1)</f>
        <v>4</v>
      </c>
      <c r="AO22" s="59">
        <f>VLOOKUP($A22,'2025'!$A:$IZ,163,FALSE)</f>
        <v>24.222999999999999</v>
      </c>
      <c r="AP22" s="60">
        <f t="shared" ref="AP22" si="198">RANK(AO22,AO$5:AO$22,1)</f>
        <v>10</v>
      </c>
      <c r="AQ22" s="66">
        <f t="shared" si="20"/>
        <v>71</v>
      </c>
      <c r="AR22" s="47">
        <f t="shared" si="21"/>
        <v>9</v>
      </c>
      <c r="AS22" s="62"/>
      <c r="AT22" s="46">
        <f>VLOOKUP($A22,'2025'!$A:$IZ,250,FALSE)</f>
        <v>-6.6959999999999997</v>
      </c>
      <c r="AU22" s="47">
        <f t="shared" si="22"/>
        <v>17</v>
      </c>
      <c r="AV22" s="46">
        <f>VLOOKUP($A22,'2025'!$A:$IZ,92,FALSE)</f>
        <v>12.173999999999999</v>
      </c>
      <c r="AW22" s="47">
        <f t="shared" si="23"/>
        <v>3</v>
      </c>
      <c r="AX22" s="46">
        <f>VLOOKUP($A22,'2025'!$A:$IZ,93,FALSE)</f>
        <v>266.78300000000002</v>
      </c>
      <c r="AY22" s="47">
        <f t="shared" si="24"/>
        <v>10</v>
      </c>
      <c r="AZ22" s="46">
        <f>VLOOKUP($A22,'2025'!$A:$IZ,108,FALSE)</f>
        <v>43.87</v>
      </c>
      <c r="BA22" s="47">
        <f t="shared" si="25"/>
        <v>7</v>
      </c>
      <c r="BB22" s="49">
        <f t="shared" si="26"/>
        <v>67</v>
      </c>
      <c r="BC22" s="47">
        <f t="shared" si="27"/>
        <v>10</v>
      </c>
      <c r="BD22" s="62"/>
      <c r="BE22" s="59">
        <f>VLOOKUP($A22,'2025'!$A:$IZ,80,FALSE)</f>
        <v>55.738999999999997</v>
      </c>
      <c r="BF22" s="60">
        <f t="shared" si="28"/>
        <v>3</v>
      </c>
      <c r="BG22" s="59">
        <f>VLOOKUP($A22,'2025'!$A:$IZ,177,FALSE)</f>
        <v>44.13</v>
      </c>
      <c r="BH22" s="60">
        <f t="shared" si="29"/>
        <v>9</v>
      </c>
      <c r="BI22" s="59">
        <f>VLOOKUP($A22,'2025'!$A:$IZ,79,FALSE)</f>
        <v>47.564999999999998</v>
      </c>
      <c r="BJ22" s="60">
        <f t="shared" si="30"/>
        <v>1</v>
      </c>
      <c r="BK22" s="59">
        <f>VLOOKUP($A22,'2025'!$A:$IZ,176,FALSE)</f>
        <v>30.087</v>
      </c>
      <c r="BL22" s="60">
        <f t="shared" si="31"/>
        <v>3</v>
      </c>
      <c r="BM22" s="59">
        <f>VLOOKUP($A22,'2025'!$A:$IZ,11,FALSE)</f>
        <v>54.034999999999997</v>
      </c>
      <c r="BN22" s="60">
        <f t="shared" si="32"/>
        <v>1</v>
      </c>
      <c r="BO22" s="59">
        <f>VLOOKUP($A22,'2025'!$A:$IZ,222,FALSE)</f>
        <v>1.609</v>
      </c>
      <c r="BP22" s="60">
        <f t="shared" si="33"/>
        <v>6</v>
      </c>
      <c r="BQ22" s="66">
        <f t="shared" si="34"/>
        <v>83</v>
      </c>
      <c r="BR22" s="47">
        <f t="shared" si="35"/>
        <v>2</v>
      </c>
      <c r="BS22" s="62"/>
      <c r="BT22" s="63">
        <f>VLOOKUP($A22,'Ratings Season'!$A:$M,10,FALSE)</f>
        <v>21.5</v>
      </c>
      <c r="BU22" s="60">
        <f t="shared" si="36"/>
        <v>1</v>
      </c>
      <c r="BV22" s="63">
        <f>VLOOKUP($A22,'Ratings Season'!$A:$M,12,FALSE)</f>
        <v>3.7</v>
      </c>
      <c r="BW22" s="60">
        <f t="shared" si="37"/>
        <v>9</v>
      </c>
      <c r="BX22" s="63">
        <f>VLOOKUP($A22,'Ratings Season'!$A:$M,8,FALSE)</f>
        <v>25.2</v>
      </c>
      <c r="BY22" s="64">
        <f t="shared" si="38"/>
        <v>2</v>
      </c>
      <c r="BZ22" s="72"/>
    </row>
  </sheetData>
  <sortState xmlns:xlrd2="http://schemas.microsoft.com/office/spreadsheetml/2017/richdata2" ref="A6:BO22">
    <sortCondition ref="A5:A22"/>
  </sortState>
  <mergeCells count="8">
    <mergeCell ref="AT3:BC3"/>
    <mergeCell ref="BT3:BY3"/>
    <mergeCell ref="BE3:BR3"/>
    <mergeCell ref="B3:K3"/>
    <mergeCell ref="A3:A4"/>
    <mergeCell ref="M3:V3"/>
    <mergeCell ref="X3:AG3"/>
    <mergeCell ref="AI3:AR3"/>
  </mergeCells>
  <conditionalFormatting sqref="B5:B22">
    <cfRule type="dataBar" priority="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{8B8A5DB2-9752-CB40-9C28-CAA694E54151}</x14:id>
        </ext>
      </extLst>
    </cfRule>
  </conditionalFormatting>
  <conditionalFormatting sqref="D5:D22">
    <cfRule type="dataBar" priority="5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{A851F031-0A75-6D4E-A4E6-CF138FEF9CA0}</x14:id>
        </ext>
      </extLst>
    </cfRule>
  </conditionalFormatting>
  <conditionalFormatting sqref="F5:F22">
    <cfRule type="dataBar" priority="5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{46D43F19-052A-9D43-BD91-378EF14CDAE5}</x14:id>
        </ext>
      </extLst>
    </cfRule>
    <cfRule type="dataBar" priority="5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{87DEEFBD-201A-DE4D-BEEA-AFB011BCD57B}</x14:id>
        </ext>
      </extLst>
    </cfRule>
  </conditionalFormatting>
  <conditionalFormatting sqref="H5:H22">
    <cfRule type="dataBar" priority="5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{AED40DFF-7134-D04E-967D-579024FF66FA}</x14:id>
        </ext>
      </extLst>
    </cfRule>
  </conditionalFormatting>
  <conditionalFormatting sqref="J5:J22">
    <cfRule type="dataBar" priority="3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{80F08043-7421-9B4D-BFDE-E5E681EDCA19}</x14:id>
        </ext>
      </extLst>
    </cfRule>
  </conditionalFormatting>
  <conditionalFormatting sqref="M5:M22">
    <cfRule type="dataBar" priority="5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{118B3DCC-60F8-8E44-8312-8183AEB16AE8}</x14:id>
        </ext>
      </extLst>
    </cfRule>
    <cfRule type="dataBar" priority="5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{0B7FEAEF-8E88-234C-9C47-A23AC1B36D67}</x14:id>
        </ext>
      </extLst>
    </cfRule>
  </conditionalFormatting>
  <conditionalFormatting sqref="O5:O22">
    <cfRule type="dataBar" priority="5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{2AD8BFEA-F76D-4A46-BB71-DD173C772BB7}</x14:id>
        </ext>
      </extLst>
    </cfRule>
    <cfRule type="dataBar" priority="5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{8458C4D0-0FC2-1D47-A6F5-84E6800C007F}</x14:id>
        </ext>
      </extLst>
    </cfRule>
  </conditionalFormatting>
  <conditionalFormatting sqref="Q5:Q22">
    <cfRule type="dataBar" priority="5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{CC1E3B44-E9D9-BC4A-A8B9-BD496E9BE0C5}</x14:id>
        </ext>
      </extLst>
    </cfRule>
    <cfRule type="dataBar" priority="5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{50E81BDA-2C10-C345-B78B-F634058CDD87}</x14:id>
        </ext>
      </extLst>
    </cfRule>
  </conditionalFormatting>
  <conditionalFormatting sqref="S5:S22">
    <cfRule type="dataBar" priority="5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{83593E1A-A391-454C-ABDF-3373AF85B93B}</x14:id>
        </ext>
      </extLst>
    </cfRule>
  </conditionalFormatting>
  <conditionalFormatting sqref="U5:U22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{2A037DAE-DF46-8941-812C-280533946993}</x14:id>
        </ext>
      </extLst>
    </cfRule>
  </conditionalFormatting>
  <conditionalFormatting sqref="X5:X22">
    <cfRule type="dataBar" priority="5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{841A5AD4-40E2-C544-B369-F65F43941668}</x14:id>
        </ext>
      </extLst>
    </cfRule>
    <cfRule type="dataBar" priority="520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{50CE52C8-3C26-8E43-9AA3-CE8F24B350AD}</x14:id>
        </ext>
      </extLst>
    </cfRule>
  </conditionalFormatting>
  <conditionalFormatting sqref="Z5:Z22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{2720AE64-D9E7-A745-8723-A85F66FAC69F}</x14:id>
        </ext>
      </extLst>
    </cfRule>
    <cfRule type="dataBar" priority="196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{760B70C6-9EC1-A44D-A080-5F4FD37AF870}</x14:id>
        </ext>
      </extLst>
    </cfRule>
  </conditionalFormatting>
  <conditionalFormatting sqref="AB5:AB22">
    <cfRule type="dataBar" priority="1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{5EC55D50-48DC-0B4D-9A28-A0CD4293C66B}</x14:id>
        </ext>
      </extLst>
    </cfRule>
    <cfRule type="dataBar" priority="194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{3E851F7A-5C68-8348-AAC3-5F56FAF3B478}</x14:id>
        </ext>
      </extLst>
    </cfRule>
  </conditionalFormatting>
  <conditionalFormatting sqref="AD5:AD22">
    <cfRule type="dataBar" priority="1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{58E47B8C-B02B-034F-9AE9-137C1C555793}</x14:id>
        </ext>
      </extLst>
    </cfRule>
    <cfRule type="dataBar" priority="192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{5AFF4D09-3336-1D49-B9E5-9ADD4CEF4D71}</x14:id>
        </ext>
      </extLst>
    </cfRule>
  </conditionalFormatting>
  <conditionalFormatting sqref="AF5:AF22"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{E50CBEC9-D46B-3841-AEEA-7F556F4FA543}</x14:id>
        </ext>
      </extLst>
    </cfRule>
    <cfRule type="dataBar" priority="190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{3288EE24-DE60-7943-A979-5AE5FE28B05E}</x14:id>
        </ext>
      </extLst>
    </cfRule>
  </conditionalFormatting>
  <conditionalFormatting sqref="AI5:AI22">
    <cfRule type="dataBar" priority="5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{D00017E2-A766-5C4A-9A4F-1FE0BEB2290D}</x14:id>
        </ext>
      </extLst>
    </cfRule>
    <cfRule type="dataBar" priority="5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{85FDBE21-B490-0744-A37B-AB3BBE8D3432}</x14:id>
        </ext>
      </extLst>
    </cfRule>
  </conditionalFormatting>
  <conditionalFormatting sqref="AK5:AK22">
    <cfRule type="dataBar" priority="5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{7B574F39-8C52-DF4A-8332-308185FE42F3}</x14:id>
        </ext>
      </extLst>
    </cfRule>
    <cfRule type="dataBar" priority="5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{AF4D4469-42DF-4942-B7F2-9978154E8586}</x14:id>
        </ext>
      </extLst>
    </cfRule>
  </conditionalFormatting>
  <conditionalFormatting sqref="AM5:AM22">
    <cfRule type="dataBar" priority="5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{47CC2641-0AF5-3D4F-A0FF-46DEF3236E79}</x14:id>
        </ext>
      </extLst>
    </cfRule>
    <cfRule type="dataBar" priority="5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{FF068F11-2CE6-844A-B464-7EB27034ACF7}</x14:id>
        </ext>
      </extLst>
    </cfRule>
  </conditionalFormatting>
  <conditionalFormatting sqref="AO5:AO22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{AEBBE0ED-DD72-2844-8587-9D143AFDFE89}</x14:id>
        </ext>
      </extLst>
    </cfRule>
    <cfRule type="dataBar" priority="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{09E61823-8B3C-8240-9F2E-C124C83E3AE4}</x14:id>
        </ext>
      </extLst>
    </cfRule>
  </conditionalFormatting>
  <conditionalFormatting sqref="AQ5:AQ22">
    <cfRule type="dataBar" priority="2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{9331F1DE-1CE0-3F40-99AF-FC84D1568EB7}</x14:id>
        </ext>
      </extLst>
    </cfRule>
    <cfRule type="dataBar" priority="2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{74FE98F5-686D-A442-8C64-542437E2C52A}</x14:id>
        </ext>
      </extLst>
    </cfRule>
  </conditionalFormatting>
  <conditionalFormatting sqref="AT5:AT22">
    <cfRule type="dataBar" priority="84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{64CE7535-94D3-454F-923C-6C32F557B804}</x14:id>
        </ext>
      </extLst>
    </cfRule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{5A5242C8-45A5-6440-97E7-CBBA9B8538B5}</x14:id>
        </ext>
      </extLst>
    </cfRule>
  </conditionalFormatting>
  <conditionalFormatting sqref="AV5:AV22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{3F7FA7D2-F8DF-2443-8522-7A0B7D41371F}</x14:id>
        </ext>
      </extLst>
    </cfRule>
    <cfRule type="dataBar" priority="27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{835197A2-142C-C24B-9656-E7515A0C4CA9}</x14:id>
        </ext>
      </extLst>
    </cfRule>
  </conditionalFormatting>
  <conditionalFormatting sqref="AX5:AX22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{480A98E2-A58E-134E-874C-5E0A3F2803F7}</x14:id>
        </ext>
      </extLst>
    </cfRule>
    <cfRule type="dataBar" priority="25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{2D004A28-9F24-1B45-8F79-EC0C82220963}</x14:id>
        </ext>
      </extLst>
    </cfRule>
  </conditionalFormatting>
  <conditionalFormatting sqref="AZ5:AZ22">
    <cfRule type="dataBar" priority="23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{A3E57076-E56E-E049-AB5D-1FC0F864E472}</x14:id>
        </ext>
      </extLst>
    </cfRule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{EF49DC79-32C2-4D40-9AC8-43D76C8E558A}</x14:id>
        </ext>
      </extLst>
    </cfRule>
  </conditionalFormatting>
  <conditionalFormatting sqref="BB5:BB22">
    <cfRule type="dataBar" priority="21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{D2A81A5C-D6B6-A04B-979B-300B20FAC19F}</x14:id>
        </ext>
      </extLst>
    </cfRule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{D82E69BC-B491-D940-BDF1-96903840AA09}</x14:id>
        </ext>
      </extLst>
    </cfRule>
  </conditionalFormatting>
  <conditionalFormatting sqref="BE5:BE22">
    <cfRule type="dataBar" priority="4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{55829363-87C5-584D-ADC5-F05A06537DB0}</x14:id>
        </ext>
      </extLst>
    </cfRule>
    <cfRule type="dataBar" priority="412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{76384CCC-B84D-B34A-8604-0A467D98EDAC}</x14:id>
        </ext>
      </extLst>
    </cfRule>
  </conditionalFormatting>
  <conditionalFormatting sqref="BG5:BG22">
    <cfRule type="dataBar" priority="410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{5CA646A9-3AC1-8343-A3BA-662072807A49}</x14:id>
        </ext>
      </extLst>
    </cfRule>
    <cfRule type="dataBar" priority="4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{087F7D83-6C93-9A47-B158-107209467A87}</x14:id>
        </ext>
      </extLst>
    </cfRule>
  </conditionalFormatting>
  <conditionalFormatting sqref="BI5:BI22">
    <cfRule type="dataBar" priority="408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{129C3A05-7B06-864C-85EB-C970D064E82E}</x14:id>
        </ext>
      </extLst>
    </cfRule>
    <cfRule type="dataBar" priority="4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{160FF41D-A1E2-FE44-88C5-67A982F23ABC}</x14:id>
        </ext>
      </extLst>
    </cfRule>
  </conditionalFormatting>
  <conditionalFormatting sqref="BK5:BK22">
    <cfRule type="dataBar" priority="406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{F06728DE-C3C4-174E-B6FF-7F9147D8729A}</x14:id>
        </ext>
      </extLst>
    </cfRule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{D3453C67-8379-5347-A46E-63BACC7BB58E}</x14:id>
        </ext>
      </extLst>
    </cfRule>
  </conditionalFormatting>
  <conditionalFormatting sqref="BM5:BM22">
    <cfRule type="dataBar" priority="404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{D09BD08D-DF21-3047-A099-2D869A2CA6B7}</x14:id>
        </ext>
      </extLst>
    </cfRule>
    <cfRule type="dataBar" priority="4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{8213CEE7-9B90-5F41-9309-FEB0C9C719A0}</x14:id>
        </ext>
      </extLst>
    </cfRule>
  </conditionalFormatting>
  <conditionalFormatting sqref="BO5:BO22">
    <cfRule type="dataBar" priority="402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{270B7B63-81B4-EB47-8C1C-7A79FE481636}</x14:id>
        </ext>
      </extLst>
    </cfRule>
    <cfRule type="dataBar" priority="4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{58324B6D-A643-2C4F-BC5F-8290A5B0F98B}</x14:id>
        </ext>
      </extLst>
    </cfRule>
  </conditionalFormatting>
  <conditionalFormatting sqref="BQ5:BQ22"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{414B3412-B4B0-C543-A58A-3EC4F9682201}</x14:id>
        </ext>
      </extLst>
    </cfRule>
    <cfRule type="dataBar" priority="296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{43D3E19A-E0D3-CC4F-ADB8-8603D92A4451}</x14:id>
        </ext>
      </extLst>
    </cfRule>
  </conditionalFormatting>
  <conditionalFormatting sqref="BT5:BT22">
    <cfRule type="dataBar" priority="40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{7E4589A4-740B-2A49-B030-A11BA0CDC89F}</x14:id>
        </ext>
      </extLst>
    </cfRule>
  </conditionalFormatting>
  <conditionalFormatting sqref="BV5:BV22">
    <cfRule type="dataBar" priority="40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{5F504446-17C7-FA4A-BD3D-A23874BB6B11}</x14:id>
        </ext>
      </extLst>
    </cfRule>
  </conditionalFormatting>
  <conditionalFormatting sqref="BX5:BX22">
    <cfRule type="dataBar" priority="399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{80DBE9BE-7B7B-BD44-B535-B3E6D84E6D17}</x14:id>
        </ext>
      </extLst>
    </cfRule>
  </conditionalFormatting>
  <dataValidations count="1">
    <dataValidation type="list" allowBlank="1" showErrorMessage="1" sqref="AD1" xr:uid="{939E82C6-3850-A047-98A8-00D1599D9672}">
      <formula1>"2025, 2024, 2023, 2022, 2021, 2020, 2019, 2018"</formula1>
    </dataValidation>
  </dataValidations>
  <pageMargins left="0.7" right="0.7" top="0.75" bottom="0.75" header="0.3" footer="0.3"/>
  <ignoredErrors>
    <ignoredError sqref="BT5:BY22 D5:I22 M5:T22 X5:AE22 AI6:AN22 BF5:BF22 AI5:AJ5 AK5:AN5 BM5:BP22 J5:J22 U5:V22 AF5:AG22 BQ5:BQ22 AP5 AP6:AP22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8A5DB2-9752-CB40-9C28-CAA694E541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B5:B22</xm:sqref>
        </x14:conditionalFormatting>
        <x14:conditionalFormatting xmlns:xm="http://schemas.microsoft.com/office/excel/2006/main">
          <x14:cfRule type="dataBar" id="{A851F031-0A75-6D4E-A4E6-CF138FEF9C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D5:D22</xm:sqref>
        </x14:conditionalFormatting>
        <x14:conditionalFormatting xmlns:xm="http://schemas.microsoft.com/office/excel/2006/main">
          <x14:cfRule type="dataBar" id="{46D43F19-052A-9D43-BD91-378EF14CDAE5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14:cfRule type="dataBar" id="{87DEEFBD-201A-DE4D-BEEA-AFB011BCD5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F5:F22</xm:sqref>
        </x14:conditionalFormatting>
        <x14:conditionalFormatting xmlns:xm="http://schemas.microsoft.com/office/excel/2006/main">
          <x14:cfRule type="dataBar" id="{AED40DFF-7134-D04E-967D-579024FF66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H5:H22</xm:sqref>
        </x14:conditionalFormatting>
        <x14:conditionalFormatting xmlns:xm="http://schemas.microsoft.com/office/excel/2006/main">
          <x14:cfRule type="dataBar" id="{80F08043-7421-9B4D-BFDE-E5E681EDCA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J5:J22</xm:sqref>
        </x14:conditionalFormatting>
        <x14:conditionalFormatting xmlns:xm="http://schemas.microsoft.com/office/excel/2006/main">
          <x14:cfRule type="dataBar" id="{118B3DCC-60F8-8E44-8312-8183AEB16A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B7FEAEF-8E88-234C-9C47-A23AC1B36D67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M5:M22</xm:sqref>
        </x14:conditionalFormatting>
        <x14:conditionalFormatting xmlns:xm="http://schemas.microsoft.com/office/excel/2006/main">
          <x14:cfRule type="dataBar" id="{2AD8BFEA-F76D-4A46-BB71-DD173C772B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458C4D0-0FC2-1D47-A6F5-84E6800C007F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O5:O22</xm:sqref>
        </x14:conditionalFormatting>
        <x14:conditionalFormatting xmlns:xm="http://schemas.microsoft.com/office/excel/2006/main">
          <x14:cfRule type="dataBar" id="{CC1E3B44-E9D9-BC4A-A8B9-BD496E9BE0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0E81BDA-2C10-C345-B78B-F634058CDD87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Q5:Q22</xm:sqref>
        </x14:conditionalFormatting>
        <x14:conditionalFormatting xmlns:xm="http://schemas.microsoft.com/office/excel/2006/main">
          <x14:cfRule type="dataBar" id="{83593E1A-A391-454C-ABDF-3373AF85B9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S5:S22</xm:sqref>
        </x14:conditionalFormatting>
        <x14:conditionalFormatting xmlns:xm="http://schemas.microsoft.com/office/excel/2006/main">
          <x14:cfRule type="dataBar" id="{2A037DAE-DF46-8941-812C-2805339469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U5:U22</xm:sqref>
        </x14:conditionalFormatting>
        <x14:conditionalFormatting xmlns:xm="http://schemas.microsoft.com/office/excel/2006/main">
          <x14:cfRule type="dataBar" id="{841A5AD4-40E2-C544-B369-F65F439416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0CE52C8-3C26-8E43-9AA3-CE8F24B350AD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X5:X22</xm:sqref>
        </x14:conditionalFormatting>
        <x14:conditionalFormatting xmlns:xm="http://schemas.microsoft.com/office/excel/2006/main">
          <x14:cfRule type="dataBar" id="{2720AE64-D9E7-A745-8723-A85F66FAC6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60B70C6-9EC1-A44D-A080-5F4FD37AF870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Z5:Z22</xm:sqref>
        </x14:conditionalFormatting>
        <x14:conditionalFormatting xmlns:xm="http://schemas.microsoft.com/office/excel/2006/main">
          <x14:cfRule type="dataBar" id="{5EC55D50-48DC-0B4D-9A28-A0CD4293C6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E851F7A-5C68-8348-AAC3-5F56FAF3B478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AB5:AB22</xm:sqref>
        </x14:conditionalFormatting>
        <x14:conditionalFormatting xmlns:xm="http://schemas.microsoft.com/office/excel/2006/main">
          <x14:cfRule type="dataBar" id="{58E47B8C-B02B-034F-9AE9-137C1C5557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AFF4D09-3336-1D49-B9E5-9ADD4CEF4D71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AD5:AD22</xm:sqref>
        </x14:conditionalFormatting>
        <x14:conditionalFormatting xmlns:xm="http://schemas.microsoft.com/office/excel/2006/main">
          <x14:cfRule type="dataBar" id="{E50CBEC9-D46B-3841-AEEA-7F556F4FA5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288EE24-DE60-7943-A979-5AE5FE28B05E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AF5:AF22</xm:sqref>
        </x14:conditionalFormatting>
        <x14:conditionalFormatting xmlns:xm="http://schemas.microsoft.com/office/excel/2006/main">
          <x14:cfRule type="dataBar" id="{D00017E2-A766-5C4A-9A4F-1FE0BEB229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5FDBE21-B490-0744-A37B-AB3BBE8D3432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AI5:AI22</xm:sqref>
        </x14:conditionalFormatting>
        <x14:conditionalFormatting xmlns:xm="http://schemas.microsoft.com/office/excel/2006/main">
          <x14:cfRule type="dataBar" id="{7B574F39-8C52-DF4A-8332-308185FE42F3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F4D4469-42DF-4942-B7F2-9978154E85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AK5:AK22</xm:sqref>
        </x14:conditionalFormatting>
        <x14:conditionalFormatting xmlns:xm="http://schemas.microsoft.com/office/excel/2006/main">
          <x14:cfRule type="dataBar" id="{47CC2641-0AF5-3D4F-A0FF-46DEF3236E79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F068F11-2CE6-844A-B464-7EB27034AC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AM5:AM22</xm:sqref>
        </x14:conditionalFormatting>
        <x14:conditionalFormatting xmlns:xm="http://schemas.microsoft.com/office/excel/2006/main">
          <x14:cfRule type="dataBar" id="{AEBBE0ED-DD72-2844-8587-9D143AFDFE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9E61823-8B3C-8240-9F2E-C124C83E3AE4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AO5:AO22</xm:sqref>
        </x14:conditionalFormatting>
        <x14:conditionalFormatting xmlns:xm="http://schemas.microsoft.com/office/excel/2006/main">
          <x14:cfRule type="dataBar" id="{9331F1DE-1CE0-3F40-99AF-FC84D1568E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4FE98F5-686D-A442-8C64-542437E2C52A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AQ5:AQ22</xm:sqref>
        </x14:conditionalFormatting>
        <x14:conditionalFormatting xmlns:xm="http://schemas.microsoft.com/office/excel/2006/main">
          <x14:cfRule type="dataBar" id="{64CE7535-94D3-454F-923C-6C32F557B804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14:cfRule type="dataBar" id="{5A5242C8-45A5-6440-97E7-CBBA9B8538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AT5:AT22</xm:sqref>
        </x14:conditionalFormatting>
        <x14:conditionalFormatting xmlns:xm="http://schemas.microsoft.com/office/excel/2006/main">
          <x14:cfRule type="dataBar" id="{3F7FA7D2-F8DF-2443-8522-7A0B7D4137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35197A2-142C-C24B-9656-E7515A0C4CA9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m:sqref>AV5:AV22</xm:sqref>
        </x14:conditionalFormatting>
        <x14:conditionalFormatting xmlns:xm="http://schemas.microsoft.com/office/excel/2006/main">
          <x14:cfRule type="dataBar" id="{480A98E2-A58E-134E-874C-5E0A3F2803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D004A28-9F24-1B45-8F79-EC0C82220963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m:sqref>AX5:AX22</xm:sqref>
        </x14:conditionalFormatting>
        <x14:conditionalFormatting xmlns:xm="http://schemas.microsoft.com/office/excel/2006/main">
          <x14:cfRule type="dataBar" id="{A3E57076-E56E-E049-AB5D-1FC0F864E472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14:cfRule type="dataBar" id="{EF49DC79-32C2-4D40-9AC8-43D76C8E55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AZ5:AZ22</xm:sqref>
        </x14:conditionalFormatting>
        <x14:conditionalFormatting xmlns:xm="http://schemas.microsoft.com/office/excel/2006/main">
          <x14:cfRule type="dataBar" id="{D2A81A5C-D6B6-A04B-979B-300B20FAC19F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14:cfRule type="dataBar" id="{D82E69BC-B491-D940-BDF1-96903840AA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BB5:BB22</xm:sqref>
        </x14:conditionalFormatting>
        <x14:conditionalFormatting xmlns:xm="http://schemas.microsoft.com/office/excel/2006/main">
          <x14:cfRule type="dataBar" id="{55829363-87C5-584D-ADC5-F05A06537D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6384CCC-B84D-B34A-8604-0A467D98EDAC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BE5:BE22</xm:sqref>
        </x14:conditionalFormatting>
        <x14:conditionalFormatting xmlns:xm="http://schemas.microsoft.com/office/excel/2006/main">
          <x14:cfRule type="dataBar" id="{5CA646A9-3AC1-8343-A3BA-662072807A49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087F7D83-6C93-9A47-B158-107209467A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BG5:BG22</xm:sqref>
        </x14:conditionalFormatting>
        <x14:conditionalFormatting xmlns:xm="http://schemas.microsoft.com/office/excel/2006/main">
          <x14:cfRule type="dataBar" id="{129C3A05-7B06-864C-85EB-C970D064E82E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160FF41D-A1E2-FE44-88C5-67A982F23A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BI5:BI22</xm:sqref>
        </x14:conditionalFormatting>
        <x14:conditionalFormatting xmlns:xm="http://schemas.microsoft.com/office/excel/2006/main">
          <x14:cfRule type="dataBar" id="{F06728DE-C3C4-174E-B6FF-7F9147D8729A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D3453C67-8379-5347-A46E-63BACC7BB5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BK5:BK22</xm:sqref>
        </x14:conditionalFormatting>
        <x14:conditionalFormatting xmlns:xm="http://schemas.microsoft.com/office/excel/2006/main">
          <x14:cfRule type="dataBar" id="{D09BD08D-DF21-3047-A099-2D869A2CA6B7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8213CEE7-9B90-5F41-9309-FEB0C9C719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BM5:BM22</xm:sqref>
        </x14:conditionalFormatting>
        <x14:conditionalFormatting xmlns:xm="http://schemas.microsoft.com/office/excel/2006/main">
          <x14:cfRule type="dataBar" id="{270B7B63-81B4-EB47-8C1C-7A79FE481636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58324B6D-A643-2C4F-BC5F-8290A5B0F9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BO5:BO22</xm:sqref>
        </x14:conditionalFormatting>
        <x14:conditionalFormatting xmlns:xm="http://schemas.microsoft.com/office/excel/2006/main">
          <x14:cfRule type="dataBar" id="{414B3412-B4B0-C543-A58A-3EC4F96822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3D3E19A-E0D3-CC4F-ADB8-8603D92A4451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BQ5:BQ22</xm:sqref>
        </x14:conditionalFormatting>
        <x14:conditionalFormatting xmlns:xm="http://schemas.microsoft.com/office/excel/2006/main">
          <x14:cfRule type="dataBar" id="{7E4589A4-740B-2A49-B030-A11BA0CDC89F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BT5:BT22</xm:sqref>
        </x14:conditionalFormatting>
        <x14:conditionalFormatting xmlns:xm="http://schemas.microsoft.com/office/excel/2006/main">
          <x14:cfRule type="dataBar" id="{5F504446-17C7-FA4A-BD3D-A23874BB6B11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BV5:BV22</xm:sqref>
        </x14:conditionalFormatting>
        <x14:conditionalFormatting xmlns:xm="http://schemas.microsoft.com/office/excel/2006/main">
          <x14:cfRule type="dataBar" id="{80DBE9BE-7B7B-BD44-B535-B3E6D84E6D17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BX5:BX22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92C61-BBC0-914C-8596-E4014B49E1C2}">
  <sheetPr>
    <tabColor rgb="FFFFFF00"/>
  </sheetPr>
  <dimension ref="A1:BZ24"/>
  <sheetViews>
    <sheetView topLeftCell="A12" zoomScaleNormal="100" workbookViewId="0">
      <pane xSplit="1" topLeftCell="B1" activePane="topRight" state="frozen"/>
      <selection activeCell="A4" sqref="A4"/>
      <selection pane="topRight" activeCell="A24" sqref="A24:XFD45"/>
    </sheetView>
  </sheetViews>
  <sheetFormatPr baseColWidth="10" defaultRowHeight="16" x14ac:dyDescent="0.2"/>
  <cols>
    <col min="1" max="1" width="30.33203125" bestFit="1" customWidth="1"/>
    <col min="2" max="2" width="11.1640625" bestFit="1" customWidth="1"/>
    <col min="3" max="3" width="3.6640625" customWidth="1"/>
    <col min="5" max="5" width="3.6640625" customWidth="1"/>
    <col min="7" max="7" width="3.6640625" customWidth="1"/>
    <col min="9" max="9" width="3.6640625" customWidth="1"/>
    <col min="10" max="10" width="11" customWidth="1"/>
    <col min="11" max="12" width="3.6640625" customWidth="1"/>
    <col min="14" max="14" width="3.6640625" customWidth="1"/>
    <col min="16" max="16" width="3.6640625" customWidth="1"/>
    <col min="18" max="18" width="3.6640625" customWidth="1"/>
    <col min="20" max="20" width="3.6640625" customWidth="1"/>
    <col min="21" max="21" width="11" customWidth="1"/>
    <col min="22" max="23" width="3.6640625" customWidth="1"/>
    <col min="25" max="25" width="3.6640625" customWidth="1"/>
    <col min="27" max="27" width="3.6640625" customWidth="1"/>
    <col min="29" max="29" width="3.6640625" customWidth="1"/>
    <col min="31" max="31" width="3.6640625" customWidth="1"/>
    <col min="32" max="32" width="11" customWidth="1"/>
    <col min="33" max="34" width="3.6640625" customWidth="1"/>
    <col min="36" max="36" width="3.6640625" customWidth="1"/>
    <col min="38" max="38" width="3.6640625" customWidth="1"/>
    <col min="40" max="40" width="3.6640625" customWidth="1"/>
    <col min="42" max="42" width="3.6640625" customWidth="1"/>
    <col min="43" max="43" width="11" customWidth="1"/>
    <col min="44" max="45" width="3.6640625" customWidth="1"/>
    <col min="47" max="47" width="3.6640625" customWidth="1"/>
    <col min="49" max="49" width="3.6640625" customWidth="1"/>
    <col min="51" max="51" width="3.6640625" customWidth="1"/>
    <col min="53" max="53" width="3.6640625" customWidth="1"/>
    <col min="54" max="54" width="11" customWidth="1"/>
    <col min="55" max="56" width="3.6640625" customWidth="1"/>
    <col min="58" max="58" width="3.6640625" customWidth="1"/>
    <col min="60" max="60" width="3.6640625" customWidth="1"/>
    <col min="62" max="62" width="3.6640625" customWidth="1"/>
    <col min="64" max="64" width="3.6640625" customWidth="1"/>
    <col min="66" max="66" width="3.6640625" customWidth="1"/>
    <col min="68" max="68" width="3.6640625" customWidth="1"/>
    <col min="69" max="69" width="11" customWidth="1"/>
    <col min="70" max="71" width="3.6640625" customWidth="1"/>
    <col min="73" max="73" width="3.6640625" customWidth="1"/>
    <col min="75" max="75" width="3.6640625" customWidth="1"/>
    <col min="77" max="77" width="3.6640625" customWidth="1"/>
  </cols>
  <sheetData>
    <row r="1" spans="1:78" ht="35" x14ac:dyDescent="0.35">
      <c r="A1" s="68" t="s">
        <v>308</v>
      </c>
      <c r="B1" s="154">
        <v>2024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</row>
    <row r="2" spans="1:78" ht="17" thickBot="1" x14ac:dyDescent="0.2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69"/>
      <c r="BM2" s="69"/>
      <c r="BN2" s="69"/>
      <c r="BO2" s="69"/>
      <c r="BP2" s="69"/>
      <c r="BQ2" s="69"/>
      <c r="BR2" s="69"/>
      <c r="BS2" s="69"/>
      <c r="BT2" s="69"/>
      <c r="BU2" s="69"/>
      <c r="BV2" s="69"/>
      <c r="BW2" s="69"/>
      <c r="BX2" s="69"/>
      <c r="BY2" s="69"/>
      <c r="BZ2" s="69"/>
    </row>
    <row r="3" spans="1:78" s="25" customFormat="1" ht="25" customHeight="1" thickBot="1" x14ac:dyDescent="0.25">
      <c r="A3" s="240" t="s">
        <v>0</v>
      </c>
      <c r="B3" s="242" t="s">
        <v>298</v>
      </c>
      <c r="C3" s="243"/>
      <c r="D3" s="243"/>
      <c r="E3" s="243"/>
      <c r="F3" s="243"/>
      <c r="G3" s="243"/>
      <c r="H3" s="243"/>
      <c r="I3" s="243"/>
      <c r="J3" s="244"/>
      <c r="K3" s="244"/>
      <c r="L3" s="39"/>
      <c r="M3" s="245" t="s">
        <v>299</v>
      </c>
      <c r="N3" s="246"/>
      <c r="O3" s="246"/>
      <c r="P3" s="246"/>
      <c r="Q3" s="246"/>
      <c r="R3" s="246"/>
      <c r="S3" s="246"/>
      <c r="T3" s="246"/>
      <c r="U3" s="247"/>
      <c r="V3" s="247"/>
      <c r="W3" s="39"/>
      <c r="X3" s="248" t="s">
        <v>301</v>
      </c>
      <c r="Y3" s="249"/>
      <c r="Z3" s="249"/>
      <c r="AA3" s="249"/>
      <c r="AB3" s="249"/>
      <c r="AC3" s="249"/>
      <c r="AD3" s="249"/>
      <c r="AE3" s="249"/>
      <c r="AF3" s="250"/>
      <c r="AG3" s="250"/>
      <c r="AH3" s="39"/>
      <c r="AI3" s="251" t="s">
        <v>303</v>
      </c>
      <c r="AJ3" s="252"/>
      <c r="AK3" s="252"/>
      <c r="AL3" s="252"/>
      <c r="AM3" s="252"/>
      <c r="AN3" s="252"/>
      <c r="AO3" s="252"/>
      <c r="AP3" s="252"/>
      <c r="AQ3" s="253"/>
      <c r="AR3" s="253"/>
      <c r="AS3" s="39"/>
      <c r="AT3" s="254" t="s">
        <v>363</v>
      </c>
      <c r="AU3" s="255"/>
      <c r="AV3" s="255"/>
      <c r="AW3" s="255"/>
      <c r="AX3" s="255"/>
      <c r="AY3" s="255"/>
      <c r="AZ3" s="255"/>
      <c r="BA3" s="255"/>
      <c r="BB3" s="256"/>
      <c r="BC3" s="256"/>
      <c r="BD3" s="39"/>
      <c r="BE3" s="233" t="s">
        <v>305</v>
      </c>
      <c r="BF3" s="234"/>
      <c r="BG3" s="234"/>
      <c r="BH3" s="234"/>
      <c r="BI3" s="234"/>
      <c r="BJ3" s="234"/>
      <c r="BK3" s="234"/>
      <c r="BL3" s="234"/>
      <c r="BM3" s="234"/>
      <c r="BN3" s="234"/>
      <c r="BO3" s="234"/>
      <c r="BP3" s="234"/>
      <c r="BQ3" s="235"/>
      <c r="BR3" s="236"/>
      <c r="BS3" s="39"/>
      <c r="BT3" s="237" t="s">
        <v>337</v>
      </c>
      <c r="BU3" s="238"/>
      <c r="BV3" s="238"/>
      <c r="BW3" s="238"/>
      <c r="BX3" s="238"/>
      <c r="BY3" s="239"/>
      <c r="BZ3" s="70"/>
    </row>
    <row r="4" spans="1:78" s="2" customFormat="1" ht="69" thickBot="1" x14ac:dyDescent="0.25">
      <c r="A4" s="241"/>
      <c r="B4" s="4" t="s">
        <v>311</v>
      </c>
      <c r="C4" s="5" t="s">
        <v>343</v>
      </c>
      <c r="D4" s="5" t="s">
        <v>312</v>
      </c>
      <c r="E4" s="5" t="s">
        <v>343</v>
      </c>
      <c r="F4" s="5" t="s">
        <v>306</v>
      </c>
      <c r="G4" s="5" t="s">
        <v>343</v>
      </c>
      <c r="H4" s="5" t="s">
        <v>313</v>
      </c>
      <c r="I4" s="6" t="s">
        <v>343</v>
      </c>
      <c r="J4" s="27" t="s">
        <v>327</v>
      </c>
      <c r="K4" s="38" t="s">
        <v>343</v>
      </c>
      <c r="L4" s="40"/>
      <c r="M4" s="7" t="s">
        <v>316</v>
      </c>
      <c r="N4" s="8" t="s">
        <v>343</v>
      </c>
      <c r="O4" s="8" t="s">
        <v>315</v>
      </c>
      <c r="P4" s="8" t="s">
        <v>343</v>
      </c>
      <c r="Q4" s="8" t="s">
        <v>314</v>
      </c>
      <c r="R4" s="8" t="s">
        <v>343</v>
      </c>
      <c r="S4" s="8" t="s">
        <v>300</v>
      </c>
      <c r="T4" s="9" t="s">
        <v>343</v>
      </c>
      <c r="U4" s="30" t="s">
        <v>328</v>
      </c>
      <c r="V4" s="31" t="s">
        <v>343</v>
      </c>
      <c r="W4" s="40"/>
      <c r="X4" s="41" t="s">
        <v>317</v>
      </c>
      <c r="Y4" s="23" t="s">
        <v>343</v>
      </c>
      <c r="Z4" s="23" t="s">
        <v>318</v>
      </c>
      <c r="AA4" s="23" t="s">
        <v>343</v>
      </c>
      <c r="AB4" s="23" t="s">
        <v>319</v>
      </c>
      <c r="AC4" s="23" t="s">
        <v>343</v>
      </c>
      <c r="AD4" s="42" t="s">
        <v>302</v>
      </c>
      <c r="AE4" s="43" t="s">
        <v>343</v>
      </c>
      <c r="AF4" s="44" t="s">
        <v>329</v>
      </c>
      <c r="AG4" s="45" t="s">
        <v>343</v>
      </c>
      <c r="AH4" s="40"/>
      <c r="AI4" s="13" t="s">
        <v>320</v>
      </c>
      <c r="AJ4" s="14" t="s">
        <v>343</v>
      </c>
      <c r="AK4" s="14" t="s">
        <v>321</v>
      </c>
      <c r="AL4" s="14" t="s">
        <v>343</v>
      </c>
      <c r="AM4" s="14" t="s">
        <v>322</v>
      </c>
      <c r="AN4" s="14" t="s">
        <v>343</v>
      </c>
      <c r="AO4" s="14" t="s">
        <v>347</v>
      </c>
      <c r="AP4" s="15" t="s">
        <v>343</v>
      </c>
      <c r="AQ4" s="33" t="s">
        <v>330</v>
      </c>
      <c r="AR4" s="34" t="s">
        <v>343</v>
      </c>
      <c r="AS4" s="40"/>
      <c r="AT4" s="183" t="s">
        <v>359</v>
      </c>
      <c r="AU4" s="184" t="s">
        <v>343</v>
      </c>
      <c r="AV4" s="184" t="s">
        <v>360</v>
      </c>
      <c r="AW4" s="184" t="s">
        <v>343</v>
      </c>
      <c r="AX4" s="184" t="s">
        <v>361</v>
      </c>
      <c r="AY4" s="184" t="s">
        <v>343</v>
      </c>
      <c r="AZ4" s="184" t="s">
        <v>362</v>
      </c>
      <c r="BA4" s="185" t="s">
        <v>343</v>
      </c>
      <c r="BB4" s="186" t="s">
        <v>364</v>
      </c>
      <c r="BC4" s="187" t="s">
        <v>343</v>
      </c>
      <c r="BD4" s="40"/>
      <c r="BE4" s="16" t="s">
        <v>332</v>
      </c>
      <c r="BF4" s="17" t="s">
        <v>343</v>
      </c>
      <c r="BG4" s="17" t="s">
        <v>334</v>
      </c>
      <c r="BH4" s="17" t="s">
        <v>343</v>
      </c>
      <c r="BI4" s="17" t="s">
        <v>333</v>
      </c>
      <c r="BJ4" s="17" t="s">
        <v>343</v>
      </c>
      <c r="BK4" s="17" t="s">
        <v>335</v>
      </c>
      <c r="BL4" s="17" t="s">
        <v>343</v>
      </c>
      <c r="BM4" s="17" t="s">
        <v>323</v>
      </c>
      <c r="BN4" s="17" t="s">
        <v>343</v>
      </c>
      <c r="BO4" s="17" t="s">
        <v>336</v>
      </c>
      <c r="BP4" s="35" t="s">
        <v>343</v>
      </c>
      <c r="BQ4" s="36" t="s">
        <v>331</v>
      </c>
      <c r="BR4" s="37" t="s">
        <v>343</v>
      </c>
      <c r="BS4" s="40"/>
      <c r="BT4" s="41" t="s">
        <v>325</v>
      </c>
      <c r="BU4" s="23" t="s">
        <v>343</v>
      </c>
      <c r="BV4" s="23" t="s">
        <v>326</v>
      </c>
      <c r="BW4" s="23" t="s">
        <v>343</v>
      </c>
      <c r="BX4" s="23" t="s">
        <v>324</v>
      </c>
      <c r="BY4" s="24" t="s">
        <v>343</v>
      </c>
      <c r="BZ4" s="71"/>
    </row>
    <row r="5" spans="1:78" s="3" customFormat="1" ht="25" customHeight="1" x14ac:dyDescent="0.2">
      <c r="A5" s="75" t="s">
        <v>14</v>
      </c>
      <c r="B5" s="46">
        <f t="shared" ref="B5:B22" ca="1" si="0">VLOOKUP($A5,INDIRECT("'"&amp;$B$1&amp;"'!$A:$IZ"),222,FALSE)</f>
        <v>0.95499999999999996</v>
      </c>
      <c r="C5" s="47">
        <f ca="1">RANK(B5,B$5:B$22)</f>
        <v>10</v>
      </c>
      <c r="D5" s="48">
        <f t="shared" ref="D5:D22" ca="1" si="1">VLOOKUP($A5,INDIRECT("'"&amp;$B$1&amp;"'!$A:$IZ"),218,FALSE)</f>
        <v>-2.7389999999999999</v>
      </c>
      <c r="E5" s="47">
        <f ca="1">RANK(D5,D$5:D$22)</f>
        <v>11</v>
      </c>
      <c r="F5" s="48">
        <f t="shared" ref="F5:F22" ca="1" si="2">VLOOKUP($A5,INDIRECT("'"&amp;$B$1&amp;"'!$A:$IZ"),49,FALSE)</f>
        <v>72.366</v>
      </c>
      <c r="G5" s="47">
        <f ca="1">RANK(F5,F$5:F$22)</f>
        <v>17</v>
      </c>
      <c r="H5" s="48">
        <f t="shared" ref="H5:H22" ca="1" si="3">VLOOKUP($A5,INDIRECT("'"&amp;$B$1&amp;"'!$A:$IZ"),229,FALSE)</f>
        <v>-2.6960000000000002</v>
      </c>
      <c r="I5" s="47">
        <f ca="1">RANK(H5,H$5:H$22)</f>
        <v>14</v>
      </c>
      <c r="J5" s="49">
        <f t="shared" ref="J5:J22" ca="1" si="4">104-(C5+E5+G5+I5)</f>
        <v>52</v>
      </c>
      <c r="K5" s="47">
        <f ca="1">RANK(J5,J$5:J$22)</f>
        <v>15</v>
      </c>
      <c r="L5" s="50"/>
      <c r="M5" s="46">
        <f t="shared" ref="M5:M22" ca="1" si="5">VLOOKUP($A5,INDIRECT("'"&amp;$B$1&amp;"'!$A:$IZ"),88,FALSE)</f>
        <v>11.558</v>
      </c>
      <c r="N5" s="47">
        <f t="shared" ref="N5:N22" ca="1" si="6">RANK(M5,M$5:M$22)</f>
        <v>13</v>
      </c>
      <c r="O5" s="46">
        <f t="shared" ref="O5:O22" ca="1" si="7">VLOOKUP($A5,INDIRECT("'"&amp;$B$1&amp;"'!$A:$IZ"),84,FALSE)</f>
        <v>19.414000000000001</v>
      </c>
      <c r="P5" s="47">
        <f ca="1">RANK(O5,O$5:O$22)</f>
        <v>13</v>
      </c>
      <c r="Q5" s="46">
        <f t="shared" ref="Q5:Q22" ca="1" si="8">VLOOKUP($A5,INDIRECT("'"&amp;$B$1&amp;"'!$A:$IZ"),85,FALSE)</f>
        <v>20.483000000000001</v>
      </c>
      <c r="R5" s="47">
        <f ca="1">RANK(Q5,Q$5:Q$22)</f>
        <v>15</v>
      </c>
      <c r="S5" s="48">
        <f t="shared" ref="S5:S22" ca="1" si="9">VLOOKUP($A5,INDIRECT("'"&amp;$B$1&amp;"'!$A:$IZ"),29,FALSE)</f>
        <v>1.3340000000000001</v>
      </c>
      <c r="T5" s="47">
        <f ca="1">RANK(S5,S$5:S$22)</f>
        <v>5</v>
      </c>
      <c r="U5" s="49">
        <f ca="1">104-(N5+P5+R5+T5)</f>
        <v>58</v>
      </c>
      <c r="V5" s="47">
        <f ca="1">RANK(U5,U$5:U$22)</f>
        <v>12</v>
      </c>
      <c r="W5" s="50"/>
      <c r="X5" s="46">
        <f t="shared" ref="X5:X22" ca="1" si="10">VLOOKUP($A5,INDIRECT("'"&amp;$B$1&amp;"'!$A:$IZ"),65,FALSE)</f>
        <v>45.021999999999998</v>
      </c>
      <c r="Y5" s="47">
        <f ca="1">RANK(X5,X$5:X$22)</f>
        <v>9</v>
      </c>
      <c r="Z5" s="46">
        <f t="shared" ref="Z5:Z22" ca="1" si="11">VLOOKUP($A5,INDIRECT("'"&amp;$B$1&amp;"'!$A:$IZ"),64,FALSE)</f>
        <v>24.581</v>
      </c>
      <c r="AA5" s="47">
        <f ca="1">RANK(Z5,Z$5:Z$22)</f>
        <v>6</v>
      </c>
      <c r="AB5" s="46">
        <f t="shared" ref="AB5:AB22" ca="1" si="12">VLOOKUP($A5,INDIRECT("'"&amp;$B$1&amp;"'!$A:$IZ"),63,FALSE)</f>
        <v>52.941000000000003</v>
      </c>
      <c r="AC5" s="47">
        <f ca="1">RANK(AB5,AB$5:AB$22)</f>
        <v>4</v>
      </c>
      <c r="AD5" s="46">
        <f t="shared" ref="AD5:AD22" ca="1" si="13">VLOOKUP($A5,INDIRECT("'"&amp;$B$1&amp;"'!$A:$IZ"),71,FALSE)</f>
        <v>5.22</v>
      </c>
      <c r="AE5" s="47">
        <f ca="1">RANK(AD5,AD$5:AD$22)</f>
        <v>6</v>
      </c>
      <c r="AF5" s="49">
        <f ca="1">104-(Y5+AA5+AC5+AE5)</f>
        <v>79</v>
      </c>
      <c r="AG5" s="47">
        <f ca="1">RANK(AF5,AF$5:AF$22)</f>
        <v>5</v>
      </c>
      <c r="AH5" s="50"/>
      <c r="AI5" s="46">
        <f t="shared" ref="AI5:AI22" ca="1" si="14">VLOOKUP($A5,INDIRECT("'"&amp;$B$1&amp;"'!$A:$IZ"),183,FALSE)</f>
        <v>8.9570000000000007</v>
      </c>
      <c r="AJ5" s="47">
        <f ca="1">RANK(AI5,AI$5:AI$22,1)</f>
        <v>7</v>
      </c>
      <c r="AK5" s="46">
        <f t="shared" ref="AK5:AK22" ca="1" si="15">VLOOKUP($A5,INDIRECT("'"&amp;$B$1&amp;"'!$A:$IZ"),181,FALSE)</f>
        <v>20.491</v>
      </c>
      <c r="AL5" s="47">
        <f ca="1">RANK(AK5,AK$5:AK$22,1)</f>
        <v>13</v>
      </c>
      <c r="AM5" s="46">
        <f t="shared" ref="AM5:AM22" ca="1" si="16">VLOOKUP($A5,INDIRECT("'"&amp;$B$1&amp;"'!$A:$IZ"),182,FALSE)</f>
        <v>20.832999999999998</v>
      </c>
      <c r="AN5" s="47">
        <f ca="1">RANK(AM5,AM$5:AM$22,1)</f>
        <v>5</v>
      </c>
      <c r="AO5" s="46">
        <f ca="1">VLOOKUP($A5,INDIRECT("'"&amp;$B$1&amp;"'!$A:$IZ"),163,FALSE)</f>
        <v>22.533000000000001</v>
      </c>
      <c r="AP5" s="47">
        <f ca="1">RANK(AO5,AO$5:AO$22,1)</f>
        <v>6</v>
      </c>
      <c r="AQ5" s="49">
        <f ca="1">104-(AJ5+AL5+AN5+AP5)</f>
        <v>73</v>
      </c>
      <c r="AR5" s="47">
        <f ca="1">RANK(AQ5,AQ$5:AQ$22)</f>
        <v>9</v>
      </c>
      <c r="AS5" s="50"/>
      <c r="AT5" s="46">
        <f ca="1">VLOOKUP($A5,INDIRECT("'"&amp;$B$1&amp;"'!$A:$IZ"),250,FALSE)</f>
        <v>-0.73899999999999999</v>
      </c>
      <c r="AU5" s="47">
        <f ca="1">RANK(AT5,AT$5:AT$22,0)</f>
        <v>9</v>
      </c>
      <c r="AV5" s="46">
        <f ca="1">VLOOKUP($A5,INDIRECT("'"&amp;$B$1&amp;"'!$A:$IZ"),92,FALSE)</f>
        <v>9.8699999999999992</v>
      </c>
      <c r="AW5" s="47">
        <f ca="1">RANK(AV5,AV$5:AV$22,0)</f>
        <v>14</v>
      </c>
      <c r="AX5" s="46">
        <f ca="1">VLOOKUP($A5,INDIRECT("'"&amp;$B$1&amp;"'!$A:$IZ"),93,FALSE)</f>
        <v>292.21699999999998</v>
      </c>
      <c r="AY5" s="47">
        <f ca="1">RANK(AX5,AX$5:AX$22,0)</f>
        <v>9</v>
      </c>
      <c r="AZ5" s="46">
        <f ca="1">VLOOKUP($A5,INDIRECT("'"&amp;$B$1&amp;"'!$A:$IZ"),108,FALSE)</f>
        <v>45.347999999999999</v>
      </c>
      <c r="BA5" s="47">
        <f ca="1">RANK(AZ5,AZ$5:AZ$22,0)</f>
        <v>5</v>
      </c>
      <c r="BB5" s="46">
        <f ca="1">104-(AU5+AW5+AY5+BA5)</f>
        <v>67</v>
      </c>
      <c r="BC5" s="47">
        <f ca="1">RANK(BB5,BB$5:BB$22)</f>
        <v>11</v>
      </c>
      <c r="BD5" s="50"/>
      <c r="BE5" s="46">
        <f t="shared" ref="BE5:BE22" ca="1" si="17">VLOOKUP($A5,INDIRECT("'"&amp;$B$1&amp;"'!$A:$IZ"),80,FALSE)</f>
        <v>44.216999999999999</v>
      </c>
      <c r="BF5" s="47">
        <f ca="1">RANK(BE5,BE$5:BE$22)</f>
        <v>13</v>
      </c>
      <c r="BG5" s="46">
        <f t="shared" ref="BG5:BG22" ca="1" si="18">VLOOKUP($A5,INDIRECT("'"&amp;$B$1&amp;"'!$A:$IZ"),177,FALSE)</f>
        <v>45.042999999999999</v>
      </c>
      <c r="BH5" s="47">
        <f ca="1">RANK(BG5,BG$5:BG$22,1)</f>
        <v>9</v>
      </c>
      <c r="BI5" s="46">
        <f t="shared" ref="BI5:BI22" ca="1" si="19">VLOOKUP($A5,INDIRECT("'"&amp;$B$1&amp;"'!$A:$IZ"),79,FALSE)</f>
        <v>32.957000000000001</v>
      </c>
      <c r="BJ5" s="47">
        <f ca="1">RANK(BI5,BI$5:BI$22)</f>
        <v>13</v>
      </c>
      <c r="BK5" s="46">
        <f t="shared" ref="BK5:BK22" ca="1" si="20">VLOOKUP($A5,INDIRECT("'"&amp;$B$1&amp;"'!$A:$IZ"),176,FALSE)</f>
        <v>34.390999999999998</v>
      </c>
      <c r="BL5" s="47">
        <f ca="1">RANK(BK5,BK$5:BK$22,1)</f>
        <v>13</v>
      </c>
      <c r="BM5" s="46">
        <f t="shared" ref="BM5:BM22" ca="1" si="21">VLOOKUP($A5,INDIRECT("'"&amp;$B$1&amp;"'!$A:$IZ"),11,FALSE)</f>
        <v>47.648000000000003</v>
      </c>
      <c r="BN5" s="47">
        <f ca="1">RANK(BM5,BM$5:BM$22)</f>
        <v>15</v>
      </c>
      <c r="BO5" s="46">
        <f t="shared" ref="BO5:BO22" ca="1" si="22">VLOOKUP($A5,INDIRECT("'"&amp;$B$1&amp;"'!$A:$IZ"),222,FALSE)</f>
        <v>0.95499999999999996</v>
      </c>
      <c r="BP5" s="47">
        <f ca="1">RANK(BO5,BO$5:BO$22)</f>
        <v>10</v>
      </c>
      <c r="BQ5" s="49">
        <f ca="1">106-(BF5+BH5+BN5+BP5+BJ5+BL5)</f>
        <v>33</v>
      </c>
      <c r="BR5" s="47">
        <f ca="1">RANK(BQ5,BQ$5:BQ$22)</f>
        <v>15</v>
      </c>
      <c r="BS5" s="50"/>
      <c r="BT5" s="51">
        <f>VLOOKUP($A5,'Ratings Season'!$A:$M,10,FALSE)</f>
        <v>9.4</v>
      </c>
      <c r="BU5" s="47">
        <f>RANK(BT5,BT$5:BT$22)</f>
        <v>3</v>
      </c>
      <c r="BV5" s="51">
        <f>VLOOKUP($A5,'Ratings Season'!$A:$M,12,FALSE)</f>
        <v>8.9</v>
      </c>
      <c r="BW5" s="47">
        <f>RANK(BV5,BV$5:BV$22)</f>
        <v>4</v>
      </c>
      <c r="BX5" s="51">
        <f>VLOOKUP($A5,'Ratings Season'!$A:$M,8,FALSE)</f>
        <v>18.2</v>
      </c>
      <c r="BY5" s="52">
        <f>RANK(BX5,BX$5:BX$22)</f>
        <v>4</v>
      </c>
      <c r="BZ5" s="72"/>
    </row>
    <row r="6" spans="1:78" s="3" customFormat="1" ht="25" customHeight="1" x14ac:dyDescent="0.2">
      <c r="A6" s="76" t="s">
        <v>10</v>
      </c>
      <c r="B6" s="53">
        <f t="shared" ca="1" si="0"/>
        <v>3.0739999999999998</v>
      </c>
      <c r="C6" s="54">
        <f t="shared" ref="C6:C22" ca="1" si="23">RANK(B6,B$5:B$22)</f>
        <v>5</v>
      </c>
      <c r="D6" s="55">
        <f t="shared" ca="1" si="1"/>
        <v>6.2220000000000004</v>
      </c>
      <c r="E6" s="54">
        <f t="shared" ref="E6:G22" ca="1" si="24">RANK(D6,D$5:D$22)</f>
        <v>2</v>
      </c>
      <c r="F6" s="55">
        <f t="shared" ca="1" si="2"/>
        <v>74.254999999999995</v>
      </c>
      <c r="G6" s="54">
        <f t="shared" ca="1" si="24"/>
        <v>13</v>
      </c>
      <c r="H6" s="55">
        <f t="shared" ca="1" si="3"/>
        <v>4.5190000000000001</v>
      </c>
      <c r="I6" s="54">
        <f t="shared" ref="I6:I22" ca="1" si="25">RANK(H6,H$5:H$22)</f>
        <v>2</v>
      </c>
      <c r="J6" s="49">
        <f t="shared" ca="1" si="4"/>
        <v>82</v>
      </c>
      <c r="K6" s="47">
        <f t="shared" ref="K6:K22" ca="1" si="26">RANK(J6,J$5:J$22)</f>
        <v>4</v>
      </c>
      <c r="L6" s="56"/>
      <c r="M6" s="53">
        <f t="shared" ca="1" si="5"/>
        <v>15.173</v>
      </c>
      <c r="N6" s="54">
        <f t="shared" ca="1" si="6"/>
        <v>1</v>
      </c>
      <c r="O6" s="53">
        <f t="shared" ca="1" si="7"/>
        <v>23.395</v>
      </c>
      <c r="P6" s="54">
        <f t="shared" ref="P6:P22" ca="1" si="27">RANK(O6,O$5:O$22)</f>
        <v>1</v>
      </c>
      <c r="Q6" s="53">
        <f t="shared" ca="1" si="8"/>
        <v>27.931000000000001</v>
      </c>
      <c r="R6" s="54">
        <f t="shared" ref="R6:R22" ca="1" si="28">RANK(Q6,Q$5:Q$22)</f>
        <v>1</v>
      </c>
      <c r="S6" s="55">
        <f t="shared" ca="1" si="9"/>
        <v>2.6219999999999999</v>
      </c>
      <c r="T6" s="54">
        <f t="shared" ref="T6:T22" ca="1" si="29">RANK(S6,S$5:S$22)</f>
        <v>1</v>
      </c>
      <c r="U6" s="49">
        <f t="shared" ref="U6:U22" ca="1" si="30">104-(N6+P6+R6+T6)</f>
        <v>100</v>
      </c>
      <c r="V6" s="47">
        <f t="shared" ref="V6:V22" ca="1" si="31">RANK(U6,U$5:U$22)</f>
        <v>1</v>
      </c>
      <c r="W6" s="56"/>
      <c r="X6" s="53">
        <f t="shared" ca="1" si="10"/>
        <v>47.444000000000003</v>
      </c>
      <c r="Y6" s="54">
        <f t="shared" ref="Y6:Y22" ca="1" si="32">RANK(X6,X$5:X$22)</f>
        <v>3</v>
      </c>
      <c r="Z6" s="53">
        <f t="shared" ca="1" si="11"/>
        <v>23.919</v>
      </c>
      <c r="AA6" s="54">
        <f t="shared" ref="AA6:AA22" ca="1" si="33">RANK(Z6,Z$5:Z$22)</f>
        <v>9</v>
      </c>
      <c r="AB6" s="53">
        <f t="shared" ca="1" si="12"/>
        <v>47.036000000000001</v>
      </c>
      <c r="AC6" s="54">
        <f t="shared" ref="AC6:AC22" ca="1" si="34">RANK(AB6,AB$5:AB$22)</f>
        <v>14</v>
      </c>
      <c r="AD6" s="53">
        <f t="shared" ca="1" si="13"/>
        <v>-2.2240000000000002</v>
      </c>
      <c r="AE6" s="54">
        <f t="shared" ref="AE6:AE22" ca="1" si="35">RANK(AD6,AD$5:AD$22)</f>
        <v>14</v>
      </c>
      <c r="AF6" s="65">
        <f t="shared" ref="AF6:AF22" ca="1" si="36">104-(Y6+AA6+AC6+AE6)</f>
        <v>64</v>
      </c>
      <c r="AG6" s="47">
        <f t="shared" ref="AG6:AG22" ca="1" si="37">RANK(AF6,AF$5:AF$22)</f>
        <v>10</v>
      </c>
      <c r="AH6" s="56"/>
      <c r="AI6" s="53">
        <f t="shared" ca="1" si="14"/>
        <v>8.3190000000000008</v>
      </c>
      <c r="AJ6" s="54">
        <f t="shared" ref="AJ6:AL22" ca="1" si="38">RANK(AI6,AI$5:AI$22,1)</f>
        <v>3</v>
      </c>
      <c r="AK6" s="53">
        <f t="shared" ca="1" si="15"/>
        <v>18.751999999999999</v>
      </c>
      <c r="AL6" s="54">
        <f t="shared" ca="1" si="38"/>
        <v>2</v>
      </c>
      <c r="AM6" s="53">
        <f t="shared" ca="1" si="16"/>
        <v>20.698</v>
      </c>
      <c r="AN6" s="54">
        <f t="shared" ref="AN6:AN22" ca="1" si="39">RANK(AM6,AM$5:AM$22,1)</f>
        <v>4</v>
      </c>
      <c r="AO6" s="53">
        <f t="shared" ref="AO6:AO22" ca="1" si="40">VLOOKUP($A6,INDIRECT("'"&amp;$B$1&amp;"'!$A:$IZ"),163,FALSE)</f>
        <v>23.297000000000001</v>
      </c>
      <c r="AP6" s="54">
        <f t="shared" ref="AP6:AP22" ca="1" si="41">RANK(AO6,AO$5:AO$22,1)</f>
        <v>9</v>
      </c>
      <c r="AQ6" s="65">
        <f t="shared" ref="AQ6:AQ22" ca="1" si="42">104-(AJ6+AL6+AN6+AP6)</f>
        <v>86</v>
      </c>
      <c r="AR6" s="47">
        <f t="shared" ref="AR6:AR22" ca="1" si="43">RANK(AQ6,AQ$5:AQ$22)</f>
        <v>2</v>
      </c>
      <c r="AS6" s="56"/>
      <c r="AT6" s="46">
        <f t="shared" ref="AT6:AT22" ca="1" si="44">VLOOKUP($A6,INDIRECT("'"&amp;$B$1&amp;"'!$A:$IZ"),250,FALSE)</f>
        <v>-7.2960000000000003</v>
      </c>
      <c r="AU6" s="47">
        <f t="shared" ref="AU6:AW22" ca="1" si="45">RANK(AT6,AT$5:AT$22,0)</f>
        <v>18</v>
      </c>
      <c r="AV6" s="46">
        <f t="shared" ref="AV6:AV22" ca="1" si="46">VLOOKUP($A6,INDIRECT("'"&amp;$B$1&amp;"'!$A:$IZ"),92,FALSE)</f>
        <v>11.148</v>
      </c>
      <c r="AW6" s="47">
        <f t="shared" ca="1" si="45"/>
        <v>7</v>
      </c>
      <c r="AX6" s="46">
        <f t="shared" ref="AX6:AX22" ca="1" si="47">VLOOKUP($A6,INDIRECT("'"&amp;$B$1&amp;"'!$A:$IZ"),93,FALSE)</f>
        <v>280.55599999999998</v>
      </c>
      <c r="AY6" s="47">
        <f t="shared" ref="AY6:AY22" ca="1" si="48">RANK(AX6,AX$5:AX$22,0)</f>
        <v>17</v>
      </c>
      <c r="AZ6" s="46">
        <f t="shared" ref="AZ6:AZ22" ca="1" si="49">VLOOKUP($A6,INDIRECT("'"&amp;$B$1&amp;"'!$A:$IZ"),108,FALSE)</f>
        <v>43</v>
      </c>
      <c r="BA6" s="47">
        <f t="shared" ref="BA6:BA22" ca="1" si="50">RANK(AZ6,AZ$5:AZ$22,0)</f>
        <v>11</v>
      </c>
      <c r="BB6" s="46">
        <f t="shared" ref="BB6:BB22" ca="1" si="51">104-(AU6+AW6+AY6+BA6)</f>
        <v>51</v>
      </c>
      <c r="BC6" s="47">
        <f t="shared" ref="BC6:BC22" ca="1" si="52">RANK(BB6,BB$5:BB$22)</f>
        <v>14</v>
      </c>
      <c r="BD6" s="56"/>
      <c r="BE6" s="53">
        <f t="shared" ca="1" si="17"/>
        <v>53</v>
      </c>
      <c r="BF6" s="54">
        <f t="shared" ref="BF6:BF22" ca="1" si="53">RANK(BE6,BE$5:BE$22)</f>
        <v>2</v>
      </c>
      <c r="BG6" s="53">
        <f t="shared" ca="1" si="18"/>
        <v>38.667000000000002</v>
      </c>
      <c r="BH6" s="54">
        <f t="shared" ref="BH6:BH22" ca="1" si="54">RANK(BG6,BG$5:BG$22,1)</f>
        <v>1</v>
      </c>
      <c r="BI6" s="53">
        <f t="shared" ca="1" si="19"/>
        <v>36.444000000000003</v>
      </c>
      <c r="BJ6" s="54">
        <f t="shared" ref="BJ6:BJ22" ca="1" si="55">RANK(BI6,BI$5:BI$22)</f>
        <v>5</v>
      </c>
      <c r="BK6" s="53">
        <f t="shared" ca="1" si="20"/>
        <v>32.148000000000003</v>
      </c>
      <c r="BL6" s="54">
        <f t="shared" ref="BL6:BL22" ca="1" si="56">RANK(BK6,BK$5:BK$22,1)</f>
        <v>8</v>
      </c>
      <c r="BM6" s="53">
        <f t="shared" ca="1" si="21"/>
        <v>53.097000000000001</v>
      </c>
      <c r="BN6" s="54">
        <f t="shared" ref="BN6:BN22" ca="1" si="57">RANK(BM6,BM$5:BM$22)</f>
        <v>2</v>
      </c>
      <c r="BO6" s="53">
        <f t="shared" ca="1" si="22"/>
        <v>3.0739999999999998</v>
      </c>
      <c r="BP6" s="54">
        <f t="shared" ref="BP6:BP22" ca="1" si="58">RANK(BO6,BO$5:BO$22)</f>
        <v>5</v>
      </c>
      <c r="BQ6" s="65">
        <f t="shared" ref="BQ6:BQ22" ca="1" si="59">106-(BF6+BH6+BN6+BP6+BJ6+BL6)</f>
        <v>83</v>
      </c>
      <c r="BR6" s="47">
        <f t="shared" ref="BR6:BR22" ca="1" si="60">RANK(BQ6,BQ$5:BQ$22)</f>
        <v>2</v>
      </c>
      <c r="BS6" s="56"/>
      <c r="BT6" s="57">
        <f>VLOOKUP($A6,'Ratings Season'!$A:$M,10,FALSE)</f>
        <v>9.1999999999999993</v>
      </c>
      <c r="BU6" s="54">
        <f t="shared" ref="BU6:BU22" si="61">RANK(BT6,BT$5:BT$22)</f>
        <v>4</v>
      </c>
      <c r="BV6" s="57">
        <f>VLOOKUP($A6,'Ratings Season'!$A:$M,12,FALSE)</f>
        <v>9.6999999999999993</v>
      </c>
      <c r="BW6" s="54">
        <f t="shared" ref="BW6:BW22" si="62">RANK(BV6,BV$5:BV$22)</f>
        <v>2</v>
      </c>
      <c r="BX6" s="57">
        <f>VLOOKUP($A6,'Ratings Season'!$A:$M,8,FALSE)</f>
        <v>18.8</v>
      </c>
      <c r="BY6" s="58">
        <f t="shared" ref="BY6:BY22" si="63">RANK(BX6,BX$5:BX$22)</f>
        <v>3</v>
      </c>
      <c r="BZ6" s="72"/>
    </row>
    <row r="7" spans="1:78" s="3" customFormat="1" ht="25" customHeight="1" x14ac:dyDescent="0.2">
      <c r="A7" s="77" t="s">
        <v>6</v>
      </c>
      <c r="B7" s="53">
        <f t="shared" ca="1" si="0"/>
        <v>1.522</v>
      </c>
      <c r="C7" s="54">
        <f t="shared" ca="1" si="23"/>
        <v>8</v>
      </c>
      <c r="D7" s="55">
        <f t="shared" ca="1" si="1"/>
        <v>2.7080000000000002</v>
      </c>
      <c r="E7" s="54">
        <f t="shared" ca="1" si="24"/>
        <v>7</v>
      </c>
      <c r="F7" s="55">
        <f t="shared" ca="1" si="2"/>
        <v>74.497</v>
      </c>
      <c r="G7" s="54">
        <f t="shared" ca="1" si="24"/>
        <v>11</v>
      </c>
      <c r="H7" s="55">
        <f t="shared" ca="1" si="3"/>
        <v>1.667</v>
      </c>
      <c r="I7" s="54">
        <f t="shared" ca="1" si="25"/>
        <v>5</v>
      </c>
      <c r="J7" s="49">
        <f t="shared" ca="1" si="4"/>
        <v>73</v>
      </c>
      <c r="K7" s="47">
        <f t="shared" ca="1" si="26"/>
        <v>7</v>
      </c>
      <c r="L7" s="56"/>
      <c r="M7" s="53">
        <f t="shared" ca="1" si="5"/>
        <v>12.288</v>
      </c>
      <c r="N7" s="54">
        <f t="shared" ca="1" si="6"/>
        <v>10</v>
      </c>
      <c r="O7" s="53">
        <f t="shared" ca="1" si="7"/>
        <v>21.135000000000002</v>
      </c>
      <c r="P7" s="54">
        <f t="shared" ca="1" si="27"/>
        <v>7</v>
      </c>
      <c r="Q7" s="53">
        <f t="shared" ca="1" si="8"/>
        <v>20.494</v>
      </c>
      <c r="R7" s="54">
        <f t="shared" ca="1" si="28"/>
        <v>14</v>
      </c>
      <c r="S7" s="55">
        <f t="shared" ca="1" si="9"/>
        <v>0.26800000000000002</v>
      </c>
      <c r="T7" s="54">
        <f t="shared" ca="1" si="29"/>
        <v>9</v>
      </c>
      <c r="U7" s="49">
        <f t="shared" ca="1" si="30"/>
        <v>64</v>
      </c>
      <c r="V7" s="47">
        <f t="shared" ca="1" si="31"/>
        <v>9</v>
      </c>
      <c r="W7" s="56"/>
      <c r="X7" s="53">
        <f t="shared" ca="1" si="10"/>
        <v>47.301000000000002</v>
      </c>
      <c r="Y7" s="54">
        <f t="shared" ca="1" si="32"/>
        <v>4</v>
      </c>
      <c r="Z7" s="53">
        <f t="shared" ca="1" si="11"/>
        <v>26.35</v>
      </c>
      <c r="AA7" s="54">
        <f t="shared" ca="1" si="33"/>
        <v>1</v>
      </c>
      <c r="AB7" s="53">
        <f t="shared" ca="1" si="12"/>
        <v>53.518999999999998</v>
      </c>
      <c r="AC7" s="54">
        <f t="shared" ca="1" si="34"/>
        <v>3</v>
      </c>
      <c r="AD7" s="53">
        <f t="shared" ca="1" si="13"/>
        <v>6.3360000000000003</v>
      </c>
      <c r="AE7" s="54">
        <f t="shared" ca="1" si="35"/>
        <v>2</v>
      </c>
      <c r="AF7" s="65">
        <f t="shared" ca="1" si="36"/>
        <v>94</v>
      </c>
      <c r="AG7" s="47">
        <f t="shared" ca="1" si="37"/>
        <v>1</v>
      </c>
      <c r="AH7" s="56"/>
      <c r="AI7" s="53">
        <f t="shared" ca="1" si="14"/>
        <v>9.2739999999999991</v>
      </c>
      <c r="AJ7" s="54">
        <f t="shared" ca="1" si="38"/>
        <v>10</v>
      </c>
      <c r="AK7" s="53">
        <f t="shared" ca="1" si="15"/>
        <v>20.811</v>
      </c>
      <c r="AL7" s="54">
        <f t="shared" ca="1" si="38"/>
        <v>15</v>
      </c>
      <c r="AM7" s="53">
        <f t="shared" ca="1" si="16"/>
        <v>22.21</v>
      </c>
      <c r="AN7" s="54">
        <f t="shared" ca="1" si="39"/>
        <v>9</v>
      </c>
      <c r="AO7" s="53">
        <f t="shared" ca="1" si="40"/>
        <v>23.635999999999999</v>
      </c>
      <c r="AP7" s="54">
        <f t="shared" ca="1" si="41"/>
        <v>13</v>
      </c>
      <c r="AQ7" s="65">
        <f t="shared" ca="1" si="42"/>
        <v>57</v>
      </c>
      <c r="AR7" s="47">
        <f t="shared" ca="1" si="43"/>
        <v>14</v>
      </c>
      <c r="AS7" s="56"/>
      <c r="AT7" s="46">
        <f t="shared" ca="1" si="44"/>
        <v>-3</v>
      </c>
      <c r="AU7" s="47">
        <f t="shared" ca="1" si="45"/>
        <v>14</v>
      </c>
      <c r="AV7" s="46">
        <f t="shared" ca="1" si="46"/>
        <v>11.917</v>
      </c>
      <c r="AW7" s="47">
        <f t="shared" ca="1" si="45"/>
        <v>3</v>
      </c>
      <c r="AX7" s="46">
        <f t="shared" ca="1" si="47"/>
        <v>294.08300000000003</v>
      </c>
      <c r="AY7" s="47">
        <f t="shared" ca="1" si="48"/>
        <v>7</v>
      </c>
      <c r="AZ7" s="46">
        <f t="shared" ca="1" si="49"/>
        <v>40.832999999999998</v>
      </c>
      <c r="BA7" s="47">
        <f t="shared" ca="1" si="50"/>
        <v>14</v>
      </c>
      <c r="BB7" s="46">
        <f t="shared" ca="1" si="51"/>
        <v>66</v>
      </c>
      <c r="BC7" s="47">
        <f t="shared" ca="1" si="52"/>
        <v>12</v>
      </c>
      <c r="BD7" s="56"/>
      <c r="BE7" s="53">
        <f t="shared" ca="1" si="17"/>
        <v>51.957999999999998</v>
      </c>
      <c r="BF7" s="54">
        <f t="shared" ca="1" si="53"/>
        <v>4</v>
      </c>
      <c r="BG7" s="53">
        <f t="shared" ca="1" si="18"/>
        <v>43</v>
      </c>
      <c r="BH7" s="54">
        <f t="shared" ca="1" si="54"/>
        <v>5</v>
      </c>
      <c r="BI7" s="53">
        <f t="shared" ca="1" si="19"/>
        <v>37.125</v>
      </c>
      <c r="BJ7" s="54">
        <f t="shared" ca="1" si="55"/>
        <v>4</v>
      </c>
      <c r="BK7" s="53">
        <f t="shared" ca="1" si="20"/>
        <v>38</v>
      </c>
      <c r="BL7" s="54">
        <f t="shared" ca="1" si="56"/>
        <v>16</v>
      </c>
      <c r="BM7" s="53">
        <f t="shared" ca="1" si="21"/>
        <v>47.92</v>
      </c>
      <c r="BN7" s="54">
        <f t="shared" ca="1" si="57"/>
        <v>13</v>
      </c>
      <c r="BO7" s="53">
        <f t="shared" ca="1" si="22"/>
        <v>1.522</v>
      </c>
      <c r="BP7" s="54">
        <f t="shared" ca="1" si="58"/>
        <v>8</v>
      </c>
      <c r="BQ7" s="65">
        <f t="shared" ca="1" si="59"/>
        <v>56</v>
      </c>
      <c r="BR7" s="47">
        <f t="shared" ca="1" si="60"/>
        <v>8</v>
      </c>
      <c r="BS7" s="56"/>
      <c r="BT7" s="57">
        <f>VLOOKUP($A7,'Ratings Season'!$A:$M,10,FALSE)</f>
        <v>-6.7</v>
      </c>
      <c r="BU7" s="54">
        <f t="shared" si="61"/>
        <v>14</v>
      </c>
      <c r="BV7" s="57">
        <f>VLOOKUP($A7,'Ratings Season'!$A:$M,12,FALSE)</f>
        <v>4.0999999999999996</v>
      </c>
      <c r="BW7" s="54">
        <f t="shared" si="62"/>
        <v>8</v>
      </c>
      <c r="BX7" s="57">
        <f>VLOOKUP($A7,'Ratings Season'!$A:$M,8,FALSE)</f>
        <v>-2.6</v>
      </c>
      <c r="BY7" s="58">
        <f t="shared" si="63"/>
        <v>10</v>
      </c>
      <c r="BZ7" s="72"/>
    </row>
    <row r="8" spans="1:78" s="3" customFormat="1" ht="25" customHeight="1" x14ac:dyDescent="0.2">
      <c r="A8" s="78" t="s">
        <v>4</v>
      </c>
      <c r="B8" s="53">
        <f t="shared" ca="1" si="0"/>
        <v>0.13</v>
      </c>
      <c r="C8" s="54">
        <f t="shared" ca="1" si="23"/>
        <v>12</v>
      </c>
      <c r="D8" s="55">
        <f t="shared" ca="1" si="1"/>
        <v>-4.4349999999999996</v>
      </c>
      <c r="E8" s="54">
        <f t="shared" ca="1" si="24"/>
        <v>16</v>
      </c>
      <c r="F8" s="55">
        <f t="shared" ca="1" si="2"/>
        <v>74.572999999999993</v>
      </c>
      <c r="G8" s="54">
        <f t="shared" ca="1" si="24"/>
        <v>10</v>
      </c>
      <c r="H8" s="55">
        <f t="shared" ca="1" si="3"/>
        <v>-8.6999999999999994E-2</v>
      </c>
      <c r="I8" s="54">
        <f t="shared" ca="1" si="25"/>
        <v>8</v>
      </c>
      <c r="J8" s="49">
        <f t="shared" ca="1" si="4"/>
        <v>58</v>
      </c>
      <c r="K8" s="47">
        <f t="shared" ca="1" si="26"/>
        <v>12</v>
      </c>
      <c r="L8" s="56"/>
      <c r="M8" s="53">
        <f t="shared" ca="1" si="5"/>
        <v>11.231999999999999</v>
      </c>
      <c r="N8" s="54">
        <f t="shared" ca="1" si="6"/>
        <v>15</v>
      </c>
      <c r="O8" s="53">
        <f t="shared" ca="1" si="7"/>
        <v>21.122</v>
      </c>
      <c r="P8" s="54">
        <f t="shared" ca="1" si="27"/>
        <v>8</v>
      </c>
      <c r="Q8" s="53">
        <f t="shared" ca="1" si="8"/>
        <v>20.350000000000001</v>
      </c>
      <c r="R8" s="54">
        <f t="shared" ca="1" si="28"/>
        <v>16</v>
      </c>
      <c r="S8" s="55">
        <f t="shared" ca="1" si="9"/>
        <v>-0.27</v>
      </c>
      <c r="T8" s="54">
        <f t="shared" ca="1" si="29"/>
        <v>12</v>
      </c>
      <c r="U8" s="49">
        <f t="shared" ca="1" si="30"/>
        <v>53</v>
      </c>
      <c r="V8" s="47">
        <f t="shared" ca="1" si="31"/>
        <v>14</v>
      </c>
      <c r="W8" s="56"/>
      <c r="X8" s="53">
        <f t="shared" ca="1" si="10"/>
        <v>48.122</v>
      </c>
      <c r="Y8" s="54">
        <f t="shared" ca="1" si="32"/>
        <v>1</v>
      </c>
      <c r="Z8" s="53">
        <f t="shared" ca="1" si="11"/>
        <v>25.152999999999999</v>
      </c>
      <c r="AA8" s="54">
        <f t="shared" ca="1" si="33"/>
        <v>5</v>
      </c>
      <c r="AB8" s="53">
        <f t="shared" ca="1" si="12"/>
        <v>47.058999999999997</v>
      </c>
      <c r="AC8" s="54">
        <f t="shared" ca="1" si="34"/>
        <v>13</v>
      </c>
      <c r="AD8" s="53">
        <f t="shared" ca="1" si="13"/>
        <v>0.78200000000000003</v>
      </c>
      <c r="AE8" s="54">
        <f t="shared" ca="1" si="35"/>
        <v>10</v>
      </c>
      <c r="AF8" s="65">
        <f t="shared" ca="1" si="36"/>
        <v>75</v>
      </c>
      <c r="AG8" s="47">
        <f t="shared" ca="1" si="37"/>
        <v>6</v>
      </c>
      <c r="AH8" s="56"/>
      <c r="AI8" s="53">
        <f t="shared" ca="1" si="14"/>
        <v>9.7140000000000004</v>
      </c>
      <c r="AJ8" s="54">
        <f t="shared" ca="1" si="38"/>
        <v>13</v>
      </c>
      <c r="AK8" s="53">
        <f t="shared" ca="1" si="15"/>
        <v>20.32</v>
      </c>
      <c r="AL8" s="54">
        <f t="shared" ca="1" si="38"/>
        <v>11</v>
      </c>
      <c r="AM8" s="53">
        <f t="shared" ca="1" si="16"/>
        <v>21.689</v>
      </c>
      <c r="AN8" s="54">
        <f t="shared" ca="1" si="39"/>
        <v>7</v>
      </c>
      <c r="AO8" s="53">
        <f t="shared" ca="1" si="40"/>
        <v>23.504999999999999</v>
      </c>
      <c r="AP8" s="54">
        <f t="shared" ca="1" si="41"/>
        <v>11</v>
      </c>
      <c r="AQ8" s="65">
        <f t="shared" ca="1" si="42"/>
        <v>62</v>
      </c>
      <c r="AR8" s="47">
        <f t="shared" ca="1" si="43"/>
        <v>12</v>
      </c>
      <c r="AS8" s="56"/>
      <c r="AT8" s="46">
        <f t="shared" ca="1" si="44"/>
        <v>9.391</v>
      </c>
      <c r="AU8" s="47">
        <f t="shared" ca="1" si="45"/>
        <v>2</v>
      </c>
      <c r="AV8" s="46">
        <f t="shared" ca="1" si="46"/>
        <v>11.13</v>
      </c>
      <c r="AW8" s="47">
        <f t="shared" ca="1" si="45"/>
        <v>8</v>
      </c>
      <c r="AX8" s="46">
        <f t="shared" ca="1" si="47"/>
        <v>306</v>
      </c>
      <c r="AY8" s="47">
        <f t="shared" ca="1" si="48"/>
        <v>1</v>
      </c>
      <c r="AZ8" s="46">
        <f t="shared" ca="1" si="49"/>
        <v>46.435000000000002</v>
      </c>
      <c r="BA8" s="47">
        <f t="shared" ca="1" si="50"/>
        <v>3</v>
      </c>
      <c r="BB8" s="46">
        <f t="shared" ca="1" si="51"/>
        <v>90</v>
      </c>
      <c r="BC8" s="47">
        <f t="shared" ca="1" si="52"/>
        <v>1</v>
      </c>
      <c r="BD8" s="56"/>
      <c r="BE8" s="53">
        <f t="shared" ca="1" si="17"/>
        <v>47.347999999999999</v>
      </c>
      <c r="BF8" s="54">
        <f t="shared" ca="1" si="53"/>
        <v>11</v>
      </c>
      <c r="BG8" s="53">
        <f t="shared" ca="1" si="18"/>
        <v>46.738999999999997</v>
      </c>
      <c r="BH8" s="54">
        <f t="shared" ca="1" si="54"/>
        <v>12</v>
      </c>
      <c r="BI8" s="53">
        <f t="shared" ca="1" si="19"/>
        <v>34.912999999999997</v>
      </c>
      <c r="BJ8" s="54">
        <f t="shared" ca="1" si="55"/>
        <v>8</v>
      </c>
      <c r="BK8" s="53">
        <f t="shared" ca="1" si="20"/>
        <v>32.826000000000001</v>
      </c>
      <c r="BL8" s="54">
        <f t="shared" ca="1" si="56"/>
        <v>11</v>
      </c>
      <c r="BM8" s="53">
        <f t="shared" ca="1" si="21"/>
        <v>51.106000000000002</v>
      </c>
      <c r="BN8" s="54">
        <f t="shared" ca="1" si="57"/>
        <v>8</v>
      </c>
      <c r="BO8" s="53">
        <f t="shared" ca="1" si="22"/>
        <v>0.13</v>
      </c>
      <c r="BP8" s="54">
        <f t="shared" ca="1" si="58"/>
        <v>12</v>
      </c>
      <c r="BQ8" s="65">
        <f t="shared" ca="1" si="59"/>
        <v>44</v>
      </c>
      <c r="BR8" s="47">
        <f t="shared" ca="1" si="60"/>
        <v>12</v>
      </c>
      <c r="BS8" s="56"/>
      <c r="BT8" s="57">
        <f>VLOOKUP($A8,'Ratings Season'!$A:$M,10,FALSE)</f>
        <v>3.3</v>
      </c>
      <c r="BU8" s="54">
        <f t="shared" si="61"/>
        <v>8</v>
      </c>
      <c r="BV8" s="57">
        <f>VLOOKUP($A8,'Ratings Season'!$A:$M,12,FALSE)</f>
        <v>14.3</v>
      </c>
      <c r="BW8" s="54">
        <f t="shared" si="62"/>
        <v>1</v>
      </c>
      <c r="BX8" s="57">
        <f>VLOOKUP($A8,'Ratings Season'!$A:$M,8,FALSE)</f>
        <v>17.600000000000001</v>
      </c>
      <c r="BY8" s="58">
        <f t="shared" si="63"/>
        <v>5</v>
      </c>
      <c r="BZ8" s="72"/>
    </row>
    <row r="9" spans="1:78" s="3" customFormat="1" ht="25" customHeight="1" x14ac:dyDescent="0.2">
      <c r="A9" s="79" t="s">
        <v>7</v>
      </c>
      <c r="B9" s="53">
        <f t="shared" ca="1" si="0"/>
        <v>2.3039999999999998</v>
      </c>
      <c r="C9" s="54">
        <f t="shared" ca="1" si="23"/>
        <v>7</v>
      </c>
      <c r="D9" s="55">
        <f t="shared" ca="1" si="1"/>
        <v>-3.9129999999999998</v>
      </c>
      <c r="E9" s="54">
        <f t="shared" ca="1" si="24"/>
        <v>15</v>
      </c>
      <c r="F9" s="55">
        <f t="shared" ca="1" si="2"/>
        <v>75.566000000000003</v>
      </c>
      <c r="G9" s="54">
        <f t="shared" ca="1" si="24"/>
        <v>7</v>
      </c>
      <c r="H9" s="55">
        <f t="shared" ca="1" si="3"/>
        <v>-0.78300000000000003</v>
      </c>
      <c r="I9" s="54">
        <f t="shared" ca="1" si="25"/>
        <v>9</v>
      </c>
      <c r="J9" s="49">
        <f t="shared" ca="1" si="4"/>
        <v>66</v>
      </c>
      <c r="K9" s="47">
        <f t="shared" ca="1" si="26"/>
        <v>9</v>
      </c>
      <c r="L9" s="56"/>
      <c r="M9" s="53">
        <f t="shared" ca="1" si="5"/>
        <v>12.342000000000001</v>
      </c>
      <c r="N9" s="54">
        <f t="shared" ca="1" si="6"/>
        <v>9</v>
      </c>
      <c r="O9" s="53">
        <f t="shared" ca="1" si="7"/>
        <v>19.93</v>
      </c>
      <c r="P9" s="54">
        <f t="shared" ca="1" si="27"/>
        <v>10</v>
      </c>
      <c r="Q9" s="53">
        <f t="shared" ca="1" si="8"/>
        <v>23.146000000000001</v>
      </c>
      <c r="R9" s="54">
        <f t="shared" ca="1" si="28"/>
        <v>8</v>
      </c>
      <c r="S9" s="55">
        <f t="shared" ca="1" si="9"/>
        <v>-1.772</v>
      </c>
      <c r="T9" s="54">
        <f t="shared" ca="1" si="29"/>
        <v>15</v>
      </c>
      <c r="U9" s="49">
        <f t="shared" ca="1" si="30"/>
        <v>62</v>
      </c>
      <c r="V9" s="47">
        <f t="shared" ca="1" si="31"/>
        <v>10</v>
      </c>
      <c r="W9" s="56"/>
      <c r="X9" s="53">
        <f t="shared" ca="1" si="10"/>
        <v>40.359000000000002</v>
      </c>
      <c r="Y9" s="54">
        <f t="shared" ca="1" si="32"/>
        <v>16</v>
      </c>
      <c r="Z9" s="53">
        <f t="shared" ca="1" si="11"/>
        <v>21.468</v>
      </c>
      <c r="AA9" s="54">
        <f t="shared" ca="1" si="33"/>
        <v>17</v>
      </c>
      <c r="AB9" s="53">
        <f t="shared" ca="1" si="12"/>
        <v>48.932000000000002</v>
      </c>
      <c r="AC9" s="54">
        <f t="shared" ca="1" si="34"/>
        <v>10</v>
      </c>
      <c r="AD9" s="53">
        <f t="shared" ca="1" si="13"/>
        <v>0.871</v>
      </c>
      <c r="AE9" s="54">
        <f t="shared" ca="1" si="35"/>
        <v>9</v>
      </c>
      <c r="AF9" s="65">
        <f t="shared" ca="1" si="36"/>
        <v>52</v>
      </c>
      <c r="AG9" s="47">
        <f t="shared" ca="1" si="37"/>
        <v>14</v>
      </c>
      <c r="AH9" s="56"/>
      <c r="AI9" s="53">
        <f t="shared" ca="1" si="14"/>
        <v>10.06</v>
      </c>
      <c r="AJ9" s="54">
        <f t="shared" ca="1" si="38"/>
        <v>14</v>
      </c>
      <c r="AK9" s="53">
        <f t="shared" ca="1" si="15"/>
        <v>20.352</v>
      </c>
      <c r="AL9" s="54">
        <f t="shared" ca="1" si="38"/>
        <v>12</v>
      </c>
      <c r="AM9" s="53">
        <f t="shared" ca="1" si="16"/>
        <v>23.972000000000001</v>
      </c>
      <c r="AN9" s="54">
        <f t="shared" ca="1" si="39"/>
        <v>14</v>
      </c>
      <c r="AO9" s="53">
        <f t="shared" ca="1" si="40"/>
        <v>25.756</v>
      </c>
      <c r="AP9" s="54">
        <f t="shared" ca="1" si="41"/>
        <v>15</v>
      </c>
      <c r="AQ9" s="65">
        <f t="shared" ca="1" si="42"/>
        <v>49</v>
      </c>
      <c r="AR9" s="47">
        <f t="shared" ca="1" si="43"/>
        <v>15</v>
      </c>
      <c r="AS9" s="56"/>
      <c r="AT9" s="46">
        <f t="shared" ca="1" si="44"/>
        <v>7.6520000000000001</v>
      </c>
      <c r="AU9" s="47">
        <f t="shared" ca="1" si="45"/>
        <v>3</v>
      </c>
      <c r="AV9" s="46">
        <f t="shared" ca="1" si="46"/>
        <v>11.260999999999999</v>
      </c>
      <c r="AW9" s="47">
        <f t="shared" ca="1" si="45"/>
        <v>5</v>
      </c>
      <c r="AX9" s="46">
        <f t="shared" ca="1" si="47"/>
        <v>293.17399999999998</v>
      </c>
      <c r="AY9" s="47">
        <f t="shared" ca="1" si="48"/>
        <v>8</v>
      </c>
      <c r="AZ9" s="46">
        <f t="shared" ca="1" si="49"/>
        <v>42.216999999999999</v>
      </c>
      <c r="BA9" s="47">
        <f t="shared" ca="1" si="50"/>
        <v>13</v>
      </c>
      <c r="BB9" s="46">
        <f t="shared" ca="1" si="51"/>
        <v>75</v>
      </c>
      <c r="BC9" s="47">
        <f t="shared" ca="1" si="52"/>
        <v>5</v>
      </c>
      <c r="BD9" s="56"/>
      <c r="BE9" s="53">
        <f t="shared" ca="1" si="17"/>
        <v>45.304000000000002</v>
      </c>
      <c r="BF9" s="54">
        <f t="shared" ca="1" si="53"/>
        <v>12</v>
      </c>
      <c r="BG9" s="53">
        <f t="shared" ca="1" si="18"/>
        <v>51.390999999999998</v>
      </c>
      <c r="BH9" s="54">
        <f t="shared" ca="1" si="54"/>
        <v>15</v>
      </c>
      <c r="BI9" s="53">
        <f t="shared" ca="1" si="19"/>
        <v>33.652000000000001</v>
      </c>
      <c r="BJ9" s="54">
        <f t="shared" ca="1" si="55"/>
        <v>11</v>
      </c>
      <c r="BK9" s="53">
        <f t="shared" ca="1" si="20"/>
        <v>32.695999999999998</v>
      </c>
      <c r="BL9" s="54">
        <f t="shared" ca="1" si="56"/>
        <v>10</v>
      </c>
      <c r="BM9" s="53">
        <f t="shared" ca="1" si="21"/>
        <v>51.218000000000004</v>
      </c>
      <c r="BN9" s="54">
        <f t="shared" ca="1" si="57"/>
        <v>7</v>
      </c>
      <c r="BO9" s="53">
        <f t="shared" ca="1" si="22"/>
        <v>2.3039999999999998</v>
      </c>
      <c r="BP9" s="54">
        <f t="shared" ca="1" si="58"/>
        <v>7</v>
      </c>
      <c r="BQ9" s="65">
        <f t="shared" ca="1" si="59"/>
        <v>44</v>
      </c>
      <c r="BR9" s="47">
        <f t="shared" ca="1" si="60"/>
        <v>12</v>
      </c>
      <c r="BS9" s="56"/>
      <c r="BT9" s="57">
        <f>VLOOKUP($A9,'Ratings Season'!$A:$M,10,FALSE)</f>
        <v>-15.5</v>
      </c>
      <c r="BU9" s="54">
        <f t="shared" si="61"/>
        <v>16</v>
      </c>
      <c r="BV9" s="57">
        <f>VLOOKUP($A9,'Ratings Season'!$A:$M,12,FALSE)</f>
        <v>-8.3000000000000007</v>
      </c>
      <c r="BW9" s="54">
        <f t="shared" si="62"/>
        <v>15</v>
      </c>
      <c r="BX9" s="57">
        <f>VLOOKUP($A9,'Ratings Season'!$A:$M,8,FALSE)</f>
        <v>-23.8</v>
      </c>
      <c r="BY9" s="58">
        <f t="shared" si="63"/>
        <v>16</v>
      </c>
      <c r="BZ9" s="72"/>
    </row>
    <row r="10" spans="1:78" s="3" customFormat="1" ht="25" customHeight="1" x14ac:dyDescent="0.2">
      <c r="A10" s="80" t="s">
        <v>8</v>
      </c>
      <c r="B10" s="53">
        <f t="shared" ca="1" si="0"/>
        <v>-4.0430000000000001</v>
      </c>
      <c r="C10" s="54">
        <f t="shared" ca="1" si="23"/>
        <v>15</v>
      </c>
      <c r="D10" s="55">
        <f t="shared" ca="1" si="1"/>
        <v>4.2610000000000001</v>
      </c>
      <c r="E10" s="54">
        <f t="shared" ca="1" si="24"/>
        <v>5</v>
      </c>
      <c r="F10" s="55">
        <f t="shared" ca="1" si="2"/>
        <v>79.039000000000001</v>
      </c>
      <c r="G10" s="54">
        <f t="shared" ca="1" si="24"/>
        <v>2</v>
      </c>
      <c r="H10" s="55">
        <f t="shared" ca="1" si="3"/>
        <v>7.13</v>
      </c>
      <c r="I10" s="54">
        <f t="shared" ca="1" si="25"/>
        <v>1</v>
      </c>
      <c r="J10" s="49">
        <f t="shared" ca="1" si="4"/>
        <v>81</v>
      </c>
      <c r="K10" s="47">
        <f t="shared" ca="1" si="26"/>
        <v>5</v>
      </c>
      <c r="L10" s="56"/>
      <c r="M10" s="53">
        <f t="shared" ca="1" si="5"/>
        <v>13.887</v>
      </c>
      <c r="N10" s="54">
        <f t="shared" ca="1" si="6"/>
        <v>3</v>
      </c>
      <c r="O10" s="53">
        <f t="shared" ca="1" si="7"/>
        <v>21.405000000000001</v>
      </c>
      <c r="P10" s="54">
        <f t="shared" ca="1" si="27"/>
        <v>6</v>
      </c>
      <c r="Q10" s="53">
        <f t="shared" ca="1" si="8"/>
        <v>23.131</v>
      </c>
      <c r="R10" s="54">
        <f t="shared" ca="1" si="28"/>
        <v>9</v>
      </c>
      <c r="S10" s="55">
        <f t="shared" ca="1" si="9"/>
        <v>0.86499999999999999</v>
      </c>
      <c r="T10" s="54">
        <f t="shared" ca="1" si="29"/>
        <v>6</v>
      </c>
      <c r="U10" s="49">
        <f t="shared" ca="1" si="30"/>
        <v>80</v>
      </c>
      <c r="V10" s="47">
        <f t="shared" ca="1" si="31"/>
        <v>5</v>
      </c>
      <c r="W10" s="56"/>
      <c r="X10" s="53">
        <f t="shared" ca="1" si="10"/>
        <v>45.485999999999997</v>
      </c>
      <c r="Y10" s="54">
        <f t="shared" ca="1" si="32"/>
        <v>8</v>
      </c>
      <c r="Z10" s="53">
        <f t="shared" ca="1" si="11"/>
        <v>24.361000000000001</v>
      </c>
      <c r="AA10" s="54">
        <f t="shared" ca="1" si="33"/>
        <v>8</v>
      </c>
      <c r="AB10" s="53">
        <f t="shared" ca="1" si="12"/>
        <v>48.639000000000003</v>
      </c>
      <c r="AC10" s="54">
        <f t="shared" ca="1" si="34"/>
        <v>11</v>
      </c>
      <c r="AD10" s="53">
        <f t="shared" ca="1" si="13"/>
        <v>-1.46</v>
      </c>
      <c r="AE10" s="54">
        <f t="shared" ca="1" si="35"/>
        <v>12</v>
      </c>
      <c r="AF10" s="65">
        <f t="shared" ca="1" si="36"/>
        <v>65</v>
      </c>
      <c r="AG10" s="47">
        <f t="shared" ca="1" si="37"/>
        <v>9</v>
      </c>
      <c r="AH10" s="56"/>
      <c r="AI10" s="53">
        <f t="shared" ca="1" si="14"/>
        <v>9.3960000000000008</v>
      </c>
      <c r="AJ10" s="54">
        <f t="shared" ca="1" si="38"/>
        <v>11</v>
      </c>
      <c r="AK10" s="53">
        <f t="shared" ca="1" si="15"/>
        <v>20.132999999999999</v>
      </c>
      <c r="AL10" s="54">
        <f t="shared" ca="1" si="38"/>
        <v>10</v>
      </c>
      <c r="AM10" s="53">
        <f t="shared" ca="1" si="16"/>
        <v>23.884</v>
      </c>
      <c r="AN10" s="54">
        <f t="shared" ca="1" si="39"/>
        <v>13</v>
      </c>
      <c r="AO10" s="53">
        <f t="shared" ca="1" si="40"/>
        <v>22.271000000000001</v>
      </c>
      <c r="AP10" s="54">
        <f t="shared" ca="1" si="41"/>
        <v>5</v>
      </c>
      <c r="AQ10" s="65">
        <f t="shared" ca="1" si="42"/>
        <v>65</v>
      </c>
      <c r="AR10" s="47">
        <f t="shared" ca="1" si="43"/>
        <v>10</v>
      </c>
      <c r="AS10" s="56"/>
      <c r="AT10" s="46">
        <f t="shared" ca="1" si="44"/>
        <v>-0.95699999999999996</v>
      </c>
      <c r="AU10" s="47">
        <f t="shared" ca="1" si="45"/>
        <v>10</v>
      </c>
      <c r="AV10" s="46">
        <f t="shared" ca="1" si="46"/>
        <v>10.651999999999999</v>
      </c>
      <c r="AW10" s="47">
        <f t="shared" ca="1" si="45"/>
        <v>12</v>
      </c>
      <c r="AX10" s="46">
        <f t="shared" ca="1" si="47"/>
        <v>280.39100000000002</v>
      </c>
      <c r="AY10" s="47">
        <f t="shared" ca="1" si="48"/>
        <v>18</v>
      </c>
      <c r="AZ10" s="46">
        <f t="shared" ca="1" si="49"/>
        <v>38.173999999999999</v>
      </c>
      <c r="BA10" s="47">
        <f t="shared" ca="1" si="50"/>
        <v>18</v>
      </c>
      <c r="BB10" s="46">
        <f t="shared" ca="1" si="51"/>
        <v>46</v>
      </c>
      <c r="BC10" s="47">
        <f t="shared" ca="1" si="52"/>
        <v>16</v>
      </c>
      <c r="BD10" s="56"/>
      <c r="BE10" s="53">
        <f t="shared" ca="1" si="17"/>
        <v>47.783000000000001</v>
      </c>
      <c r="BF10" s="54">
        <f t="shared" ca="1" si="53"/>
        <v>10</v>
      </c>
      <c r="BG10" s="53">
        <f t="shared" ca="1" si="18"/>
        <v>40.957000000000001</v>
      </c>
      <c r="BH10" s="54">
        <f t="shared" ca="1" si="54"/>
        <v>3</v>
      </c>
      <c r="BI10" s="53">
        <f t="shared" ca="1" si="19"/>
        <v>34.652000000000001</v>
      </c>
      <c r="BJ10" s="54">
        <f t="shared" ca="1" si="55"/>
        <v>9</v>
      </c>
      <c r="BK10" s="53">
        <f t="shared" ca="1" si="20"/>
        <v>30.565000000000001</v>
      </c>
      <c r="BL10" s="54">
        <f t="shared" ca="1" si="56"/>
        <v>7</v>
      </c>
      <c r="BM10" s="53">
        <f t="shared" ca="1" si="21"/>
        <v>50.218000000000004</v>
      </c>
      <c r="BN10" s="54">
        <f t="shared" ca="1" si="57"/>
        <v>10</v>
      </c>
      <c r="BO10" s="53">
        <f t="shared" ca="1" si="22"/>
        <v>-4.0430000000000001</v>
      </c>
      <c r="BP10" s="54">
        <f t="shared" ca="1" si="58"/>
        <v>15</v>
      </c>
      <c r="BQ10" s="65">
        <f t="shared" ca="1" si="59"/>
        <v>52</v>
      </c>
      <c r="BR10" s="47">
        <f t="shared" ca="1" si="60"/>
        <v>10</v>
      </c>
      <c r="BS10" s="56"/>
      <c r="BT10" s="57">
        <f>VLOOKUP($A10,'Ratings Season'!$A:$M,10,FALSE)</f>
        <v>0.3</v>
      </c>
      <c r="BU10" s="54">
        <f t="shared" si="61"/>
        <v>9</v>
      </c>
      <c r="BV10" s="57">
        <f>VLOOKUP($A10,'Ratings Season'!$A:$M,12,FALSE)</f>
        <v>5.4</v>
      </c>
      <c r="BW10" s="54">
        <f t="shared" si="62"/>
        <v>7</v>
      </c>
      <c r="BX10" s="57">
        <f>VLOOKUP($A10,'Ratings Season'!$A:$M,8,FALSE)</f>
        <v>5.7</v>
      </c>
      <c r="BY10" s="58">
        <f t="shared" si="63"/>
        <v>9</v>
      </c>
      <c r="BZ10" s="72"/>
    </row>
    <row r="11" spans="1:78" s="3" customFormat="1" ht="25" customHeight="1" x14ac:dyDescent="0.2">
      <c r="A11" s="81" t="s">
        <v>9</v>
      </c>
      <c r="B11" s="53">
        <f t="shared" ca="1" si="0"/>
        <v>2.84</v>
      </c>
      <c r="C11" s="54">
        <f t="shared" ca="1" si="23"/>
        <v>6</v>
      </c>
      <c r="D11" s="55">
        <f t="shared" ca="1" si="1"/>
        <v>4.28</v>
      </c>
      <c r="E11" s="54">
        <f t="shared" ca="1" si="24"/>
        <v>4</v>
      </c>
      <c r="F11" s="55">
        <f t="shared" ca="1" si="2"/>
        <v>75.561999999999998</v>
      </c>
      <c r="G11" s="54">
        <f t="shared" ca="1" si="24"/>
        <v>8</v>
      </c>
      <c r="H11" s="55">
        <f t="shared" ca="1" si="3"/>
        <v>-1.76</v>
      </c>
      <c r="I11" s="54">
        <f t="shared" ca="1" si="25"/>
        <v>12</v>
      </c>
      <c r="J11" s="49">
        <f t="shared" ca="1" si="4"/>
        <v>74</v>
      </c>
      <c r="K11" s="47">
        <f t="shared" ca="1" si="26"/>
        <v>6</v>
      </c>
      <c r="L11" s="56"/>
      <c r="M11" s="53">
        <f t="shared" ca="1" si="5"/>
        <v>12.885</v>
      </c>
      <c r="N11" s="54">
        <f t="shared" ca="1" si="6"/>
        <v>8</v>
      </c>
      <c r="O11" s="53">
        <f t="shared" ca="1" si="7"/>
        <v>20.914000000000001</v>
      </c>
      <c r="P11" s="54">
        <f t="shared" ca="1" si="27"/>
        <v>9</v>
      </c>
      <c r="Q11" s="53">
        <f t="shared" ca="1" si="8"/>
        <v>22.189</v>
      </c>
      <c r="R11" s="54">
        <f t="shared" ca="1" si="28"/>
        <v>10</v>
      </c>
      <c r="S11" s="55">
        <f t="shared" ca="1" si="9"/>
        <v>0.46200000000000002</v>
      </c>
      <c r="T11" s="54">
        <f t="shared" ca="1" si="29"/>
        <v>7</v>
      </c>
      <c r="U11" s="49">
        <f t="shared" ca="1" si="30"/>
        <v>70</v>
      </c>
      <c r="V11" s="47">
        <f t="shared" ca="1" si="31"/>
        <v>8</v>
      </c>
      <c r="W11" s="56"/>
      <c r="X11" s="53">
        <f t="shared" ca="1" si="10"/>
        <v>45.533999999999999</v>
      </c>
      <c r="Y11" s="54">
        <f t="shared" ca="1" si="32"/>
        <v>7</v>
      </c>
      <c r="Z11" s="53">
        <f t="shared" ca="1" si="11"/>
        <v>25.841999999999999</v>
      </c>
      <c r="AA11" s="54">
        <f t="shared" ca="1" si="33"/>
        <v>4</v>
      </c>
      <c r="AB11" s="53">
        <f t="shared" ca="1" si="12"/>
        <v>52.374000000000002</v>
      </c>
      <c r="AC11" s="54">
        <f t="shared" ca="1" si="34"/>
        <v>6</v>
      </c>
      <c r="AD11" s="53">
        <f t="shared" ca="1" si="13"/>
        <v>5.3170000000000002</v>
      </c>
      <c r="AE11" s="54">
        <f t="shared" ca="1" si="35"/>
        <v>4</v>
      </c>
      <c r="AF11" s="65">
        <f t="shared" ca="1" si="36"/>
        <v>83</v>
      </c>
      <c r="AG11" s="47">
        <f t="shared" ca="1" si="37"/>
        <v>4</v>
      </c>
      <c r="AH11" s="56"/>
      <c r="AI11" s="53">
        <f t="shared" ca="1" si="14"/>
        <v>8.8409999999999993</v>
      </c>
      <c r="AJ11" s="54">
        <f t="shared" ca="1" si="38"/>
        <v>5</v>
      </c>
      <c r="AK11" s="53">
        <f t="shared" ca="1" si="15"/>
        <v>18.975999999999999</v>
      </c>
      <c r="AL11" s="54">
        <f t="shared" ca="1" si="38"/>
        <v>3</v>
      </c>
      <c r="AM11" s="53">
        <f t="shared" ca="1" si="16"/>
        <v>21.218</v>
      </c>
      <c r="AN11" s="54">
        <f t="shared" ca="1" si="39"/>
        <v>6</v>
      </c>
      <c r="AO11" s="53">
        <f t="shared" ca="1" si="40"/>
        <v>23.077000000000002</v>
      </c>
      <c r="AP11" s="54">
        <f t="shared" ca="1" si="41"/>
        <v>7</v>
      </c>
      <c r="AQ11" s="65">
        <f t="shared" ca="1" si="42"/>
        <v>83</v>
      </c>
      <c r="AR11" s="47">
        <f t="shared" ca="1" si="43"/>
        <v>4</v>
      </c>
      <c r="AS11" s="56"/>
      <c r="AT11" s="46">
        <f t="shared" ca="1" si="44"/>
        <v>-1.6</v>
      </c>
      <c r="AU11" s="47">
        <f t="shared" ca="1" si="45"/>
        <v>12</v>
      </c>
      <c r="AV11" s="46">
        <f t="shared" ca="1" si="46"/>
        <v>10.76</v>
      </c>
      <c r="AW11" s="47">
        <f t="shared" ca="1" si="45"/>
        <v>11</v>
      </c>
      <c r="AX11" s="46">
        <f t="shared" ca="1" si="47"/>
        <v>304.39999999999998</v>
      </c>
      <c r="AY11" s="47">
        <f t="shared" ca="1" si="48"/>
        <v>2</v>
      </c>
      <c r="AZ11" s="46">
        <f t="shared" ca="1" si="49"/>
        <v>45.84</v>
      </c>
      <c r="BA11" s="47">
        <f t="shared" ca="1" si="50"/>
        <v>4</v>
      </c>
      <c r="BB11" s="46">
        <f t="shared" ca="1" si="51"/>
        <v>75</v>
      </c>
      <c r="BC11" s="47">
        <f t="shared" ca="1" si="52"/>
        <v>5</v>
      </c>
      <c r="BD11" s="56"/>
      <c r="BE11" s="53">
        <f t="shared" ca="1" si="17"/>
        <v>50.52</v>
      </c>
      <c r="BF11" s="54">
        <f t="shared" ca="1" si="53"/>
        <v>5</v>
      </c>
      <c r="BG11" s="53">
        <f t="shared" ca="1" si="18"/>
        <v>44.8</v>
      </c>
      <c r="BH11" s="54">
        <f t="shared" ca="1" si="54"/>
        <v>8</v>
      </c>
      <c r="BI11" s="53">
        <f t="shared" ca="1" si="19"/>
        <v>39.32</v>
      </c>
      <c r="BJ11" s="54">
        <f t="shared" ca="1" si="55"/>
        <v>1</v>
      </c>
      <c r="BK11" s="53">
        <f t="shared" ca="1" si="20"/>
        <v>35.479999999999997</v>
      </c>
      <c r="BL11" s="54">
        <f t="shared" ca="1" si="56"/>
        <v>15</v>
      </c>
      <c r="BM11" s="53">
        <f t="shared" ca="1" si="21"/>
        <v>51.494</v>
      </c>
      <c r="BN11" s="54">
        <f t="shared" ca="1" si="57"/>
        <v>6</v>
      </c>
      <c r="BO11" s="53">
        <f t="shared" ca="1" si="22"/>
        <v>2.84</v>
      </c>
      <c r="BP11" s="54">
        <f t="shared" ca="1" si="58"/>
        <v>6</v>
      </c>
      <c r="BQ11" s="65">
        <f t="shared" ca="1" si="59"/>
        <v>65</v>
      </c>
      <c r="BR11" s="47">
        <f t="shared" ca="1" si="60"/>
        <v>4</v>
      </c>
      <c r="BS11" s="56"/>
      <c r="BT11" s="57">
        <f>VLOOKUP($A11,'Ratings Season'!$A:$M,10,FALSE)</f>
        <v>19.2</v>
      </c>
      <c r="BU11" s="54">
        <f t="shared" si="61"/>
        <v>2</v>
      </c>
      <c r="BV11" s="57">
        <f>VLOOKUP($A11,'Ratings Season'!$A:$M,12,FALSE)</f>
        <v>6.4</v>
      </c>
      <c r="BW11" s="54">
        <f t="shared" si="62"/>
        <v>6</v>
      </c>
      <c r="BX11" s="57">
        <f>VLOOKUP($A11,'Ratings Season'!$A:$M,8,FALSE)</f>
        <v>25.6</v>
      </c>
      <c r="BY11" s="58">
        <f t="shared" si="63"/>
        <v>1</v>
      </c>
      <c r="BZ11" s="72"/>
    </row>
    <row r="12" spans="1:78" s="3" customFormat="1" ht="25" customHeight="1" x14ac:dyDescent="0.2">
      <c r="A12" s="82" t="s">
        <v>17</v>
      </c>
      <c r="B12" s="53">
        <f t="shared" ca="1" si="0"/>
        <v>1.304</v>
      </c>
      <c r="C12" s="54">
        <f t="shared" ca="1" si="23"/>
        <v>9</v>
      </c>
      <c r="D12" s="55">
        <f t="shared" ca="1" si="1"/>
        <v>-3.4780000000000002</v>
      </c>
      <c r="E12" s="54">
        <f t="shared" ca="1" si="24"/>
        <v>12</v>
      </c>
      <c r="F12" s="55">
        <f t="shared" ca="1" si="2"/>
        <v>77.221999999999994</v>
      </c>
      <c r="G12" s="54">
        <f t="shared" ca="1" si="24"/>
        <v>3</v>
      </c>
      <c r="H12" s="55">
        <f t="shared" ca="1" si="3"/>
        <v>-1.913</v>
      </c>
      <c r="I12" s="54">
        <f t="shared" ca="1" si="25"/>
        <v>13</v>
      </c>
      <c r="J12" s="49">
        <f t="shared" ca="1" si="4"/>
        <v>67</v>
      </c>
      <c r="K12" s="47">
        <f t="shared" ca="1" si="26"/>
        <v>8</v>
      </c>
      <c r="L12" s="56"/>
      <c r="M12" s="53">
        <f t="shared" ca="1" si="5"/>
        <v>12.09</v>
      </c>
      <c r="N12" s="54">
        <f t="shared" ca="1" si="6"/>
        <v>11</v>
      </c>
      <c r="O12" s="53">
        <f t="shared" ca="1" si="7"/>
        <v>19.495999999999999</v>
      </c>
      <c r="P12" s="54">
        <f t="shared" ca="1" si="27"/>
        <v>12</v>
      </c>
      <c r="Q12" s="53">
        <f t="shared" ca="1" si="8"/>
        <v>24.449000000000002</v>
      </c>
      <c r="R12" s="54">
        <f t="shared" ca="1" si="28"/>
        <v>5</v>
      </c>
      <c r="S12" s="55">
        <f t="shared" ca="1" si="9"/>
        <v>-2.5409999999999999</v>
      </c>
      <c r="T12" s="54">
        <f t="shared" ca="1" si="29"/>
        <v>16</v>
      </c>
      <c r="U12" s="49">
        <f t="shared" ca="1" si="30"/>
        <v>60</v>
      </c>
      <c r="V12" s="47">
        <f t="shared" ca="1" si="31"/>
        <v>11</v>
      </c>
      <c r="W12" s="56"/>
      <c r="X12" s="53">
        <f t="shared" ca="1" si="10"/>
        <v>40.31</v>
      </c>
      <c r="Y12" s="54">
        <f t="shared" ca="1" si="32"/>
        <v>17</v>
      </c>
      <c r="Z12" s="53">
        <f t="shared" ca="1" si="11"/>
        <v>21.783000000000001</v>
      </c>
      <c r="AA12" s="54">
        <f t="shared" ca="1" si="33"/>
        <v>15</v>
      </c>
      <c r="AB12" s="53">
        <f t="shared" ca="1" si="12"/>
        <v>49.911000000000001</v>
      </c>
      <c r="AC12" s="54">
        <f t="shared" ca="1" si="34"/>
        <v>7</v>
      </c>
      <c r="AD12" s="53">
        <f t="shared" ca="1" si="13"/>
        <v>2.4159999999999999</v>
      </c>
      <c r="AE12" s="54">
        <f t="shared" ca="1" si="35"/>
        <v>8</v>
      </c>
      <c r="AF12" s="65">
        <f t="shared" ca="1" si="36"/>
        <v>57</v>
      </c>
      <c r="AG12" s="47">
        <f t="shared" ca="1" si="37"/>
        <v>12</v>
      </c>
      <c r="AH12" s="56"/>
      <c r="AI12" s="53">
        <f t="shared" ca="1" si="14"/>
        <v>11.111000000000001</v>
      </c>
      <c r="AJ12" s="54">
        <f t="shared" ca="1" si="38"/>
        <v>15</v>
      </c>
      <c r="AK12" s="53">
        <f t="shared" ca="1" si="15"/>
        <v>19.129000000000001</v>
      </c>
      <c r="AL12" s="54">
        <f t="shared" ca="1" si="38"/>
        <v>4</v>
      </c>
      <c r="AM12" s="53">
        <f t="shared" ca="1" si="16"/>
        <v>24.366</v>
      </c>
      <c r="AN12" s="54">
        <f t="shared" ca="1" si="39"/>
        <v>15</v>
      </c>
      <c r="AO12" s="53">
        <f t="shared" ca="1" si="40"/>
        <v>23.504999999999999</v>
      </c>
      <c r="AP12" s="54">
        <f t="shared" ca="1" si="41"/>
        <v>11</v>
      </c>
      <c r="AQ12" s="65">
        <f t="shared" ca="1" si="42"/>
        <v>59</v>
      </c>
      <c r="AR12" s="47">
        <f t="shared" ca="1" si="43"/>
        <v>13</v>
      </c>
      <c r="AS12" s="56"/>
      <c r="AT12" s="46">
        <f t="shared" ca="1" si="44"/>
        <v>-1.522</v>
      </c>
      <c r="AU12" s="47">
        <f t="shared" ca="1" si="45"/>
        <v>11</v>
      </c>
      <c r="AV12" s="46">
        <f t="shared" ca="1" si="46"/>
        <v>10.957000000000001</v>
      </c>
      <c r="AW12" s="47">
        <f t="shared" ca="1" si="45"/>
        <v>10</v>
      </c>
      <c r="AX12" s="46">
        <f t="shared" ca="1" si="47"/>
        <v>299.435</v>
      </c>
      <c r="AY12" s="47">
        <f t="shared" ca="1" si="48"/>
        <v>4</v>
      </c>
      <c r="AZ12" s="46">
        <f t="shared" ca="1" si="49"/>
        <v>47</v>
      </c>
      <c r="BA12" s="47">
        <f t="shared" ca="1" si="50"/>
        <v>2</v>
      </c>
      <c r="BB12" s="46">
        <f t="shared" ca="1" si="51"/>
        <v>77</v>
      </c>
      <c r="BC12" s="47">
        <f t="shared" ca="1" si="52"/>
        <v>3</v>
      </c>
      <c r="BD12" s="56"/>
      <c r="BE12" s="53">
        <f t="shared" ca="1" si="17"/>
        <v>52.435000000000002</v>
      </c>
      <c r="BF12" s="54">
        <f t="shared" ca="1" si="53"/>
        <v>3</v>
      </c>
      <c r="BG12" s="53">
        <f t="shared" ca="1" si="18"/>
        <v>49.738999999999997</v>
      </c>
      <c r="BH12" s="54">
        <f t="shared" ca="1" si="54"/>
        <v>14</v>
      </c>
      <c r="BI12" s="53">
        <f t="shared" ca="1" si="19"/>
        <v>28.216999999999999</v>
      </c>
      <c r="BJ12" s="54">
        <f t="shared" ca="1" si="55"/>
        <v>15</v>
      </c>
      <c r="BK12" s="53">
        <f t="shared" ca="1" si="20"/>
        <v>30.478000000000002</v>
      </c>
      <c r="BL12" s="54">
        <f t="shared" ca="1" si="56"/>
        <v>6</v>
      </c>
      <c r="BM12" s="53">
        <f t="shared" ca="1" si="21"/>
        <v>51.692</v>
      </c>
      <c r="BN12" s="54">
        <f t="shared" ca="1" si="57"/>
        <v>5</v>
      </c>
      <c r="BO12" s="53">
        <f t="shared" ca="1" si="22"/>
        <v>1.304</v>
      </c>
      <c r="BP12" s="54">
        <f t="shared" ca="1" si="58"/>
        <v>9</v>
      </c>
      <c r="BQ12" s="65">
        <f t="shared" ca="1" si="59"/>
        <v>54</v>
      </c>
      <c r="BR12" s="47">
        <f t="shared" ca="1" si="60"/>
        <v>9</v>
      </c>
      <c r="BS12" s="56"/>
      <c r="BT12" s="57">
        <f>VLOOKUP($A12,'Ratings Season'!$A:$M,10,FALSE)</f>
        <v>8.4</v>
      </c>
      <c r="BU12" s="54">
        <f t="shared" si="61"/>
        <v>5</v>
      </c>
      <c r="BV12" s="57">
        <f>VLOOKUP($A12,'Ratings Season'!$A:$M,12,FALSE)</f>
        <v>7.5</v>
      </c>
      <c r="BW12" s="54">
        <f t="shared" si="62"/>
        <v>5</v>
      </c>
      <c r="BX12" s="57">
        <f>VLOOKUP($A12,'Ratings Season'!$A:$M,8,FALSE)</f>
        <v>15.9</v>
      </c>
      <c r="BY12" s="58">
        <f t="shared" si="63"/>
        <v>7</v>
      </c>
      <c r="BZ12" s="72"/>
    </row>
    <row r="13" spans="1:78" s="3" customFormat="1" ht="25" customHeight="1" x14ac:dyDescent="0.2">
      <c r="A13" s="83" t="s">
        <v>3</v>
      </c>
      <c r="B13" s="53">
        <f t="shared" ca="1" si="0"/>
        <v>4.12</v>
      </c>
      <c r="C13" s="54">
        <f t="shared" ca="1" si="23"/>
        <v>2</v>
      </c>
      <c r="D13" s="55">
        <f t="shared" ca="1" si="1"/>
        <v>-2.12</v>
      </c>
      <c r="E13" s="54">
        <f t="shared" ca="1" si="24"/>
        <v>10</v>
      </c>
      <c r="F13" s="55">
        <f t="shared" ca="1" si="2"/>
        <v>73.774000000000001</v>
      </c>
      <c r="G13" s="54">
        <f t="shared" ca="1" si="24"/>
        <v>15</v>
      </c>
      <c r="H13" s="55">
        <f t="shared" ca="1" si="3"/>
        <v>-3.12</v>
      </c>
      <c r="I13" s="54">
        <f t="shared" ca="1" si="25"/>
        <v>17</v>
      </c>
      <c r="J13" s="49">
        <f t="shared" ca="1" si="4"/>
        <v>60</v>
      </c>
      <c r="K13" s="47">
        <f t="shared" ca="1" si="26"/>
        <v>11</v>
      </c>
      <c r="L13" s="56"/>
      <c r="M13" s="53">
        <f t="shared" ca="1" si="5"/>
        <v>11.95</v>
      </c>
      <c r="N13" s="54">
        <f t="shared" ca="1" si="6"/>
        <v>12</v>
      </c>
      <c r="O13" s="53">
        <f t="shared" ca="1" si="7"/>
        <v>19.658000000000001</v>
      </c>
      <c r="P13" s="54">
        <f t="shared" ca="1" si="27"/>
        <v>11</v>
      </c>
      <c r="Q13" s="53">
        <f t="shared" ca="1" si="8"/>
        <v>20.709</v>
      </c>
      <c r="R13" s="54">
        <f t="shared" ca="1" si="28"/>
        <v>13</v>
      </c>
      <c r="S13" s="55">
        <f t="shared" ca="1" si="9"/>
        <v>-0.95699999999999996</v>
      </c>
      <c r="T13" s="54">
        <f t="shared" ca="1" si="29"/>
        <v>14</v>
      </c>
      <c r="U13" s="49">
        <f t="shared" ca="1" si="30"/>
        <v>54</v>
      </c>
      <c r="V13" s="47">
        <f t="shared" ca="1" si="31"/>
        <v>13</v>
      </c>
      <c r="W13" s="56"/>
      <c r="X13" s="53">
        <f t="shared" ca="1" si="10"/>
        <v>44.743000000000002</v>
      </c>
      <c r="Y13" s="54">
        <f t="shared" ca="1" si="32"/>
        <v>11</v>
      </c>
      <c r="Z13" s="53">
        <f t="shared" ca="1" si="11"/>
        <v>26.087</v>
      </c>
      <c r="AA13" s="54">
        <f t="shared" ca="1" si="33"/>
        <v>3</v>
      </c>
      <c r="AB13" s="53">
        <f t="shared" ca="1" si="12"/>
        <v>54.276000000000003</v>
      </c>
      <c r="AC13" s="54">
        <f t="shared" ca="1" si="34"/>
        <v>2</v>
      </c>
      <c r="AD13" s="53">
        <f t="shared" ca="1" si="13"/>
        <v>6.18</v>
      </c>
      <c r="AE13" s="54">
        <f t="shared" ca="1" si="35"/>
        <v>3</v>
      </c>
      <c r="AF13" s="65">
        <f t="shared" ca="1" si="36"/>
        <v>85</v>
      </c>
      <c r="AG13" s="47">
        <f t="shared" ca="1" si="37"/>
        <v>3</v>
      </c>
      <c r="AH13" s="56"/>
      <c r="AI13" s="53">
        <f t="shared" ca="1" si="14"/>
        <v>8.4550000000000001</v>
      </c>
      <c r="AJ13" s="54">
        <f t="shared" ca="1" si="38"/>
        <v>4</v>
      </c>
      <c r="AK13" s="53">
        <f t="shared" ca="1" si="15"/>
        <v>20.536999999999999</v>
      </c>
      <c r="AL13" s="54">
        <f t="shared" ca="1" si="38"/>
        <v>14</v>
      </c>
      <c r="AM13" s="53">
        <f t="shared" ca="1" si="16"/>
        <v>21.815999999999999</v>
      </c>
      <c r="AN13" s="54">
        <f t="shared" ca="1" si="39"/>
        <v>8</v>
      </c>
      <c r="AO13" s="53">
        <f t="shared" ca="1" si="40"/>
        <v>21.376000000000001</v>
      </c>
      <c r="AP13" s="54">
        <f t="shared" ca="1" si="41"/>
        <v>2</v>
      </c>
      <c r="AQ13" s="65">
        <f t="shared" ca="1" si="42"/>
        <v>76</v>
      </c>
      <c r="AR13" s="47">
        <f t="shared" ca="1" si="43"/>
        <v>7</v>
      </c>
      <c r="AS13" s="56"/>
      <c r="AT13" s="46">
        <f t="shared" ca="1" si="44"/>
        <v>9.7200000000000006</v>
      </c>
      <c r="AU13" s="47">
        <f t="shared" ca="1" si="45"/>
        <v>1</v>
      </c>
      <c r="AV13" s="46">
        <f t="shared" ca="1" si="46"/>
        <v>11.72</v>
      </c>
      <c r="AW13" s="47">
        <f t="shared" ca="1" si="45"/>
        <v>4</v>
      </c>
      <c r="AX13" s="46">
        <f t="shared" ca="1" si="47"/>
        <v>297.92</v>
      </c>
      <c r="AY13" s="47">
        <f t="shared" ca="1" si="48"/>
        <v>5</v>
      </c>
      <c r="AZ13" s="46">
        <f t="shared" ca="1" si="49"/>
        <v>45.24</v>
      </c>
      <c r="BA13" s="47">
        <f t="shared" ca="1" si="50"/>
        <v>6</v>
      </c>
      <c r="BB13" s="46">
        <f t="shared" ca="1" si="51"/>
        <v>88</v>
      </c>
      <c r="BC13" s="47">
        <f t="shared" ca="1" si="52"/>
        <v>2</v>
      </c>
      <c r="BD13" s="56"/>
      <c r="BE13" s="53">
        <f t="shared" ca="1" si="17"/>
        <v>48.16</v>
      </c>
      <c r="BF13" s="54">
        <f t="shared" ca="1" si="53"/>
        <v>9</v>
      </c>
      <c r="BG13" s="53">
        <f t="shared" ca="1" si="18"/>
        <v>46.04</v>
      </c>
      <c r="BH13" s="54">
        <f t="shared" ca="1" si="54"/>
        <v>10</v>
      </c>
      <c r="BI13" s="53">
        <f t="shared" ca="1" si="19"/>
        <v>35.520000000000003</v>
      </c>
      <c r="BJ13" s="54">
        <f t="shared" ca="1" si="55"/>
        <v>7</v>
      </c>
      <c r="BK13" s="53">
        <f t="shared" ca="1" si="20"/>
        <v>32.6</v>
      </c>
      <c r="BL13" s="54">
        <f t="shared" ca="1" si="56"/>
        <v>9</v>
      </c>
      <c r="BM13" s="53">
        <f t="shared" ca="1" si="21"/>
        <v>49.283000000000001</v>
      </c>
      <c r="BN13" s="54">
        <f t="shared" ca="1" si="57"/>
        <v>12</v>
      </c>
      <c r="BO13" s="53">
        <f t="shared" ca="1" si="22"/>
        <v>4.12</v>
      </c>
      <c r="BP13" s="54">
        <f t="shared" ca="1" si="58"/>
        <v>2</v>
      </c>
      <c r="BQ13" s="65">
        <f t="shared" ca="1" si="59"/>
        <v>57</v>
      </c>
      <c r="BR13" s="47">
        <f t="shared" ca="1" si="60"/>
        <v>7</v>
      </c>
      <c r="BS13" s="56"/>
      <c r="BT13" s="57">
        <f>VLOOKUP($A13,'Ratings Season'!$A:$M,10,FALSE)</f>
        <v>5.9</v>
      </c>
      <c r="BU13" s="54">
        <f t="shared" si="61"/>
        <v>7</v>
      </c>
      <c r="BV13" s="57">
        <f>VLOOKUP($A13,'Ratings Season'!$A:$M,12,FALSE)</f>
        <v>1.2</v>
      </c>
      <c r="BW13" s="54">
        <f t="shared" si="62"/>
        <v>10</v>
      </c>
      <c r="BX13" s="57">
        <f>VLOOKUP($A13,'Ratings Season'!$A:$M,8,FALSE)</f>
        <v>7.1</v>
      </c>
      <c r="BY13" s="58">
        <f t="shared" si="63"/>
        <v>8</v>
      </c>
      <c r="BZ13" s="72"/>
    </row>
    <row r="14" spans="1:78" s="3" customFormat="1" ht="25" customHeight="1" x14ac:dyDescent="0.2">
      <c r="A14" s="84" t="s">
        <v>2</v>
      </c>
      <c r="B14" s="53">
        <f t="shared" ca="1" si="0"/>
        <v>4.24</v>
      </c>
      <c r="C14" s="54">
        <f t="shared" ca="1" si="23"/>
        <v>1</v>
      </c>
      <c r="D14" s="55">
        <f t="shared" ca="1" si="1"/>
        <v>8.4</v>
      </c>
      <c r="E14" s="54">
        <f t="shared" ca="1" si="24"/>
        <v>1</v>
      </c>
      <c r="F14" s="55">
        <f t="shared" ca="1" si="2"/>
        <v>75.882999999999996</v>
      </c>
      <c r="G14" s="54">
        <f t="shared" ca="1" si="24"/>
        <v>5</v>
      </c>
      <c r="H14" s="55">
        <f t="shared" ca="1" si="3"/>
        <v>0.76</v>
      </c>
      <c r="I14" s="54">
        <f t="shared" ca="1" si="25"/>
        <v>6</v>
      </c>
      <c r="J14" s="49">
        <f t="shared" ca="1" si="4"/>
        <v>91</v>
      </c>
      <c r="K14" s="47">
        <f t="shared" ca="1" si="26"/>
        <v>1</v>
      </c>
      <c r="L14" s="56"/>
      <c r="M14" s="53">
        <f t="shared" ca="1" si="5"/>
        <v>13.538</v>
      </c>
      <c r="N14" s="54">
        <f t="shared" ca="1" si="6"/>
        <v>6</v>
      </c>
      <c r="O14" s="53">
        <f t="shared" ca="1" si="7"/>
        <v>21.823</v>
      </c>
      <c r="P14" s="54">
        <f t="shared" ca="1" si="27"/>
        <v>5</v>
      </c>
      <c r="Q14" s="53">
        <f t="shared" ca="1" si="8"/>
        <v>23.515999999999998</v>
      </c>
      <c r="R14" s="54">
        <f t="shared" ca="1" si="28"/>
        <v>7</v>
      </c>
      <c r="S14" s="55">
        <f t="shared" ca="1" si="9"/>
        <v>1.6519999999999999</v>
      </c>
      <c r="T14" s="54">
        <f t="shared" ca="1" si="29"/>
        <v>3</v>
      </c>
      <c r="U14" s="49">
        <f t="shared" ca="1" si="30"/>
        <v>83</v>
      </c>
      <c r="V14" s="47">
        <f t="shared" ca="1" si="31"/>
        <v>3</v>
      </c>
      <c r="W14" s="56"/>
      <c r="X14" s="53">
        <f t="shared" ca="1" si="10"/>
        <v>44.954999999999998</v>
      </c>
      <c r="Y14" s="54">
        <f t="shared" ca="1" si="32"/>
        <v>10</v>
      </c>
      <c r="Z14" s="53">
        <f t="shared" ca="1" si="11"/>
        <v>24.555</v>
      </c>
      <c r="AA14" s="54">
        <f t="shared" ca="1" si="33"/>
        <v>7</v>
      </c>
      <c r="AB14" s="53">
        <f t="shared" ca="1" si="12"/>
        <v>49.329000000000001</v>
      </c>
      <c r="AC14" s="54">
        <f t="shared" ca="1" si="34"/>
        <v>8</v>
      </c>
      <c r="AD14" s="53">
        <f t="shared" ca="1" si="13"/>
        <v>0.109</v>
      </c>
      <c r="AE14" s="54">
        <f t="shared" ca="1" si="35"/>
        <v>11</v>
      </c>
      <c r="AF14" s="65">
        <f t="shared" ca="1" si="36"/>
        <v>68</v>
      </c>
      <c r="AG14" s="47">
        <f t="shared" ca="1" si="37"/>
        <v>8</v>
      </c>
      <c r="AH14" s="56"/>
      <c r="AI14" s="53">
        <f t="shared" ca="1" si="14"/>
        <v>7.5149999999999997</v>
      </c>
      <c r="AJ14" s="54">
        <f t="shared" ca="1" si="38"/>
        <v>2</v>
      </c>
      <c r="AK14" s="53">
        <f t="shared" ca="1" si="15"/>
        <v>19.265000000000001</v>
      </c>
      <c r="AL14" s="54">
        <f t="shared" ca="1" si="38"/>
        <v>7</v>
      </c>
      <c r="AM14" s="53">
        <f t="shared" ca="1" si="16"/>
        <v>20.38</v>
      </c>
      <c r="AN14" s="54">
        <f t="shared" ca="1" si="39"/>
        <v>3</v>
      </c>
      <c r="AO14" s="53">
        <f t="shared" ca="1" si="40"/>
        <v>23.213000000000001</v>
      </c>
      <c r="AP14" s="54">
        <f t="shared" ca="1" si="41"/>
        <v>8</v>
      </c>
      <c r="AQ14" s="65">
        <f t="shared" ca="1" si="42"/>
        <v>84</v>
      </c>
      <c r="AR14" s="47">
        <f t="shared" ca="1" si="43"/>
        <v>3</v>
      </c>
      <c r="AS14" s="56"/>
      <c r="AT14" s="46">
        <f t="shared" ca="1" si="44"/>
        <v>-5.72</v>
      </c>
      <c r="AU14" s="47">
        <f t="shared" ca="1" si="45"/>
        <v>16</v>
      </c>
      <c r="AV14" s="46">
        <f t="shared" ca="1" si="46"/>
        <v>11.16</v>
      </c>
      <c r="AW14" s="47">
        <f t="shared" ca="1" si="45"/>
        <v>6</v>
      </c>
      <c r="AX14" s="46">
        <f t="shared" ca="1" si="47"/>
        <v>281.12</v>
      </c>
      <c r="AY14" s="47">
        <f t="shared" ca="1" si="48"/>
        <v>16</v>
      </c>
      <c r="AZ14" s="46">
        <f t="shared" ca="1" si="49"/>
        <v>40.28</v>
      </c>
      <c r="BA14" s="47">
        <f t="shared" ca="1" si="50"/>
        <v>15</v>
      </c>
      <c r="BB14" s="46">
        <f t="shared" ca="1" si="51"/>
        <v>51</v>
      </c>
      <c r="BC14" s="47">
        <f t="shared" ca="1" si="52"/>
        <v>14</v>
      </c>
      <c r="BD14" s="56"/>
      <c r="BE14" s="53">
        <f t="shared" ca="1" si="17"/>
        <v>49.04</v>
      </c>
      <c r="BF14" s="54">
        <f t="shared" ca="1" si="53"/>
        <v>8</v>
      </c>
      <c r="BG14" s="53">
        <f t="shared" ca="1" si="18"/>
        <v>40.520000000000003</v>
      </c>
      <c r="BH14" s="54">
        <f t="shared" ca="1" si="54"/>
        <v>2</v>
      </c>
      <c r="BI14" s="53">
        <f t="shared" ca="1" si="19"/>
        <v>36.04</v>
      </c>
      <c r="BJ14" s="54">
        <f t="shared" ca="1" si="55"/>
        <v>6</v>
      </c>
      <c r="BK14" s="53">
        <f t="shared" ca="1" si="20"/>
        <v>33.159999999999997</v>
      </c>
      <c r="BL14" s="54">
        <f t="shared" ca="1" si="56"/>
        <v>12</v>
      </c>
      <c r="BM14" s="53">
        <f t="shared" ca="1" si="21"/>
        <v>52.067999999999998</v>
      </c>
      <c r="BN14" s="54">
        <f t="shared" ca="1" si="57"/>
        <v>4</v>
      </c>
      <c r="BO14" s="53">
        <f t="shared" ca="1" si="22"/>
        <v>4.24</v>
      </c>
      <c r="BP14" s="54">
        <f t="shared" ca="1" si="58"/>
        <v>1</v>
      </c>
      <c r="BQ14" s="65">
        <f t="shared" ca="1" si="59"/>
        <v>73</v>
      </c>
      <c r="BR14" s="47">
        <f t="shared" ca="1" si="60"/>
        <v>3</v>
      </c>
      <c r="BS14" s="56"/>
      <c r="BT14" s="57">
        <f>VLOOKUP($A14,'Ratings Season'!$A:$M,10,FALSE)</f>
        <v>6.9</v>
      </c>
      <c r="BU14" s="54">
        <f t="shared" si="61"/>
        <v>6</v>
      </c>
      <c r="BV14" s="57">
        <f>VLOOKUP($A14,'Ratings Season'!$A:$M,12,FALSE)</f>
        <v>9.1999999999999993</v>
      </c>
      <c r="BW14" s="54">
        <f t="shared" si="62"/>
        <v>3</v>
      </c>
      <c r="BX14" s="57">
        <f>VLOOKUP($A14,'Ratings Season'!$A:$M,8,FALSE)</f>
        <v>16.100000000000001</v>
      </c>
      <c r="BY14" s="58">
        <f t="shared" si="63"/>
        <v>6</v>
      </c>
      <c r="BZ14" s="72"/>
    </row>
    <row r="15" spans="1:78" s="3" customFormat="1" ht="25" customHeight="1" x14ac:dyDescent="0.2">
      <c r="A15" s="85" t="s">
        <v>16</v>
      </c>
      <c r="B15" s="53">
        <f t="shared" ca="1" si="0"/>
        <v>0.26100000000000001</v>
      </c>
      <c r="C15" s="54">
        <f t="shared" ca="1" si="23"/>
        <v>11</v>
      </c>
      <c r="D15" s="55">
        <f t="shared" ca="1" si="1"/>
        <v>-1.2609999999999999</v>
      </c>
      <c r="E15" s="54">
        <f t="shared" ca="1" si="24"/>
        <v>9</v>
      </c>
      <c r="F15" s="55">
        <f t="shared" ca="1" si="2"/>
        <v>71.195999999999998</v>
      </c>
      <c r="G15" s="54">
        <f t="shared" ca="1" si="24"/>
        <v>18</v>
      </c>
      <c r="H15" s="55">
        <f t="shared" ca="1" si="3"/>
        <v>-2.9569999999999999</v>
      </c>
      <c r="I15" s="54">
        <f t="shared" ca="1" si="25"/>
        <v>16</v>
      </c>
      <c r="J15" s="49">
        <f t="shared" ca="1" si="4"/>
        <v>50</v>
      </c>
      <c r="K15" s="47">
        <f t="shared" ca="1" si="26"/>
        <v>16</v>
      </c>
      <c r="L15" s="56"/>
      <c r="M15" s="53">
        <f t="shared" ca="1" si="5"/>
        <v>11.39</v>
      </c>
      <c r="N15" s="54">
        <f t="shared" ca="1" si="6"/>
        <v>14</v>
      </c>
      <c r="O15" s="53">
        <f t="shared" ca="1" si="7"/>
        <v>18.771999999999998</v>
      </c>
      <c r="P15" s="54">
        <f t="shared" ca="1" si="27"/>
        <v>16</v>
      </c>
      <c r="Q15" s="53">
        <f t="shared" ca="1" si="8"/>
        <v>22.006</v>
      </c>
      <c r="R15" s="54">
        <f t="shared" ca="1" si="28"/>
        <v>11</v>
      </c>
      <c r="S15" s="55">
        <f t="shared" ca="1" si="9"/>
        <v>2.1000000000000001E-2</v>
      </c>
      <c r="T15" s="54">
        <f t="shared" ca="1" si="29"/>
        <v>11</v>
      </c>
      <c r="U15" s="49">
        <f t="shared" ca="1" si="30"/>
        <v>52</v>
      </c>
      <c r="V15" s="47">
        <f t="shared" ca="1" si="31"/>
        <v>15</v>
      </c>
      <c r="W15" s="56"/>
      <c r="X15" s="53">
        <f t="shared" ca="1" si="10"/>
        <v>43.44</v>
      </c>
      <c r="Y15" s="54">
        <f t="shared" ca="1" si="32"/>
        <v>12</v>
      </c>
      <c r="Z15" s="53">
        <f t="shared" ca="1" si="11"/>
        <v>22.960999999999999</v>
      </c>
      <c r="AA15" s="54">
        <f t="shared" ca="1" si="33"/>
        <v>12</v>
      </c>
      <c r="AB15" s="53">
        <f t="shared" ca="1" si="12"/>
        <v>49.146000000000001</v>
      </c>
      <c r="AC15" s="54">
        <f t="shared" ca="1" si="34"/>
        <v>9</v>
      </c>
      <c r="AD15" s="53">
        <f t="shared" ca="1" si="13"/>
        <v>3.7879999999999998</v>
      </c>
      <c r="AE15" s="54">
        <f t="shared" ca="1" si="35"/>
        <v>7</v>
      </c>
      <c r="AF15" s="65">
        <f t="shared" ca="1" si="36"/>
        <v>64</v>
      </c>
      <c r="AG15" s="47">
        <f t="shared" ca="1" si="37"/>
        <v>10</v>
      </c>
      <c r="AH15" s="56"/>
      <c r="AI15" s="53">
        <f t="shared" ca="1" si="14"/>
        <v>8.8859999999999992</v>
      </c>
      <c r="AJ15" s="54">
        <f t="shared" ca="1" si="38"/>
        <v>6</v>
      </c>
      <c r="AK15" s="53">
        <f t="shared" ca="1" si="15"/>
        <v>19.132999999999999</v>
      </c>
      <c r="AL15" s="54">
        <f t="shared" ca="1" si="38"/>
        <v>5</v>
      </c>
      <c r="AM15" s="53">
        <f t="shared" ca="1" si="16"/>
        <v>22.867000000000001</v>
      </c>
      <c r="AN15" s="54">
        <f t="shared" ca="1" si="39"/>
        <v>12</v>
      </c>
      <c r="AO15" s="53">
        <f t="shared" ca="1" si="40"/>
        <v>21.065000000000001</v>
      </c>
      <c r="AP15" s="54">
        <f t="shared" ca="1" si="41"/>
        <v>1</v>
      </c>
      <c r="AQ15" s="65">
        <f t="shared" ca="1" si="42"/>
        <v>80</v>
      </c>
      <c r="AR15" s="47">
        <f t="shared" ca="1" si="43"/>
        <v>5</v>
      </c>
      <c r="AS15" s="56"/>
      <c r="AT15" s="46">
        <f t="shared" ca="1" si="44"/>
        <v>1.3480000000000001</v>
      </c>
      <c r="AU15" s="47">
        <f t="shared" ca="1" si="45"/>
        <v>6</v>
      </c>
      <c r="AV15" s="46">
        <f t="shared" ca="1" si="46"/>
        <v>10.651999999999999</v>
      </c>
      <c r="AW15" s="47">
        <f t="shared" ca="1" si="45"/>
        <v>12</v>
      </c>
      <c r="AX15" s="46">
        <f t="shared" ca="1" si="47"/>
        <v>300</v>
      </c>
      <c r="AY15" s="47">
        <f t="shared" ca="1" si="48"/>
        <v>3</v>
      </c>
      <c r="AZ15" s="46">
        <f t="shared" ca="1" si="49"/>
        <v>43.564999999999998</v>
      </c>
      <c r="BA15" s="47">
        <f t="shared" ca="1" si="50"/>
        <v>10</v>
      </c>
      <c r="BB15" s="46">
        <f t="shared" ca="1" si="51"/>
        <v>73</v>
      </c>
      <c r="BC15" s="47">
        <f t="shared" ca="1" si="52"/>
        <v>7</v>
      </c>
      <c r="BD15" s="56"/>
      <c r="BE15" s="53">
        <f t="shared" ca="1" si="17"/>
        <v>40.783000000000001</v>
      </c>
      <c r="BF15" s="54">
        <f t="shared" ca="1" si="53"/>
        <v>16</v>
      </c>
      <c r="BG15" s="53">
        <f t="shared" ca="1" si="18"/>
        <v>48.652000000000001</v>
      </c>
      <c r="BH15" s="54">
        <f t="shared" ca="1" si="54"/>
        <v>13</v>
      </c>
      <c r="BI15" s="53">
        <f t="shared" ca="1" si="19"/>
        <v>33.216999999999999</v>
      </c>
      <c r="BJ15" s="54">
        <f t="shared" ca="1" si="55"/>
        <v>12</v>
      </c>
      <c r="BK15" s="53">
        <f t="shared" ca="1" si="20"/>
        <v>27.042999999999999</v>
      </c>
      <c r="BL15" s="54">
        <f t="shared" ca="1" si="56"/>
        <v>1</v>
      </c>
      <c r="BM15" s="53">
        <f t="shared" ca="1" si="21"/>
        <v>47.735999999999997</v>
      </c>
      <c r="BN15" s="54">
        <f t="shared" ca="1" si="57"/>
        <v>14</v>
      </c>
      <c r="BO15" s="53">
        <f t="shared" ca="1" si="22"/>
        <v>0.26100000000000001</v>
      </c>
      <c r="BP15" s="54">
        <f t="shared" ca="1" si="58"/>
        <v>11</v>
      </c>
      <c r="BQ15" s="65">
        <f t="shared" ca="1" si="59"/>
        <v>39</v>
      </c>
      <c r="BR15" s="47">
        <f t="shared" ca="1" si="60"/>
        <v>14</v>
      </c>
      <c r="BS15" s="56"/>
      <c r="BT15" s="57">
        <f>VLOOKUP($A15,'Ratings Season'!$A:$M,10,FALSE)</f>
        <v>-0.8</v>
      </c>
      <c r="BU15" s="54">
        <f t="shared" si="61"/>
        <v>10</v>
      </c>
      <c r="BV15" s="57">
        <f>VLOOKUP($A15,'Ratings Season'!$A:$M,12,FALSE)</f>
        <v>-2.9</v>
      </c>
      <c r="BW15" s="54">
        <f t="shared" si="62"/>
        <v>12</v>
      </c>
      <c r="BX15" s="57">
        <f>VLOOKUP($A15,'Ratings Season'!$A:$M,8,FALSE)</f>
        <v>-3.7</v>
      </c>
      <c r="BY15" s="58">
        <f t="shared" si="63"/>
        <v>12</v>
      </c>
      <c r="BZ15" s="72"/>
    </row>
    <row r="16" spans="1:78" s="3" customFormat="1" ht="25" customHeight="1" x14ac:dyDescent="0.2">
      <c r="A16" s="86" t="s">
        <v>11</v>
      </c>
      <c r="B16" s="53">
        <f t="shared" ca="1" si="0"/>
        <v>-6.6820000000000004</v>
      </c>
      <c r="C16" s="54">
        <f t="shared" ca="1" si="23"/>
        <v>18</v>
      </c>
      <c r="D16" s="55">
        <f t="shared" ca="1" si="1"/>
        <v>-4.8259999999999996</v>
      </c>
      <c r="E16" s="54">
        <f t="shared" ca="1" si="24"/>
        <v>17</v>
      </c>
      <c r="F16" s="55">
        <f t="shared" ca="1" si="2"/>
        <v>74.28</v>
      </c>
      <c r="G16" s="54">
        <f t="shared" ca="1" si="24"/>
        <v>12</v>
      </c>
      <c r="H16" s="55">
        <f t="shared" ca="1" si="3"/>
        <v>-0.87</v>
      </c>
      <c r="I16" s="54">
        <f t="shared" ca="1" si="25"/>
        <v>11</v>
      </c>
      <c r="J16" s="49">
        <f t="shared" ca="1" si="4"/>
        <v>46</v>
      </c>
      <c r="K16" s="47">
        <f t="shared" ca="1" si="26"/>
        <v>17</v>
      </c>
      <c r="L16" s="56"/>
      <c r="M16" s="53">
        <f t="shared" ca="1" si="5"/>
        <v>8.86</v>
      </c>
      <c r="N16" s="54">
        <f t="shared" ca="1" si="6"/>
        <v>18</v>
      </c>
      <c r="O16" s="53">
        <f t="shared" ca="1" si="7"/>
        <v>16.167999999999999</v>
      </c>
      <c r="P16" s="54">
        <f t="shared" ca="1" si="27"/>
        <v>18</v>
      </c>
      <c r="Q16" s="53">
        <f t="shared" ca="1" si="8"/>
        <v>18.053000000000001</v>
      </c>
      <c r="R16" s="54">
        <f t="shared" ca="1" si="28"/>
        <v>18</v>
      </c>
      <c r="S16" s="55">
        <f t="shared" ca="1" si="9"/>
        <v>-3.01</v>
      </c>
      <c r="T16" s="54">
        <f t="shared" ca="1" si="29"/>
        <v>18</v>
      </c>
      <c r="U16" s="49">
        <f t="shared" ca="1" si="30"/>
        <v>32</v>
      </c>
      <c r="V16" s="47">
        <f t="shared" ca="1" si="31"/>
        <v>18</v>
      </c>
      <c r="W16" s="56"/>
      <c r="X16" s="53">
        <f t="shared" ca="1" si="10"/>
        <v>38.292000000000002</v>
      </c>
      <c r="Y16" s="54">
        <f t="shared" ca="1" si="32"/>
        <v>18</v>
      </c>
      <c r="Z16" s="53">
        <f t="shared" ca="1" si="11"/>
        <v>23.417000000000002</v>
      </c>
      <c r="AA16" s="54">
        <f t="shared" ca="1" si="33"/>
        <v>11</v>
      </c>
      <c r="AB16" s="53">
        <f t="shared" ca="1" si="12"/>
        <v>56.350999999999999</v>
      </c>
      <c r="AC16" s="54">
        <f t="shared" ca="1" si="34"/>
        <v>1</v>
      </c>
      <c r="AD16" s="53">
        <f t="shared" ca="1" si="13"/>
        <v>5.2990000000000004</v>
      </c>
      <c r="AE16" s="54">
        <f t="shared" ca="1" si="35"/>
        <v>5</v>
      </c>
      <c r="AF16" s="65">
        <f t="shared" ca="1" si="36"/>
        <v>69</v>
      </c>
      <c r="AG16" s="47">
        <f t="shared" ca="1" si="37"/>
        <v>7</v>
      </c>
      <c r="AH16" s="56"/>
      <c r="AI16" s="53">
        <f t="shared" ca="1" si="14"/>
        <v>13.474</v>
      </c>
      <c r="AJ16" s="54">
        <f t="shared" ca="1" si="38"/>
        <v>18</v>
      </c>
      <c r="AK16" s="53">
        <f t="shared" ca="1" si="15"/>
        <v>26.053000000000001</v>
      </c>
      <c r="AL16" s="54">
        <f t="shared" ca="1" si="38"/>
        <v>18</v>
      </c>
      <c r="AM16" s="53">
        <f t="shared" ca="1" si="16"/>
        <v>28.986000000000001</v>
      </c>
      <c r="AN16" s="54">
        <f t="shared" ca="1" si="39"/>
        <v>18</v>
      </c>
      <c r="AO16" s="53">
        <f t="shared" ca="1" si="40"/>
        <v>27.52</v>
      </c>
      <c r="AP16" s="54">
        <f t="shared" ca="1" si="41"/>
        <v>17</v>
      </c>
      <c r="AQ16" s="65">
        <f t="shared" ca="1" si="42"/>
        <v>33</v>
      </c>
      <c r="AR16" s="47">
        <f t="shared" ca="1" si="43"/>
        <v>18</v>
      </c>
      <c r="AS16" s="56"/>
      <c r="AT16" s="46">
        <f t="shared" ca="1" si="44"/>
        <v>-2.13</v>
      </c>
      <c r="AU16" s="47">
        <f t="shared" ca="1" si="45"/>
        <v>13</v>
      </c>
      <c r="AV16" s="46">
        <f t="shared" ca="1" si="46"/>
        <v>8.4350000000000005</v>
      </c>
      <c r="AW16" s="47">
        <f t="shared" ca="1" si="45"/>
        <v>18</v>
      </c>
      <c r="AX16" s="46">
        <f t="shared" ca="1" si="47"/>
        <v>290.13</v>
      </c>
      <c r="AY16" s="47">
        <f t="shared" ca="1" si="48"/>
        <v>11</v>
      </c>
      <c r="AZ16" s="46">
        <f t="shared" ca="1" si="49"/>
        <v>39.347999999999999</v>
      </c>
      <c r="BA16" s="47">
        <f t="shared" ca="1" si="50"/>
        <v>16</v>
      </c>
      <c r="BB16" s="46">
        <f t="shared" ca="1" si="51"/>
        <v>46</v>
      </c>
      <c r="BC16" s="47">
        <f t="shared" ca="1" si="52"/>
        <v>16</v>
      </c>
      <c r="BD16" s="56"/>
      <c r="BE16" s="53">
        <f t="shared" ca="1" si="17"/>
        <v>41.783000000000001</v>
      </c>
      <c r="BF16" s="54">
        <f t="shared" ca="1" si="53"/>
        <v>15</v>
      </c>
      <c r="BG16" s="53">
        <f t="shared" ca="1" si="18"/>
        <v>64.260999999999996</v>
      </c>
      <c r="BH16" s="54">
        <f t="shared" ca="1" si="54"/>
        <v>18</v>
      </c>
      <c r="BI16" s="53">
        <f t="shared" ca="1" si="19"/>
        <v>26.87</v>
      </c>
      <c r="BJ16" s="54">
        <f t="shared" ca="1" si="55"/>
        <v>16</v>
      </c>
      <c r="BK16" s="53">
        <f t="shared" ca="1" si="20"/>
        <v>43.957000000000001</v>
      </c>
      <c r="BL16" s="54">
        <f t="shared" ca="1" si="56"/>
        <v>17</v>
      </c>
      <c r="BM16" s="53">
        <f t="shared" ca="1" si="21"/>
        <v>43.662999999999997</v>
      </c>
      <c r="BN16" s="54">
        <f t="shared" ca="1" si="57"/>
        <v>18</v>
      </c>
      <c r="BO16" s="53">
        <f t="shared" ca="1" si="22"/>
        <v>-6.6820000000000004</v>
      </c>
      <c r="BP16" s="54">
        <f t="shared" ca="1" si="58"/>
        <v>18</v>
      </c>
      <c r="BQ16" s="65">
        <f t="shared" ca="1" si="59"/>
        <v>4</v>
      </c>
      <c r="BR16" s="47">
        <f t="shared" ca="1" si="60"/>
        <v>18</v>
      </c>
      <c r="BS16" s="56"/>
      <c r="BT16" s="57">
        <f>VLOOKUP($A16,'Ratings Season'!$A:$M,10,FALSE)</f>
        <v>-5.3</v>
      </c>
      <c r="BU16" s="54">
        <f t="shared" si="61"/>
        <v>13</v>
      </c>
      <c r="BV16" s="57">
        <f>VLOOKUP($A16,'Ratings Season'!$A:$M,12,FALSE)</f>
        <v>-16.100000000000001</v>
      </c>
      <c r="BW16" s="54">
        <f t="shared" si="62"/>
        <v>17</v>
      </c>
      <c r="BX16" s="57">
        <f>VLOOKUP($A16,'Ratings Season'!$A:$M,8,FALSE)</f>
        <v>-21.4</v>
      </c>
      <c r="BY16" s="58">
        <f t="shared" si="63"/>
        <v>15</v>
      </c>
      <c r="BZ16" s="72"/>
    </row>
    <row r="17" spans="1:78" s="3" customFormat="1" ht="25" customHeight="1" x14ac:dyDescent="0.2">
      <c r="A17" s="87" t="s">
        <v>13</v>
      </c>
      <c r="B17" s="53">
        <f t="shared" ca="1" si="0"/>
        <v>-4.5199999999999996</v>
      </c>
      <c r="C17" s="54">
        <f t="shared" ca="1" si="23"/>
        <v>16</v>
      </c>
      <c r="D17" s="55">
        <f t="shared" ca="1" si="1"/>
        <v>-3.7690000000000001</v>
      </c>
      <c r="E17" s="54">
        <f t="shared" ca="1" si="24"/>
        <v>13</v>
      </c>
      <c r="F17" s="55">
        <f t="shared" ca="1" si="2"/>
        <v>75.602999999999994</v>
      </c>
      <c r="G17" s="54">
        <f t="shared" ca="1" si="24"/>
        <v>6</v>
      </c>
      <c r="H17" s="55">
        <f t="shared" ca="1" si="3"/>
        <v>2.7309999999999999</v>
      </c>
      <c r="I17" s="54">
        <f t="shared" ca="1" si="25"/>
        <v>4</v>
      </c>
      <c r="J17" s="49">
        <f t="shared" ca="1" si="4"/>
        <v>65</v>
      </c>
      <c r="K17" s="47">
        <f t="shared" ca="1" si="26"/>
        <v>10</v>
      </c>
      <c r="L17" s="56"/>
      <c r="M17" s="53">
        <f t="shared" ca="1" si="5"/>
        <v>14.151</v>
      </c>
      <c r="N17" s="54">
        <f t="shared" ca="1" si="6"/>
        <v>2</v>
      </c>
      <c r="O17" s="53">
        <f t="shared" ca="1" si="7"/>
        <v>22.523</v>
      </c>
      <c r="P17" s="54">
        <f t="shared" ca="1" si="27"/>
        <v>2</v>
      </c>
      <c r="Q17" s="53">
        <f t="shared" ca="1" si="8"/>
        <v>26.593</v>
      </c>
      <c r="R17" s="54">
        <f t="shared" ca="1" si="28"/>
        <v>3</v>
      </c>
      <c r="S17" s="55">
        <f t="shared" ca="1" si="9"/>
        <v>2.1640000000000001</v>
      </c>
      <c r="T17" s="54">
        <f t="shared" ca="1" si="29"/>
        <v>2</v>
      </c>
      <c r="U17" s="49">
        <f t="shared" ca="1" si="30"/>
        <v>95</v>
      </c>
      <c r="V17" s="47">
        <f t="shared" ca="1" si="31"/>
        <v>2</v>
      </c>
      <c r="W17" s="56"/>
      <c r="X17" s="53">
        <f t="shared" ca="1" si="10"/>
        <v>45.735999999999997</v>
      </c>
      <c r="Y17" s="54">
        <f t="shared" ca="1" si="32"/>
        <v>6</v>
      </c>
      <c r="Z17" s="53">
        <f t="shared" ca="1" si="11"/>
        <v>21.846</v>
      </c>
      <c r="AA17" s="54">
        <f t="shared" ca="1" si="33"/>
        <v>14</v>
      </c>
      <c r="AB17" s="53">
        <f t="shared" ca="1" si="12"/>
        <v>42.582000000000001</v>
      </c>
      <c r="AC17" s="54">
        <f t="shared" ca="1" si="34"/>
        <v>18</v>
      </c>
      <c r="AD17" s="53">
        <f t="shared" ca="1" si="13"/>
        <v>-3.1080000000000001</v>
      </c>
      <c r="AE17" s="54">
        <f t="shared" ca="1" si="35"/>
        <v>15</v>
      </c>
      <c r="AF17" s="65">
        <f t="shared" ca="1" si="36"/>
        <v>51</v>
      </c>
      <c r="AG17" s="47">
        <f t="shared" ca="1" si="37"/>
        <v>15</v>
      </c>
      <c r="AH17" s="56"/>
      <c r="AI17" s="53">
        <f t="shared" ca="1" si="14"/>
        <v>9.4390000000000001</v>
      </c>
      <c r="AJ17" s="54">
        <f t="shared" ca="1" si="38"/>
        <v>12</v>
      </c>
      <c r="AK17" s="53">
        <f t="shared" ca="1" si="15"/>
        <v>19.774999999999999</v>
      </c>
      <c r="AL17" s="54">
        <f t="shared" ca="1" si="38"/>
        <v>8</v>
      </c>
      <c r="AM17" s="53">
        <f t="shared" ca="1" si="16"/>
        <v>22.617000000000001</v>
      </c>
      <c r="AN17" s="54">
        <f t="shared" ca="1" si="39"/>
        <v>11</v>
      </c>
      <c r="AO17" s="53">
        <f t="shared" ca="1" si="40"/>
        <v>23.408999999999999</v>
      </c>
      <c r="AP17" s="54">
        <f t="shared" ca="1" si="41"/>
        <v>10</v>
      </c>
      <c r="AQ17" s="65">
        <f t="shared" ca="1" si="42"/>
        <v>63</v>
      </c>
      <c r="AR17" s="47">
        <f t="shared" ca="1" si="43"/>
        <v>11</v>
      </c>
      <c r="AS17" s="56"/>
      <c r="AT17" s="46">
        <f t="shared" ca="1" si="44"/>
        <v>4.923</v>
      </c>
      <c r="AU17" s="47">
        <f t="shared" ca="1" si="45"/>
        <v>4</v>
      </c>
      <c r="AV17" s="46">
        <f t="shared" ca="1" si="46"/>
        <v>13.231</v>
      </c>
      <c r="AW17" s="47">
        <f t="shared" ca="1" si="45"/>
        <v>1</v>
      </c>
      <c r="AX17" s="46">
        <f t="shared" ca="1" si="47"/>
        <v>289.923</v>
      </c>
      <c r="AY17" s="47">
        <f t="shared" ca="1" si="48"/>
        <v>13</v>
      </c>
      <c r="AZ17" s="46">
        <f t="shared" ca="1" si="49"/>
        <v>43.692</v>
      </c>
      <c r="BA17" s="47">
        <f t="shared" ca="1" si="50"/>
        <v>9</v>
      </c>
      <c r="BB17" s="46">
        <f t="shared" ca="1" si="51"/>
        <v>77</v>
      </c>
      <c r="BC17" s="47">
        <f t="shared" ca="1" si="52"/>
        <v>3</v>
      </c>
      <c r="BD17" s="56"/>
      <c r="BE17" s="53">
        <f t="shared" ca="1" si="17"/>
        <v>44.115000000000002</v>
      </c>
      <c r="BF17" s="54">
        <f t="shared" ca="1" si="53"/>
        <v>14</v>
      </c>
      <c r="BG17" s="53">
        <f t="shared" ca="1" si="18"/>
        <v>44.5</v>
      </c>
      <c r="BH17" s="54">
        <f t="shared" ca="1" si="54"/>
        <v>6</v>
      </c>
      <c r="BI17" s="53">
        <f t="shared" ca="1" si="19"/>
        <v>34.537999999999997</v>
      </c>
      <c r="BJ17" s="54">
        <f t="shared" ca="1" si="55"/>
        <v>10</v>
      </c>
      <c r="BK17" s="53">
        <f t="shared" ca="1" si="20"/>
        <v>29.614999999999998</v>
      </c>
      <c r="BL17" s="54">
        <f t="shared" ca="1" si="56"/>
        <v>5</v>
      </c>
      <c r="BM17" s="53">
        <f t="shared" ca="1" si="21"/>
        <v>52.98</v>
      </c>
      <c r="BN17" s="54">
        <f t="shared" ca="1" si="57"/>
        <v>3</v>
      </c>
      <c r="BO17" s="53">
        <f t="shared" ca="1" si="22"/>
        <v>-4.5199999999999996</v>
      </c>
      <c r="BP17" s="54">
        <f t="shared" ca="1" si="58"/>
        <v>16</v>
      </c>
      <c r="BQ17" s="65">
        <f t="shared" ca="1" si="59"/>
        <v>52</v>
      </c>
      <c r="BR17" s="47">
        <f t="shared" ca="1" si="60"/>
        <v>10</v>
      </c>
      <c r="BS17" s="56"/>
      <c r="BT17" s="57">
        <f>VLOOKUP($A17,'Ratings Season'!$A:$M,10,FALSE)</f>
        <v>-7.7</v>
      </c>
      <c r="BU17" s="54">
        <f t="shared" si="61"/>
        <v>15</v>
      </c>
      <c r="BV17" s="57">
        <f>VLOOKUP($A17,'Ratings Season'!$A:$M,12,FALSE)</f>
        <v>-7.3</v>
      </c>
      <c r="BW17" s="54">
        <f t="shared" si="62"/>
        <v>14</v>
      </c>
      <c r="BX17" s="57">
        <f>VLOOKUP($A17,'Ratings Season'!$A:$M,8,FALSE)</f>
        <v>-15</v>
      </c>
      <c r="BY17" s="58">
        <f t="shared" si="63"/>
        <v>14</v>
      </c>
      <c r="BZ17" s="72"/>
    </row>
    <row r="18" spans="1:78" s="3" customFormat="1" ht="25" customHeight="1" x14ac:dyDescent="0.2">
      <c r="A18" s="88" t="s">
        <v>5</v>
      </c>
      <c r="B18" s="53">
        <f t="shared" ca="1" si="0"/>
        <v>-4.9569999999999999</v>
      </c>
      <c r="C18" s="54">
        <f t="shared" ca="1" si="23"/>
        <v>17</v>
      </c>
      <c r="D18" s="55">
        <f t="shared" ca="1" si="1"/>
        <v>-4.9130000000000003</v>
      </c>
      <c r="E18" s="54">
        <f t="shared" ca="1" si="24"/>
        <v>18</v>
      </c>
      <c r="F18" s="55">
        <f t="shared" ca="1" si="2"/>
        <v>73.340999999999994</v>
      </c>
      <c r="G18" s="54">
        <f t="shared" ca="1" si="24"/>
        <v>16</v>
      </c>
      <c r="H18" s="55">
        <f t="shared" ca="1" si="3"/>
        <v>-2.8260000000000001</v>
      </c>
      <c r="I18" s="54">
        <f t="shared" ca="1" si="25"/>
        <v>15</v>
      </c>
      <c r="J18" s="49">
        <f t="shared" ca="1" si="4"/>
        <v>38</v>
      </c>
      <c r="K18" s="47">
        <f t="shared" ca="1" si="26"/>
        <v>18</v>
      </c>
      <c r="L18" s="56"/>
      <c r="M18" s="53">
        <f t="shared" ca="1" si="5"/>
        <v>10.411</v>
      </c>
      <c r="N18" s="54">
        <f t="shared" ca="1" si="6"/>
        <v>17</v>
      </c>
      <c r="O18" s="53">
        <f t="shared" ca="1" si="7"/>
        <v>17.748999999999999</v>
      </c>
      <c r="P18" s="54">
        <f t="shared" ca="1" si="27"/>
        <v>17</v>
      </c>
      <c r="Q18" s="53">
        <f t="shared" ca="1" si="8"/>
        <v>21.036000000000001</v>
      </c>
      <c r="R18" s="54">
        <f t="shared" ca="1" si="28"/>
        <v>12</v>
      </c>
      <c r="S18" s="55">
        <f t="shared" ca="1" si="9"/>
        <v>-2.9289999999999998</v>
      </c>
      <c r="T18" s="54">
        <f t="shared" ca="1" si="29"/>
        <v>17</v>
      </c>
      <c r="U18" s="49">
        <f t="shared" ca="1" si="30"/>
        <v>41</v>
      </c>
      <c r="V18" s="47">
        <f t="shared" ca="1" si="31"/>
        <v>17</v>
      </c>
      <c r="W18" s="56"/>
      <c r="X18" s="53">
        <f t="shared" ca="1" si="10"/>
        <v>40.872</v>
      </c>
      <c r="Y18" s="54">
        <f t="shared" ca="1" si="32"/>
        <v>15</v>
      </c>
      <c r="Z18" s="53">
        <f t="shared" ca="1" si="11"/>
        <v>19.164000000000001</v>
      </c>
      <c r="AA18" s="54">
        <f t="shared" ca="1" si="33"/>
        <v>18</v>
      </c>
      <c r="AB18" s="53">
        <f t="shared" ca="1" si="12"/>
        <v>44.609000000000002</v>
      </c>
      <c r="AC18" s="54">
        <f t="shared" ca="1" si="34"/>
        <v>17</v>
      </c>
      <c r="AD18" s="53">
        <f t="shared" ca="1" si="13"/>
        <v>-3.5169999999999999</v>
      </c>
      <c r="AE18" s="54">
        <f t="shared" ca="1" si="35"/>
        <v>16</v>
      </c>
      <c r="AF18" s="65">
        <f t="shared" ca="1" si="36"/>
        <v>38</v>
      </c>
      <c r="AG18" s="47">
        <f t="shared" ca="1" si="37"/>
        <v>18</v>
      </c>
      <c r="AH18" s="56"/>
      <c r="AI18" s="53">
        <f t="shared" ca="1" si="14"/>
        <v>12.097</v>
      </c>
      <c r="AJ18" s="54">
        <f t="shared" ca="1" si="38"/>
        <v>16</v>
      </c>
      <c r="AK18" s="53">
        <f t="shared" ca="1" si="15"/>
        <v>23.565999999999999</v>
      </c>
      <c r="AL18" s="54">
        <f t="shared" ca="1" si="38"/>
        <v>16</v>
      </c>
      <c r="AM18" s="53">
        <f t="shared" ca="1" si="16"/>
        <v>26.498000000000001</v>
      </c>
      <c r="AN18" s="54">
        <f t="shared" ca="1" si="39"/>
        <v>16</v>
      </c>
      <c r="AO18" s="53">
        <f t="shared" ca="1" si="40"/>
        <v>26.56</v>
      </c>
      <c r="AP18" s="54">
        <f t="shared" ca="1" si="41"/>
        <v>16</v>
      </c>
      <c r="AQ18" s="65">
        <f t="shared" ca="1" si="42"/>
        <v>40</v>
      </c>
      <c r="AR18" s="47">
        <f t="shared" ca="1" si="43"/>
        <v>16</v>
      </c>
      <c r="AS18" s="56"/>
      <c r="AT18" s="46">
        <f t="shared" ca="1" si="44"/>
        <v>-5.6959999999999997</v>
      </c>
      <c r="AU18" s="47">
        <f t="shared" ca="1" si="45"/>
        <v>15</v>
      </c>
      <c r="AV18" s="46">
        <f t="shared" ca="1" si="46"/>
        <v>8.7829999999999995</v>
      </c>
      <c r="AW18" s="47">
        <f t="shared" ca="1" si="45"/>
        <v>17</v>
      </c>
      <c r="AX18" s="46">
        <f t="shared" ca="1" si="47"/>
        <v>290.73899999999998</v>
      </c>
      <c r="AY18" s="47">
        <f t="shared" ca="1" si="48"/>
        <v>10</v>
      </c>
      <c r="AZ18" s="46">
        <f t="shared" ca="1" si="49"/>
        <v>44.390999999999998</v>
      </c>
      <c r="BA18" s="47">
        <f t="shared" ca="1" si="50"/>
        <v>7</v>
      </c>
      <c r="BB18" s="46">
        <f t="shared" ca="1" si="51"/>
        <v>55</v>
      </c>
      <c r="BC18" s="47">
        <f t="shared" ca="1" si="52"/>
        <v>13</v>
      </c>
      <c r="BD18" s="56"/>
      <c r="BE18" s="53">
        <f t="shared" ca="1" si="17"/>
        <v>39.478000000000002</v>
      </c>
      <c r="BF18" s="54">
        <f t="shared" ca="1" si="53"/>
        <v>17</v>
      </c>
      <c r="BG18" s="53">
        <f t="shared" ca="1" si="18"/>
        <v>60.435000000000002</v>
      </c>
      <c r="BH18" s="54">
        <f t="shared" ca="1" si="54"/>
        <v>17</v>
      </c>
      <c r="BI18" s="53">
        <f t="shared" ca="1" si="19"/>
        <v>21.913</v>
      </c>
      <c r="BJ18" s="54">
        <f t="shared" ca="1" si="55"/>
        <v>18</v>
      </c>
      <c r="BK18" s="53">
        <f t="shared" ca="1" si="20"/>
        <v>35.304000000000002</v>
      </c>
      <c r="BL18" s="54">
        <f t="shared" ca="1" si="56"/>
        <v>14</v>
      </c>
      <c r="BM18" s="53">
        <f t="shared" ca="1" si="21"/>
        <v>47.027000000000001</v>
      </c>
      <c r="BN18" s="54">
        <f t="shared" ca="1" si="57"/>
        <v>17</v>
      </c>
      <c r="BO18" s="53">
        <f t="shared" ca="1" si="22"/>
        <v>-4.9569999999999999</v>
      </c>
      <c r="BP18" s="54">
        <f t="shared" ca="1" si="58"/>
        <v>17</v>
      </c>
      <c r="BQ18" s="65">
        <f t="shared" ca="1" si="59"/>
        <v>6</v>
      </c>
      <c r="BR18" s="47">
        <f t="shared" ca="1" si="60"/>
        <v>17</v>
      </c>
      <c r="BS18" s="56"/>
      <c r="BT18" s="57">
        <f>VLOOKUP($A18,'Ratings Season'!$A:$M,10,FALSE)</f>
        <v>-20.8</v>
      </c>
      <c r="BU18" s="54">
        <f t="shared" si="61"/>
        <v>18</v>
      </c>
      <c r="BV18" s="57">
        <f>VLOOKUP($A18,'Ratings Season'!$A:$M,12,FALSE)</f>
        <v>-11.1</v>
      </c>
      <c r="BW18" s="54">
        <f t="shared" si="62"/>
        <v>16</v>
      </c>
      <c r="BX18" s="57">
        <f>VLOOKUP($A18,'Ratings Season'!$A:$M,8,FALSE)</f>
        <v>-31.9</v>
      </c>
      <c r="BY18" s="58">
        <f t="shared" si="63"/>
        <v>17</v>
      </c>
      <c r="BZ18" s="72"/>
    </row>
    <row r="19" spans="1:78" s="3" customFormat="1" ht="25" customHeight="1" x14ac:dyDescent="0.2">
      <c r="A19" s="89" t="s">
        <v>15</v>
      </c>
      <c r="B19" s="53">
        <f t="shared" ca="1" si="0"/>
        <v>3.0870000000000002</v>
      </c>
      <c r="C19" s="54">
        <f t="shared" ca="1" si="23"/>
        <v>3</v>
      </c>
      <c r="D19" s="55">
        <f t="shared" ca="1" si="1"/>
        <v>4.9569999999999999</v>
      </c>
      <c r="E19" s="54">
        <f t="shared" ca="1" si="24"/>
        <v>3</v>
      </c>
      <c r="F19" s="55">
        <f t="shared" ca="1" si="2"/>
        <v>76.674999999999997</v>
      </c>
      <c r="G19" s="54">
        <f t="shared" ca="1" si="24"/>
        <v>4</v>
      </c>
      <c r="H19" s="55">
        <f t="shared" ca="1" si="3"/>
        <v>-0.82599999999999996</v>
      </c>
      <c r="I19" s="54">
        <f t="shared" ca="1" si="25"/>
        <v>10</v>
      </c>
      <c r="J19" s="49">
        <f t="shared" ca="1" si="4"/>
        <v>84</v>
      </c>
      <c r="K19" s="47">
        <f t="shared" ca="1" si="26"/>
        <v>3</v>
      </c>
      <c r="L19" s="56"/>
      <c r="M19" s="53">
        <f t="shared" ca="1" si="5"/>
        <v>13.565</v>
      </c>
      <c r="N19" s="54">
        <f t="shared" ca="1" si="6"/>
        <v>4</v>
      </c>
      <c r="O19" s="53">
        <f t="shared" ca="1" si="7"/>
        <v>19.059000000000001</v>
      </c>
      <c r="P19" s="54">
        <f t="shared" ca="1" si="27"/>
        <v>14</v>
      </c>
      <c r="Q19" s="53">
        <f t="shared" ca="1" si="8"/>
        <v>24.567</v>
      </c>
      <c r="R19" s="54">
        <f t="shared" ca="1" si="28"/>
        <v>4</v>
      </c>
      <c r="S19" s="55">
        <f t="shared" ca="1" si="9"/>
        <v>1.63</v>
      </c>
      <c r="T19" s="54">
        <f t="shared" ca="1" si="29"/>
        <v>4</v>
      </c>
      <c r="U19" s="49">
        <f t="shared" ca="1" si="30"/>
        <v>78</v>
      </c>
      <c r="V19" s="47">
        <f t="shared" ca="1" si="31"/>
        <v>7</v>
      </c>
      <c r="W19" s="56"/>
      <c r="X19" s="53">
        <f t="shared" ca="1" si="10"/>
        <v>42.412999999999997</v>
      </c>
      <c r="Y19" s="54">
        <f t="shared" ca="1" si="32"/>
        <v>13</v>
      </c>
      <c r="Z19" s="53">
        <f t="shared" ca="1" si="11"/>
        <v>22.538</v>
      </c>
      <c r="AA19" s="54">
        <f t="shared" ca="1" si="33"/>
        <v>13</v>
      </c>
      <c r="AB19" s="53">
        <f t="shared" ca="1" si="12"/>
        <v>47.834000000000003</v>
      </c>
      <c r="AC19" s="54">
        <f t="shared" ca="1" si="34"/>
        <v>12</v>
      </c>
      <c r="AD19" s="53">
        <f t="shared" ca="1" si="13"/>
        <v>-3.7290000000000001</v>
      </c>
      <c r="AE19" s="54">
        <f t="shared" ca="1" si="35"/>
        <v>17</v>
      </c>
      <c r="AF19" s="65">
        <f t="shared" ca="1" si="36"/>
        <v>49</v>
      </c>
      <c r="AG19" s="47">
        <f t="shared" ca="1" si="37"/>
        <v>16</v>
      </c>
      <c r="AH19" s="56"/>
      <c r="AI19" s="53">
        <f t="shared" ca="1" si="14"/>
        <v>9.08</v>
      </c>
      <c r="AJ19" s="54">
        <f t="shared" ca="1" si="38"/>
        <v>9</v>
      </c>
      <c r="AK19" s="53">
        <f t="shared" ca="1" si="15"/>
        <v>19.181999999999999</v>
      </c>
      <c r="AL19" s="54">
        <f t="shared" ca="1" si="38"/>
        <v>6</v>
      </c>
      <c r="AM19" s="53">
        <f t="shared" ca="1" si="16"/>
        <v>22.388000000000002</v>
      </c>
      <c r="AN19" s="54">
        <f t="shared" ca="1" si="39"/>
        <v>10</v>
      </c>
      <c r="AO19" s="53">
        <f t="shared" ca="1" si="40"/>
        <v>21.962</v>
      </c>
      <c r="AP19" s="54">
        <f t="shared" ca="1" si="41"/>
        <v>4</v>
      </c>
      <c r="AQ19" s="65">
        <f t="shared" ca="1" si="42"/>
        <v>75</v>
      </c>
      <c r="AR19" s="47">
        <f t="shared" ca="1" si="43"/>
        <v>8</v>
      </c>
      <c r="AS19" s="56"/>
      <c r="AT19" s="46">
        <f t="shared" ca="1" si="44"/>
        <v>-8.6999999999999994E-2</v>
      </c>
      <c r="AU19" s="47">
        <f t="shared" ca="1" si="45"/>
        <v>7</v>
      </c>
      <c r="AV19" s="46">
        <f t="shared" ca="1" si="46"/>
        <v>11.042999999999999</v>
      </c>
      <c r="AW19" s="47">
        <f t="shared" ca="1" si="45"/>
        <v>9</v>
      </c>
      <c r="AX19" s="46">
        <f t="shared" ca="1" si="47"/>
        <v>294.73899999999998</v>
      </c>
      <c r="AY19" s="47">
        <f t="shared" ca="1" si="48"/>
        <v>6</v>
      </c>
      <c r="AZ19" s="46">
        <f t="shared" ca="1" si="49"/>
        <v>42.652000000000001</v>
      </c>
      <c r="BA19" s="47">
        <f t="shared" ca="1" si="50"/>
        <v>12</v>
      </c>
      <c r="BB19" s="46">
        <f t="shared" ca="1" si="51"/>
        <v>70</v>
      </c>
      <c r="BC19" s="47">
        <f t="shared" ca="1" si="52"/>
        <v>9</v>
      </c>
      <c r="BD19" s="56"/>
      <c r="BE19" s="53">
        <f t="shared" ca="1" si="17"/>
        <v>50.435000000000002</v>
      </c>
      <c r="BF19" s="54">
        <f t="shared" ca="1" si="53"/>
        <v>6</v>
      </c>
      <c r="BG19" s="53">
        <f t="shared" ca="1" si="18"/>
        <v>44.521999999999998</v>
      </c>
      <c r="BH19" s="54">
        <f t="shared" ca="1" si="54"/>
        <v>7</v>
      </c>
      <c r="BI19" s="53">
        <f t="shared" ca="1" si="19"/>
        <v>23.303999999999998</v>
      </c>
      <c r="BJ19" s="54">
        <f t="shared" ca="1" si="55"/>
        <v>17</v>
      </c>
      <c r="BK19" s="53">
        <f t="shared" ca="1" si="20"/>
        <v>28.478000000000002</v>
      </c>
      <c r="BL19" s="54">
        <f t="shared" ca="1" si="56"/>
        <v>2</v>
      </c>
      <c r="BM19" s="53">
        <f t="shared" ca="1" si="21"/>
        <v>50.411999999999999</v>
      </c>
      <c r="BN19" s="54">
        <f t="shared" ca="1" si="57"/>
        <v>9</v>
      </c>
      <c r="BO19" s="53">
        <f t="shared" ca="1" si="22"/>
        <v>3.0870000000000002</v>
      </c>
      <c r="BP19" s="54">
        <f t="shared" ca="1" si="58"/>
        <v>3</v>
      </c>
      <c r="BQ19" s="65">
        <f t="shared" ca="1" si="59"/>
        <v>62</v>
      </c>
      <c r="BR19" s="47">
        <f t="shared" ca="1" si="60"/>
        <v>6</v>
      </c>
      <c r="BS19" s="56"/>
      <c r="BT19" s="57">
        <f>VLOOKUP($A19,'Ratings Season'!$A:$M,10,FALSE)</f>
        <v>-4.2</v>
      </c>
      <c r="BU19" s="54">
        <f t="shared" si="61"/>
        <v>11</v>
      </c>
      <c r="BV19" s="57">
        <f>VLOOKUP($A19,'Ratings Season'!$A:$M,12,FALSE)</f>
        <v>-4.9000000000000004</v>
      </c>
      <c r="BW19" s="54">
        <f t="shared" si="62"/>
        <v>13</v>
      </c>
      <c r="BX19" s="57">
        <f>VLOOKUP($A19,'Ratings Season'!$A:$M,8,FALSE)</f>
        <v>-9.1</v>
      </c>
      <c r="BY19" s="58">
        <f t="shared" si="63"/>
        <v>13</v>
      </c>
      <c r="BZ19" s="72"/>
    </row>
    <row r="20" spans="1:78" s="3" customFormat="1" ht="25" customHeight="1" x14ac:dyDescent="0.2">
      <c r="A20" s="90" t="s">
        <v>1</v>
      </c>
      <c r="B20" s="53">
        <f t="shared" ca="1" si="0"/>
        <v>-4.0380000000000003</v>
      </c>
      <c r="C20" s="54">
        <f t="shared" ca="1" si="23"/>
        <v>14</v>
      </c>
      <c r="D20" s="55">
        <f t="shared" ca="1" si="1"/>
        <v>-3.7690000000000001</v>
      </c>
      <c r="E20" s="54">
        <f t="shared" ca="1" si="24"/>
        <v>13</v>
      </c>
      <c r="F20" s="55">
        <f t="shared" ca="1" si="2"/>
        <v>74.242000000000004</v>
      </c>
      <c r="G20" s="54">
        <f t="shared" ca="1" si="24"/>
        <v>14</v>
      </c>
      <c r="H20" s="55">
        <f t="shared" ca="1" si="3"/>
        <v>0.65400000000000003</v>
      </c>
      <c r="I20" s="54">
        <f t="shared" ca="1" si="25"/>
        <v>7</v>
      </c>
      <c r="J20" s="49">
        <f t="shared" ca="1" si="4"/>
        <v>56</v>
      </c>
      <c r="K20" s="47">
        <f t="shared" ca="1" si="26"/>
        <v>13</v>
      </c>
      <c r="L20" s="56"/>
      <c r="M20" s="53">
        <f t="shared" ca="1" si="5"/>
        <v>13.564</v>
      </c>
      <c r="N20" s="54">
        <f t="shared" ca="1" si="6"/>
        <v>5</v>
      </c>
      <c r="O20" s="53">
        <f t="shared" ca="1" si="7"/>
        <v>22.448</v>
      </c>
      <c r="P20" s="54">
        <f t="shared" ca="1" si="27"/>
        <v>3</v>
      </c>
      <c r="Q20" s="53">
        <f t="shared" ca="1" si="8"/>
        <v>24.37</v>
      </c>
      <c r="R20" s="54">
        <f t="shared" ca="1" si="28"/>
        <v>6</v>
      </c>
      <c r="S20" s="55">
        <f t="shared" ca="1" si="9"/>
        <v>0.23699999999999999</v>
      </c>
      <c r="T20" s="54">
        <f t="shared" ca="1" si="29"/>
        <v>10</v>
      </c>
      <c r="U20" s="49">
        <f t="shared" ca="1" si="30"/>
        <v>80</v>
      </c>
      <c r="V20" s="47">
        <f t="shared" ca="1" si="31"/>
        <v>5</v>
      </c>
      <c r="W20" s="56"/>
      <c r="X20" s="53">
        <f t="shared" ca="1" si="10"/>
        <v>47.841999999999999</v>
      </c>
      <c r="Y20" s="54">
        <f t="shared" ca="1" si="32"/>
        <v>2</v>
      </c>
      <c r="Z20" s="53">
        <f t="shared" ca="1" si="11"/>
        <v>26.187000000000001</v>
      </c>
      <c r="AA20" s="54">
        <f t="shared" ca="1" si="33"/>
        <v>2</v>
      </c>
      <c r="AB20" s="53">
        <f t="shared" ca="1" si="12"/>
        <v>52.45</v>
      </c>
      <c r="AC20" s="54">
        <f t="shared" ca="1" si="34"/>
        <v>5</v>
      </c>
      <c r="AD20" s="53">
        <f t="shared" ca="1" si="13"/>
        <v>9.4510000000000005</v>
      </c>
      <c r="AE20" s="54">
        <f t="shared" ca="1" si="35"/>
        <v>1</v>
      </c>
      <c r="AF20" s="65">
        <f t="shared" ca="1" si="36"/>
        <v>94</v>
      </c>
      <c r="AG20" s="47">
        <f t="shared" ca="1" si="37"/>
        <v>1</v>
      </c>
      <c r="AH20" s="56"/>
      <c r="AI20" s="53">
        <f t="shared" ca="1" si="14"/>
        <v>7.109</v>
      </c>
      <c r="AJ20" s="54">
        <f t="shared" ca="1" si="38"/>
        <v>1</v>
      </c>
      <c r="AK20" s="53">
        <f t="shared" ca="1" si="15"/>
        <v>19.827999999999999</v>
      </c>
      <c r="AL20" s="54">
        <f t="shared" ca="1" si="38"/>
        <v>9</v>
      </c>
      <c r="AM20" s="53">
        <f t="shared" ca="1" si="16"/>
        <v>20.344999999999999</v>
      </c>
      <c r="AN20" s="54">
        <f t="shared" ca="1" si="39"/>
        <v>2</v>
      </c>
      <c r="AO20" s="53">
        <f t="shared" ca="1" si="40"/>
        <v>21.92</v>
      </c>
      <c r="AP20" s="54">
        <f t="shared" ca="1" si="41"/>
        <v>3</v>
      </c>
      <c r="AQ20" s="65">
        <f t="shared" ca="1" si="42"/>
        <v>89</v>
      </c>
      <c r="AR20" s="47">
        <f t="shared" ca="1" si="43"/>
        <v>1</v>
      </c>
      <c r="AS20" s="56"/>
      <c r="AT20" s="46">
        <f t="shared" ca="1" si="44"/>
        <v>2.4620000000000002</v>
      </c>
      <c r="AU20" s="47">
        <f t="shared" ca="1" si="45"/>
        <v>5</v>
      </c>
      <c r="AV20" s="46">
        <f t="shared" ca="1" si="46"/>
        <v>9.4619999999999997</v>
      </c>
      <c r="AW20" s="47">
        <f t="shared" ca="1" si="45"/>
        <v>15</v>
      </c>
      <c r="AX20" s="46">
        <f t="shared" ca="1" si="47"/>
        <v>285.80799999999999</v>
      </c>
      <c r="AY20" s="47">
        <f t="shared" ca="1" si="48"/>
        <v>14</v>
      </c>
      <c r="AZ20" s="46">
        <f t="shared" ca="1" si="49"/>
        <v>49.423000000000002</v>
      </c>
      <c r="BA20" s="47">
        <f t="shared" ca="1" si="50"/>
        <v>1</v>
      </c>
      <c r="BB20" s="46">
        <f t="shared" ca="1" si="51"/>
        <v>69</v>
      </c>
      <c r="BC20" s="47">
        <f t="shared" ca="1" si="52"/>
        <v>10</v>
      </c>
      <c r="BD20" s="56"/>
      <c r="BE20" s="53">
        <f t="shared" ca="1" si="17"/>
        <v>55.076999999999998</v>
      </c>
      <c r="BF20" s="54">
        <f t="shared" ca="1" si="53"/>
        <v>1</v>
      </c>
      <c r="BG20" s="53">
        <f t="shared" ca="1" si="18"/>
        <v>46.115000000000002</v>
      </c>
      <c r="BH20" s="54">
        <f t="shared" ca="1" si="54"/>
        <v>11</v>
      </c>
      <c r="BI20" s="53">
        <f t="shared" ca="1" si="19"/>
        <v>37.308</v>
      </c>
      <c r="BJ20" s="54">
        <f t="shared" ca="1" si="55"/>
        <v>3</v>
      </c>
      <c r="BK20" s="53">
        <f t="shared" ca="1" si="20"/>
        <v>28.731000000000002</v>
      </c>
      <c r="BL20" s="54">
        <f t="shared" ca="1" si="56"/>
        <v>3</v>
      </c>
      <c r="BM20" s="53">
        <f t="shared" ca="1" si="21"/>
        <v>50.203000000000003</v>
      </c>
      <c r="BN20" s="54">
        <f t="shared" ca="1" si="57"/>
        <v>11</v>
      </c>
      <c r="BO20" s="53">
        <f t="shared" ca="1" si="22"/>
        <v>-4.0380000000000003</v>
      </c>
      <c r="BP20" s="54">
        <f t="shared" ca="1" si="58"/>
        <v>14</v>
      </c>
      <c r="BQ20" s="65">
        <f t="shared" ca="1" si="59"/>
        <v>63</v>
      </c>
      <c r="BR20" s="47">
        <f t="shared" ca="1" si="60"/>
        <v>5</v>
      </c>
      <c r="BS20" s="56"/>
      <c r="BT20" s="57">
        <f>VLOOKUP($A20,'Ratings Season'!$A:$M,10,FALSE)</f>
        <v>-4.4000000000000004</v>
      </c>
      <c r="BU20" s="54">
        <f t="shared" si="61"/>
        <v>12</v>
      </c>
      <c r="BV20" s="57">
        <f>VLOOKUP($A20,'Ratings Season'!$A:$M,12,FALSE)</f>
        <v>0.8</v>
      </c>
      <c r="BW20" s="54">
        <f t="shared" si="62"/>
        <v>11</v>
      </c>
      <c r="BX20" s="57">
        <f>VLOOKUP($A20,'Ratings Season'!$A:$M,8,FALSE)</f>
        <v>-3.5</v>
      </c>
      <c r="BY20" s="58">
        <f t="shared" si="63"/>
        <v>11</v>
      </c>
      <c r="BZ20" s="72"/>
    </row>
    <row r="21" spans="1:78" s="3" customFormat="1" ht="25" customHeight="1" x14ac:dyDescent="0.2">
      <c r="A21" s="91" t="s">
        <v>18</v>
      </c>
      <c r="B21" s="53">
        <f t="shared" ca="1" si="0"/>
        <v>-3.6819999999999999</v>
      </c>
      <c r="C21" s="54">
        <f t="shared" ca="1" si="23"/>
        <v>13</v>
      </c>
      <c r="D21" s="55">
        <f t="shared" ca="1" si="1"/>
        <v>-0.95699999999999996</v>
      </c>
      <c r="E21" s="54">
        <f t="shared" ca="1" si="24"/>
        <v>8</v>
      </c>
      <c r="F21" s="55">
        <f t="shared" ca="1" si="2"/>
        <v>75.272999999999996</v>
      </c>
      <c r="G21" s="54">
        <f t="shared" ca="1" si="24"/>
        <v>9</v>
      </c>
      <c r="H21" s="55">
        <f t="shared" ca="1" si="3"/>
        <v>-4.2169999999999996</v>
      </c>
      <c r="I21" s="54">
        <f t="shared" ca="1" si="25"/>
        <v>18</v>
      </c>
      <c r="J21" s="49">
        <f t="shared" ca="1" si="4"/>
        <v>56</v>
      </c>
      <c r="K21" s="47">
        <f t="shared" ca="1" si="26"/>
        <v>13</v>
      </c>
      <c r="L21" s="56"/>
      <c r="M21" s="53">
        <f t="shared" ca="1" si="5"/>
        <v>10.976000000000001</v>
      </c>
      <c r="N21" s="54">
        <f t="shared" ca="1" si="6"/>
        <v>16</v>
      </c>
      <c r="O21" s="53">
        <f t="shared" ca="1" si="7"/>
        <v>19.047999999999998</v>
      </c>
      <c r="P21" s="54">
        <f t="shared" ca="1" si="27"/>
        <v>15</v>
      </c>
      <c r="Q21" s="53">
        <f t="shared" ca="1" si="8"/>
        <v>19.858000000000001</v>
      </c>
      <c r="R21" s="54">
        <f t="shared" ca="1" si="28"/>
        <v>17</v>
      </c>
      <c r="S21" s="55">
        <f t="shared" ca="1" si="9"/>
        <v>-0.85499999999999998</v>
      </c>
      <c r="T21" s="54">
        <f t="shared" ca="1" si="29"/>
        <v>13</v>
      </c>
      <c r="U21" s="49">
        <f t="shared" ca="1" si="30"/>
        <v>43</v>
      </c>
      <c r="V21" s="47">
        <f t="shared" ca="1" si="31"/>
        <v>16</v>
      </c>
      <c r="W21" s="56"/>
      <c r="X21" s="53">
        <f t="shared" ca="1" si="10"/>
        <v>42.357999999999997</v>
      </c>
      <c r="Y21" s="54">
        <f t="shared" ca="1" si="32"/>
        <v>14</v>
      </c>
      <c r="Z21" s="53">
        <f t="shared" ca="1" si="11"/>
        <v>21.603999999999999</v>
      </c>
      <c r="AA21" s="54">
        <f t="shared" ca="1" si="33"/>
        <v>16</v>
      </c>
      <c r="AB21" s="53">
        <f t="shared" ca="1" si="12"/>
        <v>45.709000000000003</v>
      </c>
      <c r="AC21" s="54">
        <f t="shared" ca="1" si="34"/>
        <v>16</v>
      </c>
      <c r="AD21" s="53">
        <f t="shared" ca="1" si="13"/>
        <v>-1.627</v>
      </c>
      <c r="AE21" s="54">
        <f t="shared" ca="1" si="35"/>
        <v>13</v>
      </c>
      <c r="AF21" s="65">
        <f t="shared" ca="1" si="36"/>
        <v>45</v>
      </c>
      <c r="AG21" s="47">
        <f t="shared" ca="1" si="37"/>
        <v>17</v>
      </c>
      <c r="AH21" s="56"/>
      <c r="AI21" s="53">
        <f t="shared" ca="1" si="14"/>
        <v>13.231999999999999</v>
      </c>
      <c r="AJ21" s="54">
        <f t="shared" ca="1" si="38"/>
        <v>17</v>
      </c>
      <c r="AK21" s="53">
        <f t="shared" ca="1" si="15"/>
        <v>24.393000000000001</v>
      </c>
      <c r="AL21" s="54">
        <f t="shared" ca="1" si="38"/>
        <v>17</v>
      </c>
      <c r="AM21" s="53">
        <f t="shared" ca="1" si="16"/>
        <v>26.937999999999999</v>
      </c>
      <c r="AN21" s="54">
        <f t="shared" ca="1" si="39"/>
        <v>17</v>
      </c>
      <c r="AO21" s="53">
        <f t="shared" ca="1" si="40"/>
        <v>27.849</v>
      </c>
      <c r="AP21" s="54">
        <f t="shared" ca="1" si="41"/>
        <v>18</v>
      </c>
      <c r="AQ21" s="65">
        <f t="shared" ca="1" si="42"/>
        <v>35</v>
      </c>
      <c r="AR21" s="47">
        <f t="shared" ca="1" si="43"/>
        <v>17</v>
      </c>
      <c r="AS21" s="56"/>
      <c r="AT21" s="46">
        <f t="shared" ca="1" si="44"/>
        <v>-6.3040000000000003</v>
      </c>
      <c r="AU21" s="47">
        <f t="shared" ca="1" si="45"/>
        <v>17</v>
      </c>
      <c r="AV21" s="46">
        <f t="shared" ca="1" si="46"/>
        <v>9.4350000000000005</v>
      </c>
      <c r="AW21" s="47">
        <f t="shared" ca="1" si="45"/>
        <v>16</v>
      </c>
      <c r="AX21" s="46">
        <f t="shared" ca="1" si="47"/>
        <v>290.13</v>
      </c>
      <c r="AY21" s="47">
        <f t="shared" ca="1" si="48"/>
        <v>11</v>
      </c>
      <c r="AZ21" s="46">
        <f t="shared" ca="1" si="49"/>
        <v>38.652000000000001</v>
      </c>
      <c r="BA21" s="47">
        <f t="shared" ca="1" si="50"/>
        <v>17</v>
      </c>
      <c r="BB21" s="46">
        <f t="shared" ca="1" si="51"/>
        <v>43</v>
      </c>
      <c r="BC21" s="47">
        <f t="shared" ca="1" si="52"/>
        <v>18</v>
      </c>
      <c r="BD21" s="56"/>
      <c r="BE21" s="53">
        <f t="shared" ca="1" si="17"/>
        <v>34.609000000000002</v>
      </c>
      <c r="BF21" s="54">
        <f t="shared" ca="1" si="53"/>
        <v>18</v>
      </c>
      <c r="BG21" s="53">
        <f t="shared" ca="1" si="18"/>
        <v>53.695999999999998</v>
      </c>
      <c r="BH21" s="54">
        <f t="shared" ca="1" si="54"/>
        <v>16</v>
      </c>
      <c r="BI21" s="53">
        <f t="shared" ca="1" si="19"/>
        <v>30.652000000000001</v>
      </c>
      <c r="BJ21" s="54">
        <f t="shared" ca="1" si="55"/>
        <v>14</v>
      </c>
      <c r="BK21" s="53">
        <f t="shared" ca="1" si="20"/>
        <v>44</v>
      </c>
      <c r="BL21" s="54">
        <f t="shared" ca="1" si="56"/>
        <v>18</v>
      </c>
      <c r="BM21" s="53">
        <f t="shared" ca="1" si="21"/>
        <v>47.085000000000001</v>
      </c>
      <c r="BN21" s="54">
        <f t="shared" ca="1" si="57"/>
        <v>16</v>
      </c>
      <c r="BO21" s="53">
        <f t="shared" ca="1" si="22"/>
        <v>-3.6819999999999999</v>
      </c>
      <c r="BP21" s="54">
        <f t="shared" ca="1" si="58"/>
        <v>13</v>
      </c>
      <c r="BQ21" s="65">
        <f t="shared" ca="1" si="59"/>
        <v>11</v>
      </c>
      <c r="BR21" s="47">
        <f t="shared" ca="1" si="60"/>
        <v>16</v>
      </c>
      <c r="BS21" s="56"/>
      <c r="BT21" s="57">
        <f>VLOOKUP($A21,'Ratings Season'!$A:$M,10,FALSE)</f>
        <v>-18.8</v>
      </c>
      <c r="BU21" s="54">
        <f t="shared" si="61"/>
        <v>17</v>
      </c>
      <c r="BV21" s="57">
        <f>VLOOKUP($A21,'Ratings Season'!$A:$M,12,FALSE)</f>
        <v>-20.399999999999999</v>
      </c>
      <c r="BW21" s="54">
        <f t="shared" si="62"/>
        <v>18</v>
      </c>
      <c r="BX21" s="57">
        <f>VLOOKUP($A21,'Ratings Season'!$A:$M,8,FALSE)</f>
        <v>-39.200000000000003</v>
      </c>
      <c r="BY21" s="58">
        <f t="shared" si="63"/>
        <v>18</v>
      </c>
      <c r="BZ21" s="72"/>
    </row>
    <row r="22" spans="1:78" s="3" customFormat="1" ht="25" customHeight="1" thickBot="1" x14ac:dyDescent="0.25">
      <c r="A22" s="92" t="s">
        <v>12</v>
      </c>
      <c r="B22" s="59">
        <f t="shared" ca="1" si="0"/>
        <v>3.0870000000000002</v>
      </c>
      <c r="C22" s="60">
        <f t="shared" ca="1" si="23"/>
        <v>3</v>
      </c>
      <c r="D22" s="61">
        <f t="shared" ca="1" si="1"/>
        <v>4.0419999999999998</v>
      </c>
      <c r="E22" s="60">
        <f t="shared" ca="1" si="24"/>
        <v>6</v>
      </c>
      <c r="F22" s="61">
        <f t="shared" ca="1" si="2"/>
        <v>79.688000000000002</v>
      </c>
      <c r="G22" s="60">
        <f t="shared" ca="1" si="24"/>
        <v>1</v>
      </c>
      <c r="H22" s="61">
        <f t="shared" ca="1" si="3"/>
        <v>3.5</v>
      </c>
      <c r="I22" s="60">
        <f t="shared" ca="1" si="25"/>
        <v>3</v>
      </c>
      <c r="J22" s="49">
        <f t="shared" ca="1" si="4"/>
        <v>91</v>
      </c>
      <c r="K22" s="47">
        <f t="shared" ca="1" si="26"/>
        <v>1</v>
      </c>
      <c r="L22" s="62"/>
      <c r="M22" s="59">
        <f t="shared" ca="1" si="5"/>
        <v>13.365</v>
      </c>
      <c r="N22" s="60">
        <f t="shared" ca="1" si="6"/>
        <v>7</v>
      </c>
      <c r="O22" s="59">
        <f t="shared" ca="1" si="7"/>
        <v>22.146000000000001</v>
      </c>
      <c r="P22" s="60">
        <f t="shared" ca="1" si="27"/>
        <v>4</v>
      </c>
      <c r="Q22" s="59">
        <f t="shared" ca="1" si="8"/>
        <v>26.667000000000002</v>
      </c>
      <c r="R22" s="60">
        <f t="shared" ca="1" si="28"/>
        <v>2</v>
      </c>
      <c r="S22" s="61">
        <f t="shared" ca="1" si="9"/>
        <v>0.38500000000000001</v>
      </c>
      <c r="T22" s="60">
        <f t="shared" ca="1" si="29"/>
        <v>8</v>
      </c>
      <c r="U22" s="49">
        <f t="shared" ca="1" si="30"/>
        <v>83</v>
      </c>
      <c r="V22" s="47">
        <f t="shared" ca="1" si="31"/>
        <v>3</v>
      </c>
      <c r="W22" s="62"/>
      <c r="X22" s="59">
        <f t="shared" ca="1" si="10"/>
        <v>46.21</v>
      </c>
      <c r="Y22" s="60">
        <f t="shared" ca="1" si="32"/>
        <v>5</v>
      </c>
      <c r="Z22" s="59">
        <f t="shared" ca="1" si="11"/>
        <v>23.62</v>
      </c>
      <c r="AA22" s="60">
        <f t="shared" ca="1" si="33"/>
        <v>10</v>
      </c>
      <c r="AB22" s="59">
        <f t="shared" ca="1" si="12"/>
        <v>46.93</v>
      </c>
      <c r="AC22" s="60">
        <f t="shared" ca="1" si="34"/>
        <v>15</v>
      </c>
      <c r="AD22" s="59">
        <f t="shared" ca="1" si="13"/>
        <v>-5.2270000000000003</v>
      </c>
      <c r="AE22" s="60">
        <f t="shared" ca="1" si="35"/>
        <v>18</v>
      </c>
      <c r="AF22" s="66">
        <f t="shared" ca="1" si="36"/>
        <v>56</v>
      </c>
      <c r="AG22" s="47">
        <f t="shared" ca="1" si="37"/>
        <v>13</v>
      </c>
      <c r="AH22" s="62"/>
      <c r="AI22" s="59">
        <f t="shared" ca="1" si="14"/>
        <v>9.0370000000000008</v>
      </c>
      <c r="AJ22" s="60">
        <f t="shared" ca="1" si="38"/>
        <v>8</v>
      </c>
      <c r="AK22" s="59">
        <f t="shared" ca="1" si="15"/>
        <v>18.420999999999999</v>
      </c>
      <c r="AL22" s="60">
        <f t="shared" ca="1" si="38"/>
        <v>1</v>
      </c>
      <c r="AM22" s="59">
        <f t="shared" ca="1" si="16"/>
        <v>20.216000000000001</v>
      </c>
      <c r="AN22" s="60">
        <f t="shared" ca="1" si="39"/>
        <v>1</v>
      </c>
      <c r="AO22" s="59">
        <f t="shared" ca="1" si="40"/>
        <v>23.763000000000002</v>
      </c>
      <c r="AP22" s="60">
        <f t="shared" ca="1" si="41"/>
        <v>14</v>
      </c>
      <c r="AQ22" s="66">
        <f t="shared" ca="1" si="42"/>
        <v>80</v>
      </c>
      <c r="AR22" s="47">
        <f t="shared" ca="1" si="43"/>
        <v>5</v>
      </c>
      <c r="AS22" s="62"/>
      <c r="AT22" s="46">
        <f t="shared" ca="1" si="44"/>
        <v>-0.20799999999999999</v>
      </c>
      <c r="AU22" s="47">
        <f t="shared" ca="1" si="45"/>
        <v>8</v>
      </c>
      <c r="AV22" s="46">
        <f t="shared" ca="1" si="46"/>
        <v>12.208</v>
      </c>
      <c r="AW22" s="47">
        <f t="shared" ca="1" si="45"/>
        <v>2</v>
      </c>
      <c r="AX22" s="46">
        <f t="shared" ca="1" si="47"/>
        <v>284.91699999999997</v>
      </c>
      <c r="AY22" s="47">
        <f t="shared" ca="1" si="48"/>
        <v>15</v>
      </c>
      <c r="AZ22" s="46">
        <f t="shared" ca="1" si="49"/>
        <v>44.375</v>
      </c>
      <c r="BA22" s="47">
        <f t="shared" ca="1" si="50"/>
        <v>8</v>
      </c>
      <c r="BB22" s="46">
        <f t="shared" ca="1" si="51"/>
        <v>71</v>
      </c>
      <c r="BC22" s="47">
        <f t="shared" ca="1" si="52"/>
        <v>8</v>
      </c>
      <c r="BD22" s="62"/>
      <c r="BE22" s="59">
        <f t="shared" ca="1" si="17"/>
        <v>49.957999999999998</v>
      </c>
      <c r="BF22" s="60">
        <f t="shared" ca="1" si="53"/>
        <v>7</v>
      </c>
      <c r="BG22" s="59">
        <f t="shared" ca="1" si="18"/>
        <v>42.667000000000002</v>
      </c>
      <c r="BH22" s="60">
        <f t="shared" ca="1" si="54"/>
        <v>4</v>
      </c>
      <c r="BI22" s="59">
        <f t="shared" ca="1" si="19"/>
        <v>37.957999999999998</v>
      </c>
      <c r="BJ22" s="60">
        <f t="shared" ca="1" si="55"/>
        <v>2</v>
      </c>
      <c r="BK22" s="59">
        <f t="shared" ca="1" si="20"/>
        <v>28.832999999999998</v>
      </c>
      <c r="BL22" s="60">
        <f t="shared" ca="1" si="56"/>
        <v>4</v>
      </c>
      <c r="BM22" s="59">
        <f t="shared" ca="1" si="21"/>
        <v>53.575000000000003</v>
      </c>
      <c r="BN22" s="60">
        <f t="shared" ca="1" si="57"/>
        <v>1</v>
      </c>
      <c r="BO22" s="59">
        <f t="shared" ca="1" si="22"/>
        <v>3.0870000000000002</v>
      </c>
      <c r="BP22" s="60">
        <f t="shared" ca="1" si="58"/>
        <v>3</v>
      </c>
      <c r="BQ22" s="66">
        <f t="shared" ca="1" si="59"/>
        <v>85</v>
      </c>
      <c r="BR22" s="47">
        <f t="shared" ca="1" si="60"/>
        <v>1</v>
      </c>
      <c r="BS22" s="62"/>
      <c r="BT22" s="63">
        <f>VLOOKUP($A22,'Ratings Season'!$A:$M,10,FALSE)</f>
        <v>21.5</v>
      </c>
      <c r="BU22" s="60">
        <f t="shared" si="61"/>
        <v>1</v>
      </c>
      <c r="BV22" s="63">
        <f>VLOOKUP($A22,'Ratings Season'!$A:$M,12,FALSE)</f>
        <v>3.7</v>
      </c>
      <c r="BW22" s="60">
        <f t="shared" si="62"/>
        <v>9</v>
      </c>
      <c r="BX22" s="63">
        <f>VLOOKUP($A22,'Ratings Season'!$A:$M,8,FALSE)</f>
        <v>25.2</v>
      </c>
      <c r="BY22" s="64">
        <f t="shared" si="63"/>
        <v>2</v>
      </c>
      <c r="BZ22" s="72"/>
    </row>
    <row r="23" spans="1:78" x14ac:dyDescent="0.2">
      <c r="BZ23" s="69"/>
    </row>
    <row r="24" spans="1:78" x14ac:dyDescent="0.2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69"/>
      <c r="BQ24" s="69"/>
      <c r="BR24" s="69"/>
      <c r="BS24" s="69"/>
      <c r="BT24" s="69"/>
      <c r="BU24" s="69"/>
      <c r="BV24" s="69"/>
      <c r="BW24" s="69"/>
      <c r="BX24" s="69"/>
      <c r="BY24" s="69"/>
    </row>
  </sheetData>
  <mergeCells count="8">
    <mergeCell ref="BE3:BR3"/>
    <mergeCell ref="BT3:BY3"/>
    <mergeCell ref="A3:A4"/>
    <mergeCell ref="B3:K3"/>
    <mergeCell ref="M3:V3"/>
    <mergeCell ref="X3:AG3"/>
    <mergeCell ref="AI3:AR3"/>
    <mergeCell ref="AT3:BC3"/>
  </mergeCells>
  <conditionalFormatting sqref="B5:B22">
    <cfRule type="dataBar" priority="1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{A133D965-68C4-7543-BA54-BC83A4DC2C7D}</x14:id>
        </ext>
      </extLst>
    </cfRule>
  </conditionalFormatting>
  <conditionalFormatting sqref="D5:D22">
    <cfRule type="dataBar" priority="1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{49E3E486-E570-794E-B440-13D712F586ED}</x14:id>
        </ext>
      </extLst>
    </cfRule>
  </conditionalFormatting>
  <conditionalFormatting sqref="F5:F22">
    <cfRule type="dataBar" priority="1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{8291732E-9F9D-DA48-91CE-809E27A3052E}</x14:id>
        </ext>
      </extLst>
    </cfRule>
    <cfRule type="dataBar" priority="1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{5A9143A2-0834-924C-9A20-A3B4B4A937F5}</x14:id>
        </ext>
      </extLst>
    </cfRule>
  </conditionalFormatting>
  <conditionalFormatting sqref="H5:H22">
    <cfRule type="dataBar" priority="1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{8B899A55-A98D-3242-97D0-436B3E6EBBC8}</x14:id>
        </ext>
      </extLst>
    </cfRule>
  </conditionalFormatting>
  <conditionalFormatting sqref="J5:J22">
    <cfRule type="dataBar" priority="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{CDB8AB83-AC3E-994F-A4AB-B40CEB950DD7}</x14:id>
        </ext>
      </extLst>
    </cfRule>
  </conditionalFormatting>
  <conditionalFormatting sqref="M5:M22">
    <cfRule type="dataBar" priority="1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{61F2F67A-3FE6-3E40-A6B9-6BEED7187727}</x14:id>
        </ext>
      </extLst>
    </cfRule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{E578517B-A980-1D40-9060-009C060CD501}</x14:id>
        </ext>
      </extLst>
    </cfRule>
  </conditionalFormatting>
  <conditionalFormatting sqref="O5:O22">
    <cfRule type="dataBar" priority="1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{51406BF4-B650-EA48-9085-E8E5A451CA46}</x14:id>
        </ext>
      </extLst>
    </cfRule>
    <cfRule type="dataBar" priority="1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{2FC4C150-1A5D-ED4A-94AC-DC6927E82B27}</x14:id>
        </ext>
      </extLst>
    </cfRule>
  </conditionalFormatting>
  <conditionalFormatting sqref="Q5:Q22">
    <cfRule type="dataBar" priority="1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{D0736701-7C6A-324C-93D9-315AC102307B}</x14:id>
        </ext>
      </extLst>
    </cfRule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{3148969F-62A6-8240-A677-4AE77CC2C9F8}</x14:id>
        </ext>
      </extLst>
    </cfRule>
  </conditionalFormatting>
  <conditionalFormatting sqref="S5:S22">
    <cfRule type="dataBar" priority="1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{C4375C25-09B9-1E46-96BC-27037F0B6543}</x14:id>
        </ext>
      </extLst>
    </cfRule>
  </conditionalFormatting>
  <conditionalFormatting sqref="U5:U22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{DD28AE95-8B89-A641-93DF-EF4E97A9EB53}</x14:id>
        </ext>
      </extLst>
    </cfRule>
  </conditionalFormatting>
  <conditionalFormatting sqref="X5:X22">
    <cfRule type="dataBar" priority="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{7344D83D-7BDC-834B-B954-5B0D1AB72426}</x14:id>
        </ext>
      </extLst>
    </cfRule>
    <cfRule type="dataBar" priority="109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{BBEFC81D-B8AA-C24D-8F81-5889712F2877}</x14:id>
        </ext>
      </extLst>
    </cfRule>
  </conditionalFormatting>
  <conditionalFormatting sqref="Z5:Z22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{7DB799EF-FF1C-A84E-83C2-9D1654353601}</x14:id>
        </ext>
      </extLst>
    </cfRule>
    <cfRule type="dataBar" priority="80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{2104B024-570D-2843-825E-A67A6B0B47C7}</x14:id>
        </ext>
      </extLst>
    </cfRule>
  </conditionalFormatting>
  <conditionalFormatting sqref="AB5:AB22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{FEBFD409-AAE3-6940-9836-F18C297E9E30}</x14:id>
        </ext>
      </extLst>
    </cfRule>
    <cfRule type="dataBar" priority="78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{6BDB9C4B-D6F2-CC45-B623-134C53DBA046}</x14:id>
        </ext>
      </extLst>
    </cfRule>
  </conditionalFormatting>
  <conditionalFormatting sqref="AD5:AD22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{70CA8A93-671F-4E48-A317-2FB037C15F38}</x14:id>
        </ext>
      </extLst>
    </cfRule>
    <cfRule type="dataBar" priority="76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{22FD330F-0ACF-3342-826C-58E54F8668C8}</x14:id>
        </ext>
      </extLst>
    </cfRule>
  </conditionalFormatting>
  <conditionalFormatting sqref="AF5:AF22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{7502724C-18C2-1043-99FA-374E2A6F8DF1}</x14:id>
        </ext>
      </extLst>
    </cfRule>
    <cfRule type="dataBar" priority="74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{4DEC1208-FDC3-CB48-AFEC-5457E295A414}</x14:id>
        </ext>
      </extLst>
    </cfRule>
  </conditionalFormatting>
  <conditionalFormatting sqref="AI5:AI22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{1927550A-AC45-D54E-ADFB-0FC373B9A364}</x14:id>
        </ext>
      </extLst>
    </cfRule>
    <cfRule type="dataBar" priority="1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{05B17D86-95E0-F743-BC36-08F9B480EA24}</x14:id>
        </ext>
      </extLst>
    </cfRule>
  </conditionalFormatting>
  <conditionalFormatting sqref="AK5:AK22">
    <cfRule type="dataBar" priority="1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{46FA5E93-DA2A-4245-A251-416E3EC05F27}</x14:id>
        </ext>
      </extLst>
    </cfRule>
    <cfRule type="dataBar" priority="1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{2F3F8842-90D9-574C-BD0E-E8B12C3C84E2}</x14:id>
        </ext>
      </extLst>
    </cfRule>
  </conditionalFormatting>
  <conditionalFormatting sqref="AM5:AM22">
    <cfRule type="dataBar" priority="1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{591B48CF-4EA5-E14A-9CEB-2DDAF53B0F40}</x14:id>
        </ext>
      </extLst>
    </cfRule>
    <cfRule type="dataBar" priority="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{D3D79258-840C-0747-BD31-A415CFA9FE19}</x14:id>
        </ext>
      </extLst>
    </cfRule>
  </conditionalFormatting>
  <conditionalFormatting sqref="AO5:AO22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{E5EDFFC6-499D-3C4C-A8DB-DB7C267B7826}</x14:id>
        </ext>
      </extLst>
    </cfRule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{FB849233-037D-114B-AD35-C8DB9C8E1305}</x14:id>
        </ext>
      </extLst>
    </cfRule>
  </conditionalFormatting>
  <conditionalFormatting sqref="AQ5:AQ22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{133E424C-FF3B-BD49-913E-E859A546DA5A}</x14:id>
        </ext>
      </extLst>
    </cfRule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{DAAC75FA-7AC5-2948-94DC-DE0D3E749806}</x14:id>
        </ext>
      </extLst>
    </cfRule>
  </conditionalFormatting>
  <conditionalFormatting sqref="AT5:AT22">
    <cfRule type="dataBar" priority="19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{4D0BE935-38E1-0E44-B696-68D3A683A1C0}</x14:id>
        </ext>
      </extLst>
    </cfRule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{FB87C92B-40FD-704C-8FE6-DF7152B6DD9D}</x14:id>
        </ext>
      </extLst>
    </cfRule>
  </conditionalFormatting>
  <conditionalFormatting sqref="AV5:AV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{F416D7E7-77E3-5C40-97BA-9EE6AF4FD353}</x14:id>
        </ext>
      </extLst>
    </cfRule>
    <cfRule type="dataBar" priority="17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{48AEB636-5ADB-C14B-8387-B2A69B6A0476}</x14:id>
        </ext>
      </extLst>
    </cfRule>
  </conditionalFormatting>
  <conditionalFormatting sqref="AX5:AX22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{AD4A1A1E-7301-F442-83D2-65A5BE3CE2E7}</x14:id>
        </ext>
      </extLst>
    </cfRule>
    <cfRule type="dataBar" priority="15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{2EF1C20B-AA2C-D143-A972-FA9A656309DC}</x14:id>
        </ext>
      </extLst>
    </cfRule>
  </conditionalFormatting>
  <conditionalFormatting sqref="AZ5:AZ22">
    <cfRule type="dataBar" priority="13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{BE3C6E4D-E3FB-EB4C-BE5D-EF8BD1E873DC}</x14:id>
        </ext>
      </extLst>
    </cfRule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{6F213238-C351-FB44-9C2D-47907C4B1FE9}</x14:id>
        </ext>
      </extLst>
    </cfRule>
  </conditionalFormatting>
  <conditionalFormatting sqref="BB5:BB22">
    <cfRule type="dataBar" priority="11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{FA0CBBD3-9960-9041-89C8-47447905B980}</x14:id>
        </ext>
      </extLst>
    </cfRule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{77082DBA-D567-4B4A-9082-58AE3B32DA29}</x14:id>
        </ext>
      </extLst>
    </cfRule>
  </conditionalFormatting>
  <conditionalFormatting sqref="BE5:BE22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{7E9A9AE2-66A9-234A-8A47-5F86B11DC4E6}</x14:id>
        </ext>
      </extLst>
    </cfRule>
    <cfRule type="dataBar" priority="101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{097EFB29-9CDA-2B4D-A847-48FFA1DAD892}</x14:id>
        </ext>
      </extLst>
    </cfRule>
  </conditionalFormatting>
  <conditionalFormatting sqref="BG5:BG22">
    <cfRule type="dataBar" priority="99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{640CCD69-8A2A-F14A-A5C4-25C94924F43F}</x14:id>
        </ext>
      </extLst>
    </cfRule>
    <cfRule type="dataBar" priority="1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{6A20B677-BA92-8649-B5F8-15CB542BF6FC}</x14:id>
        </ext>
      </extLst>
    </cfRule>
  </conditionalFormatting>
  <conditionalFormatting sqref="BI5:BI22">
    <cfRule type="dataBar" priority="97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{BF01E0AC-35C5-0244-93FA-B2E1B75C1033}</x14:id>
        </ext>
      </extLst>
    </cfRule>
    <cfRule type="dataBar" priority="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{C512C511-B224-D149-B119-A3AE77A623E4}</x14:id>
        </ext>
      </extLst>
    </cfRule>
  </conditionalFormatting>
  <conditionalFormatting sqref="BK5:BK22">
    <cfRule type="dataBar" priority="95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{A10B87B2-01BC-AD41-A2A8-F5BB90078F0E}</x14:id>
        </ext>
      </extLst>
    </cfRule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{03EF89A7-6D41-C14F-926A-9F155493748E}</x14:id>
        </ext>
      </extLst>
    </cfRule>
  </conditionalFormatting>
  <conditionalFormatting sqref="BM5:BM22">
    <cfRule type="dataBar" priority="93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{B7695B0B-9ADE-574E-BB7D-B39856F12C8A}</x14:id>
        </ext>
      </extLst>
    </cfRule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{A8F058FB-F96D-D44C-B073-6091D6C50A66}</x14:id>
        </ext>
      </extLst>
    </cfRule>
  </conditionalFormatting>
  <conditionalFormatting sqref="BO5:BO22">
    <cfRule type="dataBar" priority="91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{2F93C2EA-755D-954F-98E2-E28BA6F66C5E}</x14:id>
        </ext>
      </extLst>
    </cfRule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{3DE4C61A-681E-0347-A89C-D9E6709E5CE2}</x14:id>
        </ext>
      </extLst>
    </cfRule>
  </conditionalFormatting>
  <conditionalFormatting sqref="BQ5:BQ22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{6802D222-713E-8D43-9E97-28A37B7E8CB4}</x14:id>
        </ext>
      </extLst>
    </cfRule>
    <cfRule type="dataBar" priority="82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{CE4D99F5-FEC2-274A-ACE8-CA433639CBA3}</x14:id>
        </ext>
      </extLst>
    </cfRule>
  </conditionalFormatting>
  <conditionalFormatting sqref="BT5:BT22">
    <cfRule type="dataBar" priority="9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{43597968-091D-084F-8519-CA16BED51B30}</x14:id>
        </ext>
      </extLst>
    </cfRule>
  </conditionalFormatting>
  <conditionalFormatting sqref="BV5:BV22">
    <cfRule type="dataBar" priority="89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{B55D077B-8130-D948-8E1D-CB918D0AF7D1}</x14:id>
        </ext>
      </extLst>
    </cfRule>
  </conditionalFormatting>
  <conditionalFormatting sqref="BX5:BX22">
    <cfRule type="dataBar" priority="8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{6D5B851A-D000-3E4F-A701-DFC2877B7FEA}</x14:id>
        </ext>
      </extLst>
    </cfRule>
  </conditionalFormatting>
  <dataValidations count="2">
    <dataValidation type="list" allowBlank="1" showInputMessage="1" showErrorMessage="1" sqref="B1" xr:uid="{468777E7-E4B2-0A4E-8ED0-26486BBCACEA}">
      <formula1>"2025, 2024, 2023, 2022, 2021"</formula1>
    </dataValidation>
    <dataValidation type="list" allowBlank="1" showErrorMessage="1" sqref="AD1" xr:uid="{197DF569-72B7-BD48-B28A-B50E69DBCC8B}">
      <formula1>"2025, 2024, 2023, 2022, 2021, 2020, 2019, 2018"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33D965-68C4-7543-BA54-BC83A4DC2C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B5:B22</xm:sqref>
        </x14:conditionalFormatting>
        <x14:conditionalFormatting xmlns:xm="http://schemas.microsoft.com/office/excel/2006/main">
          <x14:cfRule type="dataBar" id="{49E3E486-E570-794E-B440-13D712F586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D5:D22</xm:sqref>
        </x14:conditionalFormatting>
        <x14:conditionalFormatting xmlns:xm="http://schemas.microsoft.com/office/excel/2006/main">
          <x14:cfRule type="dataBar" id="{8291732E-9F9D-DA48-91CE-809E27A3052E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14:cfRule type="dataBar" id="{5A9143A2-0834-924C-9A20-A3B4B4A937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F5:F22</xm:sqref>
        </x14:conditionalFormatting>
        <x14:conditionalFormatting xmlns:xm="http://schemas.microsoft.com/office/excel/2006/main">
          <x14:cfRule type="dataBar" id="{8B899A55-A98D-3242-97D0-436B3E6EBB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H5:H22</xm:sqref>
        </x14:conditionalFormatting>
        <x14:conditionalFormatting xmlns:xm="http://schemas.microsoft.com/office/excel/2006/main">
          <x14:cfRule type="dataBar" id="{CDB8AB83-AC3E-994F-A4AB-B40CEB950D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J5:J22</xm:sqref>
        </x14:conditionalFormatting>
        <x14:conditionalFormatting xmlns:xm="http://schemas.microsoft.com/office/excel/2006/main">
          <x14:cfRule type="dataBar" id="{61F2F67A-3FE6-3E40-A6B9-6BEED71877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578517B-A980-1D40-9060-009C060CD501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M5:M22</xm:sqref>
        </x14:conditionalFormatting>
        <x14:conditionalFormatting xmlns:xm="http://schemas.microsoft.com/office/excel/2006/main">
          <x14:cfRule type="dataBar" id="{51406BF4-B650-EA48-9085-E8E5A451CA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FC4C150-1A5D-ED4A-94AC-DC6927E82B27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O5:O22</xm:sqref>
        </x14:conditionalFormatting>
        <x14:conditionalFormatting xmlns:xm="http://schemas.microsoft.com/office/excel/2006/main">
          <x14:cfRule type="dataBar" id="{D0736701-7C6A-324C-93D9-315AC10230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148969F-62A6-8240-A677-4AE77CC2C9F8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Q5:Q22</xm:sqref>
        </x14:conditionalFormatting>
        <x14:conditionalFormatting xmlns:xm="http://schemas.microsoft.com/office/excel/2006/main">
          <x14:cfRule type="dataBar" id="{C4375C25-09B9-1E46-96BC-27037F0B65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S5:S22</xm:sqref>
        </x14:conditionalFormatting>
        <x14:conditionalFormatting xmlns:xm="http://schemas.microsoft.com/office/excel/2006/main">
          <x14:cfRule type="dataBar" id="{DD28AE95-8B89-A641-93DF-EF4E97A9EB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U5:U22</xm:sqref>
        </x14:conditionalFormatting>
        <x14:conditionalFormatting xmlns:xm="http://schemas.microsoft.com/office/excel/2006/main">
          <x14:cfRule type="dataBar" id="{7344D83D-7BDC-834B-B954-5B0D1AB724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BEFC81D-B8AA-C24D-8F81-5889712F2877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X5:X22</xm:sqref>
        </x14:conditionalFormatting>
        <x14:conditionalFormatting xmlns:xm="http://schemas.microsoft.com/office/excel/2006/main">
          <x14:cfRule type="dataBar" id="{7DB799EF-FF1C-A84E-83C2-9D16543536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104B024-570D-2843-825E-A67A6B0B47C7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Z5:Z22</xm:sqref>
        </x14:conditionalFormatting>
        <x14:conditionalFormatting xmlns:xm="http://schemas.microsoft.com/office/excel/2006/main">
          <x14:cfRule type="dataBar" id="{FEBFD409-AAE3-6940-9836-F18C297E9E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BDB9C4B-D6F2-CC45-B623-134C53DBA046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AB5:AB22</xm:sqref>
        </x14:conditionalFormatting>
        <x14:conditionalFormatting xmlns:xm="http://schemas.microsoft.com/office/excel/2006/main">
          <x14:cfRule type="dataBar" id="{70CA8A93-671F-4E48-A317-2FB037C15F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2FD330F-0ACF-3342-826C-58E54F8668C8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AD5:AD22</xm:sqref>
        </x14:conditionalFormatting>
        <x14:conditionalFormatting xmlns:xm="http://schemas.microsoft.com/office/excel/2006/main">
          <x14:cfRule type="dataBar" id="{7502724C-18C2-1043-99FA-374E2A6F8D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DEC1208-FDC3-CB48-AFEC-5457E295A414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AF5:AF22</xm:sqref>
        </x14:conditionalFormatting>
        <x14:conditionalFormatting xmlns:xm="http://schemas.microsoft.com/office/excel/2006/main">
          <x14:cfRule type="dataBar" id="{1927550A-AC45-D54E-ADFB-0FC373B9A3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5B17D86-95E0-F743-BC36-08F9B480EA24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AI5:AI22</xm:sqref>
        </x14:conditionalFormatting>
        <x14:conditionalFormatting xmlns:xm="http://schemas.microsoft.com/office/excel/2006/main">
          <x14:cfRule type="dataBar" id="{46FA5E93-DA2A-4245-A251-416E3EC05F27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F3F8842-90D9-574C-BD0E-E8B12C3C84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AK5:AK22</xm:sqref>
        </x14:conditionalFormatting>
        <x14:conditionalFormatting xmlns:xm="http://schemas.microsoft.com/office/excel/2006/main">
          <x14:cfRule type="dataBar" id="{591B48CF-4EA5-E14A-9CEB-2DDAF53B0F40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3D79258-840C-0747-BD31-A415CFA9FE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AM5:AM22</xm:sqref>
        </x14:conditionalFormatting>
        <x14:conditionalFormatting xmlns:xm="http://schemas.microsoft.com/office/excel/2006/main">
          <x14:cfRule type="dataBar" id="{E5EDFFC6-499D-3C4C-A8DB-DB7C267B78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B849233-037D-114B-AD35-C8DB9C8E1305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AO5:AO22</xm:sqref>
        </x14:conditionalFormatting>
        <x14:conditionalFormatting xmlns:xm="http://schemas.microsoft.com/office/excel/2006/main">
          <x14:cfRule type="dataBar" id="{133E424C-FF3B-BD49-913E-E859A546DA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AAC75FA-7AC5-2948-94DC-DE0D3E749806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AQ5:AQ22</xm:sqref>
        </x14:conditionalFormatting>
        <x14:conditionalFormatting xmlns:xm="http://schemas.microsoft.com/office/excel/2006/main">
          <x14:cfRule type="dataBar" id="{4D0BE935-38E1-0E44-B696-68D3A683A1C0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14:cfRule type="dataBar" id="{FB87C92B-40FD-704C-8FE6-DF7152B6DD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AT5:AT22</xm:sqref>
        </x14:conditionalFormatting>
        <x14:conditionalFormatting xmlns:xm="http://schemas.microsoft.com/office/excel/2006/main">
          <x14:cfRule type="dataBar" id="{F416D7E7-77E3-5C40-97BA-9EE6AF4FD3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8AEB636-5ADB-C14B-8387-B2A69B6A0476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m:sqref>AV5:AV22</xm:sqref>
        </x14:conditionalFormatting>
        <x14:conditionalFormatting xmlns:xm="http://schemas.microsoft.com/office/excel/2006/main">
          <x14:cfRule type="dataBar" id="{AD4A1A1E-7301-F442-83D2-65A5BE3CE2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EF1C20B-AA2C-D143-A972-FA9A656309DC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m:sqref>AX5:AX22</xm:sqref>
        </x14:conditionalFormatting>
        <x14:conditionalFormatting xmlns:xm="http://schemas.microsoft.com/office/excel/2006/main">
          <x14:cfRule type="dataBar" id="{BE3C6E4D-E3FB-EB4C-BE5D-EF8BD1E873DC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14:cfRule type="dataBar" id="{6F213238-C351-FB44-9C2D-47907C4B1F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AZ5:AZ22</xm:sqref>
        </x14:conditionalFormatting>
        <x14:conditionalFormatting xmlns:xm="http://schemas.microsoft.com/office/excel/2006/main">
          <x14:cfRule type="dataBar" id="{FA0CBBD3-9960-9041-89C8-47447905B980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14:cfRule type="dataBar" id="{77082DBA-D567-4B4A-9082-58AE3B32DA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BB5:BB22</xm:sqref>
        </x14:conditionalFormatting>
        <x14:conditionalFormatting xmlns:xm="http://schemas.microsoft.com/office/excel/2006/main">
          <x14:cfRule type="dataBar" id="{7E9A9AE2-66A9-234A-8A47-5F86B11DC4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97EFB29-9CDA-2B4D-A847-48FFA1DAD892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BE5:BE22</xm:sqref>
        </x14:conditionalFormatting>
        <x14:conditionalFormatting xmlns:xm="http://schemas.microsoft.com/office/excel/2006/main">
          <x14:cfRule type="dataBar" id="{640CCD69-8A2A-F14A-A5C4-25C94924F43F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6A20B677-BA92-8649-B5F8-15CB542BF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BG5:BG22</xm:sqref>
        </x14:conditionalFormatting>
        <x14:conditionalFormatting xmlns:xm="http://schemas.microsoft.com/office/excel/2006/main">
          <x14:cfRule type="dataBar" id="{BF01E0AC-35C5-0244-93FA-B2E1B75C1033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C512C511-B224-D149-B119-A3AE77A623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BI5:BI22</xm:sqref>
        </x14:conditionalFormatting>
        <x14:conditionalFormatting xmlns:xm="http://schemas.microsoft.com/office/excel/2006/main">
          <x14:cfRule type="dataBar" id="{A10B87B2-01BC-AD41-A2A8-F5BB90078F0E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03EF89A7-6D41-C14F-926A-9F15549374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BK5:BK22</xm:sqref>
        </x14:conditionalFormatting>
        <x14:conditionalFormatting xmlns:xm="http://schemas.microsoft.com/office/excel/2006/main">
          <x14:cfRule type="dataBar" id="{B7695B0B-9ADE-574E-BB7D-B39856F12C8A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A8F058FB-F96D-D44C-B073-6091D6C50A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BM5:BM22</xm:sqref>
        </x14:conditionalFormatting>
        <x14:conditionalFormatting xmlns:xm="http://schemas.microsoft.com/office/excel/2006/main">
          <x14:cfRule type="dataBar" id="{2F93C2EA-755D-954F-98E2-E28BA6F66C5E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3DE4C61A-681E-0347-A89C-D9E6709E5C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BO5:BO22</xm:sqref>
        </x14:conditionalFormatting>
        <x14:conditionalFormatting xmlns:xm="http://schemas.microsoft.com/office/excel/2006/main">
          <x14:cfRule type="dataBar" id="{6802D222-713E-8D43-9E97-28A37B7E8C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E4D99F5-FEC2-274A-ACE8-CA433639CBA3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BQ5:BQ22</xm:sqref>
        </x14:conditionalFormatting>
        <x14:conditionalFormatting xmlns:xm="http://schemas.microsoft.com/office/excel/2006/main">
          <x14:cfRule type="dataBar" id="{43597968-091D-084F-8519-CA16BED51B30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BT5:BT22</xm:sqref>
        </x14:conditionalFormatting>
        <x14:conditionalFormatting xmlns:xm="http://schemas.microsoft.com/office/excel/2006/main">
          <x14:cfRule type="dataBar" id="{B55D077B-8130-D948-8E1D-CB918D0AF7D1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BV5:BV22</xm:sqref>
        </x14:conditionalFormatting>
        <x14:conditionalFormatting xmlns:xm="http://schemas.microsoft.com/office/excel/2006/main">
          <x14:cfRule type="dataBar" id="{6D5B851A-D000-3E4F-A701-DFC2877B7FEA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BX5:BX22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9C535-35EF-1742-92E7-4A47B75D6976}">
  <sheetPr>
    <tabColor rgb="FFFFFF00"/>
  </sheetPr>
  <dimension ref="A1:BZ24"/>
  <sheetViews>
    <sheetView topLeftCell="A8" zoomScaleNormal="100" workbookViewId="0">
      <pane xSplit="1" topLeftCell="B1" activePane="topRight" state="frozen"/>
      <selection activeCell="A4" sqref="A4"/>
      <selection pane="topRight" activeCell="B1" sqref="B1"/>
    </sheetView>
  </sheetViews>
  <sheetFormatPr baseColWidth="10" defaultRowHeight="16" x14ac:dyDescent="0.2"/>
  <cols>
    <col min="1" max="1" width="30.33203125" bestFit="1" customWidth="1"/>
    <col min="2" max="2" width="11.1640625" bestFit="1" customWidth="1"/>
    <col min="3" max="3" width="3.6640625" customWidth="1"/>
    <col min="5" max="5" width="3.6640625" customWidth="1"/>
    <col min="7" max="7" width="3.6640625" customWidth="1"/>
    <col min="9" max="9" width="3.6640625" customWidth="1"/>
    <col min="10" max="10" width="11" customWidth="1"/>
    <col min="11" max="12" width="3.6640625" customWidth="1"/>
    <col min="14" max="14" width="3.6640625" customWidth="1"/>
    <col min="16" max="16" width="3.6640625" customWidth="1"/>
    <col min="18" max="18" width="3.6640625" customWidth="1"/>
    <col min="20" max="20" width="3.6640625" customWidth="1"/>
    <col min="21" max="21" width="11" customWidth="1"/>
    <col min="22" max="23" width="3.6640625" customWidth="1"/>
    <col min="25" max="25" width="3.6640625" customWidth="1"/>
    <col min="27" max="27" width="3.6640625" customWidth="1"/>
    <col min="29" max="29" width="3.6640625" customWidth="1"/>
    <col min="31" max="31" width="3.6640625" customWidth="1"/>
    <col min="32" max="32" width="11" customWidth="1"/>
    <col min="33" max="34" width="3.6640625" customWidth="1"/>
    <col min="36" max="36" width="3.6640625" customWidth="1"/>
    <col min="38" max="38" width="3.6640625" customWidth="1"/>
    <col min="40" max="40" width="3.6640625" customWidth="1"/>
    <col min="42" max="42" width="3.6640625" customWidth="1"/>
    <col min="43" max="43" width="11" customWidth="1"/>
    <col min="44" max="45" width="3.6640625" customWidth="1"/>
    <col min="47" max="47" width="3.6640625" customWidth="1"/>
    <col min="49" max="49" width="3.6640625" customWidth="1"/>
    <col min="51" max="51" width="3.6640625" customWidth="1"/>
    <col min="53" max="53" width="3.6640625" customWidth="1"/>
    <col min="54" max="54" width="11" customWidth="1"/>
    <col min="55" max="56" width="3.6640625" customWidth="1"/>
    <col min="58" max="58" width="3.6640625" customWidth="1"/>
    <col min="60" max="60" width="3.6640625" customWidth="1"/>
    <col min="62" max="62" width="3.6640625" customWidth="1"/>
    <col min="64" max="64" width="3.6640625" customWidth="1"/>
    <col min="66" max="66" width="3.6640625" customWidth="1"/>
    <col min="68" max="68" width="3.6640625" customWidth="1"/>
    <col min="69" max="69" width="11" customWidth="1"/>
    <col min="70" max="71" width="3.6640625" customWidth="1"/>
    <col min="73" max="73" width="3.6640625" customWidth="1"/>
    <col min="75" max="75" width="3.6640625" customWidth="1"/>
    <col min="77" max="77" width="3.6640625" customWidth="1"/>
  </cols>
  <sheetData>
    <row r="1" spans="1:78" ht="35" x14ac:dyDescent="0.35">
      <c r="A1" s="68" t="s">
        <v>308</v>
      </c>
      <c r="B1" s="154">
        <v>2023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</row>
    <row r="2" spans="1:78" ht="17" thickBot="1" x14ac:dyDescent="0.2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69"/>
      <c r="BM2" s="69"/>
      <c r="BN2" s="69"/>
      <c r="BO2" s="69"/>
      <c r="BP2" s="69"/>
      <c r="BQ2" s="69"/>
      <c r="BR2" s="69"/>
      <c r="BS2" s="69"/>
      <c r="BT2" s="69"/>
      <c r="BU2" s="69"/>
      <c r="BV2" s="69"/>
      <c r="BW2" s="69"/>
      <c r="BX2" s="69"/>
      <c r="BY2" s="69"/>
      <c r="BZ2" s="69"/>
    </row>
    <row r="3" spans="1:78" s="25" customFormat="1" ht="25" customHeight="1" thickBot="1" x14ac:dyDescent="0.25">
      <c r="A3" s="240" t="s">
        <v>0</v>
      </c>
      <c r="B3" s="242" t="s">
        <v>298</v>
      </c>
      <c r="C3" s="243"/>
      <c r="D3" s="243"/>
      <c r="E3" s="243"/>
      <c r="F3" s="243"/>
      <c r="G3" s="243"/>
      <c r="H3" s="243"/>
      <c r="I3" s="243"/>
      <c r="J3" s="244"/>
      <c r="K3" s="244"/>
      <c r="L3" s="39"/>
      <c r="M3" s="245" t="s">
        <v>299</v>
      </c>
      <c r="N3" s="246"/>
      <c r="O3" s="246"/>
      <c r="P3" s="246"/>
      <c r="Q3" s="246"/>
      <c r="R3" s="246"/>
      <c r="S3" s="246"/>
      <c r="T3" s="246"/>
      <c r="U3" s="247"/>
      <c r="V3" s="247"/>
      <c r="W3" s="39"/>
      <c r="X3" s="248" t="s">
        <v>301</v>
      </c>
      <c r="Y3" s="249"/>
      <c r="Z3" s="249"/>
      <c r="AA3" s="249"/>
      <c r="AB3" s="249"/>
      <c r="AC3" s="249"/>
      <c r="AD3" s="249"/>
      <c r="AE3" s="249"/>
      <c r="AF3" s="250"/>
      <c r="AG3" s="250"/>
      <c r="AH3" s="39"/>
      <c r="AI3" s="251" t="s">
        <v>303</v>
      </c>
      <c r="AJ3" s="252"/>
      <c r="AK3" s="252"/>
      <c r="AL3" s="252"/>
      <c r="AM3" s="252"/>
      <c r="AN3" s="252"/>
      <c r="AO3" s="252"/>
      <c r="AP3" s="252"/>
      <c r="AQ3" s="253"/>
      <c r="AR3" s="253"/>
      <c r="AS3" s="39"/>
      <c r="AT3" s="254" t="s">
        <v>363</v>
      </c>
      <c r="AU3" s="255"/>
      <c r="AV3" s="255"/>
      <c r="AW3" s="255"/>
      <c r="AX3" s="255"/>
      <c r="AY3" s="255"/>
      <c r="AZ3" s="255"/>
      <c r="BA3" s="255"/>
      <c r="BB3" s="256"/>
      <c r="BC3" s="256"/>
      <c r="BD3" s="39"/>
      <c r="BE3" s="233" t="s">
        <v>305</v>
      </c>
      <c r="BF3" s="234"/>
      <c r="BG3" s="234"/>
      <c r="BH3" s="234"/>
      <c r="BI3" s="234"/>
      <c r="BJ3" s="234"/>
      <c r="BK3" s="234"/>
      <c r="BL3" s="234"/>
      <c r="BM3" s="234"/>
      <c r="BN3" s="234"/>
      <c r="BO3" s="234"/>
      <c r="BP3" s="234"/>
      <c r="BQ3" s="235"/>
      <c r="BR3" s="236"/>
      <c r="BS3" s="39"/>
      <c r="BT3" s="237" t="s">
        <v>337</v>
      </c>
      <c r="BU3" s="238"/>
      <c r="BV3" s="238"/>
      <c r="BW3" s="238"/>
      <c r="BX3" s="238"/>
      <c r="BY3" s="239"/>
      <c r="BZ3" s="70"/>
    </row>
    <row r="4" spans="1:78" s="2" customFormat="1" ht="69" thickBot="1" x14ac:dyDescent="0.25">
      <c r="A4" s="241"/>
      <c r="B4" s="4" t="s">
        <v>311</v>
      </c>
      <c r="C4" s="5" t="s">
        <v>343</v>
      </c>
      <c r="D4" s="5" t="s">
        <v>312</v>
      </c>
      <c r="E4" s="5" t="s">
        <v>343</v>
      </c>
      <c r="F4" s="5" t="s">
        <v>306</v>
      </c>
      <c r="G4" s="5" t="s">
        <v>343</v>
      </c>
      <c r="H4" s="5" t="s">
        <v>313</v>
      </c>
      <c r="I4" s="6" t="s">
        <v>343</v>
      </c>
      <c r="J4" s="27" t="s">
        <v>327</v>
      </c>
      <c r="K4" s="38" t="s">
        <v>343</v>
      </c>
      <c r="L4" s="40"/>
      <c r="M4" s="7" t="s">
        <v>316</v>
      </c>
      <c r="N4" s="8" t="s">
        <v>343</v>
      </c>
      <c r="O4" s="8" t="s">
        <v>315</v>
      </c>
      <c r="P4" s="8" t="s">
        <v>343</v>
      </c>
      <c r="Q4" s="8" t="s">
        <v>314</v>
      </c>
      <c r="R4" s="8" t="s">
        <v>343</v>
      </c>
      <c r="S4" s="8" t="s">
        <v>300</v>
      </c>
      <c r="T4" s="9" t="s">
        <v>343</v>
      </c>
      <c r="U4" s="30" t="s">
        <v>328</v>
      </c>
      <c r="V4" s="31" t="s">
        <v>343</v>
      </c>
      <c r="W4" s="40"/>
      <c r="X4" s="41" t="s">
        <v>317</v>
      </c>
      <c r="Y4" s="23" t="s">
        <v>343</v>
      </c>
      <c r="Z4" s="23" t="s">
        <v>318</v>
      </c>
      <c r="AA4" s="23" t="s">
        <v>343</v>
      </c>
      <c r="AB4" s="23" t="s">
        <v>319</v>
      </c>
      <c r="AC4" s="23" t="s">
        <v>343</v>
      </c>
      <c r="AD4" s="42" t="s">
        <v>302</v>
      </c>
      <c r="AE4" s="43" t="s">
        <v>343</v>
      </c>
      <c r="AF4" s="44" t="s">
        <v>329</v>
      </c>
      <c r="AG4" s="45" t="s">
        <v>343</v>
      </c>
      <c r="AH4" s="40"/>
      <c r="AI4" s="13" t="s">
        <v>320</v>
      </c>
      <c r="AJ4" s="14" t="s">
        <v>343</v>
      </c>
      <c r="AK4" s="14" t="s">
        <v>321</v>
      </c>
      <c r="AL4" s="14" t="s">
        <v>343</v>
      </c>
      <c r="AM4" s="14" t="s">
        <v>322</v>
      </c>
      <c r="AN4" s="14" t="s">
        <v>343</v>
      </c>
      <c r="AO4" s="14" t="s">
        <v>347</v>
      </c>
      <c r="AP4" s="15" t="s">
        <v>343</v>
      </c>
      <c r="AQ4" s="33" t="s">
        <v>330</v>
      </c>
      <c r="AR4" s="34" t="s">
        <v>343</v>
      </c>
      <c r="AS4" s="40"/>
      <c r="AT4" s="183" t="s">
        <v>359</v>
      </c>
      <c r="AU4" s="184" t="s">
        <v>343</v>
      </c>
      <c r="AV4" s="184" t="s">
        <v>360</v>
      </c>
      <c r="AW4" s="184" t="s">
        <v>343</v>
      </c>
      <c r="AX4" s="184" t="s">
        <v>361</v>
      </c>
      <c r="AY4" s="184" t="s">
        <v>343</v>
      </c>
      <c r="AZ4" s="184" t="s">
        <v>362</v>
      </c>
      <c r="BA4" s="185" t="s">
        <v>343</v>
      </c>
      <c r="BB4" s="186" t="s">
        <v>364</v>
      </c>
      <c r="BC4" s="187" t="s">
        <v>343</v>
      </c>
      <c r="BD4" s="40"/>
      <c r="BE4" s="16" t="s">
        <v>332</v>
      </c>
      <c r="BF4" s="17" t="s">
        <v>343</v>
      </c>
      <c r="BG4" s="17" t="s">
        <v>334</v>
      </c>
      <c r="BH4" s="17" t="s">
        <v>343</v>
      </c>
      <c r="BI4" s="17" t="s">
        <v>333</v>
      </c>
      <c r="BJ4" s="17" t="s">
        <v>343</v>
      </c>
      <c r="BK4" s="17" t="s">
        <v>335</v>
      </c>
      <c r="BL4" s="17" t="s">
        <v>343</v>
      </c>
      <c r="BM4" s="17" t="s">
        <v>323</v>
      </c>
      <c r="BN4" s="17" t="s">
        <v>343</v>
      </c>
      <c r="BO4" s="17" t="s">
        <v>336</v>
      </c>
      <c r="BP4" s="35" t="s">
        <v>343</v>
      </c>
      <c r="BQ4" s="36" t="s">
        <v>331</v>
      </c>
      <c r="BR4" s="37" t="s">
        <v>343</v>
      </c>
      <c r="BS4" s="40"/>
      <c r="BT4" s="41" t="s">
        <v>325</v>
      </c>
      <c r="BU4" s="23" t="s">
        <v>343</v>
      </c>
      <c r="BV4" s="23" t="s">
        <v>326</v>
      </c>
      <c r="BW4" s="23" t="s">
        <v>343</v>
      </c>
      <c r="BX4" s="23" t="s">
        <v>324</v>
      </c>
      <c r="BY4" s="24" t="s">
        <v>343</v>
      </c>
      <c r="BZ4" s="71"/>
    </row>
    <row r="5" spans="1:78" s="3" customFormat="1" ht="25" customHeight="1" x14ac:dyDescent="0.2">
      <c r="A5" s="75" t="s">
        <v>14</v>
      </c>
      <c r="B5" s="46">
        <f t="shared" ref="B5:B22" ca="1" si="0">VLOOKUP($A5,INDIRECT("'"&amp;$B$1&amp;"'!$A:$IZ"),222,FALSE)</f>
        <v>2.2610000000000001</v>
      </c>
      <c r="C5" s="47">
        <f ca="1">RANK(B5,B$5:B$22)</f>
        <v>5</v>
      </c>
      <c r="D5" s="48">
        <f t="shared" ref="D5:D22" ca="1" si="1">VLOOKUP($A5,INDIRECT("'"&amp;$B$1&amp;"'!$A:$IZ"),218,FALSE)</f>
        <v>1.1739999999999999</v>
      </c>
      <c r="E5" s="47">
        <f ca="1">RANK(D5,D$5:D$22)</f>
        <v>10</v>
      </c>
      <c r="F5" s="48">
        <f t="shared" ref="F5:F22" ca="1" si="2">VLOOKUP($A5,INDIRECT("'"&amp;$B$1&amp;"'!$A:$IZ"),49,FALSE)</f>
        <v>73.215999999999994</v>
      </c>
      <c r="G5" s="47">
        <f ca="1">RANK(F5,F$5:F$22)</f>
        <v>15</v>
      </c>
      <c r="H5" s="48">
        <f t="shared" ref="H5:H22" ca="1" si="3">VLOOKUP($A5,INDIRECT("'"&amp;$B$1&amp;"'!$A:$IZ"),229,FALSE)</f>
        <v>0</v>
      </c>
      <c r="I5" s="47">
        <f ca="1">RANK(H5,H$5:H$22)</f>
        <v>9</v>
      </c>
      <c r="J5" s="49">
        <f t="shared" ref="J5:J22" ca="1" si="4">104-(C5+E5+G5+I5)</f>
        <v>65</v>
      </c>
      <c r="K5" s="47">
        <f ca="1">RANK(J5,J$5:J$22)</f>
        <v>8</v>
      </c>
      <c r="L5" s="50"/>
      <c r="M5" s="46">
        <f t="shared" ref="M5:M22" ca="1" si="5">VLOOKUP($A5,INDIRECT("'"&amp;$B$1&amp;"'!$A:$IZ"),88,FALSE)</f>
        <v>13.871</v>
      </c>
      <c r="N5" s="47">
        <f t="shared" ref="N5:N22" ca="1" si="6">RANK(M5,M$5:M$22)</f>
        <v>2</v>
      </c>
      <c r="O5" s="46">
        <f t="shared" ref="O5:O22" ca="1" si="7">VLOOKUP($A5,INDIRECT("'"&amp;$B$1&amp;"'!$A:$IZ"),84,FALSE)</f>
        <v>21.776</v>
      </c>
      <c r="P5" s="47">
        <f ca="1">RANK(O5,O$5:O$22)</f>
        <v>3</v>
      </c>
      <c r="Q5" s="46">
        <f t="shared" ref="Q5:Q22" ca="1" si="8">VLOOKUP($A5,INDIRECT("'"&amp;$B$1&amp;"'!$A:$IZ"),85,FALSE)</f>
        <v>21.498999999999999</v>
      </c>
      <c r="R5" s="47">
        <f ca="1">RANK(Q5,Q$5:Q$22)</f>
        <v>7</v>
      </c>
      <c r="S5" s="48">
        <f t="shared" ref="S5:S22" ca="1" si="9">VLOOKUP($A5,INDIRECT("'"&amp;$B$1&amp;"'!$A:$IZ"),29,FALSE)</f>
        <v>3.7890000000000001</v>
      </c>
      <c r="T5" s="47">
        <f ca="1">RANK(S5,S$5:S$22)</f>
        <v>1</v>
      </c>
      <c r="U5" s="49">
        <f ca="1">104-(N5+P5+R5+T5)</f>
        <v>91</v>
      </c>
      <c r="V5" s="47">
        <f ca="1">RANK(U5,U$5:U$22)</f>
        <v>1</v>
      </c>
      <c r="W5" s="50"/>
      <c r="X5" s="46">
        <f t="shared" ref="X5:X22" ca="1" si="10">VLOOKUP($A5,INDIRECT("'"&amp;$B$1&amp;"'!$A:$IZ"),65,FALSE)</f>
        <v>47.573999999999998</v>
      </c>
      <c r="Y5" s="47">
        <f ca="1">RANK(X5,X$5:X$22)</f>
        <v>1</v>
      </c>
      <c r="Z5" s="46">
        <f t="shared" ref="Z5:Z22" ca="1" si="11">VLOOKUP($A5,INDIRECT("'"&amp;$B$1&amp;"'!$A:$IZ"),64,FALSE)</f>
        <v>25.378</v>
      </c>
      <c r="AA5" s="47">
        <f ca="1">RANK(Z5,Z$5:Z$22)</f>
        <v>1</v>
      </c>
      <c r="AB5" s="46">
        <f t="shared" ref="AB5:AB22" ca="1" si="12">VLOOKUP($A5,INDIRECT("'"&amp;$B$1&amp;"'!$A:$IZ"),63,FALSE)</f>
        <v>47.259</v>
      </c>
      <c r="AC5" s="47">
        <f ca="1">RANK(AB5,AB$5:AB$22)</f>
        <v>12</v>
      </c>
      <c r="AD5" s="46">
        <f t="shared" ref="AD5:AD22" ca="1" si="13">VLOOKUP($A5,INDIRECT("'"&amp;$B$1&amp;"'!$A:$IZ"),71,FALSE)</f>
        <v>2.9710000000000001</v>
      </c>
      <c r="AE5" s="47">
        <f ca="1">RANK(AD5,AD$5:AD$22)</f>
        <v>2</v>
      </c>
      <c r="AF5" s="49">
        <f ca="1">104-(Y5+AA5+AC5+AE5)</f>
        <v>88</v>
      </c>
      <c r="AG5" s="47">
        <f ca="1">RANK(AF5,AF$5:AF$22)</f>
        <v>3</v>
      </c>
      <c r="AH5" s="50"/>
      <c r="AI5" s="46">
        <f t="shared" ref="AI5:AI22" ca="1" si="14">VLOOKUP($A5,INDIRECT("'"&amp;$B$1&amp;"'!$A:$IZ"),183,FALSE)</f>
        <v>7.0289999999999999</v>
      </c>
      <c r="AJ5" s="47">
        <f ca="1">RANK(AI5,AI$5:AI$22,1)</f>
        <v>4</v>
      </c>
      <c r="AK5" s="46">
        <f t="shared" ref="AK5:AK22" ca="1" si="15">VLOOKUP($A5,INDIRECT("'"&amp;$B$1&amp;"'!$A:$IZ"),181,FALSE)</f>
        <v>18.914999999999999</v>
      </c>
      <c r="AL5" s="47">
        <f ca="1">RANK(AK5,AK$5:AK$22,1)</f>
        <v>8</v>
      </c>
      <c r="AM5" s="46">
        <f t="shared" ref="AM5:AM22" ca="1" si="16">VLOOKUP($A5,INDIRECT("'"&amp;$B$1&amp;"'!$A:$IZ"),182,FALSE)</f>
        <v>17.571999999999999</v>
      </c>
      <c r="AN5" s="47">
        <f ca="1">RANK(AM5,AM$5:AM$22,1)</f>
        <v>3</v>
      </c>
      <c r="AO5" s="46">
        <f ca="1">VLOOKUP($A5,INDIRECT("'"&amp;$B$1&amp;"'!$A:$IZ"),163,FALSE)</f>
        <v>22.780999999999999</v>
      </c>
      <c r="AP5" s="47">
        <f ca="1">RANK(AO5,AO$5:AO$22,1)</f>
        <v>9</v>
      </c>
      <c r="AQ5" s="49">
        <f ca="1">104-(AJ5+AL5+AN5+AP5)</f>
        <v>80</v>
      </c>
      <c r="AR5" s="47">
        <f ca="1">RANK(AQ5,AQ$5:AQ$22)</f>
        <v>6</v>
      </c>
      <c r="AS5" s="50"/>
      <c r="AT5" s="46">
        <f ca="1">VLOOKUP($A5,INDIRECT("'"&amp;$B$1&amp;"'!$A:$IZ"),250,FALSE)</f>
        <v>2.5649999999999999</v>
      </c>
      <c r="AU5" s="47">
        <f ca="1">RANK(AT5,AT$5:AT$22,0)</f>
        <v>6</v>
      </c>
      <c r="AV5" s="46">
        <f ca="1">VLOOKUP($A5,INDIRECT("'"&amp;$B$1&amp;"'!$A:$IZ"),92,FALSE)</f>
        <v>11.522</v>
      </c>
      <c r="AW5" s="47">
        <f ca="1">RANK(AV5,AV$5:AV$22,0)</f>
        <v>4</v>
      </c>
      <c r="AX5" s="46">
        <f ca="1">VLOOKUP($A5,INDIRECT("'"&amp;$B$1&amp;"'!$A:$IZ"),93,FALSE)</f>
        <v>294.73899999999998</v>
      </c>
      <c r="AY5" s="47">
        <f ca="1">RANK(AX5,AX$5:AX$22,0)</f>
        <v>15</v>
      </c>
      <c r="AZ5" s="46">
        <f ca="1">VLOOKUP($A5,INDIRECT("'"&amp;$B$1&amp;"'!$A:$IZ"),108,FALSE)</f>
        <v>47.609000000000002</v>
      </c>
      <c r="BA5" s="47">
        <f ca="1">RANK(AZ5,AZ$5:AZ$22,0)</f>
        <v>8</v>
      </c>
      <c r="BB5" s="46">
        <f ca="1">104-(AU5+AW5+AY5+BA5)</f>
        <v>71</v>
      </c>
      <c r="BC5" s="47">
        <f ca="1">RANK(BB5,BB$5:BB$22)</f>
        <v>6</v>
      </c>
      <c r="BD5" s="50"/>
      <c r="BE5" s="46">
        <f t="shared" ref="BE5:BE22" ca="1" si="17">VLOOKUP($A5,INDIRECT("'"&amp;$B$1&amp;"'!$A:$IZ"),80,FALSE)</f>
        <v>53.826000000000001</v>
      </c>
      <c r="BF5" s="47">
        <f ca="1">RANK(BE5,BE$5:BE$22)</f>
        <v>1</v>
      </c>
      <c r="BG5" s="46">
        <f t="shared" ref="BG5:BG22" ca="1" si="18">VLOOKUP($A5,INDIRECT("'"&amp;$B$1&amp;"'!$A:$IZ"),177,FALSE)</f>
        <v>44.261000000000003</v>
      </c>
      <c r="BH5" s="47">
        <f ca="1">RANK(BG5,BG$5:BG$22,1)</f>
        <v>5</v>
      </c>
      <c r="BI5" s="46">
        <f t="shared" ref="BI5:BI22" ca="1" si="19">VLOOKUP($A5,INDIRECT("'"&amp;$B$1&amp;"'!$A:$IZ"),79,FALSE)</f>
        <v>36.521999999999998</v>
      </c>
      <c r="BJ5" s="47">
        <f ca="1">RANK(BI5,BI$5:BI$22)</f>
        <v>3</v>
      </c>
      <c r="BK5" s="46">
        <f t="shared" ref="BK5:BK22" ca="1" si="20">VLOOKUP($A5,INDIRECT("'"&amp;$B$1&amp;"'!$A:$IZ"),176,FALSE)</f>
        <v>33.261000000000003</v>
      </c>
      <c r="BL5" s="47">
        <f ca="1">RANK(BK5,BK$5:BK$22,1)</f>
        <v>13</v>
      </c>
      <c r="BM5" s="46">
        <f t="shared" ref="BM5:BM22" ca="1" si="21">VLOOKUP($A5,INDIRECT("'"&amp;$B$1&amp;"'!$A:$IZ"),11,FALSE)</f>
        <v>51.887999999999998</v>
      </c>
      <c r="BN5" s="47">
        <f ca="1">RANK(BM5,BM$5:BM$22)</f>
        <v>5</v>
      </c>
      <c r="BO5" s="46">
        <f t="shared" ref="BO5:BO22" ca="1" si="22">VLOOKUP($A5,INDIRECT("'"&amp;$B$1&amp;"'!$A:$IZ"),222,FALSE)</f>
        <v>2.2610000000000001</v>
      </c>
      <c r="BP5" s="47">
        <f ca="1">RANK(BO5,BO$5:BO$22)</f>
        <v>5</v>
      </c>
      <c r="BQ5" s="49">
        <f ca="1">106-(BF5+BH5+BN5+BP5+BJ5+BL5)</f>
        <v>74</v>
      </c>
      <c r="BR5" s="47">
        <f ca="1">RANK(BQ5,BQ$5:BQ$22)</f>
        <v>3</v>
      </c>
      <c r="BS5" s="50"/>
      <c r="BT5" s="51">
        <f>VLOOKUP($A5,'Ratings Season'!$A:$M,10,FALSE)</f>
        <v>9.4</v>
      </c>
      <c r="BU5" s="47">
        <f>RANK(BT5,BT$5:BT$22)</f>
        <v>3</v>
      </c>
      <c r="BV5" s="51">
        <f>VLOOKUP($A5,'Ratings Season'!$A:$M,12,FALSE)</f>
        <v>8.9</v>
      </c>
      <c r="BW5" s="47">
        <f>RANK(BV5,BV$5:BV$22)</f>
        <v>4</v>
      </c>
      <c r="BX5" s="51">
        <f>VLOOKUP($A5,'Ratings Season'!$A:$M,8,FALSE)</f>
        <v>18.2</v>
      </c>
      <c r="BY5" s="52">
        <f>RANK(BX5,BX$5:BX$22)</f>
        <v>4</v>
      </c>
      <c r="BZ5" s="72"/>
    </row>
    <row r="6" spans="1:78" s="3" customFormat="1" ht="25" customHeight="1" x14ac:dyDescent="0.2">
      <c r="A6" s="76" t="s">
        <v>10</v>
      </c>
      <c r="B6" s="53">
        <f t="shared" ca="1" si="0"/>
        <v>1.7689999999999999</v>
      </c>
      <c r="C6" s="54">
        <f t="shared" ref="C6:C22" ca="1" si="23">RANK(B6,B$5:B$22)</f>
        <v>6</v>
      </c>
      <c r="D6" s="55">
        <f t="shared" ca="1" si="1"/>
        <v>1.423</v>
      </c>
      <c r="E6" s="54">
        <f t="shared" ref="E6:G22" ca="1" si="24">RANK(D6,D$5:D$22)</f>
        <v>9</v>
      </c>
      <c r="F6" s="55">
        <f t="shared" ca="1" si="2"/>
        <v>77.450999999999993</v>
      </c>
      <c r="G6" s="54">
        <f t="shared" ca="1" si="24"/>
        <v>3</v>
      </c>
      <c r="H6" s="55">
        <f t="shared" ca="1" si="3"/>
        <v>6.5</v>
      </c>
      <c r="I6" s="54">
        <f t="shared" ref="I6:I22" ca="1" si="25">RANK(H6,H$5:H$22)</f>
        <v>1</v>
      </c>
      <c r="J6" s="49">
        <f t="shared" ca="1" si="4"/>
        <v>85</v>
      </c>
      <c r="K6" s="47">
        <f t="shared" ref="K6:K22" ca="1" si="26">RANK(J6,J$5:J$22)</f>
        <v>3</v>
      </c>
      <c r="L6" s="56"/>
      <c r="M6" s="53">
        <f t="shared" ca="1" si="5"/>
        <v>13.132</v>
      </c>
      <c r="N6" s="54">
        <f t="shared" ca="1" si="6"/>
        <v>4</v>
      </c>
      <c r="O6" s="53">
        <f t="shared" ca="1" si="7"/>
        <v>22.030999999999999</v>
      </c>
      <c r="P6" s="54">
        <f t="shared" ref="P6:P22" ca="1" si="27">RANK(O6,O$5:O$22)</f>
        <v>2</v>
      </c>
      <c r="Q6" s="53">
        <f t="shared" ca="1" si="8"/>
        <v>22.481000000000002</v>
      </c>
      <c r="R6" s="54">
        <f t="shared" ref="R6:R22" ca="1" si="28">RANK(Q6,Q$5:Q$22)</f>
        <v>5</v>
      </c>
      <c r="S6" s="55">
        <f t="shared" ca="1" si="9"/>
        <v>1.107</v>
      </c>
      <c r="T6" s="54">
        <f t="shared" ref="T6:T22" ca="1" si="29">RANK(S6,S$5:S$22)</f>
        <v>5</v>
      </c>
      <c r="U6" s="49">
        <f t="shared" ref="U6:U22" ca="1" si="30">104-(N6+P6+R6+T6)</f>
        <v>88</v>
      </c>
      <c r="V6" s="47">
        <f t="shared" ref="V6:V22" ca="1" si="31">RANK(U6,U$5:U$22)</f>
        <v>2</v>
      </c>
      <c r="W6" s="56"/>
      <c r="X6" s="53">
        <f t="shared" ca="1" si="10"/>
        <v>45.658000000000001</v>
      </c>
      <c r="Y6" s="54">
        <f t="shared" ref="Y6:Y22" ca="1" si="32">RANK(X6,X$5:X$22)</f>
        <v>2</v>
      </c>
      <c r="Z6" s="53">
        <f t="shared" ca="1" si="11"/>
        <v>24.355</v>
      </c>
      <c r="AA6" s="54">
        <f t="shared" ref="AA6:AA22" ca="1" si="33">RANK(Z6,Z$5:Z$22)</f>
        <v>4</v>
      </c>
      <c r="AB6" s="53">
        <f t="shared" ca="1" si="12"/>
        <v>49.517000000000003</v>
      </c>
      <c r="AC6" s="54">
        <f t="shared" ref="AC6:AC22" ca="1" si="34">RANK(AB6,AB$5:AB$22)</f>
        <v>5</v>
      </c>
      <c r="AD6" s="53">
        <f t="shared" ca="1" si="13"/>
        <v>1.1459999999999999</v>
      </c>
      <c r="AE6" s="54">
        <f t="shared" ref="AE6:AE22" ca="1" si="35">RANK(AD6,AD$5:AD$22)</f>
        <v>5</v>
      </c>
      <c r="AF6" s="65">
        <f t="shared" ref="AF6:AF22" ca="1" si="36">104-(Y6+AA6+AC6+AE6)</f>
        <v>88</v>
      </c>
      <c r="AG6" s="47">
        <f t="shared" ref="AG6:AG22" ca="1" si="37">RANK(AF6,AF$5:AF$22)</f>
        <v>3</v>
      </c>
      <c r="AH6" s="56"/>
      <c r="AI6" s="53">
        <f t="shared" ca="1" si="14"/>
        <v>8.7810000000000006</v>
      </c>
      <c r="AJ6" s="54">
        <f t="shared" ref="AJ6:AL22" ca="1" si="38">RANK(AI6,AI$5:AI$22,1)</f>
        <v>10</v>
      </c>
      <c r="AK6" s="53">
        <f t="shared" ca="1" si="15"/>
        <v>18.16</v>
      </c>
      <c r="AL6" s="54">
        <f t="shared" ca="1" si="38"/>
        <v>4</v>
      </c>
      <c r="AM6" s="53">
        <f t="shared" ca="1" si="16"/>
        <v>19.981999999999999</v>
      </c>
      <c r="AN6" s="54">
        <f t="shared" ref="AN6:AN22" ca="1" si="39">RANK(AM6,AM$5:AM$22,1)</f>
        <v>9</v>
      </c>
      <c r="AO6" s="53">
        <f t="shared" ref="AO6:AO22" ca="1" si="40">VLOOKUP($A6,INDIRECT("'"&amp;$B$1&amp;"'!$A:$IZ"),163,FALSE)</f>
        <v>23.23</v>
      </c>
      <c r="AP6" s="54">
        <f t="shared" ref="AP6:AP22" ca="1" si="41">RANK(AO6,AO$5:AO$22,1)</f>
        <v>10</v>
      </c>
      <c r="AQ6" s="65">
        <f t="shared" ref="AQ6:AQ22" ca="1" si="42">104-(AJ6+AL6+AN6+AP6)</f>
        <v>71</v>
      </c>
      <c r="AR6" s="47">
        <f t="shared" ref="AR6:AR22" ca="1" si="43">RANK(AQ6,AQ$5:AQ$22)</f>
        <v>8</v>
      </c>
      <c r="AS6" s="56"/>
      <c r="AT6" s="46">
        <f t="shared" ref="AT6:AT22" ca="1" si="44">VLOOKUP($A6,INDIRECT("'"&amp;$B$1&amp;"'!$A:$IZ"),250,FALSE)</f>
        <v>-6.6150000000000002</v>
      </c>
      <c r="AU6" s="47">
        <f t="shared" ref="AU6:AW22" ca="1" si="45">RANK(AT6,AT$5:AT$22,0)</f>
        <v>18</v>
      </c>
      <c r="AV6" s="46">
        <f t="shared" ref="AV6:AV22" ca="1" si="46">VLOOKUP($A6,INDIRECT("'"&amp;$B$1&amp;"'!$A:$IZ"),92,FALSE)</f>
        <v>11.192</v>
      </c>
      <c r="AW6" s="47">
        <f t="shared" ca="1" si="45"/>
        <v>6</v>
      </c>
      <c r="AX6" s="46">
        <f t="shared" ref="AX6:AX22" ca="1" si="47">VLOOKUP($A6,INDIRECT("'"&amp;$B$1&amp;"'!$A:$IZ"),93,FALSE)</f>
        <v>287.11500000000001</v>
      </c>
      <c r="AY6" s="47">
        <f t="shared" ref="AY6:AY22" ca="1" si="48">RANK(AX6,AX$5:AX$22,0)</f>
        <v>17</v>
      </c>
      <c r="AZ6" s="46">
        <f t="shared" ref="AZ6:AZ22" ca="1" si="49">VLOOKUP($A6,INDIRECT("'"&amp;$B$1&amp;"'!$A:$IZ"),108,FALSE)</f>
        <v>49.076999999999998</v>
      </c>
      <c r="BA6" s="47">
        <f t="shared" ref="BA6:BA22" ca="1" si="50">RANK(AZ6,AZ$5:AZ$22,0)</f>
        <v>6</v>
      </c>
      <c r="BB6" s="46">
        <f t="shared" ref="BB6:BB22" ca="1" si="51">104-(AU6+AW6+AY6+BA6)</f>
        <v>57</v>
      </c>
      <c r="BC6" s="47">
        <f t="shared" ref="BC6:BC22" ca="1" si="52">RANK(BB6,BB$5:BB$22)</f>
        <v>15</v>
      </c>
      <c r="BD6" s="56"/>
      <c r="BE6" s="53">
        <f t="shared" ca="1" si="17"/>
        <v>53.692</v>
      </c>
      <c r="BF6" s="54">
        <f t="shared" ref="BF6:BF22" ca="1" si="53">RANK(BE6,BE$5:BE$22)</f>
        <v>2</v>
      </c>
      <c r="BG6" s="53">
        <f t="shared" ca="1" si="18"/>
        <v>41.231000000000002</v>
      </c>
      <c r="BH6" s="54">
        <f t="shared" ref="BH6:BH22" ca="1" si="54">RANK(BG6,BG$5:BG$22,1)</f>
        <v>3</v>
      </c>
      <c r="BI6" s="53">
        <f t="shared" ca="1" si="19"/>
        <v>38</v>
      </c>
      <c r="BJ6" s="54">
        <f t="shared" ref="BJ6:BJ22" ca="1" si="55">RANK(BI6,BI$5:BI$22)</f>
        <v>2</v>
      </c>
      <c r="BK6" s="53">
        <f t="shared" ca="1" si="20"/>
        <v>31.154</v>
      </c>
      <c r="BL6" s="54">
        <f t="shared" ref="BL6:BL22" ca="1" si="56">RANK(BK6,BK$5:BK$22,1)</f>
        <v>8</v>
      </c>
      <c r="BM6" s="53">
        <f t="shared" ca="1" si="21"/>
        <v>52.534999999999997</v>
      </c>
      <c r="BN6" s="54">
        <f t="shared" ref="BN6:BN22" ca="1" si="57">RANK(BM6,BM$5:BM$22)</f>
        <v>3</v>
      </c>
      <c r="BO6" s="53">
        <f t="shared" ca="1" si="22"/>
        <v>1.7689999999999999</v>
      </c>
      <c r="BP6" s="54">
        <f t="shared" ref="BP6:BP22" ca="1" si="58">RANK(BO6,BO$5:BO$22)</f>
        <v>6</v>
      </c>
      <c r="BQ6" s="65">
        <f t="shared" ref="BQ6:BQ22" ca="1" si="59">106-(BF6+BH6+BN6+BP6+BJ6+BL6)</f>
        <v>82</v>
      </c>
      <c r="BR6" s="47">
        <f t="shared" ref="BR6:BR22" ca="1" si="60">RANK(BQ6,BQ$5:BQ$22)</f>
        <v>2</v>
      </c>
      <c r="BS6" s="56"/>
      <c r="BT6" s="57">
        <f>VLOOKUP($A6,'Ratings Season'!$A:$M,10,FALSE)</f>
        <v>9.1999999999999993</v>
      </c>
      <c r="BU6" s="54">
        <f t="shared" ref="BU6:BU22" si="61">RANK(BT6,BT$5:BT$22)</f>
        <v>4</v>
      </c>
      <c r="BV6" s="57">
        <f>VLOOKUP($A6,'Ratings Season'!$A:$M,12,FALSE)</f>
        <v>9.6999999999999993</v>
      </c>
      <c r="BW6" s="54">
        <f t="shared" ref="BW6:BW22" si="62">RANK(BV6,BV$5:BV$22)</f>
        <v>2</v>
      </c>
      <c r="BX6" s="57">
        <f>VLOOKUP($A6,'Ratings Season'!$A:$M,8,FALSE)</f>
        <v>18.8</v>
      </c>
      <c r="BY6" s="58">
        <f t="shared" ref="BY6:BY22" si="63">RANK(BX6,BX$5:BX$22)</f>
        <v>3</v>
      </c>
      <c r="BZ6" s="72"/>
    </row>
    <row r="7" spans="1:78" s="3" customFormat="1" ht="25" customHeight="1" x14ac:dyDescent="0.2">
      <c r="A7" s="77" t="s">
        <v>6</v>
      </c>
      <c r="B7" s="53">
        <f t="shared" ca="1" si="0"/>
        <v>4.7690000000000001</v>
      </c>
      <c r="C7" s="54">
        <f t="shared" ca="1" si="23"/>
        <v>2</v>
      </c>
      <c r="D7" s="55">
        <f t="shared" ca="1" si="1"/>
        <v>4.577</v>
      </c>
      <c r="E7" s="54">
        <f t="shared" ca="1" si="24"/>
        <v>1</v>
      </c>
      <c r="F7" s="55">
        <f t="shared" ca="1" si="2"/>
        <v>73.992999999999995</v>
      </c>
      <c r="G7" s="54">
        <f t="shared" ca="1" si="24"/>
        <v>13</v>
      </c>
      <c r="H7" s="55">
        <f t="shared" ca="1" si="3"/>
        <v>1.7689999999999999</v>
      </c>
      <c r="I7" s="54">
        <f t="shared" ca="1" si="25"/>
        <v>5</v>
      </c>
      <c r="J7" s="49">
        <f t="shared" ca="1" si="4"/>
        <v>83</v>
      </c>
      <c r="K7" s="47">
        <f t="shared" ca="1" si="26"/>
        <v>4</v>
      </c>
      <c r="L7" s="56"/>
      <c r="M7" s="53">
        <f t="shared" ca="1" si="5"/>
        <v>12.193</v>
      </c>
      <c r="N7" s="54">
        <f t="shared" ca="1" si="6"/>
        <v>7</v>
      </c>
      <c r="O7" s="53">
        <f t="shared" ca="1" si="7"/>
        <v>19.396000000000001</v>
      </c>
      <c r="P7" s="54">
        <f t="shared" ca="1" si="27"/>
        <v>10</v>
      </c>
      <c r="Q7" s="53">
        <f t="shared" ca="1" si="8"/>
        <v>20.616</v>
      </c>
      <c r="R7" s="54">
        <f t="shared" ca="1" si="28"/>
        <v>11</v>
      </c>
      <c r="S7" s="55">
        <f t="shared" ca="1" si="9"/>
        <v>-0.66100000000000003</v>
      </c>
      <c r="T7" s="54">
        <f t="shared" ca="1" si="29"/>
        <v>13</v>
      </c>
      <c r="U7" s="49">
        <f t="shared" ca="1" si="30"/>
        <v>63</v>
      </c>
      <c r="V7" s="47">
        <f t="shared" ca="1" si="31"/>
        <v>10</v>
      </c>
      <c r="W7" s="56"/>
      <c r="X7" s="53">
        <f t="shared" ca="1" si="10"/>
        <v>43.308999999999997</v>
      </c>
      <c r="Y7" s="54">
        <f t="shared" ca="1" si="32"/>
        <v>10</v>
      </c>
      <c r="Z7" s="53">
        <f t="shared" ca="1" si="11"/>
        <v>22.013999999999999</v>
      </c>
      <c r="AA7" s="54">
        <f t="shared" ca="1" si="33"/>
        <v>13</v>
      </c>
      <c r="AB7" s="53">
        <f t="shared" ca="1" si="12"/>
        <v>47.076999999999998</v>
      </c>
      <c r="AC7" s="54">
        <f t="shared" ca="1" si="34"/>
        <v>14</v>
      </c>
      <c r="AD7" s="53">
        <f t="shared" ca="1" si="13"/>
        <v>-0.89800000000000002</v>
      </c>
      <c r="AE7" s="54">
        <f t="shared" ca="1" si="35"/>
        <v>10</v>
      </c>
      <c r="AF7" s="65">
        <f t="shared" ca="1" si="36"/>
        <v>57</v>
      </c>
      <c r="AG7" s="47">
        <f t="shared" ca="1" si="37"/>
        <v>13</v>
      </c>
      <c r="AH7" s="56"/>
      <c r="AI7" s="53">
        <f t="shared" ca="1" si="14"/>
        <v>8.0519999999999996</v>
      </c>
      <c r="AJ7" s="54">
        <f t="shared" ca="1" si="38"/>
        <v>6</v>
      </c>
      <c r="AK7" s="53">
        <f t="shared" ca="1" si="15"/>
        <v>18.245000000000001</v>
      </c>
      <c r="AL7" s="54">
        <f t="shared" ca="1" si="38"/>
        <v>5</v>
      </c>
      <c r="AM7" s="53">
        <f t="shared" ca="1" si="16"/>
        <v>19.420999999999999</v>
      </c>
      <c r="AN7" s="54">
        <f t="shared" ca="1" si="39"/>
        <v>5</v>
      </c>
      <c r="AO7" s="53">
        <f t="shared" ca="1" si="40"/>
        <v>20.132999999999999</v>
      </c>
      <c r="AP7" s="54">
        <f t="shared" ca="1" si="41"/>
        <v>1</v>
      </c>
      <c r="AQ7" s="65">
        <f t="shared" ca="1" si="42"/>
        <v>87</v>
      </c>
      <c r="AR7" s="47">
        <f t="shared" ca="1" si="43"/>
        <v>4</v>
      </c>
      <c r="AS7" s="56"/>
      <c r="AT7" s="46">
        <f t="shared" ca="1" si="44"/>
        <v>-0.154</v>
      </c>
      <c r="AU7" s="47">
        <f t="shared" ca="1" si="45"/>
        <v>9</v>
      </c>
      <c r="AV7" s="46">
        <f t="shared" ca="1" si="46"/>
        <v>10.385</v>
      </c>
      <c r="AW7" s="47">
        <f t="shared" ca="1" si="45"/>
        <v>13</v>
      </c>
      <c r="AX7" s="46">
        <f t="shared" ca="1" si="47"/>
        <v>302.154</v>
      </c>
      <c r="AY7" s="47">
        <f t="shared" ca="1" si="48"/>
        <v>7</v>
      </c>
      <c r="AZ7" s="46">
        <f t="shared" ca="1" si="49"/>
        <v>47.115000000000002</v>
      </c>
      <c r="BA7" s="47">
        <f t="shared" ca="1" si="50"/>
        <v>10</v>
      </c>
      <c r="BB7" s="46">
        <f t="shared" ca="1" si="51"/>
        <v>65</v>
      </c>
      <c r="BC7" s="47">
        <f t="shared" ca="1" si="52"/>
        <v>10</v>
      </c>
      <c r="BD7" s="56"/>
      <c r="BE7" s="53">
        <f t="shared" ca="1" si="17"/>
        <v>43.115000000000002</v>
      </c>
      <c r="BF7" s="54">
        <f t="shared" ca="1" si="53"/>
        <v>14</v>
      </c>
      <c r="BG7" s="53">
        <f t="shared" ca="1" si="18"/>
        <v>44.845999999999997</v>
      </c>
      <c r="BH7" s="54">
        <f t="shared" ca="1" si="54"/>
        <v>6</v>
      </c>
      <c r="BI7" s="53">
        <f t="shared" ca="1" si="19"/>
        <v>35.231000000000002</v>
      </c>
      <c r="BJ7" s="54">
        <f t="shared" ca="1" si="55"/>
        <v>5</v>
      </c>
      <c r="BK7" s="53">
        <f t="shared" ca="1" si="20"/>
        <v>25.308</v>
      </c>
      <c r="BL7" s="54">
        <f t="shared" ca="1" si="56"/>
        <v>1</v>
      </c>
      <c r="BM7" s="53">
        <f t="shared" ca="1" si="21"/>
        <v>50.698</v>
      </c>
      <c r="BN7" s="54">
        <f t="shared" ca="1" si="57"/>
        <v>6</v>
      </c>
      <c r="BO7" s="53">
        <f t="shared" ca="1" si="22"/>
        <v>4.7690000000000001</v>
      </c>
      <c r="BP7" s="54">
        <f t="shared" ca="1" si="58"/>
        <v>2</v>
      </c>
      <c r="BQ7" s="65">
        <f t="shared" ca="1" si="59"/>
        <v>72</v>
      </c>
      <c r="BR7" s="47">
        <f t="shared" ca="1" si="60"/>
        <v>5</v>
      </c>
      <c r="BS7" s="56"/>
      <c r="BT7" s="57">
        <f>VLOOKUP($A7,'Ratings Season'!$A:$M,10,FALSE)</f>
        <v>-6.7</v>
      </c>
      <c r="BU7" s="54">
        <f t="shared" si="61"/>
        <v>14</v>
      </c>
      <c r="BV7" s="57">
        <f>VLOOKUP($A7,'Ratings Season'!$A:$M,12,FALSE)</f>
        <v>4.0999999999999996</v>
      </c>
      <c r="BW7" s="54">
        <f t="shared" si="62"/>
        <v>8</v>
      </c>
      <c r="BX7" s="57">
        <f>VLOOKUP($A7,'Ratings Season'!$A:$M,8,FALSE)</f>
        <v>-2.6</v>
      </c>
      <c r="BY7" s="58">
        <f t="shared" si="63"/>
        <v>10</v>
      </c>
      <c r="BZ7" s="72"/>
    </row>
    <row r="8" spans="1:78" s="3" customFormat="1" ht="25" customHeight="1" x14ac:dyDescent="0.2">
      <c r="A8" s="78" t="s">
        <v>4</v>
      </c>
      <c r="B8" s="53">
        <f t="shared" ca="1" si="0"/>
        <v>0.154</v>
      </c>
      <c r="C8" s="54">
        <f t="shared" ca="1" si="23"/>
        <v>10</v>
      </c>
      <c r="D8" s="55">
        <f t="shared" ca="1" si="1"/>
        <v>-1.7689999999999999</v>
      </c>
      <c r="E8" s="54">
        <f t="shared" ca="1" si="24"/>
        <v>13</v>
      </c>
      <c r="F8" s="55">
        <f t="shared" ca="1" si="2"/>
        <v>74.668999999999997</v>
      </c>
      <c r="G8" s="54">
        <f t="shared" ca="1" si="24"/>
        <v>9</v>
      </c>
      <c r="H8" s="55">
        <f t="shared" ca="1" si="3"/>
        <v>0.192</v>
      </c>
      <c r="I8" s="54">
        <f t="shared" ca="1" si="25"/>
        <v>8</v>
      </c>
      <c r="J8" s="49">
        <f t="shared" ca="1" si="4"/>
        <v>64</v>
      </c>
      <c r="K8" s="47">
        <f t="shared" ca="1" si="26"/>
        <v>9</v>
      </c>
      <c r="L8" s="56"/>
      <c r="M8" s="53">
        <f t="shared" ca="1" si="5"/>
        <v>13.945</v>
      </c>
      <c r="N8" s="54">
        <f t="shared" ca="1" si="6"/>
        <v>1</v>
      </c>
      <c r="O8" s="53">
        <f t="shared" ca="1" si="7"/>
        <v>20.771000000000001</v>
      </c>
      <c r="P8" s="54">
        <f t="shared" ca="1" si="27"/>
        <v>5</v>
      </c>
      <c r="Q8" s="53">
        <f t="shared" ca="1" si="8"/>
        <v>21.548999999999999</v>
      </c>
      <c r="R8" s="54">
        <f t="shared" ca="1" si="28"/>
        <v>6</v>
      </c>
      <c r="S8" s="55">
        <f t="shared" ca="1" si="9"/>
        <v>-8.6999999999999994E-2</v>
      </c>
      <c r="T8" s="54">
        <f t="shared" ca="1" si="29"/>
        <v>9</v>
      </c>
      <c r="U8" s="49">
        <f t="shared" ca="1" si="30"/>
        <v>83</v>
      </c>
      <c r="V8" s="47">
        <f t="shared" ca="1" si="31"/>
        <v>5</v>
      </c>
      <c r="W8" s="56"/>
      <c r="X8" s="53">
        <f t="shared" ca="1" si="10"/>
        <v>45.255000000000003</v>
      </c>
      <c r="Y8" s="54">
        <f t="shared" ca="1" si="32"/>
        <v>5</v>
      </c>
      <c r="Z8" s="53">
        <f t="shared" ca="1" si="11"/>
        <v>25.254999999999999</v>
      </c>
      <c r="AA8" s="54">
        <f t="shared" ca="1" si="33"/>
        <v>2</v>
      </c>
      <c r="AB8" s="53">
        <f t="shared" ca="1" si="12"/>
        <v>52.503999999999998</v>
      </c>
      <c r="AC8" s="54">
        <f t="shared" ca="1" si="34"/>
        <v>1</v>
      </c>
      <c r="AD8" s="53">
        <f t="shared" ca="1" si="13"/>
        <v>4.3540000000000001</v>
      </c>
      <c r="AE8" s="54">
        <f t="shared" ca="1" si="35"/>
        <v>1</v>
      </c>
      <c r="AF8" s="65">
        <f t="shared" ca="1" si="36"/>
        <v>95</v>
      </c>
      <c r="AG8" s="47">
        <f t="shared" ca="1" si="37"/>
        <v>1</v>
      </c>
      <c r="AH8" s="56"/>
      <c r="AI8" s="53">
        <f t="shared" ca="1" si="14"/>
        <v>8.3580000000000005</v>
      </c>
      <c r="AJ8" s="54">
        <f t="shared" ca="1" si="38"/>
        <v>7</v>
      </c>
      <c r="AK8" s="53">
        <f t="shared" ca="1" si="15"/>
        <v>18.547999999999998</v>
      </c>
      <c r="AL8" s="54">
        <f t="shared" ca="1" si="38"/>
        <v>6</v>
      </c>
      <c r="AM8" s="53">
        <f t="shared" ca="1" si="16"/>
        <v>19.567</v>
      </c>
      <c r="AN8" s="54">
        <f t="shared" ca="1" si="39"/>
        <v>6</v>
      </c>
      <c r="AO8" s="53">
        <f t="shared" ca="1" si="40"/>
        <v>20.65</v>
      </c>
      <c r="AP8" s="54">
        <f t="shared" ca="1" si="41"/>
        <v>3</v>
      </c>
      <c r="AQ8" s="65">
        <f t="shared" ca="1" si="42"/>
        <v>82</v>
      </c>
      <c r="AR8" s="47">
        <f t="shared" ca="1" si="43"/>
        <v>5</v>
      </c>
      <c r="AS8" s="56"/>
      <c r="AT8" s="46">
        <f t="shared" ca="1" si="44"/>
        <v>8.0380000000000003</v>
      </c>
      <c r="AU8" s="47">
        <f t="shared" ca="1" si="45"/>
        <v>1</v>
      </c>
      <c r="AV8" s="46">
        <f t="shared" ca="1" si="46"/>
        <v>9.5</v>
      </c>
      <c r="AW8" s="47">
        <f t="shared" ca="1" si="45"/>
        <v>16</v>
      </c>
      <c r="AX8" s="46">
        <f t="shared" ca="1" si="47"/>
        <v>298.46199999999999</v>
      </c>
      <c r="AY8" s="47">
        <f t="shared" ca="1" si="48"/>
        <v>11</v>
      </c>
      <c r="AZ8" s="46">
        <f t="shared" ca="1" si="49"/>
        <v>48.537999999999997</v>
      </c>
      <c r="BA8" s="47">
        <f t="shared" ca="1" si="50"/>
        <v>7</v>
      </c>
      <c r="BB8" s="46">
        <f t="shared" ca="1" si="51"/>
        <v>69</v>
      </c>
      <c r="BC8" s="47">
        <f t="shared" ca="1" si="52"/>
        <v>8</v>
      </c>
      <c r="BD8" s="56"/>
      <c r="BE8" s="53">
        <f t="shared" ca="1" si="17"/>
        <v>51.384999999999998</v>
      </c>
      <c r="BF8" s="54">
        <f t="shared" ca="1" si="53"/>
        <v>6</v>
      </c>
      <c r="BG8" s="53">
        <f t="shared" ca="1" si="18"/>
        <v>40.615000000000002</v>
      </c>
      <c r="BH8" s="54">
        <f t="shared" ca="1" si="54"/>
        <v>1</v>
      </c>
      <c r="BI8" s="53">
        <f t="shared" ca="1" si="19"/>
        <v>35.768999999999998</v>
      </c>
      <c r="BJ8" s="54">
        <f t="shared" ca="1" si="55"/>
        <v>4</v>
      </c>
      <c r="BK8" s="53">
        <f t="shared" ca="1" si="20"/>
        <v>28.231000000000002</v>
      </c>
      <c r="BL8" s="54">
        <f t="shared" ca="1" si="56"/>
        <v>3</v>
      </c>
      <c r="BM8" s="53">
        <f t="shared" ca="1" si="21"/>
        <v>50.6</v>
      </c>
      <c r="BN8" s="54">
        <f t="shared" ca="1" si="57"/>
        <v>8</v>
      </c>
      <c r="BO8" s="53">
        <f t="shared" ca="1" si="22"/>
        <v>0.154</v>
      </c>
      <c r="BP8" s="54">
        <f t="shared" ca="1" si="58"/>
        <v>10</v>
      </c>
      <c r="BQ8" s="65">
        <f t="shared" ca="1" si="59"/>
        <v>74</v>
      </c>
      <c r="BR8" s="47">
        <f t="shared" ca="1" si="60"/>
        <v>3</v>
      </c>
      <c r="BS8" s="56"/>
      <c r="BT8" s="57">
        <f>VLOOKUP($A8,'Ratings Season'!$A:$M,10,FALSE)</f>
        <v>3.3</v>
      </c>
      <c r="BU8" s="54">
        <f t="shared" si="61"/>
        <v>8</v>
      </c>
      <c r="BV8" s="57">
        <f>VLOOKUP($A8,'Ratings Season'!$A:$M,12,FALSE)</f>
        <v>14.3</v>
      </c>
      <c r="BW8" s="54">
        <f t="shared" si="62"/>
        <v>1</v>
      </c>
      <c r="BX8" s="57">
        <f>VLOOKUP($A8,'Ratings Season'!$A:$M,8,FALSE)</f>
        <v>17.600000000000001</v>
      </c>
      <c r="BY8" s="58">
        <f t="shared" si="63"/>
        <v>5</v>
      </c>
      <c r="BZ8" s="72"/>
    </row>
    <row r="9" spans="1:78" s="3" customFormat="1" ht="25" customHeight="1" x14ac:dyDescent="0.2">
      <c r="A9" s="79" t="s">
        <v>7</v>
      </c>
      <c r="B9" s="53">
        <f t="shared" ca="1" si="0"/>
        <v>-2.0870000000000002</v>
      </c>
      <c r="C9" s="54">
        <f t="shared" ca="1" si="23"/>
        <v>15</v>
      </c>
      <c r="D9" s="55">
        <f t="shared" ca="1" si="1"/>
        <v>-6.3479999999999999</v>
      </c>
      <c r="E9" s="54">
        <f t="shared" ca="1" si="24"/>
        <v>16</v>
      </c>
      <c r="F9" s="55">
        <f t="shared" ca="1" si="2"/>
        <v>74.094999999999999</v>
      </c>
      <c r="G9" s="54">
        <f t="shared" ca="1" si="24"/>
        <v>12</v>
      </c>
      <c r="H9" s="55">
        <f t="shared" ca="1" si="3"/>
        <v>-1.1739999999999999</v>
      </c>
      <c r="I9" s="54">
        <f t="shared" ca="1" si="25"/>
        <v>12</v>
      </c>
      <c r="J9" s="49">
        <f t="shared" ca="1" si="4"/>
        <v>49</v>
      </c>
      <c r="K9" s="47">
        <f t="shared" ca="1" si="26"/>
        <v>16</v>
      </c>
      <c r="L9" s="56"/>
      <c r="M9" s="53">
        <f t="shared" ca="1" si="5"/>
        <v>13.098000000000001</v>
      </c>
      <c r="N9" s="54">
        <f t="shared" ca="1" si="6"/>
        <v>5</v>
      </c>
      <c r="O9" s="53">
        <f t="shared" ca="1" si="7"/>
        <v>19.728999999999999</v>
      </c>
      <c r="P9" s="54">
        <f t="shared" ca="1" si="27"/>
        <v>8</v>
      </c>
      <c r="Q9" s="53">
        <f t="shared" ca="1" si="8"/>
        <v>23.277000000000001</v>
      </c>
      <c r="R9" s="54">
        <f t="shared" ca="1" si="28"/>
        <v>3</v>
      </c>
      <c r="S9" s="55">
        <f t="shared" ca="1" si="9"/>
        <v>1.341</v>
      </c>
      <c r="T9" s="54">
        <f t="shared" ca="1" si="29"/>
        <v>3</v>
      </c>
      <c r="U9" s="49">
        <f t="shared" ca="1" si="30"/>
        <v>85</v>
      </c>
      <c r="V9" s="47">
        <f t="shared" ca="1" si="31"/>
        <v>3</v>
      </c>
      <c r="W9" s="56"/>
      <c r="X9" s="53">
        <f t="shared" ca="1" si="10"/>
        <v>43.399000000000001</v>
      </c>
      <c r="Y9" s="54">
        <f t="shared" ca="1" si="32"/>
        <v>8</v>
      </c>
      <c r="Z9" s="53">
        <f t="shared" ca="1" si="11"/>
        <v>23.036999999999999</v>
      </c>
      <c r="AA9" s="54">
        <f t="shared" ca="1" si="33"/>
        <v>8</v>
      </c>
      <c r="AB9" s="53">
        <f t="shared" ca="1" si="12"/>
        <v>48.722999999999999</v>
      </c>
      <c r="AC9" s="54">
        <f t="shared" ca="1" si="34"/>
        <v>6</v>
      </c>
      <c r="AD9" s="53">
        <f t="shared" ca="1" si="13"/>
        <v>-1.466</v>
      </c>
      <c r="AE9" s="54">
        <f t="shared" ca="1" si="35"/>
        <v>13</v>
      </c>
      <c r="AF9" s="65">
        <f t="shared" ca="1" si="36"/>
        <v>69</v>
      </c>
      <c r="AG9" s="47">
        <f t="shared" ca="1" si="37"/>
        <v>8</v>
      </c>
      <c r="AH9" s="56"/>
      <c r="AI9" s="53">
        <f t="shared" ca="1" si="14"/>
        <v>10.407</v>
      </c>
      <c r="AJ9" s="54">
        <f t="shared" ca="1" si="38"/>
        <v>15</v>
      </c>
      <c r="AK9" s="53">
        <f t="shared" ca="1" si="15"/>
        <v>21.414999999999999</v>
      </c>
      <c r="AL9" s="54">
        <f t="shared" ca="1" si="38"/>
        <v>15</v>
      </c>
      <c r="AM9" s="53">
        <f t="shared" ca="1" si="16"/>
        <v>25.169</v>
      </c>
      <c r="AN9" s="54">
        <f t="shared" ca="1" si="39"/>
        <v>15</v>
      </c>
      <c r="AO9" s="53">
        <f t="shared" ca="1" si="40"/>
        <v>23.327999999999999</v>
      </c>
      <c r="AP9" s="54">
        <f t="shared" ca="1" si="41"/>
        <v>11</v>
      </c>
      <c r="AQ9" s="65">
        <f t="shared" ca="1" si="42"/>
        <v>48</v>
      </c>
      <c r="AR9" s="47">
        <f t="shared" ca="1" si="43"/>
        <v>15</v>
      </c>
      <c r="AS9" s="56"/>
      <c r="AT9" s="46">
        <f t="shared" ca="1" si="44"/>
        <v>5.13</v>
      </c>
      <c r="AU9" s="47">
        <f t="shared" ca="1" si="45"/>
        <v>2</v>
      </c>
      <c r="AV9" s="46">
        <f t="shared" ca="1" si="46"/>
        <v>10.304</v>
      </c>
      <c r="AW9" s="47">
        <f t="shared" ca="1" si="45"/>
        <v>14</v>
      </c>
      <c r="AX9" s="46">
        <f t="shared" ca="1" si="47"/>
        <v>293.30399999999997</v>
      </c>
      <c r="AY9" s="47">
        <f t="shared" ca="1" si="48"/>
        <v>16</v>
      </c>
      <c r="AZ9" s="46">
        <f t="shared" ca="1" si="49"/>
        <v>45.13</v>
      </c>
      <c r="BA9" s="47">
        <f t="shared" ca="1" si="50"/>
        <v>14</v>
      </c>
      <c r="BB9" s="46">
        <f t="shared" ca="1" si="51"/>
        <v>58</v>
      </c>
      <c r="BC9" s="47">
        <f t="shared" ca="1" si="52"/>
        <v>12</v>
      </c>
      <c r="BD9" s="56"/>
      <c r="BE9" s="53">
        <f t="shared" ca="1" si="17"/>
        <v>48.13</v>
      </c>
      <c r="BF9" s="54">
        <f t="shared" ca="1" si="53"/>
        <v>10</v>
      </c>
      <c r="BG9" s="53">
        <f t="shared" ca="1" si="18"/>
        <v>51.13</v>
      </c>
      <c r="BH9" s="54">
        <f t="shared" ca="1" si="54"/>
        <v>14</v>
      </c>
      <c r="BI9" s="53">
        <f t="shared" ca="1" si="19"/>
        <v>27.390999999999998</v>
      </c>
      <c r="BJ9" s="54">
        <f t="shared" ca="1" si="55"/>
        <v>16</v>
      </c>
      <c r="BK9" s="53">
        <f t="shared" ca="1" si="20"/>
        <v>34.435000000000002</v>
      </c>
      <c r="BL9" s="54">
        <f t="shared" ca="1" si="56"/>
        <v>15</v>
      </c>
      <c r="BM9" s="53">
        <f t="shared" ca="1" si="21"/>
        <v>47.569000000000003</v>
      </c>
      <c r="BN9" s="54">
        <f t="shared" ca="1" si="57"/>
        <v>16</v>
      </c>
      <c r="BO9" s="53">
        <f t="shared" ca="1" si="22"/>
        <v>-2.0870000000000002</v>
      </c>
      <c r="BP9" s="54">
        <f t="shared" ca="1" si="58"/>
        <v>15</v>
      </c>
      <c r="BQ9" s="65">
        <f t="shared" ca="1" si="59"/>
        <v>20</v>
      </c>
      <c r="BR9" s="47">
        <f t="shared" ca="1" si="60"/>
        <v>16</v>
      </c>
      <c r="BS9" s="56"/>
      <c r="BT9" s="57">
        <f>VLOOKUP($A9,'Ratings Season'!$A:$M,10,FALSE)</f>
        <v>-15.5</v>
      </c>
      <c r="BU9" s="54">
        <f t="shared" si="61"/>
        <v>16</v>
      </c>
      <c r="BV9" s="57">
        <f>VLOOKUP($A9,'Ratings Season'!$A:$M,12,FALSE)</f>
        <v>-8.3000000000000007</v>
      </c>
      <c r="BW9" s="54">
        <f t="shared" si="62"/>
        <v>15</v>
      </c>
      <c r="BX9" s="57">
        <f>VLOOKUP($A9,'Ratings Season'!$A:$M,8,FALSE)</f>
        <v>-23.8</v>
      </c>
      <c r="BY9" s="58">
        <f t="shared" si="63"/>
        <v>16</v>
      </c>
      <c r="BZ9" s="72"/>
    </row>
    <row r="10" spans="1:78" s="3" customFormat="1" ht="25" customHeight="1" x14ac:dyDescent="0.2">
      <c r="A10" s="80" t="s">
        <v>8</v>
      </c>
      <c r="B10" s="53">
        <f t="shared" ca="1" si="0"/>
        <v>-1.913</v>
      </c>
      <c r="C10" s="54">
        <f t="shared" ca="1" si="23"/>
        <v>14</v>
      </c>
      <c r="D10" s="55">
        <f t="shared" ca="1" si="1"/>
        <v>-6.3479999999999999</v>
      </c>
      <c r="E10" s="54">
        <f t="shared" ca="1" si="24"/>
        <v>16</v>
      </c>
      <c r="F10" s="55">
        <f t="shared" ca="1" si="2"/>
        <v>75.191000000000003</v>
      </c>
      <c r="G10" s="54">
        <f t="shared" ca="1" si="24"/>
        <v>7</v>
      </c>
      <c r="H10" s="55">
        <f t="shared" ca="1" si="3"/>
        <v>-0.82599999999999996</v>
      </c>
      <c r="I10" s="54">
        <f t="shared" ca="1" si="25"/>
        <v>11</v>
      </c>
      <c r="J10" s="49">
        <f t="shared" ca="1" si="4"/>
        <v>56</v>
      </c>
      <c r="K10" s="47">
        <f t="shared" ca="1" si="26"/>
        <v>14</v>
      </c>
      <c r="L10" s="56"/>
      <c r="M10" s="53">
        <f t="shared" ca="1" si="5"/>
        <v>10.391999999999999</v>
      </c>
      <c r="N10" s="54">
        <f t="shared" ca="1" si="6"/>
        <v>16</v>
      </c>
      <c r="O10" s="53">
        <f t="shared" ca="1" si="7"/>
        <v>18.716000000000001</v>
      </c>
      <c r="P10" s="54">
        <f t="shared" ca="1" si="27"/>
        <v>14</v>
      </c>
      <c r="Q10" s="53">
        <f t="shared" ca="1" si="8"/>
        <v>18.672999999999998</v>
      </c>
      <c r="R10" s="54">
        <f t="shared" ca="1" si="28"/>
        <v>17</v>
      </c>
      <c r="S10" s="55">
        <f t="shared" ca="1" si="9"/>
        <v>-1.9530000000000001</v>
      </c>
      <c r="T10" s="54">
        <f t="shared" ca="1" si="29"/>
        <v>16</v>
      </c>
      <c r="U10" s="49">
        <f t="shared" ca="1" si="30"/>
        <v>41</v>
      </c>
      <c r="V10" s="47">
        <f t="shared" ca="1" si="31"/>
        <v>16</v>
      </c>
      <c r="W10" s="56"/>
      <c r="X10" s="53">
        <f t="shared" ca="1" si="10"/>
        <v>41.451000000000001</v>
      </c>
      <c r="Y10" s="54">
        <f t="shared" ca="1" si="32"/>
        <v>13</v>
      </c>
      <c r="Z10" s="53">
        <f t="shared" ca="1" si="11"/>
        <v>23.402000000000001</v>
      </c>
      <c r="AA10" s="54">
        <f t="shared" ca="1" si="33"/>
        <v>6</v>
      </c>
      <c r="AB10" s="53">
        <f t="shared" ca="1" si="12"/>
        <v>49.634</v>
      </c>
      <c r="AC10" s="54">
        <f t="shared" ca="1" si="34"/>
        <v>4</v>
      </c>
      <c r="AD10" s="53">
        <f t="shared" ca="1" si="13"/>
        <v>-1.042</v>
      </c>
      <c r="AE10" s="54">
        <f t="shared" ca="1" si="35"/>
        <v>11</v>
      </c>
      <c r="AF10" s="65">
        <f t="shared" ca="1" si="36"/>
        <v>70</v>
      </c>
      <c r="AG10" s="47">
        <f t="shared" ca="1" si="37"/>
        <v>6</v>
      </c>
      <c r="AH10" s="56"/>
      <c r="AI10" s="53">
        <f t="shared" ca="1" si="14"/>
        <v>9.173</v>
      </c>
      <c r="AJ10" s="54">
        <f t="shared" ca="1" si="38"/>
        <v>12</v>
      </c>
      <c r="AK10" s="53">
        <f t="shared" ca="1" si="15"/>
        <v>19.495000000000001</v>
      </c>
      <c r="AL10" s="54">
        <f t="shared" ca="1" si="38"/>
        <v>11</v>
      </c>
      <c r="AM10" s="53">
        <f t="shared" ca="1" si="16"/>
        <v>22.623999999999999</v>
      </c>
      <c r="AN10" s="54">
        <f t="shared" ca="1" si="39"/>
        <v>13</v>
      </c>
      <c r="AO10" s="53">
        <f t="shared" ca="1" si="40"/>
        <v>23.907</v>
      </c>
      <c r="AP10" s="54">
        <f t="shared" ca="1" si="41"/>
        <v>14</v>
      </c>
      <c r="AQ10" s="65">
        <f t="shared" ca="1" si="42"/>
        <v>54</v>
      </c>
      <c r="AR10" s="47">
        <f t="shared" ca="1" si="43"/>
        <v>13</v>
      </c>
      <c r="AS10" s="56"/>
      <c r="AT10" s="46">
        <f t="shared" ca="1" si="44"/>
        <v>2.13</v>
      </c>
      <c r="AU10" s="47">
        <f t="shared" ca="1" si="45"/>
        <v>7</v>
      </c>
      <c r="AV10" s="46">
        <f t="shared" ca="1" si="46"/>
        <v>10.435</v>
      </c>
      <c r="AW10" s="47">
        <f t="shared" ca="1" si="45"/>
        <v>11</v>
      </c>
      <c r="AX10" s="46">
        <f t="shared" ca="1" si="47"/>
        <v>295.26100000000002</v>
      </c>
      <c r="AY10" s="47">
        <f t="shared" ca="1" si="48"/>
        <v>13</v>
      </c>
      <c r="AZ10" s="46">
        <f t="shared" ca="1" si="49"/>
        <v>42.87</v>
      </c>
      <c r="BA10" s="47">
        <f t="shared" ca="1" si="50"/>
        <v>15</v>
      </c>
      <c r="BB10" s="46">
        <f t="shared" ca="1" si="51"/>
        <v>58</v>
      </c>
      <c r="BC10" s="47">
        <f t="shared" ca="1" si="52"/>
        <v>12</v>
      </c>
      <c r="BD10" s="56"/>
      <c r="BE10" s="53">
        <f t="shared" ca="1" si="17"/>
        <v>43.912999999999997</v>
      </c>
      <c r="BF10" s="54">
        <f t="shared" ca="1" si="53"/>
        <v>13</v>
      </c>
      <c r="BG10" s="53">
        <f t="shared" ca="1" si="18"/>
        <v>50.783000000000001</v>
      </c>
      <c r="BH10" s="54">
        <f t="shared" ca="1" si="54"/>
        <v>12</v>
      </c>
      <c r="BI10" s="53">
        <f t="shared" ca="1" si="19"/>
        <v>33.216999999999999</v>
      </c>
      <c r="BJ10" s="54">
        <f t="shared" ca="1" si="55"/>
        <v>8</v>
      </c>
      <c r="BK10" s="53">
        <f t="shared" ca="1" si="20"/>
        <v>29.652000000000001</v>
      </c>
      <c r="BL10" s="54">
        <f t="shared" ca="1" si="56"/>
        <v>6</v>
      </c>
      <c r="BM10" s="53">
        <f t="shared" ca="1" si="21"/>
        <v>49.649000000000001</v>
      </c>
      <c r="BN10" s="54">
        <f t="shared" ca="1" si="57"/>
        <v>11</v>
      </c>
      <c r="BO10" s="53">
        <f t="shared" ca="1" si="22"/>
        <v>-1.913</v>
      </c>
      <c r="BP10" s="54">
        <f t="shared" ca="1" si="58"/>
        <v>14</v>
      </c>
      <c r="BQ10" s="65">
        <f t="shared" ca="1" si="59"/>
        <v>42</v>
      </c>
      <c r="BR10" s="47">
        <f t="shared" ca="1" si="60"/>
        <v>12</v>
      </c>
      <c r="BS10" s="56"/>
      <c r="BT10" s="57">
        <f>VLOOKUP($A10,'Ratings Season'!$A:$M,10,FALSE)</f>
        <v>0.3</v>
      </c>
      <c r="BU10" s="54">
        <f t="shared" si="61"/>
        <v>9</v>
      </c>
      <c r="BV10" s="57">
        <f>VLOOKUP($A10,'Ratings Season'!$A:$M,12,FALSE)</f>
        <v>5.4</v>
      </c>
      <c r="BW10" s="54">
        <f t="shared" si="62"/>
        <v>7</v>
      </c>
      <c r="BX10" s="57">
        <f>VLOOKUP($A10,'Ratings Season'!$A:$M,8,FALSE)</f>
        <v>5.7</v>
      </c>
      <c r="BY10" s="58">
        <f t="shared" si="63"/>
        <v>9</v>
      </c>
      <c r="BZ10" s="72"/>
    </row>
    <row r="11" spans="1:78" s="3" customFormat="1" ht="25" customHeight="1" x14ac:dyDescent="0.2">
      <c r="A11" s="81" t="s">
        <v>9</v>
      </c>
      <c r="B11" s="53">
        <f t="shared" ca="1" si="0"/>
        <v>3.0870000000000002</v>
      </c>
      <c r="C11" s="54">
        <f t="shared" ca="1" si="23"/>
        <v>3</v>
      </c>
      <c r="D11" s="55">
        <f t="shared" ca="1" si="1"/>
        <v>1.609</v>
      </c>
      <c r="E11" s="54">
        <f t="shared" ca="1" si="24"/>
        <v>7</v>
      </c>
      <c r="F11" s="55">
        <f t="shared" ca="1" si="2"/>
        <v>73.051000000000002</v>
      </c>
      <c r="G11" s="54">
        <f t="shared" ca="1" si="24"/>
        <v>17</v>
      </c>
      <c r="H11" s="55">
        <f t="shared" ca="1" si="3"/>
        <v>-2.5219999999999998</v>
      </c>
      <c r="I11" s="54">
        <f t="shared" ca="1" si="25"/>
        <v>16</v>
      </c>
      <c r="J11" s="49">
        <f t="shared" ca="1" si="4"/>
        <v>61</v>
      </c>
      <c r="K11" s="47">
        <f t="shared" ca="1" si="26"/>
        <v>12</v>
      </c>
      <c r="L11" s="56"/>
      <c r="M11" s="53">
        <f t="shared" ca="1" si="5"/>
        <v>13.163</v>
      </c>
      <c r="N11" s="54">
        <f t="shared" ca="1" si="6"/>
        <v>3</v>
      </c>
      <c r="O11" s="53">
        <f t="shared" ca="1" si="7"/>
        <v>21.088999999999999</v>
      </c>
      <c r="P11" s="54">
        <f t="shared" ca="1" si="27"/>
        <v>4</v>
      </c>
      <c r="Q11" s="53">
        <f t="shared" ca="1" si="8"/>
        <v>20.234999999999999</v>
      </c>
      <c r="R11" s="54">
        <f t="shared" ca="1" si="28"/>
        <v>13</v>
      </c>
      <c r="S11" s="55">
        <f t="shared" ca="1" si="9"/>
        <v>1.4279999999999999</v>
      </c>
      <c r="T11" s="54">
        <f t="shared" ca="1" si="29"/>
        <v>2</v>
      </c>
      <c r="U11" s="49">
        <f t="shared" ca="1" si="30"/>
        <v>82</v>
      </c>
      <c r="V11" s="47">
        <f t="shared" ca="1" si="31"/>
        <v>6</v>
      </c>
      <c r="W11" s="56"/>
      <c r="X11" s="53">
        <f t="shared" ca="1" si="10"/>
        <v>45.588000000000001</v>
      </c>
      <c r="Y11" s="54">
        <f t="shared" ca="1" si="32"/>
        <v>3</v>
      </c>
      <c r="Z11" s="53">
        <f t="shared" ca="1" si="11"/>
        <v>25</v>
      </c>
      <c r="AA11" s="54">
        <f t="shared" ca="1" si="33"/>
        <v>3</v>
      </c>
      <c r="AB11" s="53">
        <f t="shared" ca="1" si="12"/>
        <v>50.164000000000001</v>
      </c>
      <c r="AC11" s="54">
        <f t="shared" ca="1" si="34"/>
        <v>3</v>
      </c>
      <c r="AD11" s="53">
        <f t="shared" ca="1" si="13"/>
        <v>2.6469999999999998</v>
      </c>
      <c r="AE11" s="54">
        <f t="shared" ca="1" si="35"/>
        <v>3</v>
      </c>
      <c r="AF11" s="65">
        <f t="shared" ca="1" si="36"/>
        <v>92</v>
      </c>
      <c r="AG11" s="47">
        <f t="shared" ca="1" si="37"/>
        <v>2</v>
      </c>
      <c r="AH11" s="56"/>
      <c r="AI11" s="53">
        <f t="shared" ca="1" si="14"/>
        <v>7.4320000000000004</v>
      </c>
      <c r="AJ11" s="54">
        <f t="shared" ca="1" si="38"/>
        <v>5</v>
      </c>
      <c r="AK11" s="53">
        <f t="shared" ca="1" si="15"/>
        <v>19.527000000000001</v>
      </c>
      <c r="AL11" s="54">
        <f t="shared" ca="1" si="38"/>
        <v>12</v>
      </c>
      <c r="AM11" s="53">
        <f t="shared" ca="1" si="16"/>
        <v>18.844999999999999</v>
      </c>
      <c r="AN11" s="54">
        <f t="shared" ca="1" si="39"/>
        <v>4</v>
      </c>
      <c r="AO11" s="53">
        <f t="shared" ca="1" si="40"/>
        <v>23.843</v>
      </c>
      <c r="AP11" s="54">
        <f t="shared" ca="1" si="41"/>
        <v>13</v>
      </c>
      <c r="AQ11" s="65">
        <f t="shared" ca="1" si="42"/>
        <v>70</v>
      </c>
      <c r="AR11" s="47">
        <f t="shared" ca="1" si="43"/>
        <v>10</v>
      </c>
      <c r="AS11" s="56"/>
      <c r="AT11" s="46">
        <f t="shared" ca="1" si="44"/>
        <v>-3.6520000000000001</v>
      </c>
      <c r="AU11" s="47">
        <f t="shared" ca="1" si="45"/>
        <v>14</v>
      </c>
      <c r="AV11" s="46">
        <f t="shared" ca="1" si="46"/>
        <v>9.3040000000000003</v>
      </c>
      <c r="AW11" s="47">
        <f t="shared" ca="1" si="45"/>
        <v>17</v>
      </c>
      <c r="AX11" s="46">
        <f t="shared" ca="1" si="47"/>
        <v>296.52199999999999</v>
      </c>
      <c r="AY11" s="47">
        <f t="shared" ca="1" si="48"/>
        <v>12</v>
      </c>
      <c r="AZ11" s="46">
        <f t="shared" ca="1" si="49"/>
        <v>41.390999999999998</v>
      </c>
      <c r="BA11" s="47">
        <f t="shared" ca="1" si="50"/>
        <v>16</v>
      </c>
      <c r="BB11" s="46">
        <f t="shared" ca="1" si="51"/>
        <v>45</v>
      </c>
      <c r="BC11" s="47">
        <f t="shared" ca="1" si="52"/>
        <v>17</v>
      </c>
      <c r="BD11" s="56"/>
      <c r="BE11" s="53">
        <f t="shared" ca="1" si="17"/>
        <v>52.87</v>
      </c>
      <c r="BF11" s="54">
        <f t="shared" ca="1" si="53"/>
        <v>3</v>
      </c>
      <c r="BG11" s="53">
        <f t="shared" ca="1" si="18"/>
        <v>45.826000000000001</v>
      </c>
      <c r="BH11" s="54">
        <f t="shared" ca="1" si="54"/>
        <v>11</v>
      </c>
      <c r="BI11" s="53">
        <f t="shared" ca="1" si="19"/>
        <v>34.216999999999999</v>
      </c>
      <c r="BJ11" s="54">
        <f t="shared" ca="1" si="55"/>
        <v>7</v>
      </c>
      <c r="BK11" s="53">
        <f t="shared" ca="1" si="20"/>
        <v>31.826000000000001</v>
      </c>
      <c r="BL11" s="54">
        <f t="shared" ca="1" si="56"/>
        <v>10</v>
      </c>
      <c r="BM11" s="53">
        <f t="shared" ca="1" si="21"/>
        <v>50.692</v>
      </c>
      <c r="BN11" s="54">
        <f t="shared" ca="1" si="57"/>
        <v>7</v>
      </c>
      <c r="BO11" s="53">
        <f t="shared" ca="1" si="22"/>
        <v>3.0870000000000002</v>
      </c>
      <c r="BP11" s="54">
        <f t="shared" ca="1" si="58"/>
        <v>3</v>
      </c>
      <c r="BQ11" s="65">
        <f t="shared" ca="1" si="59"/>
        <v>65</v>
      </c>
      <c r="BR11" s="47">
        <f t="shared" ca="1" si="60"/>
        <v>6</v>
      </c>
      <c r="BS11" s="56"/>
      <c r="BT11" s="57">
        <f>VLOOKUP($A11,'Ratings Season'!$A:$M,10,FALSE)</f>
        <v>19.2</v>
      </c>
      <c r="BU11" s="54">
        <f t="shared" si="61"/>
        <v>2</v>
      </c>
      <c r="BV11" s="57">
        <f>VLOOKUP($A11,'Ratings Season'!$A:$M,12,FALSE)</f>
        <v>6.4</v>
      </c>
      <c r="BW11" s="54">
        <f t="shared" si="62"/>
        <v>6</v>
      </c>
      <c r="BX11" s="57">
        <f>VLOOKUP($A11,'Ratings Season'!$A:$M,8,FALSE)</f>
        <v>25.6</v>
      </c>
      <c r="BY11" s="58">
        <f t="shared" si="63"/>
        <v>1</v>
      </c>
      <c r="BZ11" s="72"/>
    </row>
    <row r="12" spans="1:78" s="3" customFormat="1" ht="25" customHeight="1" x14ac:dyDescent="0.2">
      <c r="A12" s="82" t="s">
        <v>17</v>
      </c>
      <c r="B12" s="53">
        <f t="shared" ca="1" si="0"/>
        <v>-1.6519999999999999</v>
      </c>
      <c r="C12" s="54">
        <f t="shared" ca="1" si="23"/>
        <v>13</v>
      </c>
      <c r="D12" s="55">
        <f t="shared" ca="1" si="1"/>
        <v>4.2999999999999997E-2</v>
      </c>
      <c r="E12" s="54">
        <f t="shared" ca="1" si="24"/>
        <v>12</v>
      </c>
      <c r="F12" s="55">
        <f t="shared" ca="1" si="2"/>
        <v>76.605999999999995</v>
      </c>
      <c r="G12" s="54">
        <f t="shared" ca="1" si="24"/>
        <v>4</v>
      </c>
      <c r="H12" s="55">
        <f t="shared" ca="1" si="3"/>
        <v>2.5219999999999998</v>
      </c>
      <c r="I12" s="54">
        <f t="shared" ca="1" si="25"/>
        <v>3</v>
      </c>
      <c r="J12" s="49">
        <f t="shared" ca="1" si="4"/>
        <v>72</v>
      </c>
      <c r="K12" s="47">
        <f t="shared" ca="1" si="26"/>
        <v>6</v>
      </c>
      <c r="L12" s="56"/>
      <c r="M12" s="53">
        <f t="shared" ca="1" si="5"/>
        <v>11.583</v>
      </c>
      <c r="N12" s="54">
        <f t="shared" ca="1" si="6"/>
        <v>11</v>
      </c>
      <c r="O12" s="53">
        <f t="shared" ca="1" si="7"/>
        <v>19.13</v>
      </c>
      <c r="P12" s="54">
        <f t="shared" ca="1" si="27"/>
        <v>13</v>
      </c>
      <c r="Q12" s="53">
        <f t="shared" ca="1" si="8"/>
        <v>21.465</v>
      </c>
      <c r="R12" s="54">
        <f t="shared" ca="1" si="28"/>
        <v>8</v>
      </c>
      <c r="S12" s="55">
        <f t="shared" ca="1" si="9"/>
        <v>-0.308</v>
      </c>
      <c r="T12" s="54">
        <f t="shared" ca="1" si="29"/>
        <v>12</v>
      </c>
      <c r="U12" s="49">
        <f t="shared" ca="1" si="30"/>
        <v>60</v>
      </c>
      <c r="V12" s="47">
        <f t="shared" ca="1" si="31"/>
        <v>11</v>
      </c>
      <c r="W12" s="56"/>
      <c r="X12" s="53">
        <f t="shared" ca="1" si="10"/>
        <v>43.121000000000002</v>
      </c>
      <c r="Y12" s="54">
        <f t="shared" ca="1" si="32"/>
        <v>11</v>
      </c>
      <c r="Z12" s="53">
        <f t="shared" ca="1" si="11"/>
        <v>22.231999999999999</v>
      </c>
      <c r="AA12" s="54">
        <f t="shared" ca="1" si="33"/>
        <v>11</v>
      </c>
      <c r="AB12" s="53">
        <f t="shared" ca="1" si="12"/>
        <v>47.152999999999999</v>
      </c>
      <c r="AC12" s="54">
        <f t="shared" ca="1" si="34"/>
        <v>13</v>
      </c>
      <c r="AD12" s="53">
        <f t="shared" ca="1" si="13"/>
        <v>-1.6279999999999999</v>
      </c>
      <c r="AE12" s="54">
        <f t="shared" ca="1" si="35"/>
        <v>14</v>
      </c>
      <c r="AF12" s="65">
        <f t="shared" ca="1" si="36"/>
        <v>55</v>
      </c>
      <c r="AG12" s="47">
        <f t="shared" ca="1" si="37"/>
        <v>14</v>
      </c>
      <c r="AH12" s="56"/>
      <c r="AI12" s="53">
        <f t="shared" ca="1" si="14"/>
        <v>8.9649999999999999</v>
      </c>
      <c r="AJ12" s="54">
        <f t="shared" ca="1" si="38"/>
        <v>11</v>
      </c>
      <c r="AK12" s="53">
        <f t="shared" ca="1" si="15"/>
        <v>19.858000000000001</v>
      </c>
      <c r="AL12" s="54">
        <f t="shared" ca="1" si="38"/>
        <v>14</v>
      </c>
      <c r="AM12" s="53">
        <f t="shared" ca="1" si="16"/>
        <v>23.478999999999999</v>
      </c>
      <c r="AN12" s="54">
        <f t="shared" ca="1" si="39"/>
        <v>14</v>
      </c>
      <c r="AO12" s="53">
        <f t="shared" ca="1" si="40"/>
        <v>23.388999999999999</v>
      </c>
      <c r="AP12" s="54">
        <f t="shared" ca="1" si="41"/>
        <v>12</v>
      </c>
      <c r="AQ12" s="65">
        <f t="shared" ca="1" si="42"/>
        <v>53</v>
      </c>
      <c r="AR12" s="47">
        <f t="shared" ca="1" si="43"/>
        <v>14</v>
      </c>
      <c r="AS12" s="56"/>
      <c r="AT12" s="46">
        <f t="shared" ca="1" si="44"/>
        <v>-4.87</v>
      </c>
      <c r="AU12" s="47">
        <f t="shared" ca="1" si="45"/>
        <v>15</v>
      </c>
      <c r="AV12" s="46">
        <f t="shared" ca="1" si="46"/>
        <v>11.042999999999999</v>
      </c>
      <c r="AW12" s="47">
        <f t="shared" ca="1" si="45"/>
        <v>7</v>
      </c>
      <c r="AX12" s="46">
        <f t="shared" ca="1" si="47"/>
        <v>298.565</v>
      </c>
      <c r="AY12" s="47">
        <f t="shared" ca="1" si="48"/>
        <v>10</v>
      </c>
      <c r="AZ12" s="46">
        <f t="shared" ca="1" si="49"/>
        <v>47.13</v>
      </c>
      <c r="BA12" s="47">
        <f t="shared" ca="1" si="50"/>
        <v>9</v>
      </c>
      <c r="BB12" s="46">
        <f t="shared" ca="1" si="51"/>
        <v>63</v>
      </c>
      <c r="BC12" s="47">
        <f t="shared" ca="1" si="52"/>
        <v>11</v>
      </c>
      <c r="BD12" s="56"/>
      <c r="BE12" s="53">
        <f t="shared" ca="1" si="17"/>
        <v>42.695999999999998</v>
      </c>
      <c r="BF12" s="54">
        <f t="shared" ca="1" si="53"/>
        <v>15</v>
      </c>
      <c r="BG12" s="53">
        <f t="shared" ca="1" si="18"/>
        <v>52.216999999999999</v>
      </c>
      <c r="BH12" s="54">
        <f t="shared" ca="1" si="54"/>
        <v>15</v>
      </c>
      <c r="BI12" s="53">
        <f t="shared" ca="1" si="19"/>
        <v>33.087000000000003</v>
      </c>
      <c r="BJ12" s="54">
        <f t="shared" ca="1" si="55"/>
        <v>9</v>
      </c>
      <c r="BK12" s="53">
        <f t="shared" ca="1" si="20"/>
        <v>33.130000000000003</v>
      </c>
      <c r="BL12" s="54">
        <f t="shared" ca="1" si="56"/>
        <v>12</v>
      </c>
      <c r="BM12" s="53">
        <f t="shared" ca="1" si="21"/>
        <v>49.424999999999997</v>
      </c>
      <c r="BN12" s="54">
        <f t="shared" ca="1" si="57"/>
        <v>13</v>
      </c>
      <c r="BO12" s="53">
        <f t="shared" ca="1" si="22"/>
        <v>-1.6519999999999999</v>
      </c>
      <c r="BP12" s="54">
        <f t="shared" ca="1" si="58"/>
        <v>13</v>
      </c>
      <c r="BQ12" s="65">
        <f t="shared" ca="1" si="59"/>
        <v>29</v>
      </c>
      <c r="BR12" s="47">
        <f t="shared" ca="1" si="60"/>
        <v>14</v>
      </c>
      <c r="BS12" s="56"/>
      <c r="BT12" s="57">
        <f>VLOOKUP($A12,'Ratings Season'!$A:$M,10,FALSE)</f>
        <v>8.4</v>
      </c>
      <c r="BU12" s="54">
        <f t="shared" si="61"/>
        <v>5</v>
      </c>
      <c r="BV12" s="57">
        <f>VLOOKUP($A12,'Ratings Season'!$A:$M,12,FALSE)</f>
        <v>7.5</v>
      </c>
      <c r="BW12" s="54">
        <f t="shared" si="62"/>
        <v>5</v>
      </c>
      <c r="BX12" s="57">
        <f>VLOOKUP($A12,'Ratings Season'!$A:$M,8,FALSE)</f>
        <v>15.9</v>
      </c>
      <c r="BY12" s="58">
        <f t="shared" si="63"/>
        <v>7</v>
      </c>
      <c r="BZ12" s="72"/>
    </row>
    <row r="13" spans="1:78" s="3" customFormat="1" ht="25" customHeight="1" x14ac:dyDescent="0.2">
      <c r="A13" s="83" t="s">
        <v>3</v>
      </c>
      <c r="B13" s="53">
        <f t="shared" ca="1" si="0"/>
        <v>1.538</v>
      </c>
      <c r="C13" s="54">
        <f t="shared" ca="1" si="23"/>
        <v>8</v>
      </c>
      <c r="D13" s="55">
        <f t="shared" ca="1" si="1"/>
        <v>1.462</v>
      </c>
      <c r="E13" s="54">
        <f t="shared" ca="1" si="24"/>
        <v>8</v>
      </c>
      <c r="F13" s="55">
        <f t="shared" ca="1" si="2"/>
        <v>73.86</v>
      </c>
      <c r="G13" s="54">
        <f t="shared" ca="1" si="24"/>
        <v>14</v>
      </c>
      <c r="H13" s="55">
        <f t="shared" ca="1" si="3"/>
        <v>-1.2689999999999999</v>
      </c>
      <c r="I13" s="54">
        <f t="shared" ca="1" si="25"/>
        <v>13</v>
      </c>
      <c r="J13" s="49">
        <f t="shared" ca="1" si="4"/>
        <v>61</v>
      </c>
      <c r="K13" s="47">
        <f t="shared" ca="1" si="26"/>
        <v>12</v>
      </c>
      <c r="L13" s="56"/>
      <c r="M13" s="53">
        <f t="shared" ca="1" si="5"/>
        <v>11.832000000000001</v>
      </c>
      <c r="N13" s="54">
        <f t="shared" ca="1" si="6"/>
        <v>9</v>
      </c>
      <c r="O13" s="53">
        <f t="shared" ca="1" si="7"/>
        <v>19.387</v>
      </c>
      <c r="P13" s="54">
        <f t="shared" ca="1" si="27"/>
        <v>11</v>
      </c>
      <c r="Q13" s="53">
        <f t="shared" ca="1" si="8"/>
        <v>20.544</v>
      </c>
      <c r="R13" s="54">
        <f t="shared" ca="1" si="28"/>
        <v>12</v>
      </c>
      <c r="S13" s="55">
        <f t="shared" ca="1" si="9"/>
        <v>0.45500000000000002</v>
      </c>
      <c r="T13" s="54">
        <f t="shared" ca="1" si="29"/>
        <v>7</v>
      </c>
      <c r="U13" s="49">
        <f t="shared" ca="1" si="30"/>
        <v>65</v>
      </c>
      <c r="V13" s="47">
        <f t="shared" ca="1" si="31"/>
        <v>9</v>
      </c>
      <c r="W13" s="56"/>
      <c r="X13" s="53">
        <f t="shared" ca="1" si="10"/>
        <v>42.572000000000003</v>
      </c>
      <c r="Y13" s="54">
        <f t="shared" ca="1" si="32"/>
        <v>12</v>
      </c>
      <c r="Z13" s="53">
        <f t="shared" ca="1" si="11"/>
        <v>22.696000000000002</v>
      </c>
      <c r="AA13" s="54">
        <f t="shared" ca="1" si="33"/>
        <v>9</v>
      </c>
      <c r="AB13" s="53">
        <f t="shared" ca="1" si="12"/>
        <v>48.034999999999997</v>
      </c>
      <c r="AC13" s="54">
        <f t="shared" ca="1" si="34"/>
        <v>9</v>
      </c>
      <c r="AD13" s="53">
        <f t="shared" ca="1" si="13"/>
        <v>-0.84299999999999997</v>
      </c>
      <c r="AE13" s="54">
        <f t="shared" ca="1" si="35"/>
        <v>9</v>
      </c>
      <c r="AF13" s="65">
        <f t="shared" ca="1" si="36"/>
        <v>65</v>
      </c>
      <c r="AG13" s="47">
        <f t="shared" ca="1" si="37"/>
        <v>10</v>
      </c>
      <c r="AH13" s="56"/>
      <c r="AI13" s="53">
        <f t="shared" ca="1" si="14"/>
        <v>8.4960000000000004</v>
      </c>
      <c r="AJ13" s="54">
        <f t="shared" ca="1" si="38"/>
        <v>9</v>
      </c>
      <c r="AK13" s="53">
        <f t="shared" ca="1" si="15"/>
        <v>19.263999999999999</v>
      </c>
      <c r="AL13" s="54">
        <f t="shared" ca="1" si="38"/>
        <v>9</v>
      </c>
      <c r="AM13" s="53">
        <f t="shared" ca="1" si="16"/>
        <v>22.015999999999998</v>
      </c>
      <c r="AN13" s="54">
        <f t="shared" ca="1" si="39"/>
        <v>11</v>
      </c>
      <c r="AO13" s="53">
        <f t="shared" ca="1" si="40"/>
        <v>20.885999999999999</v>
      </c>
      <c r="AP13" s="54">
        <f t="shared" ca="1" si="41"/>
        <v>4</v>
      </c>
      <c r="AQ13" s="65">
        <f t="shared" ca="1" si="42"/>
        <v>71</v>
      </c>
      <c r="AR13" s="47">
        <f t="shared" ca="1" si="43"/>
        <v>8</v>
      </c>
      <c r="AS13" s="56"/>
      <c r="AT13" s="46">
        <f t="shared" ca="1" si="44"/>
        <v>4.7690000000000001</v>
      </c>
      <c r="AU13" s="47">
        <f t="shared" ca="1" si="45"/>
        <v>3</v>
      </c>
      <c r="AV13" s="46">
        <f t="shared" ca="1" si="46"/>
        <v>12.577</v>
      </c>
      <c r="AW13" s="47">
        <f t="shared" ca="1" si="45"/>
        <v>1</v>
      </c>
      <c r="AX13" s="46">
        <f t="shared" ca="1" si="47"/>
        <v>304.96199999999999</v>
      </c>
      <c r="AY13" s="47">
        <f t="shared" ca="1" si="48"/>
        <v>4</v>
      </c>
      <c r="AZ13" s="46">
        <f t="shared" ca="1" si="49"/>
        <v>54.192</v>
      </c>
      <c r="BA13" s="47">
        <f t="shared" ca="1" si="50"/>
        <v>1</v>
      </c>
      <c r="BB13" s="46">
        <f t="shared" ca="1" si="51"/>
        <v>95</v>
      </c>
      <c r="BC13" s="47">
        <f t="shared" ca="1" si="52"/>
        <v>1</v>
      </c>
      <c r="BD13" s="56"/>
      <c r="BE13" s="53">
        <f t="shared" ca="1" si="17"/>
        <v>52.5</v>
      </c>
      <c r="BF13" s="54">
        <f t="shared" ca="1" si="53"/>
        <v>5</v>
      </c>
      <c r="BG13" s="53">
        <f t="shared" ca="1" si="18"/>
        <v>45.037999999999997</v>
      </c>
      <c r="BH13" s="54">
        <f t="shared" ca="1" si="54"/>
        <v>9</v>
      </c>
      <c r="BI13" s="53">
        <f t="shared" ca="1" si="19"/>
        <v>32.884999999999998</v>
      </c>
      <c r="BJ13" s="54">
        <f t="shared" ca="1" si="55"/>
        <v>10</v>
      </c>
      <c r="BK13" s="53">
        <f t="shared" ca="1" si="20"/>
        <v>30.768999999999998</v>
      </c>
      <c r="BL13" s="54">
        <f t="shared" ca="1" si="56"/>
        <v>7</v>
      </c>
      <c r="BM13" s="53">
        <f t="shared" ca="1" si="21"/>
        <v>50.573999999999998</v>
      </c>
      <c r="BN13" s="54">
        <f t="shared" ca="1" si="57"/>
        <v>9</v>
      </c>
      <c r="BO13" s="53">
        <f t="shared" ca="1" si="22"/>
        <v>1.538</v>
      </c>
      <c r="BP13" s="54">
        <f t="shared" ca="1" si="58"/>
        <v>8</v>
      </c>
      <c r="BQ13" s="65">
        <f t="shared" ca="1" si="59"/>
        <v>58</v>
      </c>
      <c r="BR13" s="47">
        <f t="shared" ca="1" si="60"/>
        <v>8</v>
      </c>
      <c r="BS13" s="56"/>
      <c r="BT13" s="57">
        <f>VLOOKUP($A13,'Ratings Season'!$A:$M,10,FALSE)</f>
        <v>5.9</v>
      </c>
      <c r="BU13" s="54">
        <f t="shared" si="61"/>
        <v>7</v>
      </c>
      <c r="BV13" s="57">
        <f>VLOOKUP($A13,'Ratings Season'!$A:$M,12,FALSE)</f>
        <v>1.2</v>
      </c>
      <c r="BW13" s="54">
        <f t="shared" si="62"/>
        <v>10</v>
      </c>
      <c r="BX13" s="57">
        <f>VLOOKUP($A13,'Ratings Season'!$A:$M,8,FALSE)</f>
        <v>7.1</v>
      </c>
      <c r="BY13" s="58">
        <f t="shared" si="63"/>
        <v>8</v>
      </c>
      <c r="BZ13" s="72"/>
    </row>
    <row r="14" spans="1:78" s="3" customFormat="1" ht="25" customHeight="1" x14ac:dyDescent="0.2">
      <c r="A14" s="84" t="s">
        <v>2</v>
      </c>
      <c r="B14" s="53">
        <f t="shared" ca="1" si="0"/>
        <v>0.95699999999999996</v>
      </c>
      <c r="C14" s="54">
        <f t="shared" ca="1" si="23"/>
        <v>9</v>
      </c>
      <c r="D14" s="55">
        <f t="shared" ca="1" si="1"/>
        <v>3.0870000000000002</v>
      </c>
      <c r="E14" s="54">
        <f t="shared" ca="1" si="24"/>
        <v>4</v>
      </c>
      <c r="F14" s="55">
        <f t="shared" ca="1" si="2"/>
        <v>74.162000000000006</v>
      </c>
      <c r="G14" s="54">
        <f t="shared" ca="1" si="24"/>
        <v>11</v>
      </c>
      <c r="H14" s="55">
        <f t="shared" ca="1" si="3"/>
        <v>1</v>
      </c>
      <c r="I14" s="54">
        <f t="shared" ca="1" si="25"/>
        <v>7</v>
      </c>
      <c r="J14" s="49">
        <f t="shared" ca="1" si="4"/>
        <v>73</v>
      </c>
      <c r="K14" s="47">
        <f t="shared" ca="1" si="26"/>
        <v>5</v>
      </c>
      <c r="L14" s="56"/>
      <c r="M14" s="53">
        <f t="shared" ca="1" si="5"/>
        <v>11.191000000000001</v>
      </c>
      <c r="N14" s="54">
        <f t="shared" ca="1" si="6"/>
        <v>14</v>
      </c>
      <c r="O14" s="53">
        <f t="shared" ca="1" si="7"/>
        <v>18.445</v>
      </c>
      <c r="P14" s="54">
        <f t="shared" ca="1" si="27"/>
        <v>15</v>
      </c>
      <c r="Q14" s="53">
        <f t="shared" ca="1" si="8"/>
        <v>22.66</v>
      </c>
      <c r="R14" s="54">
        <f t="shared" ca="1" si="28"/>
        <v>4</v>
      </c>
      <c r="S14" s="55">
        <f t="shared" ca="1" si="9"/>
        <v>1.254</v>
      </c>
      <c r="T14" s="54">
        <f t="shared" ca="1" si="29"/>
        <v>4</v>
      </c>
      <c r="U14" s="49">
        <f t="shared" ca="1" si="30"/>
        <v>67</v>
      </c>
      <c r="V14" s="47">
        <f t="shared" ca="1" si="31"/>
        <v>8</v>
      </c>
      <c r="W14" s="56"/>
      <c r="X14" s="53">
        <f t="shared" ca="1" si="10"/>
        <v>40.463999999999999</v>
      </c>
      <c r="Y14" s="54">
        <f t="shared" ca="1" si="32"/>
        <v>16</v>
      </c>
      <c r="Z14" s="53">
        <f t="shared" ca="1" si="11"/>
        <v>20.876000000000001</v>
      </c>
      <c r="AA14" s="54">
        <f t="shared" ca="1" si="33"/>
        <v>17</v>
      </c>
      <c r="AB14" s="53">
        <f t="shared" ca="1" si="12"/>
        <v>45.848999999999997</v>
      </c>
      <c r="AC14" s="54">
        <f t="shared" ca="1" si="34"/>
        <v>15</v>
      </c>
      <c r="AD14" s="53">
        <f t="shared" ca="1" si="13"/>
        <v>-2.976</v>
      </c>
      <c r="AE14" s="54">
        <f t="shared" ca="1" si="35"/>
        <v>17</v>
      </c>
      <c r="AF14" s="65">
        <f t="shared" ca="1" si="36"/>
        <v>39</v>
      </c>
      <c r="AG14" s="47">
        <f t="shared" ca="1" si="37"/>
        <v>18</v>
      </c>
      <c r="AH14" s="56"/>
      <c r="AI14" s="53">
        <f t="shared" ca="1" si="14"/>
        <v>11.765000000000001</v>
      </c>
      <c r="AJ14" s="54">
        <f t="shared" ca="1" si="38"/>
        <v>16</v>
      </c>
      <c r="AK14" s="53">
        <f t="shared" ca="1" si="15"/>
        <v>21.61</v>
      </c>
      <c r="AL14" s="54">
        <f t="shared" ca="1" si="38"/>
        <v>16</v>
      </c>
      <c r="AM14" s="53">
        <f t="shared" ca="1" si="16"/>
        <v>25.831</v>
      </c>
      <c r="AN14" s="54">
        <f t="shared" ca="1" si="39"/>
        <v>16</v>
      </c>
      <c r="AO14" s="53">
        <f t="shared" ca="1" si="40"/>
        <v>25.367000000000001</v>
      </c>
      <c r="AP14" s="54">
        <f t="shared" ca="1" si="41"/>
        <v>17</v>
      </c>
      <c r="AQ14" s="65">
        <f t="shared" ca="1" si="42"/>
        <v>39</v>
      </c>
      <c r="AR14" s="47">
        <f t="shared" ca="1" si="43"/>
        <v>16</v>
      </c>
      <c r="AS14" s="56"/>
      <c r="AT14" s="46">
        <f t="shared" ca="1" si="44"/>
        <v>-6.5220000000000002</v>
      </c>
      <c r="AU14" s="47">
        <f t="shared" ca="1" si="45"/>
        <v>17</v>
      </c>
      <c r="AV14" s="46">
        <f t="shared" ca="1" si="46"/>
        <v>10.913</v>
      </c>
      <c r="AW14" s="47">
        <f t="shared" ca="1" si="45"/>
        <v>9</v>
      </c>
      <c r="AX14" s="46">
        <f t="shared" ca="1" si="47"/>
        <v>286.60899999999998</v>
      </c>
      <c r="AY14" s="47">
        <f t="shared" ca="1" si="48"/>
        <v>18</v>
      </c>
      <c r="AZ14" s="46">
        <f t="shared" ca="1" si="49"/>
        <v>40.130000000000003</v>
      </c>
      <c r="BA14" s="47">
        <f t="shared" ca="1" si="50"/>
        <v>17</v>
      </c>
      <c r="BB14" s="46">
        <f t="shared" ca="1" si="51"/>
        <v>43</v>
      </c>
      <c r="BC14" s="47">
        <f t="shared" ca="1" si="52"/>
        <v>18</v>
      </c>
      <c r="BD14" s="56"/>
      <c r="BE14" s="53">
        <f t="shared" ca="1" si="17"/>
        <v>42.13</v>
      </c>
      <c r="BF14" s="54">
        <f t="shared" ca="1" si="53"/>
        <v>16</v>
      </c>
      <c r="BG14" s="53">
        <f t="shared" ca="1" si="18"/>
        <v>55.042999999999999</v>
      </c>
      <c r="BH14" s="54">
        <f t="shared" ca="1" si="54"/>
        <v>16</v>
      </c>
      <c r="BI14" s="53">
        <f t="shared" ca="1" si="19"/>
        <v>28.042999999999999</v>
      </c>
      <c r="BJ14" s="54">
        <f t="shared" ca="1" si="55"/>
        <v>15</v>
      </c>
      <c r="BK14" s="53">
        <f t="shared" ca="1" si="20"/>
        <v>31.521999999999998</v>
      </c>
      <c r="BL14" s="54">
        <f t="shared" ca="1" si="56"/>
        <v>9</v>
      </c>
      <c r="BM14" s="53">
        <f t="shared" ca="1" si="21"/>
        <v>48.286999999999999</v>
      </c>
      <c r="BN14" s="54">
        <f t="shared" ca="1" si="57"/>
        <v>15</v>
      </c>
      <c r="BO14" s="53">
        <f t="shared" ca="1" si="22"/>
        <v>0.95699999999999996</v>
      </c>
      <c r="BP14" s="54">
        <f t="shared" ca="1" si="58"/>
        <v>9</v>
      </c>
      <c r="BQ14" s="65">
        <f t="shared" ca="1" si="59"/>
        <v>26</v>
      </c>
      <c r="BR14" s="47">
        <f t="shared" ca="1" si="60"/>
        <v>15</v>
      </c>
      <c r="BS14" s="56"/>
      <c r="BT14" s="57">
        <f>VLOOKUP($A14,'Ratings Season'!$A:$M,10,FALSE)</f>
        <v>6.9</v>
      </c>
      <c r="BU14" s="54">
        <f t="shared" si="61"/>
        <v>6</v>
      </c>
      <c r="BV14" s="57">
        <f>VLOOKUP($A14,'Ratings Season'!$A:$M,12,FALSE)</f>
        <v>9.1999999999999993</v>
      </c>
      <c r="BW14" s="54">
        <f t="shared" si="62"/>
        <v>3</v>
      </c>
      <c r="BX14" s="57">
        <f>VLOOKUP($A14,'Ratings Season'!$A:$M,8,FALSE)</f>
        <v>16.100000000000001</v>
      </c>
      <c r="BY14" s="58">
        <f t="shared" si="63"/>
        <v>6</v>
      </c>
      <c r="BZ14" s="72"/>
    </row>
    <row r="15" spans="1:78" s="3" customFormat="1" ht="25" customHeight="1" x14ac:dyDescent="0.2">
      <c r="A15" s="85" t="s">
        <v>16</v>
      </c>
      <c r="B15" s="53">
        <f t="shared" ca="1" si="0"/>
        <v>5.64</v>
      </c>
      <c r="C15" s="54">
        <f t="shared" ca="1" si="23"/>
        <v>1</v>
      </c>
      <c r="D15" s="55">
        <f t="shared" ca="1" si="1"/>
        <v>3.76</v>
      </c>
      <c r="E15" s="54">
        <f t="shared" ca="1" si="24"/>
        <v>3</v>
      </c>
      <c r="F15" s="55">
        <f t="shared" ca="1" si="2"/>
        <v>75.838999999999999</v>
      </c>
      <c r="G15" s="54">
        <f t="shared" ca="1" si="24"/>
        <v>6</v>
      </c>
      <c r="H15" s="55">
        <f t="shared" ca="1" si="3"/>
        <v>2.04</v>
      </c>
      <c r="I15" s="54">
        <f t="shared" ca="1" si="25"/>
        <v>4</v>
      </c>
      <c r="J15" s="49">
        <f t="shared" ca="1" si="4"/>
        <v>90</v>
      </c>
      <c r="K15" s="47">
        <f t="shared" ca="1" si="26"/>
        <v>2</v>
      </c>
      <c r="L15" s="56"/>
      <c r="M15" s="53">
        <f t="shared" ca="1" si="5"/>
        <v>12.154</v>
      </c>
      <c r="N15" s="54">
        <f t="shared" ca="1" si="6"/>
        <v>8</v>
      </c>
      <c r="O15" s="53">
        <f t="shared" ca="1" si="7"/>
        <v>19.231999999999999</v>
      </c>
      <c r="P15" s="54">
        <f t="shared" ca="1" si="27"/>
        <v>12</v>
      </c>
      <c r="Q15" s="53">
        <f t="shared" ca="1" si="8"/>
        <v>19.84</v>
      </c>
      <c r="R15" s="54">
        <f t="shared" ca="1" si="28"/>
        <v>14</v>
      </c>
      <c r="S15" s="55">
        <f t="shared" ca="1" si="9"/>
        <v>-0.255</v>
      </c>
      <c r="T15" s="54">
        <f t="shared" ca="1" si="29"/>
        <v>11</v>
      </c>
      <c r="U15" s="49">
        <f t="shared" ca="1" si="30"/>
        <v>59</v>
      </c>
      <c r="V15" s="47">
        <f t="shared" ca="1" si="31"/>
        <v>12</v>
      </c>
      <c r="W15" s="56"/>
      <c r="X15" s="53">
        <f t="shared" ca="1" si="10"/>
        <v>40.959000000000003</v>
      </c>
      <c r="Y15" s="54">
        <f t="shared" ca="1" si="32"/>
        <v>15</v>
      </c>
      <c r="Z15" s="53">
        <f t="shared" ca="1" si="11"/>
        <v>21.986000000000001</v>
      </c>
      <c r="AA15" s="54">
        <f t="shared" ca="1" si="33"/>
        <v>14</v>
      </c>
      <c r="AB15" s="53">
        <f t="shared" ca="1" si="12"/>
        <v>48.054000000000002</v>
      </c>
      <c r="AC15" s="54">
        <f t="shared" ca="1" si="34"/>
        <v>8</v>
      </c>
      <c r="AD15" s="53">
        <f t="shared" ca="1" si="13"/>
        <v>2.5099999999999998</v>
      </c>
      <c r="AE15" s="54">
        <f t="shared" ca="1" si="35"/>
        <v>4</v>
      </c>
      <c r="AF15" s="65">
        <f t="shared" ca="1" si="36"/>
        <v>63</v>
      </c>
      <c r="AG15" s="47">
        <f t="shared" ca="1" si="37"/>
        <v>11</v>
      </c>
      <c r="AH15" s="56"/>
      <c r="AI15" s="53">
        <f t="shared" ca="1" si="14"/>
        <v>6.7510000000000003</v>
      </c>
      <c r="AJ15" s="54">
        <f t="shared" ca="1" si="38"/>
        <v>3</v>
      </c>
      <c r="AK15" s="53">
        <f t="shared" ca="1" si="15"/>
        <v>16.291</v>
      </c>
      <c r="AL15" s="54">
        <f t="shared" ca="1" si="38"/>
        <v>1</v>
      </c>
      <c r="AM15" s="53">
        <f t="shared" ca="1" si="16"/>
        <v>16.367000000000001</v>
      </c>
      <c r="AN15" s="54">
        <f t="shared" ca="1" si="39"/>
        <v>1</v>
      </c>
      <c r="AO15" s="53">
        <f t="shared" ca="1" si="40"/>
        <v>21.001999999999999</v>
      </c>
      <c r="AP15" s="54">
        <f t="shared" ca="1" si="41"/>
        <v>5</v>
      </c>
      <c r="AQ15" s="65">
        <f t="shared" ca="1" si="42"/>
        <v>94</v>
      </c>
      <c r="AR15" s="47">
        <f t="shared" ca="1" si="43"/>
        <v>1</v>
      </c>
      <c r="AS15" s="56"/>
      <c r="AT15" s="46">
        <f t="shared" ca="1" si="44"/>
        <v>-0.24</v>
      </c>
      <c r="AU15" s="47">
        <f t="shared" ca="1" si="45"/>
        <v>10</v>
      </c>
      <c r="AV15" s="46">
        <f t="shared" ca="1" si="46"/>
        <v>12.16</v>
      </c>
      <c r="AW15" s="47">
        <f t="shared" ca="1" si="45"/>
        <v>2</v>
      </c>
      <c r="AX15" s="46">
        <f t="shared" ca="1" si="47"/>
        <v>300.16000000000003</v>
      </c>
      <c r="AY15" s="47">
        <f t="shared" ca="1" si="48"/>
        <v>8</v>
      </c>
      <c r="AZ15" s="46">
        <f t="shared" ca="1" si="49"/>
        <v>47.04</v>
      </c>
      <c r="BA15" s="47">
        <f t="shared" ca="1" si="50"/>
        <v>11</v>
      </c>
      <c r="BB15" s="46">
        <f t="shared" ca="1" si="51"/>
        <v>73</v>
      </c>
      <c r="BC15" s="47">
        <f t="shared" ca="1" si="52"/>
        <v>5</v>
      </c>
      <c r="BD15" s="56"/>
      <c r="BE15" s="53">
        <f t="shared" ca="1" si="17"/>
        <v>51.24</v>
      </c>
      <c r="BF15" s="54">
        <f t="shared" ca="1" si="53"/>
        <v>7</v>
      </c>
      <c r="BG15" s="53">
        <f t="shared" ca="1" si="18"/>
        <v>41.08</v>
      </c>
      <c r="BH15" s="54">
        <f t="shared" ca="1" si="54"/>
        <v>2</v>
      </c>
      <c r="BI15" s="53">
        <f t="shared" ca="1" si="19"/>
        <v>34.520000000000003</v>
      </c>
      <c r="BJ15" s="54">
        <f t="shared" ca="1" si="55"/>
        <v>6</v>
      </c>
      <c r="BK15" s="53">
        <f t="shared" ca="1" si="20"/>
        <v>28.4</v>
      </c>
      <c r="BL15" s="54">
        <f t="shared" ca="1" si="56"/>
        <v>4</v>
      </c>
      <c r="BM15" s="53">
        <f t="shared" ca="1" si="21"/>
        <v>53.857999999999997</v>
      </c>
      <c r="BN15" s="54">
        <f t="shared" ca="1" si="57"/>
        <v>1</v>
      </c>
      <c r="BO15" s="53">
        <f t="shared" ca="1" si="22"/>
        <v>5.64</v>
      </c>
      <c r="BP15" s="54">
        <f t="shared" ca="1" si="58"/>
        <v>1</v>
      </c>
      <c r="BQ15" s="65">
        <f t="shared" ca="1" si="59"/>
        <v>85</v>
      </c>
      <c r="BR15" s="47">
        <f t="shared" ca="1" si="60"/>
        <v>1</v>
      </c>
      <c r="BS15" s="56"/>
      <c r="BT15" s="57">
        <f>VLOOKUP($A15,'Ratings Season'!$A:$M,10,FALSE)</f>
        <v>-0.8</v>
      </c>
      <c r="BU15" s="54">
        <f t="shared" si="61"/>
        <v>10</v>
      </c>
      <c r="BV15" s="57">
        <f>VLOOKUP($A15,'Ratings Season'!$A:$M,12,FALSE)</f>
        <v>-2.9</v>
      </c>
      <c r="BW15" s="54">
        <f t="shared" si="62"/>
        <v>12</v>
      </c>
      <c r="BX15" s="57">
        <f>VLOOKUP($A15,'Ratings Season'!$A:$M,8,FALSE)</f>
        <v>-3.7</v>
      </c>
      <c r="BY15" s="58">
        <f t="shared" si="63"/>
        <v>12</v>
      </c>
      <c r="BZ15" s="72"/>
    </row>
    <row r="16" spans="1:78" s="3" customFormat="1" ht="25" customHeight="1" x14ac:dyDescent="0.2">
      <c r="A16" s="86" t="s">
        <v>11</v>
      </c>
      <c r="B16" s="53">
        <f t="shared" ca="1" si="0"/>
        <v>-8.4779999999999998</v>
      </c>
      <c r="C16" s="54">
        <f t="shared" ca="1" si="23"/>
        <v>17</v>
      </c>
      <c r="D16" s="55">
        <f t="shared" ca="1" si="1"/>
        <v>-6.9569999999999999</v>
      </c>
      <c r="E16" s="54">
        <f t="shared" ca="1" si="24"/>
        <v>18</v>
      </c>
      <c r="F16" s="55">
        <f t="shared" ca="1" si="2"/>
        <v>75.054000000000002</v>
      </c>
      <c r="G16" s="54">
        <f t="shared" ca="1" si="24"/>
        <v>8</v>
      </c>
      <c r="H16" s="55">
        <f t="shared" ca="1" si="3"/>
        <v>-0.60899999999999999</v>
      </c>
      <c r="I16" s="54">
        <f t="shared" ca="1" si="25"/>
        <v>10</v>
      </c>
      <c r="J16" s="49">
        <f t="shared" ca="1" si="4"/>
        <v>51</v>
      </c>
      <c r="K16" s="47">
        <f t="shared" ca="1" si="26"/>
        <v>15</v>
      </c>
      <c r="L16" s="56"/>
      <c r="M16" s="53">
        <f t="shared" ca="1" si="5"/>
        <v>9.7409999999999997</v>
      </c>
      <c r="N16" s="54">
        <f t="shared" ca="1" si="6"/>
        <v>18</v>
      </c>
      <c r="O16" s="53">
        <f t="shared" ca="1" si="7"/>
        <v>17.402999999999999</v>
      </c>
      <c r="P16" s="54">
        <f t="shared" ca="1" si="27"/>
        <v>17</v>
      </c>
      <c r="Q16" s="53">
        <f t="shared" ca="1" si="8"/>
        <v>18.786999999999999</v>
      </c>
      <c r="R16" s="54">
        <f t="shared" ca="1" si="28"/>
        <v>16</v>
      </c>
      <c r="S16" s="55">
        <f t="shared" ca="1" si="9"/>
        <v>-2.4910000000000001</v>
      </c>
      <c r="T16" s="54">
        <f t="shared" ca="1" si="29"/>
        <v>18</v>
      </c>
      <c r="U16" s="49">
        <f t="shared" ca="1" si="30"/>
        <v>35</v>
      </c>
      <c r="V16" s="47">
        <f t="shared" ca="1" si="31"/>
        <v>17</v>
      </c>
      <c r="W16" s="56"/>
      <c r="X16" s="53">
        <f t="shared" ca="1" si="10"/>
        <v>41.04</v>
      </c>
      <c r="Y16" s="54">
        <f t="shared" ca="1" si="32"/>
        <v>14</v>
      </c>
      <c r="Z16" s="53">
        <f t="shared" ca="1" si="11"/>
        <v>22.562999999999999</v>
      </c>
      <c r="AA16" s="54">
        <f t="shared" ca="1" si="33"/>
        <v>10</v>
      </c>
      <c r="AB16" s="53">
        <f t="shared" ca="1" si="12"/>
        <v>51.158000000000001</v>
      </c>
      <c r="AC16" s="54">
        <f t="shared" ca="1" si="34"/>
        <v>2</v>
      </c>
      <c r="AD16" s="53">
        <f t="shared" ca="1" si="13"/>
        <v>-0.21099999999999999</v>
      </c>
      <c r="AE16" s="54">
        <f t="shared" ca="1" si="35"/>
        <v>8</v>
      </c>
      <c r="AF16" s="65">
        <f t="shared" ca="1" si="36"/>
        <v>70</v>
      </c>
      <c r="AG16" s="47">
        <f t="shared" ca="1" si="37"/>
        <v>6</v>
      </c>
      <c r="AH16" s="56"/>
      <c r="AI16" s="53">
        <f t="shared" ca="1" si="14"/>
        <v>12.5</v>
      </c>
      <c r="AJ16" s="54">
        <f t="shared" ca="1" si="38"/>
        <v>17</v>
      </c>
      <c r="AK16" s="53">
        <f t="shared" ca="1" si="15"/>
        <v>24.033999999999999</v>
      </c>
      <c r="AL16" s="54">
        <f t="shared" ca="1" si="38"/>
        <v>17</v>
      </c>
      <c r="AM16" s="53">
        <f t="shared" ca="1" si="16"/>
        <v>26.158999999999999</v>
      </c>
      <c r="AN16" s="54">
        <f t="shared" ca="1" si="39"/>
        <v>18</v>
      </c>
      <c r="AO16" s="53">
        <f t="shared" ca="1" si="40"/>
        <v>25.167999999999999</v>
      </c>
      <c r="AP16" s="54">
        <f t="shared" ca="1" si="41"/>
        <v>16</v>
      </c>
      <c r="AQ16" s="65">
        <f t="shared" ca="1" si="42"/>
        <v>36</v>
      </c>
      <c r="AR16" s="47">
        <f t="shared" ca="1" si="43"/>
        <v>17</v>
      </c>
      <c r="AS16" s="56"/>
      <c r="AT16" s="46">
        <f t="shared" ca="1" si="44"/>
        <v>-5.0430000000000001</v>
      </c>
      <c r="AU16" s="47">
        <f t="shared" ca="1" si="45"/>
        <v>16</v>
      </c>
      <c r="AV16" s="46">
        <f t="shared" ca="1" si="46"/>
        <v>9.1300000000000008</v>
      </c>
      <c r="AW16" s="47">
        <f t="shared" ca="1" si="45"/>
        <v>18</v>
      </c>
      <c r="AX16" s="46">
        <f t="shared" ca="1" si="47"/>
        <v>304</v>
      </c>
      <c r="AY16" s="47">
        <f t="shared" ca="1" si="48"/>
        <v>5</v>
      </c>
      <c r="AZ16" s="46">
        <f t="shared" ca="1" si="49"/>
        <v>45.347999999999999</v>
      </c>
      <c r="BA16" s="47">
        <f t="shared" ca="1" si="50"/>
        <v>13</v>
      </c>
      <c r="BB16" s="46">
        <f t="shared" ca="1" si="51"/>
        <v>52</v>
      </c>
      <c r="BC16" s="47">
        <f t="shared" ca="1" si="52"/>
        <v>16</v>
      </c>
      <c r="BD16" s="56"/>
      <c r="BE16" s="53">
        <f t="shared" ca="1" si="17"/>
        <v>39.869999999999997</v>
      </c>
      <c r="BF16" s="54">
        <f t="shared" ca="1" si="53"/>
        <v>17</v>
      </c>
      <c r="BG16" s="53">
        <f t="shared" ca="1" si="18"/>
        <v>61.042999999999999</v>
      </c>
      <c r="BH16" s="54">
        <f t="shared" ca="1" si="54"/>
        <v>18</v>
      </c>
      <c r="BI16" s="53">
        <f t="shared" ca="1" si="19"/>
        <v>28.390999999999998</v>
      </c>
      <c r="BJ16" s="54">
        <f t="shared" ca="1" si="55"/>
        <v>14</v>
      </c>
      <c r="BK16" s="53">
        <f t="shared" ca="1" si="20"/>
        <v>35.826000000000001</v>
      </c>
      <c r="BL16" s="54">
        <f t="shared" ca="1" si="56"/>
        <v>17</v>
      </c>
      <c r="BM16" s="53">
        <f t="shared" ca="1" si="21"/>
        <v>43.860999999999997</v>
      </c>
      <c r="BN16" s="54">
        <f t="shared" ca="1" si="57"/>
        <v>18</v>
      </c>
      <c r="BO16" s="53">
        <f t="shared" ca="1" si="22"/>
        <v>-8.4779999999999998</v>
      </c>
      <c r="BP16" s="54">
        <f t="shared" ca="1" si="58"/>
        <v>17</v>
      </c>
      <c r="BQ16" s="65">
        <f t="shared" ca="1" si="59"/>
        <v>5</v>
      </c>
      <c r="BR16" s="47">
        <f t="shared" ca="1" si="60"/>
        <v>17</v>
      </c>
      <c r="BS16" s="56"/>
      <c r="BT16" s="57">
        <f>VLOOKUP($A16,'Ratings Season'!$A:$M,10,FALSE)</f>
        <v>-5.3</v>
      </c>
      <c r="BU16" s="54">
        <f t="shared" si="61"/>
        <v>13</v>
      </c>
      <c r="BV16" s="57">
        <f>VLOOKUP($A16,'Ratings Season'!$A:$M,12,FALSE)</f>
        <v>-16.100000000000001</v>
      </c>
      <c r="BW16" s="54">
        <f t="shared" si="62"/>
        <v>17</v>
      </c>
      <c r="BX16" s="57">
        <f>VLOOKUP($A16,'Ratings Season'!$A:$M,8,FALSE)</f>
        <v>-21.4</v>
      </c>
      <c r="BY16" s="58">
        <f t="shared" si="63"/>
        <v>15</v>
      </c>
      <c r="BZ16" s="72"/>
    </row>
    <row r="17" spans="1:78" s="3" customFormat="1" ht="25" customHeight="1" x14ac:dyDescent="0.2">
      <c r="A17" s="87" t="s">
        <v>13</v>
      </c>
      <c r="B17" s="53">
        <f t="shared" ca="1" si="0"/>
        <v>-2.16</v>
      </c>
      <c r="C17" s="54">
        <f t="shared" ca="1" si="23"/>
        <v>16</v>
      </c>
      <c r="D17" s="55">
        <f t="shared" ca="1" si="1"/>
        <v>1.1200000000000001</v>
      </c>
      <c r="E17" s="54">
        <f t="shared" ca="1" si="24"/>
        <v>11</v>
      </c>
      <c r="F17" s="55">
        <f t="shared" ca="1" si="2"/>
        <v>78.926000000000002</v>
      </c>
      <c r="G17" s="54">
        <f t="shared" ca="1" si="24"/>
        <v>1</v>
      </c>
      <c r="H17" s="55">
        <f t="shared" ca="1" si="3"/>
        <v>1.1599999999999999</v>
      </c>
      <c r="I17" s="54">
        <f t="shared" ca="1" si="25"/>
        <v>6</v>
      </c>
      <c r="J17" s="49">
        <f t="shared" ca="1" si="4"/>
        <v>70</v>
      </c>
      <c r="K17" s="47">
        <f t="shared" ca="1" si="26"/>
        <v>7</v>
      </c>
      <c r="L17" s="56"/>
      <c r="M17" s="53">
        <f t="shared" ca="1" si="5"/>
        <v>11.686999999999999</v>
      </c>
      <c r="N17" s="54">
        <f t="shared" ca="1" si="6"/>
        <v>10</v>
      </c>
      <c r="O17" s="53">
        <f t="shared" ca="1" si="7"/>
        <v>22.277000000000001</v>
      </c>
      <c r="P17" s="54">
        <f t="shared" ca="1" si="27"/>
        <v>1</v>
      </c>
      <c r="Q17" s="53">
        <f t="shared" ca="1" si="8"/>
        <v>23.384</v>
      </c>
      <c r="R17" s="54">
        <f t="shared" ca="1" si="28"/>
        <v>2</v>
      </c>
      <c r="S17" s="55">
        <f t="shared" ca="1" si="9"/>
        <v>0.67300000000000004</v>
      </c>
      <c r="T17" s="54">
        <f t="shared" ca="1" si="29"/>
        <v>6</v>
      </c>
      <c r="U17" s="49">
        <f t="shared" ca="1" si="30"/>
        <v>85</v>
      </c>
      <c r="V17" s="47">
        <f t="shared" ca="1" si="31"/>
        <v>3</v>
      </c>
      <c r="W17" s="56"/>
      <c r="X17" s="53">
        <f t="shared" ca="1" si="10"/>
        <v>45.415999999999997</v>
      </c>
      <c r="Y17" s="54">
        <f t="shared" ca="1" si="32"/>
        <v>4</v>
      </c>
      <c r="Z17" s="53">
        <f t="shared" ca="1" si="11"/>
        <v>23.271999999999998</v>
      </c>
      <c r="AA17" s="54">
        <f t="shared" ca="1" si="33"/>
        <v>7</v>
      </c>
      <c r="AB17" s="53">
        <f t="shared" ca="1" si="12"/>
        <v>45.58</v>
      </c>
      <c r="AC17" s="54">
        <f t="shared" ca="1" si="34"/>
        <v>16</v>
      </c>
      <c r="AD17" s="53">
        <f t="shared" ca="1" si="13"/>
        <v>-2.2160000000000002</v>
      </c>
      <c r="AE17" s="54">
        <f t="shared" ca="1" si="35"/>
        <v>15</v>
      </c>
      <c r="AF17" s="65">
        <f t="shared" ca="1" si="36"/>
        <v>62</v>
      </c>
      <c r="AG17" s="47">
        <f t="shared" ca="1" si="37"/>
        <v>12</v>
      </c>
      <c r="AH17" s="56"/>
      <c r="AI17" s="53">
        <f t="shared" ca="1" si="14"/>
        <v>9.2959999999999994</v>
      </c>
      <c r="AJ17" s="54">
        <f t="shared" ca="1" si="38"/>
        <v>13</v>
      </c>
      <c r="AK17" s="53">
        <f t="shared" ca="1" si="15"/>
        <v>19.292999999999999</v>
      </c>
      <c r="AL17" s="54">
        <f t="shared" ca="1" si="38"/>
        <v>10</v>
      </c>
      <c r="AM17" s="53">
        <f t="shared" ca="1" si="16"/>
        <v>20.198</v>
      </c>
      <c r="AN17" s="54">
        <f t="shared" ca="1" si="39"/>
        <v>10</v>
      </c>
      <c r="AO17" s="53">
        <f t="shared" ca="1" si="40"/>
        <v>24.242000000000001</v>
      </c>
      <c r="AP17" s="54">
        <f t="shared" ca="1" si="41"/>
        <v>15</v>
      </c>
      <c r="AQ17" s="65">
        <f t="shared" ca="1" si="42"/>
        <v>56</v>
      </c>
      <c r="AR17" s="47">
        <f t="shared" ca="1" si="43"/>
        <v>12</v>
      </c>
      <c r="AS17" s="56"/>
      <c r="AT17" s="46">
        <f t="shared" ca="1" si="44"/>
        <v>3.4</v>
      </c>
      <c r="AU17" s="47">
        <f t="shared" ca="1" si="45"/>
        <v>4</v>
      </c>
      <c r="AV17" s="46">
        <f t="shared" ca="1" si="46"/>
        <v>12.08</v>
      </c>
      <c r="AW17" s="47">
        <f t="shared" ca="1" si="45"/>
        <v>3</v>
      </c>
      <c r="AX17" s="46">
        <f t="shared" ca="1" si="47"/>
        <v>294.83999999999997</v>
      </c>
      <c r="AY17" s="47">
        <f t="shared" ca="1" si="48"/>
        <v>14</v>
      </c>
      <c r="AZ17" s="46">
        <f t="shared" ca="1" si="49"/>
        <v>49.88</v>
      </c>
      <c r="BA17" s="47">
        <f t="shared" ca="1" si="50"/>
        <v>5</v>
      </c>
      <c r="BB17" s="46">
        <f t="shared" ca="1" si="51"/>
        <v>78</v>
      </c>
      <c r="BC17" s="47">
        <f t="shared" ca="1" si="52"/>
        <v>3</v>
      </c>
      <c r="BD17" s="56"/>
      <c r="BE17" s="53">
        <f t="shared" ca="1" si="17"/>
        <v>50.08</v>
      </c>
      <c r="BF17" s="54">
        <f t="shared" ca="1" si="53"/>
        <v>8</v>
      </c>
      <c r="BG17" s="53">
        <f t="shared" ca="1" si="18"/>
        <v>45.68</v>
      </c>
      <c r="BH17" s="54">
        <f t="shared" ca="1" si="54"/>
        <v>10</v>
      </c>
      <c r="BI17" s="53">
        <f t="shared" ca="1" si="19"/>
        <v>38.92</v>
      </c>
      <c r="BJ17" s="54">
        <f t="shared" ca="1" si="55"/>
        <v>1</v>
      </c>
      <c r="BK17" s="53">
        <f t="shared" ca="1" si="20"/>
        <v>34.64</v>
      </c>
      <c r="BL17" s="54">
        <f t="shared" ca="1" si="56"/>
        <v>16</v>
      </c>
      <c r="BM17" s="53">
        <f t="shared" ca="1" si="21"/>
        <v>53.506999999999998</v>
      </c>
      <c r="BN17" s="54">
        <f t="shared" ca="1" si="57"/>
        <v>2</v>
      </c>
      <c r="BO17" s="53">
        <f t="shared" ca="1" si="22"/>
        <v>-2.16</v>
      </c>
      <c r="BP17" s="54">
        <f t="shared" ca="1" si="58"/>
        <v>16</v>
      </c>
      <c r="BQ17" s="65">
        <f t="shared" ca="1" si="59"/>
        <v>53</v>
      </c>
      <c r="BR17" s="47">
        <f t="shared" ca="1" si="60"/>
        <v>10</v>
      </c>
      <c r="BS17" s="56"/>
      <c r="BT17" s="57">
        <f>VLOOKUP($A17,'Ratings Season'!$A:$M,10,FALSE)</f>
        <v>-7.7</v>
      </c>
      <c r="BU17" s="54">
        <f t="shared" si="61"/>
        <v>15</v>
      </c>
      <c r="BV17" s="57">
        <f>VLOOKUP($A17,'Ratings Season'!$A:$M,12,FALSE)</f>
        <v>-7.3</v>
      </c>
      <c r="BW17" s="54">
        <f t="shared" si="62"/>
        <v>14</v>
      </c>
      <c r="BX17" s="57">
        <f>VLOOKUP($A17,'Ratings Season'!$A:$M,8,FALSE)</f>
        <v>-15</v>
      </c>
      <c r="BY17" s="58">
        <f t="shared" si="63"/>
        <v>14</v>
      </c>
      <c r="BZ17" s="72"/>
    </row>
    <row r="18" spans="1:78" s="3" customFormat="1" ht="25" customHeight="1" x14ac:dyDescent="0.2">
      <c r="A18" s="88" t="s">
        <v>5</v>
      </c>
      <c r="B18" s="53">
        <f t="shared" ca="1" si="0"/>
        <v>-0.17399999999999999</v>
      </c>
      <c r="C18" s="54">
        <f t="shared" ca="1" si="23"/>
        <v>11</v>
      </c>
      <c r="D18" s="55">
        <f t="shared" ca="1" si="1"/>
        <v>-2.3479999999999999</v>
      </c>
      <c r="E18" s="54">
        <f t="shared" ca="1" si="24"/>
        <v>14</v>
      </c>
      <c r="F18" s="55">
        <f t="shared" ca="1" si="2"/>
        <v>73.152000000000001</v>
      </c>
      <c r="G18" s="54">
        <f t="shared" ca="1" si="24"/>
        <v>16</v>
      </c>
      <c r="H18" s="55">
        <f t="shared" ca="1" si="3"/>
        <v>-2.0430000000000001</v>
      </c>
      <c r="I18" s="54">
        <f t="shared" ca="1" si="25"/>
        <v>14</v>
      </c>
      <c r="J18" s="49">
        <f t="shared" ca="1" si="4"/>
        <v>49</v>
      </c>
      <c r="K18" s="47">
        <f t="shared" ca="1" si="26"/>
        <v>16</v>
      </c>
      <c r="L18" s="56"/>
      <c r="M18" s="53">
        <f t="shared" ca="1" si="5"/>
        <v>11.51</v>
      </c>
      <c r="N18" s="54">
        <f t="shared" ca="1" si="6"/>
        <v>12</v>
      </c>
      <c r="O18" s="53">
        <f t="shared" ca="1" si="7"/>
        <v>19.553999999999998</v>
      </c>
      <c r="P18" s="54">
        <f t="shared" ca="1" si="27"/>
        <v>9</v>
      </c>
      <c r="Q18" s="53">
        <f t="shared" ca="1" si="8"/>
        <v>20.984999999999999</v>
      </c>
      <c r="R18" s="54">
        <f t="shared" ca="1" si="28"/>
        <v>10</v>
      </c>
      <c r="S18" s="55">
        <f t="shared" ca="1" si="9"/>
        <v>-1.0029999999999999</v>
      </c>
      <c r="T18" s="54">
        <f t="shared" ca="1" si="29"/>
        <v>14</v>
      </c>
      <c r="U18" s="49">
        <f t="shared" ca="1" si="30"/>
        <v>59</v>
      </c>
      <c r="V18" s="47">
        <f t="shared" ca="1" si="31"/>
        <v>12</v>
      </c>
      <c r="W18" s="56"/>
      <c r="X18" s="53">
        <f t="shared" ca="1" si="10"/>
        <v>43.776000000000003</v>
      </c>
      <c r="Y18" s="54">
        <f t="shared" ca="1" si="32"/>
        <v>7</v>
      </c>
      <c r="Z18" s="53">
        <f t="shared" ca="1" si="11"/>
        <v>21.847000000000001</v>
      </c>
      <c r="AA18" s="54">
        <f t="shared" ca="1" si="33"/>
        <v>15</v>
      </c>
      <c r="AB18" s="53">
        <f t="shared" ca="1" si="12"/>
        <v>44.613</v>
      </c>
      <c r="AC18" s="54">
        <f t="shared" ca="1" si="34"/>
        <v>18</v>
      </c>
      <c r="AD18" s="53">
        <f t="shared" ca="1" si="13"/>
        <v>-2.6709999999999998</v>
      </c>
      <c r="AE18" s="54">
        <f t="shared" ca="1" si="35"/>
        <v>16</v>
      </c>
      <c r="AF18" s="65">
        <f t="shared" ca="1" si="36"/>
        <v>48</v>
      </c>
      <c r="AG18" s="47">
        <f t="shared" ca="1" si="37"/>
        <v>15</v>
      </c>
      <c r="AH18" s="56"/>
      <c r="AI18" s="53">
        <f t="shared" ca="1" si="14"/>
        <v>9.718</v>
      </c>
      <c r="AJ18" s="54">
        <f t="shared" ca="1" si="38"/>
        <v>14</v>
      </c>
      <c r="AK18" s="53">
        <f t="shared" ca="1" si="15"/>
        <v>19.760999999999999</v>
      </c>
      <c r="AL18" s="54">
        <f t="shared" ca="1" si="38"/>
        <v>13</v>
      </c>
      <c r="AM18" s="53">
        <f t="shared" ca="1" si="16"/>
        <v>22.047999999999998</v>
      </c>
      <c r="AN18" s="54">
        <f t="shared" ca="1" si="39"/>
        <v>12</v>
      </c>
      <c r="AO18" s="53">
        <f t="shared" ca="1" si="40"/>
        <v>21.841999999999999</v>
      </c>
      <c r="AP18" s="54">
        <f t="shared" ca="1" si="41"/>
        <v>7</v>
      </c>
      <c r="AQ18" s="65">
        <f t="shared" ca="1" si="42"/>
        <v>58</v>
      </c>
      <c r="AR18" s="47">
        <f t="shared" ca="1" si="43"/>
        <v>11</v>
      </c>
      <c r="AS18" s="56"/>
      <c r="AT18" s="46">
        <f t="shared" ca="1" si="44"/>
        <v>-0.34799999999999998</v>
      </c>
      <c r="AU18" s="47">
        <f t="shared" ca="1" si="45"/>
        <v>11</v>
      </c>
      <c r="AV18" s="46">
        <f t="shared" ca="1" si="46"/>
        <v>10.565</v>
      </c>
      <c r="AW18" s="47">
        <f t="shared" ca="1" si="45"/>
        <v>10</v>
      </c>
      <c r="AX18" s="46">
        <f t="shared" ca="1" si="47"/>
        <v>299.73899999999998</v>
      </c>
      <c r="AY18" s="47">
        <f t="shared" ca="1" si="48"/>
        <v>9</v>
      </c>
      <c r="AZ18" s="46">
        <f t="shared" ca="1" si="49"/>
        <v>51.957000000000001</v>
      </c>
      <c r="BA18" s="47">
        <f t="shared" ca="1" si="50"/>
        <v>3</v>
      </c>
      <c r="BB18" s="46">
        <f t="shared" ca="1" si="51"/>
        <v>71</v>
      </c>
      <c r="BC18" s="47">
        <f t="shared" ca="1" si="52"/>
        <v>6</v>
      </c>
      <c r="BD18" s="56"/>
      <c r="BE18" s="53">
        <f t="shared" ca="1" si="17"/>
        <v>46.826000000000001</v>
      </c>
      <c r="BF18" s="54">
        <f t="shared" ca="1" si="53"/>
        <v>12</v>
      </c>
      <c r="BG18" s="53">
        <f t="shared" ca="1" si="18"/>
        <v>50.957000000000001</v>
      </c>
      <c r="BH18" s="54">
        <f t="shared" ca="1" si="54"/>
        <v>13</v>
      </c>
      <c r="BI18" s="53">
        <f t="shared" ca="1" si="19"/>
        <v>31.913</v>
      </c>
      <c r="BJ18" s="54">
        <f t="shared" ca="1" si="55"/>
        <v>12</v>
      </c>
      <c r="BK18" s="53">
        <f t="shared" ca="1" si="20"/>
        <v>32.173999999999999</v>
      </c>
      <c r="BL18" s="54">
        <f t="shared" ca="1" si="56"/>
        <v>11</v>
      </c>
      <c r="BM18" s="53">
        <f t="shared" ca="1" si="21"/>
        <v>49.396000000000001</v>
      </c>
      <c r="BN18" s="54">
        <f t="shared" ca="1" si="57"/>
        <v>14</v>
      </c>
      <c r="BO18" s="53">
        <f t="shared" ca="1" si="22"/>
        <v>-0.17399999999999999</v>
      </c>
      <c r="BP18" s="54">
        <f t="shared" ca="1" si="58"/>
        <v>11</v>
      </c>
      <c r="BQ18" s="65">
        <f t="shared" ca="1" si="59"/>
        <v>33</v>
      </c>
      <c r="BR18" s="47">
        <f t="shared" ca="1" si="60"/>
        <v>13</v>
      </c>
      <c r="BS18" s="56"/>
      <c r="BT18" s="57">
        <f>VLOOKUP($A18,'Ratings Season'!$A:$M,10,FALSE)</f>
        <v>-20.8</v>
      </c>
      <c r="BU18" s="54">
        <f t="shared" si="61"/>
        <v>18</v>
      </c>
      <c r="BV18" s="57">
        <f>VLOOKUP($A18,'Ratings Season'!$A:$M,12,FALSE)</f>
        <v>-11.1</v>
      </c>
      <c r="BW18" s="54">
        <f t="shared" si="62"/>
        <v>16</v>
      </c>
      <c r="BX18" s="57">
        <f>VLOOKUP($A18,'Ratings Season'!$A:$M,8,FALSE)</f>
        <v>-31.9</v>
      </c>
      <c r="BY18" s="58">
        <f t="shared" si="63"/>
        <v>17</v>
      </c>
      <c r="BZ18" s="72"/>
    </row>
    <row r="19" spans="1:78" s="3" customFormat="1" ht="25" customHeight="1" x14ac:dyDescent="0.2">
      <c r="A19" s="89" t="s">
        <v>15</v>
      </c>
      <c r="B19" s="53">
        <f t="shared" ca="1" si="0"/>
        <v>3.0419999999999998</v>
      </c>
      <c r="C19" s="54">
        <f t="shared" ca="1" si="23"/>
        <v>4</v>
      </c>
      <c r="D19" s="55">
        <f t="shared" ca="1" si="1"/>
        <v>2.3330000000000002</v>
      </c>
      <c r="E19" s="54">
        <f t="shared" ca="1" si="24"/>
        <v>5</v>
      </c>
      <c r="F19" s="55">
        <f t="shared" ca="1" si="2"/>
        <v>72.239999999999995</v>
      </c>
      <c r="G19" s="54">
        <f t="shared" ca="1" si="24"/>
        <v>18</v>
      </c>
      <c r="H19" s="55">
        <f t="shared" ca="1" si="3"/>
        <v>-2.3330000000000002</v>
      </c>
      <c r="I19" s="54">
        <f t="shared" ca="1" si="25"/>
        <v>15</v>
      </c>
      <c r="J19" s="49">
        <f t="shared" ca="1" si="4"/>
        <v>62</v>
      </c>
      <c r="K19" s="47">
        <f t="shared" ca="1" si="26"/>
        <v>11</v>
      </c>
      <c r="L19" s="56"/>
      <c r="M19" s="53">
        <f t="shared" ca="1" si="5"/>
        <v>10.706</v>
      </c>
      <c r="N19" s="54">
        <f t="shared" ca="1" si="6"/>
        <v>15</v>
      </c>
      <c r="O19" s="53">
        <f t="shared" ca="1" si="7"/>
        <v>17.687999999999999</v>
      </c>
      <c r="P19" s="54">
        <f t="shared" ca="1" si="27"/>
        <v>16</v>
      </c>
      <c r="Q19" s="53">
        <f t="shared" ca="1" si="8"/>
        <v>24.263999999999999</v>
      </c>
      <c r="R19" s="54">
        <f t="shared" ca="1" si="28"/>
        <v>1</v>
      </c>
      <c r="S19" s="55">
        <f t="shared" ca="1" si="9"/>
        <v>-1.1910000000000001</v>
      </c>
      <c r="T19" s="54">
        <f t="shared" ca="1" si="29"/>
        <v>15</v>
      </c>
      <c r="U19" s="49">
        <f t="shared" ca="1" si="30"/>
        <v>57</v>
      </c>
      <c r="V19" s="47">
        <f t="shared" ca="1" si="31"/>
        <v>15</v>
      </c>
      <c r="W19" s="56"/>
      <c r="X19" s="53">
        <f t="shared" ca="1" si="10"/>
        <v>39.695999999999998</v>
      </c>
      <c r="Y19" s="54">
        <f t="shared" ca="1" si="32"/>
        <v>18</v>
      </c>
      <c r="Z19" s="53">
        <f t="shared" ca="1" si="11"/>
        <v>21.645</v>
      </c>
      <c r="AA19" s="54">
        <f t="shared" ca="1" si="33"/>
        <v>16</v>
      </c>
      <c r="AB19" s="53">
        <f t="shared" ca="1" si="12"/>
        <v>47.795000000000002</v>
      </c>
      <c r="AC19" s="54">
        <f t="shared" ca="1" si="34"/>
        <v>10</v>
      </c>
      <c r="AD19" s="53">
        <f t="shared" ca="1" si="13"/>
        <v>-4.141</v>
      </c>
      <c r="AE19" s="54">
        <f t="shared" ca="1" si="35"/>
        <v>18</v>
      </c>
      <c r="AF19" s="65">
        <f t="shared" ca="1" si="36"/>
        <v>42</v>
      </c>
      <c r="AG19" s="47">
        <f t="shared" ca="1" si="37"/>
        <v>16</v>
      </c>
      <c r="AH19" s="56"/>
      <c r="AI19" s="53">
        <f t="shared" ca="1" si="14"/>
        <v>6.5259999999999998</v>
      </c>
      <c r="AJ19" s="54">
        <f t="shared" ca="1" si="38"/>
        <v>2</v>
      </c>
      <c r="AK19" s="53">
        <f t="shared" ca="1" si="15"/>
        <v>17.879000000000001</v>
      </c>
      <c r="AL19" s="54">
        <f t="shared" ca="1" si="38"/>
        <v>2</v>
      </c>
      <c r="AM19" s="53">
        <f t="shared" ca="1" si="16"/>
        <v>19.72</v>
      </c>
      <c r="AN19" s="54">
        <f t="shared" ca="1" si="39"/>
        <v>8</v>
      </c>
      <c r="AO19" s="53">
        <f t="shared" ca="1" si="40"/>
        <v>20.358000000000001</v>
      </c>
      <c r="AP19" s="54">
        <f t="shared" ca="1" si="41"/>
        <v>2</v>
      </c>
      <c r="AQ19" s="65">
        <f t="shared" ca="1" si="42"/>
        <v>90</v>
      </c>
      <c r="AR19" s="47">
        <f t="shared" ca="1" si="43"/>
        <v>3</v>
      </c>
      <c r="AS19" s="56"/>
      <c r="AT19" s="46">
        <f t="shared" ca="1" si="44"/>
        <v>1.958</v>
      </c>
      <c r="AU19" s="47">
        <f t="shared" ca="1" si="45"/>
        <v>8</v>
      </c>
      <c r="AV19" s="46">
        <f t="shared" ca="1" si="46"/>
        <v>10.25</v>
      </c>
      <c r="AW19" s="47">
        <f t="shared" ca="1" si="45"/>
        <v>15</v>
      </c>
      <c r="AX19" s="46">
        <f t="shared" ca="1" si="47"/>
        <v>313.75</v>
      </c>
      <c r="AY19" s="47">
        <f t="shared" ca="1" si="48"/>
        <v>1</v>
      </c>
      <c r="AZ19" s="46">
        <f t="shared" ca="1" si="49"/>
        <v>45.5</v>
      </c>
      <c r="BA19" s="47">
        <f t="shared" ca="1" si="50"/>
        <v>12</v>
      </c>
      <c r="BB19" s="46">
        <f t="shared" ca="1" si="51"/>
        <v>68</v>
      </c>
      <c r="BC19" s="47">
        <f t="shared" ca="1" si="52"/>
        <v>9</v>
      </c>
      <c r="BD19" s="56"/>
      <c r="BE19" s="53">
        <f t="shared" ca="1" si="17"/>
        <v>47.25</v>
      </c>
      <c r="BF19" s="54">
        <f t="shared" ca="1" si="53"/>
        <v>11</v>
      </c>
      <c r="BG19" s="53">
        <f t="shared" ca="1" si="18"/>
        <v>42.25</v>
      </c>
      <c r="BH19" s="54">
        <f t="shared" ca="1" si="54"/>
        <v>4</v>
      </c>
      <c r="BI19" s="53">
        <f t="shared" ca="1" si="19"/>
        <v>26.792000000000002</v>
      </c>
      <c r="BJ19" s="54">
        <f t="shared" ca="1" si="55"/>
        <v>17</v>
      </c>
      <c r="BK19" s="53">
        <f t="shared" ca="1" si="20"/>
        <v>28.417000000000002</v>
      </c>
      <c r="BL19" s="54">
        <f t="shared" ca="1" si="56"/>
        <v>5</v>
      </c>
      <c r="BM19" s="53">
        <f t="shared" ca="1" si="21"/>
        <v>50.442</v>
      </c>
      <c r="BN19" s="54">
        <f t="shared" ca="1" si="57"/>
        <v>10</v>
      </c>
      <c r="BO19" s="53">
        <f t="shared" ca="1" si="22"/>
        <v>3.0419999999999998</v>
      </c>
      <c r="BP19" s="54">
        <f t="shared" ca="1" si="58"/>
        <v>4</v>
      </c>
      <c r="BQ19" s="65">
        <f t="shared" ca="1" si="59"/>
        <v>55</v>
      </c>
      <c r="BR19" s="47">
        <f t="shared" ca="1" si="60"/>
        <v>9</v>
      </c>
      <c r="BS19" s="56"/>
      <c r="BT19" s="57">
        <f>VLOOKUP($A19,'Ratings Season'!$A:$M,10,FALSE)</f>
        <v>-4.2</v>
      </c>
      <c r="BU19" s="54">
        <f t="shared" si="61"/>
        <v>11</v>
      </c>
      <c r="BV19" s="57">
        <f>VLOOKUP($A19,'Ratings Season'!$A:$M,12,FALSE)</f>
        <v>-4.9000000000000004</v>
      </c>
      <c r="BW19" s="54">
        <f t="shared" si="62"/>
        <v>13</v>
      </c>
      <c r="BX19" s="57">
        <f>VLOOKUP($A19,'Ratings Season'!$A:$M,8,FALSE)</f>
        <v>-9.1</v>
      </c>
      <c r="BY19" s="58">
        <f t="shared" si="63"/>
        <v>13</v>
      </c>
      <c r="BZ19" s="72"/>
    </row>
    <row r="20" spans="1:78" s="3" customFormat="1" ht="25" customHeight="1" x14ac:dyDescent="0.2">
      <c r="A20" s="90" t="s">
        <v>1</v>
      </c>
      <c r="B20" s="53">
        <f t="shared" ca="1" si="0"/>
        <v>-0.375</v>
      </c>
      <c r="C20" s="54">
        <f t="shared" ca="1" si="23"/>
        <v>12</v>
      </c>
      <c r="D20" s="55">
        <f t="shared" ca="1" si="1"/>
        <v>2.125</v>
      </c>
      <c r="E20" s="54">
        <f t="shared" ca="1" si="24"/>
        <v>6</v>
      </c>
      <c r="F20" s="55">
        <f t="shared" ca="1" si="2"/>
        <v>75.921999999999997</v>
      </c>
      <c r="G20" s="54">
        <f t="shared" ca="1" si="24"/>
        <v>5</v>
      </c>
      <c r="H20" s="55">
        <f t="shared" ca="1" si="3"/>
        <v>-3.625</v>
      </c>
      <c r="I20" s="54">
        <f t="shared" ca="1" si="25"/>
        <v>17</v>
      </c>
      <c r="J20" s="49">
        <f t="shared" ca="1" si="4"/>
        <v>64</v>
      </c>
      <c r="K20" s="47">
        <f t="shared" ca="1" si="26"/>
        <v>9</v>
      </c>
      <c r="L20" s="56"/>
      <c r="M20" s="53">
        <f t="shared" ca="1" si="5"/>
        <v>12.558999999999999</v>
      </c>
      <c r="N20" s="54">
        <f t="shared" ca="1" si="6"/>
        <v>6</v>
      </c>
      <c r="O20" s="53">
        <f t="shared" ca="1" si="7"/>
        <v>20.7</v>
      </c>
      <c r="P20" s="54">
        <f t="shared" ca="1" si="27"/>
        <v>6</v>
      </c>
      <c r="Q20" s="53">
        <f t="shared" ca="1" si="8"/>
        <v>21.456</v>
      </c>
      <c r="R20" s="54">
        <f t="shared" ca="1" si="28"/>
        <v>9</v>
      </c>
      <c r="S20" s="55">
        <f t="shared" ca="1" si="9"/>
        <v>0.30199999999999999</v>
      </c>
      <c r="T20" s="54">
        <f t="shared" ca="1" si="29"/>
        <v>8</v>
      </c>
      <c r="U20" s="49">
        <f t="shared" ca="1" si="30"/>
        <v>75</v>
      </c>
      <c r="V20" s="47">
        <f t="shared" ca="1" si="31"/>
        <v>7</v>
      </c>
      <c r="W20" s="56"/>
      <c r="X20" s="53">
        <f t="shared" ca="1" si="10"/>
        <v>45.051000000000002</v>
      </c>
      <c r="Y20" s="54">
        <f t="shared" ca="1" si="32"/>
        <v>6</v>
      </c>
      <c r="Z20" s="53">
        <f t="shared" ca="1" si="11"/>
        <v>24.006</v>
      </c>
      <c r="AA20" s="54">
        <f t="shared" ca="1" si="33"/>
        <v>5</v>
      </c>
      <c r="AB20" s="53">
        <f t="shared" ca="1" si="12"/>
        <v>48.503999999999998</v>
      </c>
      <c r="AC20" s="54">
        <f t="shared" ca="1" si="34"/>
        <v>7</v>
      </c>
      <c r="AD20" s="53">
        <f t="shared" ca="1" si="13"/>
        <v>0.125</v>
      </c>
      <c r="AE20" s="54">
        <f t="shared" ca="1" si="35"/>
        <v>7</v>
      </c>
      <c r="AF20" s="65">
        <f t="shared" ca="1" si="36"/>
        <v>79</v>
      </c>
      <c r="AG20" s="47">
        <f t="shared" ca="1" si="37"/>
        <v>5</v>
      </c>
      <c r="AH20" s="56"/>
      <c r="AI20" s="53">
        <f t="shared" ca="1" si="14"/>
        <v>6.2309999999999999</v>
      </c>
      <c r="AJ20" s="54">
        <f t="shared" ca="1" si="38"/>
        <v>1</v>
      </c>
      <c r="AK20" s="53">
        <f t="shared" ca="1" si="15"/>
        <v>18.131</v>
      </c>
      <c r="AL20" s="54">
        <f t="shared" ca="1" si="38"/>
        <v>3</v>
      </c>
      <c r="AM20" s="53">
        <f t="shared" ca="1" si="16"/>
        <v>17.466999999999999</v>
      </c>
      <c r="AN20" s="54">
        <f t="shared" ca="1" si="39"/>
        <v>2</v>
      </c>
      <c r="AO20" s="53">
        <f t="shared" ca="1" si="40"/>
        <v>21.56</v>
      </c>
      <c r="AP20" s="54">
        <f t="shared" ca="1" si="41"/>
        <v>6</v>
      </c>
      <c r="AQ20" s="65">
        <f t="shared" ca="1" si="42"/>
        <v>92</v>
      </c>
      <c r="AR20" s="47">
        <f t="shared" ca="1" si="43"/>
        <v>2</v>
      </c>
      <c r="AS20" s="56"/>
      <c r="AT20" s="46">
        <f t="shared" ca="1" si="44"/>
        <v>2.9169999999999998</v>
      </c>
      <c r="AU20" s="47">
        <f t="shared" ca="1" si="45"/>
        <v>5</v>
      </c>
      <c r="AV20" s="46">
        <f t="shared" ca="1" si="46"/>
        <v>11.292</v>
      </c>
      <c r="AW20" s="47">
        <f t="shared" ca="1" si="45"/>
        <v>5</v>
      </c>
      <c r="AX20" s="46">
        <f t="shared" ca="1" si="47"/>
        <v>312.08300000000003</v>
      </c>
      <c r="AY20" s="47">
        <f t="shared" ca="1" si="48"/>
        <v>2</v>
      </c>
      <c r="AZ20" s="46">
        <f t="shared" ca="1" si="49"/>
        <v>51.75</v>
      </c>
      <c r="BA20" s="47">
        <f t="shared" ca="1" si="50"/>
        <v>4</v>
      </c>
      <c r="BB20" s="46">
        <f t="shared" ca="1" si="51"/>
        <v>88</v>
      </c>
      <c r="BC20" s="47">
        <f t="shared" ca="1" si="52"/>
        <v>2</v>
      </c>
      <c r="BD20" s="56"/>
      <c r="BE20" s="53">
        <f t="shared" ca="1" si="17"/>
        <v>52.667000000000002</v>
      </c>
      <c r="BF20" s="54">
        <f t="shared" ca="1" si="53"/>
        <v>4</v>
      </c>
      <c r="BG20" s="53">
        <f t="shared" ca="1" si="18"/>
        <v>44.917000000000002</v>
      </c>
      <c r="BH20" s="54">
        <f t="shared" ca="1" si="54"/>
        <v>7</v>
      </c>
      <c r="BI20" s="53">
        <f t="shared" ca="1" si="19"/>
        <v>32.542000000000002</v>
      </c>
      <c r="BJ20" s="54">
        <f t="shared" ca="1" si="55"/>
        <v>11</v>
      </c>
      <c r="BK20" s="53">
        <f t="shared" ca="1" si="20"/>
        <v>33.667000000000002</v>
      </c>
      <c r="BL20" s="54">
        <f t="shared" ca="1" si="56"/>
        <v>14</v>
      </c>
      <c r="BM20" s="53">
        <f t="shared" ca="1" si="21"/>
        <v>49.485999999999997</v>
      </c>
      <c r="BN20" s="54">
        <f t="shared" ca="1" si="57"/>
        <v>12</v>
      </c>
      <c r="BO20" s="53">
        <f t="shared" ca="1" si="22"/>
        <v>-0.375</v>
      </c>
      <c r="BP20" s="54">
        <f t="shared" ca="1" si="58"/>
        <v>12</v>
      </c>
      <c r="BQ20" s="65">
        <f t="shared" ca="1" si="59"/>
        <v>46</v>
      </c>
      <c r="BR20" s="47">
        <f t="shared" ca="1" si="60"/>
        <v>11</v>
      </c>
      <c r="BS20" s="56"/>
      <c r="BT20" s="57">
        <f>VLOOKUP($A20,'Ratings Season'!$A:$M,10,FALSE)</f>
        <v>-4.4000000000000004</v>
      </c>
      <c r="BU20" s="54">
        <f t="shared" si="61"/>
        <v>12</v>
      </c>
      <c r="BV20" s="57">
        <f>VLOOKUP($A20,'Ratings Season'!$A:$M,12,FALSE)</f>
        <v>0.8</v>
      </c>
      <c r="BW20" s="54">
        <f t="shared" si="62"/>
        <v>11</v>
      </c>
      <c r="BX20" s="57">
        <f>VLOOKUP($A20,'Ratings Season'!$A:$M,8,FALSE)</f>
        <v>-3.5</v>
      </c>
      <c r="BY20" s="58">
        <f t="shared" si="63"/>
        <v>11</v>
      </c>
      <c r="BZ20" s="72"/>
    </row>
    <row r="21" spans="1:78" s="3" customFormat="1" ht="25" customHeight="1" x14ac:dyDescent="0.2">
      <c r="A21" s="91" t="s">
        <v>18</v>
      </c>
      <c r="B21" s="53">
        <f t="shared" ca="1" si="0"/>
        <v>-9.4779999999999998</v>
      </c>
      <c r="C21" s="54">
        <f t="shared" ca="1" si="23"/>
        <v>18</v>
      </c>
      <c r="D21" s="55">
        <f t="shared" ca="1" si="1"/>
        <v>-4.5220000000000002</v>
      </c>
      <c r="E21" s="54">
        <f t="shared" ca="1" si="24"/>
        <v>15</v>
      </c>
      <c r="F21" s="55">
        <f t="shared" ca="1" si="2"/>
        <v>74.442999999999998</v>
      </c>
      <c r="G21" s="54">
        <f t="shared" ca="1" si="24"/>
        <v>10</v>
      </c>
      <c r="H21" s="55">
        <f t="shared" ca="1" si="3"/>
        <v>-6.609</v>
      </c>
      <c r="I21" s="54">
        <f t="shared" ca="1" si="25"/>
        <v>18</v>
      </c>
      <c r="J21" s="49">
        <f t="shared" ca="1" si="4"/>
        <v>43</v>
      </c>
      <c r="K21" s="47">
        <f t="shared" ca="1" si="26"/>
        <v>18</v>
      </c>
      <c r="L21" s="56"/>
      <c r="M21" s="53">
        <f t="shared" ca="1" si="5"/>
        <v>9.9149999999999991</v>
      </c>
      <c r="N21" s="54">
        <f t="shared" ca="1" si="6"/>
        <v>17</v>
      </c>
      <c r="O21" s="53">
        <f t="shared" ca="1" si="7"/>
        <v>16.292999999999999</v>
      </c>
      <c r="P21" s="54">
        <f t="shared" ca="1" si="27"/>
        <v>18</v>
      </c>
      <c r="Q21" s="53">
        <f t="shared" ca="1" si="8"/>
        <v>17.664999999999999</v>
      </c>
      <c r="R21" s="54">
        <f t="shared" ca="1" si="28"/>
        <v>18</v>
      </c>
      <c r="S21" s="55">
        <f t="shared" ca="1" si="9"/>
        <v>-2.11</v>
      </c>
      <c r="T21" s="54">
        <f t="shared" ca="1" si="29"/>
        <v>17</v>
      </c>
      <c r="U21" s="49">
        <f t="shared" ca="1" si="30"/>
        <v>34</v>
      </c>
      <c r="V21" s="47">
        <f t="shared" ca="1" si="31"/>
        <v>18</v>
      </c>
      <c r="W21" s="56"/>
      <c r="X21" s="53">
        <f t="shared" ca="1" si="10"/>
        <v>39.880000000000003</v>
      </c>
      <c r="Y21" s="54">
        <f t="shared" ca="1" si="32"/>
        <v>17</v>
      </c>
      <c r="Z21" s="53">
        <f t="shared" ca="1" si="11"/>
        <v>20.440999999999999</v>
      </c>
      <c r="AA21" s="54">
        <f t="shared" ca="1" si="33"/>
        <v>18</v>
      </c>
      <c r="AB21" s="53">
        <f t="shared" ca="1" si="12"/>
        <v>45.033000000000001</v>
      </c>
      <c r="AC21" s="54">
        <f t="shared" ca="1" si="34"/>
        <v>17</v>
      </c>
      <c r="AD21" s="53">
        <f t="shared" ca="1" si="13"/>
        <v>-1.454</v>
      </c>
      <c r="AE21" s="54">
        <f t="shared" ca="1" si="35"/>
        <v>12</v>
      </c>
      <c r="AF21" s="65">
        <f t="shared" ca="1" si="36"/>
        <v>40</v>
      </c>
      <c r="AG21" s="47">
        <f t="shared" ca="1" si="37"/>
        <v>17</v>
      </c>
      <c r="AH21" s="56"/>
      <c r="AI21" s="53">
        <f t="shared" ca="1" si="14"/>
        <v>13.317</v>
      </c>
      <c r="AJ21" s="54">
        <f t="shared" ca="1" si="38"/>
        <v>18</v>
      </c>
      <c r="AK21" s="53">
        <f t="shared" ca="1" si="15"/>
        <v>27.350999999999999</v>
      </c>
      <c r="AL21" s="54">
        <f t="shared" ca="1" si="38"/>
        <v>18</v>
      </c>
      <c r="AM21" s="53">
        <f t="shared" ca="1" si="16"/>
        <v>26.065000000000001</v>
      </c>
      <c r="AN21" s="54">
        <f t="shared" ca="1" si="39"/>
        <v>17</v>
      </c>
      <c r="AO21" s="53">
        <f t="shared" ca="1" si="40"/>
        <v>29.024999999999999</v>
      </c>
      <c r="AP21" s="54">
        <f t="shared" ca="1" si="41"/>
        <v>18</v>
      </c>
      <c r="AQ21" s="65">
        <f t="shared" ca="1" si="42"/>
        <v>33</v>
      </c>
      <c r="AR21" s="47">
        <f t="shared" ca="1" si="43"/>
        <v>18</v>
      </c>
      <c r="AS21" s="56"/>
      <c r="AT21" s="46">
        <f t="shared" ca="1" si="44"/>
        <v>-2.609</v>
      </c>
      <c r="AU21" s="47">
        <f t="shared" ca="1" si="45"/>
        <v>13</v>
      </c>
      <c r="AV21" s="46">
        <f t="shared" ca="1" si="46"/>
        <v>10.391</v>
      </c>
      <c r="AW21" s="47">
        <f t="shared" ca="1" si="45"/>
        <v>12</v>
      </c>
      <c r="AX21" s="46">
        <f t="shared" ca="1" si="47"/>
        <v>307.91300000000001</v>
      </c>
      <c r="AY21" s="47">
        <f t="shared" ca="1" si="48"/>
        <v>3</v>
      </c>
      <c r="AZ21" s="46">
        <f t="shared" ca="1" si="49"/>
        <v>39.652000000000001</v>
      </c>
      <c r="BA21" s="47">
        <f t="shared" ca="1" si="50"/>
        <v>18</v>
      </c>
      <c r="BB21" s="46">
        <f t="shared" ca="1" si="51"/>
        <v>58</v>
      </c>
      <c r="BC21" s="47">
        <f t="shared" ca="1" si="52"/>
        <v>12</v>
      </c>
      <c r="BD21" s="56"/>
      <c r="BE21" s="53">
        <f t="shared" ca="1" si="17"/>
        <v>32.478000000000002</v>
      </c>
      <c r="BF21" s="54">
        <f t="shared" ca="1" si="53"/>
        <v>18</v>
      </c>
      <c r="BG21" s="53">
        <f t="shared" ca="1" si="18"/>
        <v>57.347999999999999</v>
      </c>
      <c r="BH21" s="54">
        <f t="shared" ca="1" si="54"/>
        <v>17</v>
      </c>
      <c r="BI21" s="53">
        <f t="shared" ca="1" si="19"/>
        <v>25</v>
      </c>
      <c r="BJ21" s="54">
        <f t="shared" ca="1" si="55"/>
        <v>18</v>
      </c>
      <c r="BK21" s="53">
        <f t="shared" ca="1" si="20"/>
        <v>56.042999999999999</v>
      </c>
      <c r="BL21" s="54">
        <f t="shared" ca="1" si="56"/>
        <v>18</v>
      </c>
      <c r="BM21" s="53">
        <f t="shared" ca="1" si="21"/>
        <v>44.119</v>
      </c>
      <c r="BN21" s="54">
        <f t="shared" ca="1" si="57"/>
        <v>17</v>
      </c>
      <c r="BO21" s="53">
        <f t="shared" ca="1" si="22"/>
        <v>-9.4779999999999998</v>
      </c>
      <c r="BP21" s="54">
        <f t="shared" ca="1" si="58"/>
        <v>18</v>
      </c>
      <c r="BQ21" s="65">
        <f t="shared" ca="1" si="59"/>
        <v>0</v>
      </c>
      <c r="BR21" s="47">
        <f t="shared" ca="1" si="60"/>
        <v>18</v>
      </c>
      <c r="BS21" s="56"/>
      <c r="BT21" s="57">
        <f>VLOOKUP($A21,'Ratings Season'!$A:$M,10,FALSE)</f>
        <v>-18.8</v>
      </c>
      <c r="BU21" s="54">
        <f t="shared" si="61"/>
        <v>17</v>
      </c>
      <c r="BV21" s="57">
        <f>VLOOKUP($A21,'Ratings Season'!$A:$M,12,FALSE)</f>
        <v>-20.399999999999999</v>
      </c>
      <c r="BW21" s="54">
        <f t="shared" si="62"/>
        <v>18</v>
      </c>
      <c r="BX21" s="57">
        <f>VLOOKUP($A21,'Ratings Season'!$A:$M,8,FALSE)</f>
        <v>-39.200000000000003</v>
      </c>
      <c r="BY21" s="58">
        <f t="shared" si="63"/>
        <v>18</v>
      </c>
      <c r="BZ21" s="72"/>
    </row>
    <row r="22" spans="1:78" s="3" customFormat="1" ht="25" customHeight="1" thickBot="1" x14ac:dyDescent="0.25">
      <c r="A22" s="92" t="s">
        <v>12</v>
      </c>
      <c r="B22" s="59">
        <f t="shared" ca="1" si="0"/>
        <v>1.609</v>
      </c>
      <c r="C22" s="60">
        <f t="shared" ca="1" si="23"/>
        <v>7</v>
      </c>
      <c r="D22" s="61">
        <f t="shared" ca="1" si="1"/>
        <v>4.2169999999999996</v>
      </c>
      <c r="E22" s="60">
        <f t="shared" ca="1" si="24"/>
        <v>2</v>
      </c>
      <c r="F22" s="61">
        <f t="shared" ca="1" si="2"/>
        <v>78.766999999999996</v>
      </c>
      <c r="G22" s="60">
        <f t="shared" ca="1" si="24"/>
        <v>2</v>
      </c>
      <c r="H22" s="61">
        <f t="shared" ca="1" si="3"/>
        <v>4.87</v>
      </c>
      <c r="I22" s="60">
        <f t="shared" ca="1" si="25"/>
        <v>2</v>
      </c>
      <c r="J22" s="49">
        <f t="shared" ca="1" si="4"/>
        <v>91</v>
      </c>
      <c r="K22" s="47">
        <f t="shared" ca="1" si="26"/>
        <v>1</v>
      </c>
      <c r="L22" s="62"/>
      <c r="M22" s="59">
        <f t="shared" ca="1" si="5"/>
        <v>11.414</v>
      </c>
      <c r="N22" s="60">
        <f t="shared" ca="1" si="6"/>
        <v>13</v>
      </c>
      <c r="O22" s="59">
        <f t="shared" ca="1" si="7"/>
        <v>20.038</v>
      </c>
      <c r="P22" s="60">
        <f t="shared" ca="1" si="27"/>
        <v>7</v>
      </c>
      <c r="Q22" s="59">
        <f t="shared" ca="1" si="8"/>
        <v>19.283999999999999</v>
      </c>
      <c r="R22" s="60">
        <f t="shared" ca="1" si="28"/>
        <v>15</v>
      </c>
      <c r="S22" s="61">
        <f t="shared" ca="1" si="9"/>
        <v>-0.16700000000000001</v>
      </c>
      <c r="T22" s="60">
        <f t="shared" ca="1" si="29"/>
        <v>10</v>
      </c>
      <c r="U22" s="49">
        <f t="shared" ca="1" si="30"/>
        <v>59</v>
      </c>
      <c r="V22" s="47">
        <f t="shared" ca="1" si="31"/>
        <v>12</v>
      </c>
      <c r="W22" s="62"/>
      <c r="X22" s="59">
        <f t="shared" ca="1" si="10"/>
        <v>43.363</v>
      </c>
      <c r="Y22" s="60">
        <f t="shared" ca="1" si="32"/>
        <v>9</v>
      </c>
      <c r="Z22" s="59">
        <f t="shared" ca="1" si="11"/>
        <v>22.204000000000001</v>
      </c>
      <c r="AA22" s="60">
        <f t="shared" ca="1" si="33"/>
        <v>12</v>
      </c>
      <c r="AB22" s="59">
        <f t="shared" ca="1" si="12"/>
        <v>47.503999999999998</v>
      </c>
      <c r="AC22" s="60">
        <f t="shared" ca="1" si="34"/>
        <v>11</v>
      </c>
      <c r="AD22" s="59">
        <f t="shared" ca="1" si="13"/>
        <v>0.23799999999999999</v>
      </c>
      <c r="AE22" s="60">
        <f t="shared" ca="1" si="35"/>
        <v>6</v>
      </c>
      <c r="AF22" s="66">
        <f t="shared" ca="1" si="36"/>
        <v>66</v>
      </c>
      <c r="AG22" s="47">
        <f t="shared" ca="1" si="37"/>
        <v>9</v>
      </c>
      <c r="AH22" s="62"/>
      <c r="AI22" s="59">
        <f t="shared" ca="1" si="14"/>
        <v>8.4480000000000004</v>
      </c>
      <c r="AJ22" s="60">
        <f t="shared" ca="1" si="38"/>
        <v>8</v>
      </c>
      <c r="AK22" s="59">
        <f t="shared" ca="1" si="15"/>
        <v>18.614999999999998</v>
      </c>
      <c r="AL22" s="60">
        <f t="shared" ca="1" si="38"/>
        <v>7</v>
      </c>
      <c r="AM22" s="59">
        <f t="shared" ca="1" si="16"/>
        <v>19.640999999999998</v>
      </c>
      <c r="AN22" s="60">
        <f t="shared" ca="1" si="39"/>
        <v>7</v>
      </c>
      <c r="AO22" s="59">
        <f t="shared" ca="1" si="40"/>
        <v>22.515000000000001</v>
      </c>
      <c r="AP22" s="60">
        <f t="shared" ca="1" si="41"/>
        <v>8</v>
      </c>
      <c r="AQ22" s="66">
        <f t="shared" ca="1" si="42"/>
        <v>74</v>
      </c>
      <c r="AR22" s="47">
        <f t="shared" ca="1" si="43"/>
        <v>7</v>
      </c>
      <c r="AS22" s="62"/>
      <c r="AT22" s="46">
        <f t="shared" ca="1" si="44"/>
        <v>-2.13</v>
      </c>
      <c r="AU22" s="47">
        <f t="shared" ca="1" si="45"/>
        <v>12</v>
      </c>
      <c r="AV22" s="46">
        <f t="shared" ca="1" si="46"/>
        <v>11.042999999999999</v>
      </c>
      <c r="AW22" s="47">
        <f t="shared" ca="1" si="45"/>
        <v>7</v>
      </c>
      <c r="AX22" s="46">
        <f t="shared" ca="1" si="47"/>
        <v>302.78300000000002</v>
      </c>
      <c r="AY22" s="47">
        <f t="shared" ca="1" si="48"/>
        <v>6</v>
      </c>
      <c r="AZ22" s="46">
        <f t="shared" ca="1" si="49"/>
        <v>53.957000000000001</v>
      </c>
      <c r="BA22" s="47">
        <f t="shared" ca="1" si="50"/>
        <v>2</v>
      </c>
      <c r="BB22" s="46">
        <f t="shared" ca="1" si="51"/>
        <v>77</v>
      </c>
      <c r="BC22" s="47">
        <f t="shared" ca="1" si="52"/>
        <v>4</v>
      </c>
      <c r="BD22" s="62"/>
      <c r="BE22" s="59">
        <f t="shared" ca="1" si="17"/>
        <v>49</v>
      </c>
      <c r="BF22" s="60">
        <f t="shared" ca="1" si="53"/>
        <v>9</v>
      </c>
      <c r="BG22" s="59">
        <f t="shared" ca="1" si="18"/>
        <v>45</v>
      </c>
      <c r="BH22" s="60">
        <f t="shared" ca="1" si="54"/>
        <v>8</v>
      </c>
      <c r="BI22" s="59">
        <f t="shared" ca="1" si="19"/>
        <v>29.739000000000001</v>
      </c>
      <c r="BJ22" s="60">
        <f t="shared" ca="1" si="55"/>
        <v>13</v>
      </c>
      <c r="BK22" s="59">
        <f t="shared" ca="1" si="20"/>
        <v>27.957000000000001</v>
      </c>
      <c r="BL22" s="60">
        <f t="shared" ca="1" si="56"/>
        <v>2</v>
      </c>
      <c r="BM22" s="59">
        <f t="shared" ca="1" si="21"/>
        <v>52.201999999999998</v>
      </c>
      <c r="BN22" s="60">
        <f t="shared" ca="1" si="57"/>
        <v>4</v>
      </c>
      <c r="BO22" s="59">
        <f t="shared" ca="1" si="22"/>
        <v>1.609</v>
      </c>
      <c r="BP22" s="60">
        <f t="shared" ca="1" si="58"/>
        <v>7</v>
      </c>
      <c r="BQ22" s="66">
        <f t="shared" ca="1" si="59"/>
        <v>63</v>
      </c>
      <c r="BR22" s="47">
        <f t="shared" ca="1" si="60"/>
        <v>7</v>
      </c>
      <c r="BS22" s="62"/>
      <c r="BT22" s="63">
        <f>VLOOKUP($A22,'Ratings Season'!$A:$M,10,FALSE)</f>
        <v>21.5</v>
      </c>
      <c r="BU22" s="60">
        <f t="shared" si="61"/>
        <v>1</v>
      </c>
      <c r="BV22" s="63">
        <f>VLOOKUP($A22,'Ratings Season'!$A:$M,12,FALSE)</f>
        <v>3.7</v>
      </c>
      <c r="BW22" s="60">
        <f t="shared" si="62"/>
        <v>9</v>
      </c>
      <c r="BX22" s="63">
        <f>VLOOKUP($A22,'Ratings Season'!$A:$M,8,FALSE)</f>
        <v>25.2</v>
      </c>
      <c r="BY22" s="64">
        <f t="shared" si="63"/>
        <v>2</v>
      </c>
      <c r="BZ22" s="72"/>
    </row>
    <row r="23" spans="1:78" x14ac:dyDescent="0.2">
      <c r="BZ23" s="69"/>
    </row>
    <row r="24" spans="1:78" x14ac:dyDescent="0.2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69"/>
      <c r="BQ24" s="69"/>
      <c r="BR24" s="69"/>
      <c r="BS24" s="69"/>
      <c r="BT24" s="69"/>
      <c r="BU24" s="69"/>
      <c r="BV24" s="69"/>
      <c r="BW24" s="69"/>
      <c r="BX24" s="69"/>
      <c r="BY24" s="69"/>
    </row>
  </sheetData>
  <mergeCells count="8">
    <mergeCell ref="BE3:BR3"/>
    <mergeCell ref="BT3:BY3"/>
    <mergeCell ref="A3:A4"/>
    <mergeCell ref="B3:K3"/>
    <mergeCell ref="M3:V3"/>
    <mergeCell ref="X3:AG3"/>
    <mergeCell ref="AI3:AR3"/>
    <mergeCell ref="AT3:BC3"/>
  </mergeCells>
  <conditionalFormatting sqref="B5:B22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{5BC37260-AE73-734D-8BCE-3ED515D4802D}</x14:id>
        </ext>
      </extLst>
    </cfRule>
  </conditionalFormatting>
  <conditionalFormatting sqref="D5:D22"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{B50F6D01-1701-524B-BAF1-BFC5DF76EAE4}</x14:id>
        </ext>
      </extLst>
    </cfRule>
  </conditionalFormatting>
  <conditionalFormatting sqref="F5:F22"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{A5955AEF-476D-8C47-8062-6E3153CD897E}</x14:id>
        </ext>
      </extLst>
    </cfRule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{7D7DDB3F-4A56-B94A-BE2E-37EF0B2680C7}</x14:id>
        </ext>
      </extLst>
    </cfRule>
  </conditionalFormatting>
  <conditionalFormatting sqref="H5:H22"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{112B00CD-E16F-CC41-8521-954406F242C5}</x14:id>
        </ext>
      </extLst>
    </cfRule>
  </conditionalFormatting>
  <conditionalFormatting sqref="J5:J22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{184AC318-2DE9-1A44-8D9F-EFD9A50E12AE}</x14:id>
        </ext>
      </extLst>
    </cfRule>
  </conditionalFormatting>
  <conditionalFormatting sqref="M5:M22"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{5981D746-A327-AA41-80D0-5731AADA917F}</x14:id>
        </ext>
      </extLst>
    </cfRule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{3614B92C-D2AE-6849-BB1D-758A9B76BB43}</x14:id>
        </ext>
      </extLst>
    </cfRule>
  </conditionalFormatting>
  <conditionalFormatting sqref="O5:O22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{146AAFFD-1748-E844-ABE7-1AD8721CF38B}</x14:id>
        </ext>
      </extLst>
    </cfRule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{3F4383C7-DD46-AF4F-9EF6-91E4E77DC525}</x14:id>
        </ext>
      </extLst>
    </cfRule>
  </conditionalFormatting>
  <conditionalFormatting sqref="Q5:Q22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{94158C06-FAC7-754F-B3FD-0D62FCE02365}</x14:id>
        </ext>
      </extLst>
    </cfRule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{97F36091-484C-0D43-90A0-87C55F033D5A}</x14:id>
        </ext>
      </extLst>
    </cfRule>
  </conditionalFormatting>
  <conditionalFormatting sqref="S5:S22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{F3A934E0-140E-C14A-8A59-DA19B6970B45}</x14:id>
        </ext>
      </extLst>
    </cfRule>
  </conditionalFormatting>
  <conditionalFormatting sqref="U5:U22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{AE281C9A-D210-FE44-9843-5A42B63A8C96}</x14:id>
        </ext>
      </extLst>
    </cfRule>
  </conditionalFormatting>
  <conditionalFormatting sqref="X5:X22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{9E4D041A-6957-A947-9F53-503E37CAB60D}</x14:id>
        </ext>
      </extLst>
    </cfRule>
    <cfRule type="dataBar" priority="48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{3377048B-EBF4-774D-BCE5-E8AA341C0047}</x14:id>
        </ext>
      </extLst>
    </cfRule>
  </conditionalFormatting>
  <conditionalFormatting sqref="Z5:Z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{512DC8C8-386E-0643-8D70-01C52EB03C00}</x14:id>
        </ext>
      </extLst>
    </cfRule>
    <cfRule type="dataBar" priority="19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{3BEB9FA2-B6AD-F740-94B6-D08884B9FAC6}</x14:id>
        </ext>
      </extLst>
    </cfRule>
  </conditionalFormatting>
  <conditionalFormatting sqref="AB5:AB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{EF202067-CA23-E641-91C5-B223AD2A2C68}</x14:id>
        </ext>
      </extLst>
    </cfRule>
    <cfRule type="dataBar" priority="17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{1F03D94A-BD0E-5E44-B000-291D205270C9}</x14:id>
        </ext>
      </extLst>
    </cfRule>
  </conditionalFormatting>
  <conditionalFormatting sqref="AD5:AD22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{0C8CDA7E-FBC9-444D-A839-73467746BCC4}</x14:id>
        </ext>
      </extLst>
    </cfRule>
    <cfRule type="dataBar" priority="15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{62B8B835-5D47-C24F-A8A9-475218A77E95}</x14:id>
        </ext>
      </extLst>
    </cfRule>
  </conditionalFormatting>
  <conditionalFormatting sqref="AF5:AF22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{CBAF2FA9-4F11-CB41-925F-2AFA1EE90C67}</x14:id>
        </ext>
      </extLst>
    </cfRule>
    <cfRule type="dataBar" priority="13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{24370A55-2443-6D40-A4D0-AB7909E535F3}</x14:id>
        </ext>
      </extLst>
    </cfRule>
  </conditionalFormatting>
  <conditionalFormatting sqref="AI5:AI22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{93BB02E3-296C-244C-8644-BB814476D3AA}</x14:id>
        </ext>
      </extLst>
    </cfRule>
    <cfRule type="dataBar" priority="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{0B21E845-3E25-4C4A-85F6-2DD9A9CD68E0}</x14:id>
        </ext>
      </extLst>
    </cfRule>
  </conditionalFormatting>
  <conditionalFormatting sqref="AK5:AK22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{962B986B-4C5C-A940-BF79-BDE3AEDEA33C}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{5DC3A926-DBC9-064D-AF4C-295E0AE6E3EA}</x14:id>
        </ext>
      </extLst>
    </cfRule>
  </conditionalFormatting>
  <conditionalFormatting sqref="AM5:AM22"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{9D3A43EA-85A5-B04D-9A15-8101C8A6C6C9}</x14:id>
        </ext>
      </extLst>
    </cfRule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{9709CF48-874D-CB45-BEFB-624B4DDC3F53}</x14:id>
        </ext>
      </extLst>
    </cfRule>
  </conditionalFormatting>
  <conditionalFormatting sqref="AO5:AO22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{BC140409-3437-7847-A342-27570070F838}</x14:id>
        </ext>
      </extLst>
    </cfRule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{F041DD4C-05ED-234D-9418-CB42EE219F99}</x14:id>
        </ext>
      </extLst>
    </cfRule>
  </conditionalFormatting>
  <conditionalFormatting sqref="AQ5:AQ22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{4CF512BB-10DF-8043-A20E-68D84336AF36}</x14:id>
        </ext>
      </extLst>
    </cfRule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{56D40E03-81AB-4544-8EEA-0A4CF8233EC2}</x14:id>
        </ext>
      </extLst>
    </cfRule>
  </conditionalFormatting>
  <conditionalFormatting sqref="AT5:AT22">
    <cfRule type="dataBar" priority="9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{289DB16A-2117-D148-97D9-AA0D7F602E0E}</x14:id>
        </ext>
      </extLst>
    </cfRule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{ADA1B01E-4651-EC40-8BF6-AA109C313773}</x14:id>
        </ext>
      </extLst>
    </cfRule>
  </conditionalFormatting>
  <conditionalFormatting sqref="AV5:AV22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{EEA48512-B3AA-C847-83FB-26D7F274EEBC}</x14:id>
        </ext>
      </extLst>
    </cfRule>
    <cfRule type="dataBar" priority="7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{DC723C80-A96B-F848-89AB-A4F49E3AB403}</x14:id>
        </ext>
      </extLst>
    </cfRule>
  </conditionalFormatting>
  <conditionalFormatting sqref="AX5:AX2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{A6B3260C-2676-E545-90B9-819CE907A22B}</x14:id>
        </ext>
      </extLst>
    </cfRule>
    <cfRule type="dataBar" priority="5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{36A0F5F5-96FA-5940-9EC9-D5E466050412}</x14:id>
        </ext>
      </extLst>
    </cfRule>
  </conditionalFormatting>
  <conditionalFormatting sqref="AZ5:AZ22">
    <cfRule type="dataBar" priority="3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{9EDC9724-99EB-C54C-962D-FE37842A428B}</x14:id>
        </ext>
      </extLst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{FF30D7D3-AE75-0044-9FAE-ED9320EA309A}</x14:id>
        </ext>
      </extLst>
    </cfRule>
  </conditionalFormatting>
  <conditionalFormatting sqref="BB5:BB22">
    <cfRule type="dataBar" priority="1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{8C146E01-760A-B949-836F-85358FE31BBE}</x14:id>
        </ext>
      </extLs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{35A622A4-C65C-F840-BAAD-58D93183B6BF}</x14:id>
        </ext>
      </extLst>
    </cfRule>
  </conditionalFormatting>
  <conditionalFormatting sqref="BE5:BE22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{DFC43C38-A419-0545-B1FC-262B28190AD6}</x14:id>
        </ext>
      </extLst>
    </cfRule>
    <cfRule type="dataBar" priority="40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{22E3190B-8DBF-1343-B404-225E66494E0C}</x14:id>
        </ext>
      </extLst>
    </cfRule>
  </conditionalFormatting>
  <conditionalFormatting sqref="BG5:BG22">
    <cfRule type="dataBar" priority="38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{AADCEF51-75DF-6745-A4C8-7D028BF0FBA2}</x14:id>
        </ext>
      </extLst>
    </cfRule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{7DE96085-8E7A-3241-9435-1268A1F01E72}</x14:id>
        </ext>
      </extLst>
    </cfRule>
  </conditionalFormatting>
  <conditionalFormatting sqref="BI5:BI22">
    <cfRule type="dataBar" priority="36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{108EEDEF-5297-A645-A7D6-5D4269F3EEDE}</x14:id>
        </ext>
      </extLst>
    </cfRule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{F4784642-B998-3F41-BDE5-5C2A24EDA878}</x14:id>
        </ext>
      </extLst>
    </cfRule>
  </conditionalFormatting>
  <conditionalFormatting sqref="BK5:BK22">
    <cfRule type="dataBar" priority="34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{773BDA78-1570-9546-9767-C6EA135ED174}</x14:id>
        </ext>
      </extLst>
    </cfRule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{57D00B5B-8C8D-5949-B1A2-CF26C54E3CBF}</x14:id>
        </ext>
      </extLst>
    </cfRule>
  </conditionalFormatting>
  <conditionalFormatting sqref="BM5:BM22">
    <cfRule type="dataBar" priority="32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{85172D5D-09DD-0845-82AC-9846C6FFD246}</x14:id>
        </ext>
      </extLst>
    </cfRule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{9EBBAA1A-F2FD-3744-8950-751E0814263F}</x14:id>
        </ext>
      </extLst>
    </cfRule>
  </conditionalFormatting>
  <conditionalFormatting sqref="BO5:BO22">
    <cfRule type="dataBar" priority="30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{95F06B64-24D1-B048-B082-D963C388203F}</x14:id>
        </ext>
      </extLst>
    </cfRule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{D266E00A-7A16-9342-ACB7-32F4AD29D79C}</x14:id>
        </ext>
      </extLst>
    </cfRule>
  </conditionalFormatting>
  <conditionalFormatting sqref="BQ5:BQ2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{89871132-FBAD-2848-8A59-7370405D48C1}</x14:id>
        </ext>
      </extLst>
    </cfRule>
    <cfRule type="dataBar" priority="21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{D7DE002C-4D9F-2B4F-BF3B-896FA2C65B7C}</x14:id>
        </ext>
      </extLst>
    </cfRule>
  </conditionalFormatting>
  <conditionalFormatting sqref="BT5:BT22">
    <cfRule type="dataBar" priority="29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{18B54308-A47E-2742-A8C8-178BDDAA34D6}</x14:id>
        </ext>
      </extLst>
    </cfRule>
  </conditionalFormatting>
  <conditionalFormatting sqref="BV5:BV22">
    <cfRule type="dataBar" priority="2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{1B46EC0C-63B3-3845-B7BC-366943DA699E}</x14:id>
        </ext>
      </extLst>
    </cfRule>
  </conditionalFormatting>
  <conditionalFormatting sqref="BX5:BX22">
    <cfRule type="dataBar" priority="27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{70ACA424-3300-0C4A-8224-23948EAFE7A5}</x14:id>
        </ext>
      </extLst>
    </cfRule>
  </conditionalFormatting>
  <dataValidations count="2">
    <dataValidation type="list" allowBlank="1" showErrorMessage="1" sqref="AD1" xr:uid="{B88B129E-98F5-E04B-8B1E-2618014D5AFC}">
      <formula1>"2025, 2024, 2023, 2022, 2021, 2020, 2019, 2018"</formula1>
    </dataValidation>
    <dataValidation type="list" allowBlank="1" showInputMessage="1" showErrorMessage="1" sqref="B1" xr:uid="{8798B4BC-2AF7-4E4B-A318-3C13895C966B}">
      <formula1>"2025, 2024, 2023, 2022, 2021"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C37260-AE73-734D-8BCE-3ED515D480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B5:B22</xm:sqref>
        </x14:conditionalFormatting>
        <x14:conditionalFormatting xmlns:xm="http://schemas.microsoft.com/office/excel/2006/main">
          <x14:cfRule type="dataBar" id="{B50F6D01-1701-524B-BAF1-BFC5DF76EA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D5:D22</xm:sqref>
        </x14:conditionalFormatting>
        <x14:conditionalFormatting xmlns:xm="http://schemas.microsoft.com/office/excel/2006/main">
          <x14:cfRule type="dataBar" id="{A5955AEF-476D-8C47-8062-6E3153CD897E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14:cfRule type="dataBar" id="{7D7DDB3F-4A56-B94A-BE2E-37EF0B2680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F5:F22</xm:sqref>
        </x14:conditionalFormatting>
        <x14:conditionalFormatting xmlns:xm="http://schemas.microsoft.com/office/excel/2006/main">
          <x14:cfRule type="dataBar" id="{112B00CD-E16F-CC41-8521-954406F242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H5:H22</xm:sqref>
        </x14:conditionalFormatting>
        <x14:conditionalFormatting xmlns:xm="http://schemas.microsoft.com/office/excel/2006/main">
          <x14:cfRule type="dataBar" id="{184AC318-2DE9-1A44-8D9F-EFD9A50E12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J5:J22</xm:sqref>
        </x14:conditionalFormatting>
        <x14:conditionalFormatting xmlns:xm="http://schemas.microsoft.com/office/excel/2006/main">
          <x14:cfRule type="dataBar" id="{5981D746-A327-AA41-80D0-5731AADA91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614B92C-D2AE-6849-BB1D-758A9B76BB43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M5:M22</xm:sqref>
        </x14:conditionalFormatting>
        <x14:conditionalFormatting xmlns:xm="http://schemas.microsoft.com/office/excel/2006/main">
          <x14:cfRule type="dataBar" id="{146AAFFD-1748-E844-ABE7-1AD8721CF3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F4383C7-DD46-AF4F-9EF6-91E4E77DC525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O5:O22</xm:sqref>
        </x14:conditionalFormatting>
        <x14:conditionalFormatting xmlns:xm="http://schemas.microsoft.com/office/excel/2006/main">
          <x14:cfRule type="dataBar" id="{94158C06-FAC7-754F-B3FD-0D62FCE023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7F36091-484C-0D43-90A0-87C55F033D5A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Q5:Q22</xm:sqref>
        </x14:conditionalFormatting>
        <x14:conditionalFormatting xmlns:xm="http://schemas.microsoft.com/office/excel/2006/main">
          <x14:cfRule type="dataBar" id="{F3A934E0-140E-C14A-8A59-DA19B6970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S5:S22</xm:sqref>
        </x14:conditionalFormatting>
        <x14:conditionalFormatting xmlns:xm="http://schemas.microsoft.com/office/excel/2006/main">
          <x14:cfRule type="dataBar" id="{AE281C9A-D210-FE44-9843-5A42B63A8C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U5:U22</xm:sqref>
        </x14:conditionalFormatting>
        <x14:conditionalFormatting xmlns:xm="http://schemas.microsoft.com/office/excel/2006/main">
          <x14:cfRule type="dataBar" id="{9E4D041A-6957-A947-9F53-503E37CAB6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377048B-EBF4-774D-BCE5-E8AA341C0047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X5:X22</xm:sqref>
        </x14:conditionalFormatting>
        <x14:conditionalFormatting xmlns:xm="http://schemas.microsoft.com/office/excel/2006/main">
          <x14:cfRule type="dataBar" id="{512DC8C8-386E-0643-8D70-01C52EB03C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BEB9FA2-B6AD-F740-94B6-D08884B9FAC6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Z5:Z22</xm:sqref>
        </x14:conditionalFormatting>
        <x14:conditionalFormatting xmlns:xm="http://schemas.microsoft.com/office/excel/2006/main">
          <x14:cfRule type="dataBar" id="{EF202067-CA23-E641-91C5-B223AD2A2C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F03D94A-BD0E-5E44-B000-291D205270C9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AB5:AB22</xm:sqref>
        </x14:conditionalFormatting>
        <x14:conditionalFormatting xmlns:xm="http://schemas.microsoft.com/office/excel/2006/main">
          <x14:cfRule type="dataBar" id="{0C8CDA7E-FBC9-444D-A839-73467746BC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2B8B835-5D47-C24F-A8A9-475218A77E95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AD5:AD22</xm:sqref>
        </x14:conditionalFormatting>
        <x14:conditionalFormatting xmlns:xm="http://schemas.microsoft.com/office/excel/2006/main">
          <x14:cfRule type="dataBar" id="{CBAF2FA9-4F11-CB41-925F-2AFA1EE90C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4370A55-2443-6D40-A4D0-AB7909E535F3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AF5:AF22</xm:sqref>
        </x14:conditionalFormatting>
        <x14:conditionalFormatting xmlns:xm="http://schemas.microsoft.com/office/excel/2006/main">
          <x14:cfRule type="dataBar" id="{93BB02E3-296C-244C-8644-BB814476D3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B21E845-3E25-4C4A-85F6-2DD9A9CD68E0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AI5:AI22</xm:sqref>
        </x14:conditionalFormatting>
        <x14:conditionalFormatting xmlns:xm="http://schemas.microsoft.com/office/excel/2006/main">
          <x14:cfRule type="dataBar" id="{962B986B-4C5C-A940-BF79-BDE3AEDEA33C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DC3A926-DBC9-064D-AF4C-295E0AE6E3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AK5:AK22</xm:sqref>
        </x14:conditionalFormatting>
        <x14:conditionalFormatting xmlns:xm="http://schemas.microsoft.com/office/excel/2006/main">
          <x14:cfRule type="dataBar" id="{9D3A43EA-85A5-B04D-9A15-8101C8A6C6C9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709CF48-874D-CB45-BEFB-624B4DDC3F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AM5:AM22</xm:sqref>
        </x14:conditionalFormatting>
        <x14:conditionalFormatting xmlns:xm="http://schemas.microsoft.com/office/excel/2006/main">
          <x14:cfRule type="dataBar" id="{BC140409-3437-7847-A342-27570070F8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041DD4C-05ED-234D-9418-CB42EE219F99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AO5:AO22</xm:sqref>
        </x14:conditionalFormatting>
        <x14:conditionalFormatting xmlns:xm="http://schemas.microsoft.com/office/excel/2006/main">
          <x14:cfRule type="dataBar" id="{4CF512BB-10DF-8043-A20E-68D84336AF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D40E03-81AB-4544-8EEA-0A4CF8233EC2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AQ5:AQ22</xm:sqref>
        </x14:conditionalFormatting>
        <x14:conditionalFormatting xmlns:xm="http://schemas.microsoft.com/office/excel/2006/main">
          <x14:cfRule type="dataBar" id="{289DB16A-2117-D148-97D9-AA0D7F602E0E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14:cfRule type="dataBar" id="{ADA1B01E-4651-EC40-8BF6-AA109C3137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AT5:AT22</xm:sqref>
        </x14:conditionalFormatting>
        <x14:conditionalFormatting xmlns:xm="http://schemas.microsoft.com/office/excel/2006/main">
          <x14:cfRule type="dataBar" id="{EEA48512-B3AA-C847-83FB-26D7F274EE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C723C80-A96B-F848-89AB-A4F49E3AB403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m:sqref>AV5:AV22</xm:sqref>
        </x14:conditionalFormatting>
        <x14:conditionalFormatting xmlns:xm="http://schemas.microsoft.com/office/excel/2006/main">
          <x14:cfRule type="dataBar" id="{A6B3260C-2676-E545-90B9-819CE907A2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6A0F5F5-96FA-5940-9EC9-D5E466050412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m:sqref>AX5:AX22</xm:sqref>
        </x14:conditionalFormatting>
        <x14:conditionalFormatting xmlns:xm="http://schemas.microsoft.com/office/excel/2006/main">
          <x14:cfRule type="dataBar" id="{9EDC9724-99EB-C54C-962D-FE37842A428B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14:cfRule type="dataBar" id="{FF30D7D3-AE75-0044-9FAE-ED9320EA30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AZ5:AZ22</xm:sqref>
        </x14:conditionalFormatting>
        <x14:conditionalFormatting xmlns:xm="http://schemas.microsoft.com/office/excel/2006/main">
          <x14:cfRule type="dataBar" id="{8C146E01-760A-B949-836F-85358FE31BBE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14:cfRule type="dataBar" id="{35A622A4-C65C-F840-BAAD-58D93183B6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BB5:BB22</xm:sqref>
        </x14:conditionalFormatting>
        <x14:conditionalFormatting xmlns:xm="http://schemas.microsoft.com/office/excel/2006/main">
          <x14:cfRule type="dataBar" id="{DFC43C38-A419-0545-B1FC-262B28190A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2E3190B-8DBF-1343-B404-225E66494E0C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BE5:BE22</xm:sqref>
        </x14:conditionalFormatting>
        <x14:conditionalFormatting xmlns:xm="http://schemas.microsoft.com/office/excel/2006/main">
          <x14:cfRule type="dataBar" id="{AADCEF51-75DF-6745-A4C8-7D028BF0FBA2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7DE96085-8E7A-3241-9435-1268A1F01E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BG5:BG22</xm:sqref>
        </x14:conditionalFormatting>
        <x14:conditionalFormatting xmlns:xm="http://schemas.microsoft.com/office/excel/2006/main">
          <x14:cfRule type="dataBar" id="{108EEDEF-5297-A645-A7D6-5D4269F3EEDE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F4784642-B998-3F41-BDE5-5C2A24EDA8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BI5:BI22</xm:sqref>
        </x14:conditionalFormatting>
        <x14:conditionalFormatting xmlns:xm="http://schemas.microsoft.com/office/excel/2006/main">
          <x14:cfRule type="dataBar" id="{773BDA78-1570-9546-9767-C6EA135ED174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57D00B5B-8C8D-5949-B1A2-CF26C54E3C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BK5:BK22</xm:sqref>
        </x14:conditionalFormatting>
        <x14:conditionalFormatting xmlns:xm="http://schemas.microsoft.com/office/excel/2006/main">
          <x14:cfRule type="dataBar" id="{85172D5D-09DD-0845-82AC-9846C6FFD246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9EBBAA1A-F2FD-3744-8950-751E081426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BM5:BM22</xm:sqref>
        </x14:conditionalFormatting>
        <x14:conditionalFormatting xmlns:xm="http://schemas.microsoft.com/office/excel/2006/main">
          <x14:cfRule type="dataBar" id="{95F06B64-24D1-B048-B082-D963C388203F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D266E00A-7A16-9342-ACB7-32F4AD29D7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BO5:BO22</xm:sqref>
        </x14:conditionalFormatting>
        <x14:conditionalFormatting xmlns:xm="http://schemas.microsoft.com/office/excel/2006/main">
          <x14:cfRule type="dataBar" id="{89871132-FBAD-2848-8A59-7370405D48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7DE002C-4D9F-2B4F-BF3B-896FA2C65B7C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BQ5:BQ22</xm:sqref>
        </x14:conditionalFormatting>
        <x14:conditionalFormatting xmlns:xm="http://schemas.microsoft.com/office/excel/2006/main">
          <x14:cfRule type="dataBar" id="{18B54308-A47E-2742-A8C8-178BDDAA34D6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BT5:BT22</xm:sqref>
        </x14:conditionalFormatting>
        <x14:conditionalFormatting xmlns:xm="http://schemas.microsoft.com/office/excel/2006/main">
          <x14:cfRule type="dataBar" id="{1B46EC0C-63B3-3845-B7BC-366943DA699E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BV5:BV22</xm:sqref>
        </x14:conditionalFormatting>
        <x14:conditionalFormatting xmlns:xm="http://schemas.microsoft.com/office/excel/2006/main">
          <x14:cfRule type="dataBar" id="{70ACA424-3300-0C4A-8224-23948EAFE7A5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BX5:BX22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869C4-6A96-D74C-B76C-A7C4C90962A5}">
  <sheetPr>
    <tabColor rgb="FFFFFF00"/>
  </sheetPr>
  <dimension ref="A1:BZ24"/>
  <sheetViews>
    <sheetView zoomScaleNormal="100" workbookViewId="0">
      <pane xSplit="1" topLeftCell="B1" activePane="topRight" state="frozen"/>
      <selection activeCell="A4" sqref="A4"/>
      <selection pane="topRight" activeCell="B1" sqref="B1"/>
    </sheetView>
  </sheetViews>
  <sheetFormatPr baseColWidth="10" defaultRowHeight="16" x14ac:dyDescent="0.2"/>
  <cols>
    <col min="1" max="1" width="30.33203125" bestFit="1" customWidth="1"/>
    <col min="2" max="2" width="11.1640625" bestFit="1" customWidth="1"/>
    <col min="3" max="3" width="3.6640625" customWidth="1"/>
    <col min="5" max="5" width="3.6640625" customWidth="1"/>
    <col min="7" max="7" width="3.6640625" customWidth="1"/>
    <col min="9" max="9" width="3.6640625" customWidth="1"/>
    <col min="10" max="10" width="11" customWidth="1"/>
    <col min="11" max="12" width="3.6640625" customWidth="1"/>
    <col min="14" max="14" width="3.6640625" customWidth="1"/>
    <col min="16" max="16" width="3.6640625" customWidth="1"/>
    <col min="18" max="18" width="3.6640625" customWidth="1"/>
    <col min="20" max="20" width="3.6640625" customWidth="1"/>
    <col min="21" max="21" width="11" customWidth="1"/>
    <col min="22" max="23" width="3.6640625" customWidth="1"/>
    <col min="25" max="25" width="3.6640625" customWidth="1"/>
    <col min="27" max="27" width="3.6640625" customWidth="1"/>
    <col min="29" max="29" width="3.6640625" customWidth="1"/>
    <col min="31" max="31" width="3.6640625" customWidth="1"/>
    <col min="32" max="32" width="11" customWidth="1"/>
    <col min="33" max="34" width="3.6640625" customWidth="1"/>
    <col min="36" max="36" width="3.6640625" customWidth="1"/>
    <col min="38" max="38" width="3.6640625" customWidth="1"/>
    <col min="40" max="40" width="3.6640625" customWidth="1"/>
    <col min="42" max="42" width="3.6640625" customWidth="1"/>
    <col min="43" max="43" width="11" customWidth="1"/>
    <col min="44" max="45" width="3.6640625" customWidth="1"/>
    <col min="47" max="47" width="3.6640625" customWidth="1"/>
    <col min="49" max="49" width="3.6640625" customWidth="1"/>
    <col min="51" max="51" width="3.6640625" customWidth="1"/>
    <col min="53" max="53" width="3.6640625" customWidth="1"/>
    <col min="54" max="54" width="11" customWidth="1"/>
    <col min="55" max="56" width="3.6640625" customWidth="1"/>
    <col min="58" max="58" width="3.6640625" customWidth="1"/>
    <col min="60" max="60" width="3.6640625" customWidth="1"/>
    <col min="62" max="62" width="3.6640625" customWidth="1"/>
    <col min="64" max="64" width="3.6640625" customWidth="1"/>
    <col min="66" max="66" width="3.6640625" customWidth="1"/>
    <col min="68" max="68" width="3.6640625" customWidth="1"/>
    <col min="69" max="69" width="11" customWidth="1"/>
    <col min="70" max="71" width="3.6640625" customWidth="1"/>
    <col min="73" max="73" width="3.6640625" customWidth="1"/>
    <col min="75" max="75" width="3.6640625" customWidth="1"/>
    <col min="77" max="77" width="3.6640625" customWidth="1"/>
  </cols>
  <sheetData>
    <row r="1" spans="1:78" ht="35" x14ac:dyDescent="0.35">
      <c r="A1" s="68" t="s">
        <v>308</v>
      </c>
      <c r="B1" s="154">
        <v>2022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</row>
    <row r="2" spans="1:78" ht="17" thickBot="1" x14ac:dyDescent="0.2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69"/>
      <c r="BM2" s="69"/>
      <c r="BN2" s="69"/>
      <c r="BO2" s="69"/>
      <c r="BP2" s="69"/>
      <c r="BQ2" s="69"/>
      <c r="BR2" s="69"/>
      <c r="BS2" s="69"/>
      <c r="BT2" s="69"/>
      <c r="BU2" s="69"/>
      <c r="BV2" s="69"/>
      <c r="BW2" s="69"/>
      <c r="BX2" s="69"/>
      <c r="BY2" s="69"/>
      <c r="BZ2" s="69"/>
    </row>
    <row r="3" spans="1:78" s="25" customFormat="1" ht="25" customHeight="1" thickBot="1" x14ac:dyDescent="0.25">
      <c r="A3" s="240" t="s">
        <v>0</v>
      </c>
      <c r="B3" s="242" t="s">
        <v>298</v>
      </c>
      <c r="C3" s="243"/>
      <c r="D3" s="243"/>
      <c r="E3" s="243"/>
      <c r="F3" s="243"/>
      <c r="G3" s="243"/>
      <c r="H3" s="243"/>
      <c r="I3" s="243"/>
      <c r="J3" s="244"/>
      <c r="K3" s="244"/>
      <c r="L3" s="39"/>
      <c r="M3" s="245" t="s">
        <v>299</v>
      </c>
      <c r="N3" s="246"/>
      <c r="O3" s="246"/>
      <c r="P3" s="246"/>
      <c r="Q3" s="246"/>
      <c r="R3" s="246"/>
      <c r="S3" s="246"/>
      <c r="T3" s="246"/>
      <c r="U3" s="247"/>
      <c r="V3" s="247"/>
      <c r="W3" s="39"/>
      <c r="X3" s="248" t="s">
        <v>301</v>
      </c>
      <c r="Y3" s="249"/>
      <c r="Z3" s="249"/>
      <c r="AA3" s="249"/>
      <c r="AB3" s="249"/>
      <c r="AC3" s="249"/>
      <c r="AD3" s="249"/>
      <c r="AE3" s="249"/>
      <c r="AF3" s="250"/>
      <c r="AG3" s="250"/>
      <c r="AH3" s="39"/>
      <c r="AI3" s="251" t="s">
        <v>303</v>
      </c>
      <c r="AJ3" s="252"/>
      <c r="AK3" s="252"/>
      <c r="AL3" s="252"/>
      <c r="AM3" s="252"/>
      <c r="AN3" s="252"/>
      <c r="AO3" s="252"/>
      <c r="AP3" s="252"/>
      <c r="AQ3" s="253"/>
      <c r="AR3" s="253"/>
      <c r="AS3" s="39"/>
      <c r="AT3" s="254" t="s">
        <v>363</v>
      </c>
      <c r="AU3" s="255"/>
      <c r="AV3" s="255"/>
      <c r="AW3" s="255"/>
      <c r="AX3" s="255"/>
      <c r="AY3" s="255"/>
      <c r="AZ3" s="255"/>
      <c r="BA3" s="255"/>
      <c r="BB3" s="256"/>
      <c r="BC3" s="256"/>
      <c r="BD3" s="39"/>
      <c r="BE3" s="233" t="s">
        <v>305</v>
      </c>
      <c r="BF3" s="234"/>
      <c r="BG3" s="234"/>
      <c r="BH3" s="234"/>
      <c r="BI3" s="234"/>
      <c r="BJ3" s="234"/>
      <c r="BK3" s="234"/>
      <c r="BL3" s="234"/>
      <c r="BM3" s="234"/>
      <c r="BN3" s="234"/>
      <c r="BO3" s="234"/>
      <c r="BP3" s="234"/>
      <c r="BQ3" s="235"/>
      <c r="BR3" s="236"/>
      <c r="BS3" s="39"/>
      <c r="BT3" s="237" t="s">
        <v>337</v>
      </c>
      <c r="BU3" s="238"/>
      <c r="BV3" s="238"/>
      <c r="BW3" s="238"/>
      <c r="BX3" s="238"/>
      <c r="BY3" s="239"/>
      <c r="BZ3" s="70"/>
    </row>
    <row r="4" spans="1:78" s="2" customFormat="1" ht="69" thickBot="1" x14ac:dyDescent="0.25">
      <c r="A4" s="241"/>
      <c r="B4" s="4" t="s">
        <v>311</v>
      </c>
      <c r="C4" s="5" t="s">
        <v>343</v>
      </c>
      <c r="D4" s="5" t="s">
        <v>312</v>
      </c>
      <c r="E4" s="5" t="s">
        <v>343</v>
      </c>
      <c r="F4" s="5" t="s">
        <v>306</v>
      </c>
      <c r="G4" s="5" t="s">
        <v>343</v>
      </c>
      <c r="H4" s="5" t="s">
        <v>313</v>
      </c>
      <c r="I4" s="6" t="s">
        <v>343</v>
      </c>
      <c r="J4" s="27" t="s">
        <v>327</v>
      </c>
      <c r="K4" s="38" t="s">
        <v>343</v>
      </c>
      <c r="L4" s="40"/>
      <c r="M4" s="7" t="s">
        <v>316</v>
      </c>
      <c r="N4" s="8" t="s">
        <v>343</v>
      </c>
      <c r="O4" s="8" t="s">
        <v>315</v>
      </c>
      <c r="P4" s="8" t="s">
        <v>343</v>
      </c>
      <c r="Q4" s="8" t="s">
        <v>314</v>
      </c>
      <c r="R4" s="8" t="s">
        <v>343</v>
      </c>
      <c r="S4" s="8" t="s">
        <v>300</v>
      </c>
      <c r="T4" s="9" t="s">
        <v>343</v>
      </c>
      <c r="U4" s="30" t="s">
        <v>328</v>
      </c>
      <c r="V4" s="31" t="s">
        <v>343</v>
      </c>
      <c r="W4" s="40"/>
      <c r="X4" s="41" t="s">
        <v>317</v>
      </c>
      <c r="Y4" s="23" t="s">
        <v>343</v>
      </c>
      <c r="Z4" s="23" t="s">
        <v>318</v>
      </c>
      <c r="AA4" s="23" t="s">
        <v>343</v>
      </c>
      <c r="AB4" s="23" t="s">
        <v>319</v>
      </c>
      <c r="AC4" s="23" t="s">
        <v>343</v>
      </c>
      <c r="AD4" s="42" t="s">
        <v>302</v>
      </c>
      <c r="AE4" s="43" t="s">
        <v>343</v>
      </c>
      <c r="AF4" s="44" t="s">
        <v>329</v>
      </c>
      <c r="AG4" s="45" t="s">
        <v>343</v>
      </c>
      <c r="AH4" s="40"/>
      <c r="AI4" s="13" t="s">
        <v>320</v>
      </c>
      <c r="AJ4" s="14" t="s">
        <v>343</v>
      </c>
      <c r="AK4" s="14" t="s">
        <v>321</v>
      </c>
      <c r="AL4" s="14" t="s">
        <v>343</v>
      </c>
      <c r="AM4" s="14" t="s">
        <v>322</v>
      </c>
      <c r="AN4" s="14" t="s">
        <v>343</v>
      </c>
      <c r="AO4" s="14" t="s">
        <v>347</v>
      </c>
      <c r="AP4" s="15" t="s">
        <v>343</v>
      </c>
      <c r="AQ4" s="33" t="s">
        <v>330</v>
      </c>
      <c r="AR4" s="34" t="s">
        <v>343</v>
      </c>
      <c r="AS4" s="40"/>
      <c r="AT4" s="183" t="s">
        <v>359</v>
      </c>
      <c r="AU4" s="184" t="s">
        <v>343</v>
      </c>
      <c r="AV4" s="184" t="s">
        <v>360</v>
      </c>
      <c r="AW4" s="184" t="s">
        <v>343</v>
      </c>
      <c r="AX4" s="184" t="s">
        <v>361</v>
      </c>
      <c r="AY4" s="184" t="s">
        <v>343</v>
      </c>
      <c r="AZ4" s="184" t="s">
        <v>362</v>
      </c>
      <c r="BA4" s="185" t="s">
        <v>343</v>
      </c>
      <c r="BB4" s="186" t="s">
        <v>364</v>
      </c>
      <c r="BC4" s="187" t="s">
        <v>343</v>
      </c>
      <c r="BD4" s="40"/>
      <c r="BE4" s="16" t="s">
        <v>332</v>
      </c>
      <c r="BF4" s="17" t="s">
        <v>343</v>
      </c>
      <c r="BG4" s="17" t="s">
        <v>334</v>
      </c>
      <c r="BH4" s="17" t="s">
        <v>343</v>
      </c>
      <c r="BI4" s="17" t="s">
        <v>333</v>
      </c>
      <c r="BJ4" s="17" t="s">
        <v>343</v>
      </c>
      <c r="BK4" s="17" t="s">
        <v>335</v>
      </c>
      <c r="BL4" s="17" t="s">
        <v>343</v>
      </c>
      <c r="BM4" s="17" t="s">
        <v>323</v>
      </c>
      <c r="BN4" s="17" t="s">
        <v>343</v>
      </c>
      <c r="BO4" s="17" t="s">
        <v>336</v>
      </c>
      <c r="BP4" s="35" t="s">
        <v>343</v>
      </c>
      <c r="BQ4" s="36" t="s">
        <v>331</v>
      </c>
      <c r="BR4" s="37" t="s">
        <v>343</v>
      </c>
      <c r="BS4" s="40"/>
      <c r="BT4" s="41" t="s">
        <v>325</v>
      </c>
      <c r="BU4" s="23" t="s">
        <v>343</v>
      </c>
      <c r="BV4" s="23" t="s">
        <v>326</v>
      </c>
      <c r="BW4" s="23" t="s">
        <v>343</v>
      </c>
      <c r="BX4" s="23" t="s">
        <v>324</v>
      </c>
      <c r="BY4" s="24" t="s">
        <v>343</v>
      </c>
      <c r="BZ4" s="71"/>
    </row>
    <row r="5" spans="1:78" s="3" customFormat="1" ht="25" customHeight="1" x14ac:dyDescent="0.2">
      <c r="A5" s="75" t="s">
        <v>14</v>
      </c>
      <c r="B5" s="46">
        <f t="shared" ref="B5:B22" ca="1" si="0">VLOOKUP($A5,INDIRECT("'"&amp;$B$1&amp;"'!$A:$IZ"),222,FALSE)</f>
        <v>0.63600000000000001</v>
      </c>
      <c r="C5" s="47">
        <f ca="1">RANK(B5,B$5:B$22)</f>
        <v>9</v>
      </c>
      <c r="D5" s="48">
        <f t="shared" ref="D5:D22" ca="1" si="1">VLOOKUP($A5,INDIRECT("'"&amp;$B$1&amp;"'!$A:$IZ"),218,FALSE)</f>
        <v>1.1359999999999999</v>
      </c>
      <c r="E5" s="47">
        <f ca="1">RANK(D5,D$5:D$22)</f>
        <v>8</v>
      </c>
      <c r="F5" s="48">
        <f t="shared" ref="F5:F22" ca="1" si="2">VLOOKUP($A5,INDIRECT("'"&amp;$B$1&amp;"'!$A:$IZ"),49,FALSE)</f>
        <v>75.027000000000001</v>
      </c>
      <c r="G5" s="47">
        <f ca="1">RANK(F5,F$5:F$22)</f>
        <v>13</v>
      </c>
      <c r="H5" s="48">
        <f t="shared" ref="H5:H22" ca="1" si="3">VLOOKUP($A5,INDIRECT("'"&amp;$B$1&amp;"'!$A:$IZ"),229,FALSE)</f>
        <v>-0.54500000000000004</v>
      </c>
      <c r="I5" s="47">
        <f ca="1">RANK(H5,H$5:H$22)</f>
        <v>12</v>
      </c>
      <c r="J5" s="49">
        <f t="shared" ref="J5:J22" ca="1" si="4">104-(C5+E5+G5+I5)</f>
        <v>62</v>
      </c>
      <c r="K5" s="47">
        <f ca="1">RANK(J5,J$5:J$22)</f>
        <v>12</v>
      </c>
      <c r="L5" s="50"/>
      <c r="M5" s="46">
        <f t="shared" ref="M5:M22" ca="1" si="5">VLOOKUP($A5,INDIRECT("'"&amp;$B$1&amp;"'!$A:$IZ"),88,FALSE)</f>
        <v>10.907999999999999</v>
      </c>
      <c r="N5" s="47">
        <f t="shared" ref="N5:N22" ca="1" si="6">RANK(M5,M$5:M$22)</f>
        <v>12</v>
      </c>
      <c r="O5" s="46">
        <f t="shared" ref="O5:O22" ca="1" si="7">VLOOKUP($A5,INDIRECT("'"&amp;$B$1&amp;"'!$A:$IZ"),84,FALSE)</f>
        <v>18.46</v>
      </c>
      <c r="P5" s="47">
        <f ca="1">RANK(O5,O$5:O$22)</f>
        <v>14</v>
      </c>
      <c r="Q5" s="46">
        <f t="shared" ref="Q5:Q22" ca="1" si="8">VLOOKUP($A5,INDIRECT("'"&amp;$B$1&amp;"'!$A:$IZ"),85,FALSE)</f>
        <v>19.91</v>
      </c>
      <c r="R5" s="47">
        <f ca="1">RANK(Q5,Q$5:Q$22)</f>
        <v>13</v>
      </c>
      <c r="S5" s="48">
        <f t="shared" ref="S5:S22" ca="1" si="9">VLOOKUP($A5,INDIRECT("'"&amp;$B$1&amp;"'!$A:$IZ"),29,FALSE)</f>
        <v>-1.7250000000000001</v>
      </c>
      <c r="T5" s="47">
        <f ca="1">RANK(S5,S$5:S$22)</f>
        <v>14</v>
      </c>
      <c r="U5" s="49">
        <f ca="1">104-(N5+P5+R5+T5)</f>
        <v>51</v>
      </c>
      <c r="V5" s="47">
        <f ca="1">RANK(U5,U$5:U$22)</f>
        <v>13</v>
      </c>
      <c r="W5" s="50"/>
      <c r="X5" s="46">
        <f t="shared" ref="X5:X22" ca="1" si="10">VLOOKUP($A5,INDIRECT("'"&amp;$B$1&amp;"'!$A:$IZ"),65,FALSE)</f>
        <v>42.883000000000003</v>
      </c>
      <c r="Y5" s="47">
        <f ca="1">RANK(X5,X$5:X$22)</f>
        <v>10</v>
      </c>
      <c r="Z5" s="46">
        <f t="shared" ref="Z5:Z22" ca="1" si="11">VLOOKUP($A5,INDIRECT("'"&amp;$B$1&amp;"'!$A:$IZ"),64,FALSE)</f>
        <v>22.431999999999999</v>
      </c>
      <c r="AA5" s="47">
        <f ca="1">RANK(Z5,Z$5:Z$22)</f>
        <v>9</v>
      </c>
      <c r="AB5" s="46">
        <f t="shared" ref="AB5:AB22" ca="1" si="12">VLOOKUP($A5,INDIRECT("'"&amp;$B$1&amp;"'!$A:$IZ"),63,FALSE)</f>
        <v>48.444000000000003</v>
      </c>
      <c r="AC5" s="47">
        <f ca="1">RANK(AB5,AB$5:AB$22)</f>
        <v>9</v>
      </c>
      <c r="AD5" s="46">
        <f t="shared" ref="AD5:AD22" ca="1" si="13">VLOOKUP($A5,INDIRECT("'"&amp;$B$1&amp;"'!$A:$IZ"),71,FALSE)</f>
        <v>-0.48899999999999999</v>
      </c>
      <c r="AE5" s="47">
        <f ca="1">RANK(AD5,AD$5:AD$22)</f>
        <v>12</v>
      </c>
      <c r="AF5" s="49">
        <f ca="1">104-(Y5+AA5+AC5+AE5)</f>
        <v>64</v>
      </c>
      <c r="AG5" s="47">
        <f ca="1">RANK(AF5,AF$5:AF$22)</f>
        <v>7</v>
      </c>
      <c r="AH5" s="50"/>
      <c r="AI5" s="46">
        <f t="shared" ref="AI5:AI22" ca="1" si="14">VLOOKUP($A5,INDIRECT("'"&amp;$B$1&amp;"'!$A:$IZ"),183,FALSE)</f>
        <v>7.1520000000000001</v>
      </c>
      <c r="AJ5" s="47">
        <f ca="1">RANK(AI5,AI$5:AI$22,1)</f>
        <v>5</v>
      </c>
      <c r="AK5" s="46">
        <f t="shared" ref="AK5:AK22" ca="1" si="15">VLOOKUP($A5,INDIRECT("'"&amp;$B$1&amp;"'!$A:$IZ"),181,FALSE)</f>
        <v>20.047000000000001</v>
      </c>
      <c r="AL5" s="47">
        <f ca="1">RANK(AK5,AK$5:AK$22,1)</f>
        <v>12</v>
      </c>
      <c r="AM5" s="46">
        <f t="shared" ref="AM5:AM22" ca="1" si="16">VLOOKUP($A5,INDIRECT("'"&amp;$B$1&amp;"'!$A:$IZ"),182,FALSE)</f>
        <v>18.061</v>
      </c>
      <c r="AN5" s="47">
        <f ca="1">RANK(AM5,AM$5:AM$22,1)</f>
        <v>2</v>
      </c>
      <c r="AO5" s="46">
        <f ca="1">VLOOKUP($A5,INDIRECT("'"&amp;$B$1&amp;"'!$A:$IZ"),163,FALSE)</f>
        <v>24.254999999999999</v>
      </c>
      <c r="AP5" s="47">
        <f ca="1">RANK(AO5,AO$5:AO$22,1)</f>
        <v>15</v>
      </c>
      <c r="AQ5" s="49">
        <f ca="1">104-(AJ5+AL5+AN5+AP5)</f>
        <v>70</v>
      </c>
      <c r="AR5" s="47">
        <f ca="1">RANK(AQ5,AQ$5:AQ$22)</f>
        <v>7</v>
      </c>
      <c r="AS5" s="50"/>
      <c r="AT5" s="46">
        <f ca="1">VLOOKUP($A5,INDIRECT("'"&amp;$B$1&amp;"'!$A:$IZ"),250,FALSE)</f>
        <v>-0.63600000000000001</v>
      </c>
      <c r="AU5" s="47">
        <f ca="1">RANK(AT5,AT$5:AT$22,0)</f>
        <v>12</v>
      </c>
      <c r="AV5" s="46">
        <f ca="1">VLOOKUP($A5,INDIRECT("'"&amp;$B$1&amp;"'!$A:$IZ"),92,FALSE)</f>
        <v>11</v>
      </c>
      <c r="AW5" s="47">
        <f ca="1">RANK(AV5,AV$5:AV$22,0)</f>
        <v>8</v>
      </c>
      <c r="AX5" s="46">
        <f ca="1">VLOOKUP($A5,INDIRECT("'"&amp;$B$1&amp;"'!$A:$IZ"),93,FALSE)</f>
        <v>302.18200000000002</v>
      </c>
      <c r="AY5" s="47">
        <f ca="1">RANK(AX5,AX$5:AX$22,0)</f>
        <v>3</v>
      </c>
      <c r="AZ5" s="46">
        <f ca="1">VLOOKUP($A5,INDIRECT("'"&amp;$B$1&amp;"'!$A:$IZ"),108,FALSE)</f>
        <v>49.091000000000001</v>
      </c>
      <c r="BA5" s="47">
        <f ca="1">RANK(AZ5,AZ$5:AZ$22,0)</f>
        <v>10</v>
      </c>
      <c r="BB5" s="46">
        <f ca="1">104-(AU5+AW5+AY5+BA5)</f>
        <v>71</v>
      </c>
      <c r="BC5" s="47">
        <f ca="1">RANK(BB5,BB$5:BB$22)</f>
        <v>7</v>
      </c>
      <c r="BD5" s="50"/>
      <c r="BE5" s="46">
        <f t="shared" ref="BE5:BE22" ca="1" si="17">VLOOKUP($A5,INDIRECT("'"&amp;$B$1&amp;"'!$A:$IZ"),80,FALSE)</f>
        <v>44.817999999999998</v>
      </c>
      <c r="BF5" s="47">
        <f ca="1">RANK(BE5,BE$5:BE$22)</f>
        <v>14</v>
      </c>
      <c r="BG5" s="46">
        <f t="shared" ref="BG5:BG22" ca="1" si="18">VLOOKUP($A5,INDIRECT("'"&amp;$B$1&amp;"'!$A:$IZ"),177,FALSE)</f>
        <v>50.226999999999997</v>
      </c>
      <c r="BH5" s="47">
        <f ca="1">RANK(BG5,BG$5:BG$22,1)</f>
        <v>13</v>
      </c>
      <c r="BI5" s="46">
        <f t="shared" ref="BI5:BI22" ca="1" si="19">VLOOKUP($A5,INDIRECT("'"&amp;$B$1&amp;"'!$A:$IZ"),79,FALSE)</f>
        <v>30.635999999999999</v>
      </c>
      <c r="BJ5" s="47">
        <f ca="1">RANK(BI5,BI$5:BI$22)</f>
        <v>11</v>
      </c>
      <c r="BK5" s="46">
        <f t="shared" ref="BK5:BK22" ca="1" si="20">VLOOKUP($A5,INDIRECT("'"&amp;$B$1&amp;"'!$A:$IZ"),176,FALSE)</f>
        <v>38.045000000000002</v>
      </c>
      <c r="BL5" s="47">
        <f ca="1">RANK(BK5,BK$5:BK$22,1)</f>
        <v>16</v>
      </c>
      <c r="BM5" s="46">
        <f t="shared" ref="BM5:BM22" ca="1" si="21">VLOOKUP($A5,INDIRECT("'"&amp;$B$1&amp;"'!$A:$IZ"),11,FALSE)</f>
        <v>49.174999999999997</v>
      </c>
      <c r="BN5" s="47">
        <f ca="1">RANK(BM5,BM$5:BM$22)</f>
        <v>13</v>
      </c>
      <c r="BO5" s="46">
        <f t="shared" ref="BO5:BO22" ca="1" si="22">VLOOKUP($A5,INDIRECT("'"&amp;$B$1&amp;"'!$A:$IZ"),222,FALSE)</f>
        <v>0.63600000000000001</v>
      </c>
      <c r="BP5" s="47">
        <f ca="1">RANK(BO5,BO$5:BO$22)</f>
        <v>9</v>
      </c>
      <c r="BQ5" s="49">
        <f ca="1">106-(BF5+BH5+BN5+BP5+BJ5+BL5)</f>
        <v>30</v>
      </c>
      <c r="BR5" s="47">
        <f ca="1">RANK(BQ5,BQ$5:BQ$22)</f>
        <v>13</v>
      </c>
      <c r="BS5" s="50"/>
      <c r="BT5" s="51">
        <f>VLOOKUP($A5,'Ratings Season'!$A:$M,10,FALSE)</f>
        <v>9.4</v>
      </c>
      <c r="BU5" s="47">
        <f>RANK(BT5,BT$5:BT$22)</f>
        <v>3</v>
      </c>
      <c r="BV5" s="51">
        <f>VLOOKUP($A5,'Ratings Season'!$A:$M,12,FALSE)</f>
        <v>8.9</v>
      </c>
      <c r="BW5" s="47">
        <f>RANK(BV5,BV$5:BV$22)</f>
        <v>4</v>
      </c>
      <c r="BX5" s="51">
        <f>VLOOKUP($A5,'Ratings Season'!$A:$M,8,FALSE)</f>
        <v>18.2</v>
      </c>
      <c r="BY5" s="52">
        <f>RANK(BX5,BX$5:BX$22)</f>
        <v>4</v>
      </c>
      <c r="BZ5" s="72"/>
    </row>
    <row r="6" spans="1:78" s="3" customFormat="1" ht="25" customHeight="1" x14ac:dyDescent="0.2">
      <c r="A6" s="76" t="s">
        <v>10</v>
      </c>
      <c r="B6" s="53">
        <f t="shared" ca="1" si="0"/>
        <v>3.44</v>
      </c>
      <c r="C6" s="54">
        <f t="shared" ref="C6:C22" ca="1" si="23">RANK(B6,B$5:B$22)</f>
        <v>4</v>
      </c>
      <c r="D6" s="55">
        <f t="shared" ca="1" si="1"/>
        <v>0.4</v>
      </c>
      <c r="E6" s="54">
        <f t="shared" ref="E6:G22" ca="1" si="24">RANK(D6,D$5:D$22)</f>
        <v>9</v>
      </c>
      <c r="F6" s="55">
        <f t="shared" ca="1" si="2"/>
        <v>76.141999999999996</v>
      </c>
      <c r="G6" s="54">
        <f t="shared" ca="1" si="24"/>
        <v>9</v>
      </c>
      <c r="H6" s="55">
        <f t="shared" ca="1" si="3"/>
        <v>0.52</v>
      </c>
      <c r="I6" s="54">
        <f t="shared" ref="I6:I22" ca="1" si="25">RANK(H6,H$5:H$22)</f>
        <v>10</v>
      </c>
      <c r="J6" s="49">
        <f t="shared" ca="1" si="4"/>
        <v>72</v>
      </c>
      <c r="K6" s="47">
        <f t="shared" ref="K6:K22" ca="1" si="26">RANK(J6,J$5:J$22)</f>
        <v>7</v>
      </c>
      <c r="L6" s="56"/>
      <c r="M6" s="53">
        <f t="shared" ca="1" si="5"/>
        <v>12.861000000000001</v>
      </c>
      <c r="N6" s="54">
        <f t="shared" ca="1" si="6"/>
        <v>5</v>
      </c>
      <c r="O6" s="53">
        <f t="shared" ca="1" si="7"/>
        <v>21.166</v>
      </c>
      <c r="P6" s="54">
        <f t="shared" ref="P6:P22" ca="1" si="27">RANK(O6,O$5:O$22)</f>
        <v>5</v>
      </c>
      <c r="Q6" s="53">
        <f t="shared" ca="1" si="8"/>
        <v>24.719000000000001</v>
      </c>
      <c r="R6" s="54">
        <f t="shared" ref="R6:R22" ca="1" si="28">RANK(Q6,Q$5:Q$22)</f>
        <v>2</v>
      </c>
      <c r="S6" s="55">
        <f t="shared" ca="1" si="9"/>
        <v>0.36399999999999999</v>
      </c>
      <c r="T6" s="54">
        <f t="shared" ref="T6:T22" ca="1" si="29">RANK(S6,S$5:S$22)</f>
        <v>7</v>
      </c>
      <c r="U6" s="49">
        <f t="shared" ref="U6:U22" ca="1" si="30">104-(N6+P6+R6+T6)</f>
        <v>85</v>
      </c>
      <c r="V6" s="47">
        <f t="shared" ref="V6:V22" ca="1" si="31">RANK(U6,U$5:U$22)</f>
        <v>4</v>
      </c>
      <c r="W6" s="56"/>
      <c r="X6" s="53">
        <f t="shared" ca="1" si="10"/>
        <v>44.045999999999999</v>
      </c>
      <c r="Y6" s="54">
        <f t="shared" ref="Y6:Y22" ca="1" si="32">RANK(X6,X$5:X$22)</f>
        <v>5</v>
      </c>
      <c r="Z6" s="53">
        <f t="shared" ca="1" si="11"/>
        <v>25.538</v>
      </c>
      <c r="AA6" s="54">
        <f t="shared" ref="AA6:AA22" ca="1" si="33">RANK(Z6,Z$5:Z$22)</f>
        <v>1</v>
      </c>
      <c r="AB6" s="53">
        <f t="shared" ca="1" si="12"/>
        <v>52.741</v>
      </c>
      <c r="AC6" s="54">
        <f t="shared" ref="AC6:AC22" ca="1" si="34">RANK(AB6,AB$5:AB$22)</f>
        <v>2</v>
      </c>
      <c r="AD6" s="53">
        <f t="shared" ca="1" si="13"/>
        <v>5.351</v>
      </c>
      <c r="AE6" s="54">
        <f t="shared" ref="AE6:AE22" ca="1" si="35">RANK(AD6,AD$5:AD$22)</f>
        <v>1</v>
      </c>
      <c r="AF6" s="65">
        <f t="shared" ref="AF6:AF22" ca="1" si="36">104-(Y6+AA6+AC6+AE6)</f>
        <v>95</v>
      </c>
      <c r="AG6" s="47">
        <f t="shared" ref="AG6:AG22" ca="1" si="37">RANK(AF6,AF$5:AF$22)</f>
        <v>1</v>
      </c>
      <c r="AH6" s="56"/>
      <c r="AI6" s="53">
        <f t="shared" ca="1" si="14"/>
        <v>8.8149999999999995</v>
      </c>
      <c r="AJ6" s="54">
        <f t="shared" ref="AJ6:AL22" ca="1" si="38">RANK(AI6,AI$5:AI$22,1)</f>
        <v>11</v>
      </c>
      <c r="AK6" s="53">
        <f t="shared" ca="1" si="15"/>
        <v>19.289000000000001</v>
      </c>
      <c r="AL6" s="54">
        <f t="shared" ca="1" si="38"/>
        <v>8</v>
      </c>
      <c r="AM6" s="53">
        <f t="shared" ca="1" si="16"/>
        <v>21.023</v>
      </c>
      <c r="AN6" s="54">
        <f t="shared" ref="AN6:AN22" ca="1" si="39">RANK(AM6,AM$5:AM$22,1)</f>
        <v>11</v>
      </c>
      <c r="AO6" s="53">
        <f t="shared" ref="AO6:AO22" ca="1" si="40">VLOOKUP($A6,INDIRECT("'"&amp;$B$1&amp;"'!$A:$IZ"),163,FALSE)</f>
        <v>23.687999999999999</v>
      </c>
      <c r="AP6" s="54">
        <f t="shared" ref="AP6:AP22" ca="1" si="41">RANK(AO6,AO$5:AO$22,1)</f>
        <v>13</v>
      </c>
      <c r="AQ6" s="65">
        <f t="shared" ref="AQ6:AQ22" ca="1" si="42">104-(AJ6+AL6+AN6+AP6)</f>
        <v>61</v>
      </c>
      <c r="AR6" s="47">
        <f t="shared" ref="AR6:AR22" ca="1" si="43">RANK(AQ6,AQ$5:AQ$22)</f>
        <v>13</v>
      </c>
      <c r="AS6" s="56"/>
      <c r="AT6" s="46">
        <f t="shared" ref="AT6:AT22" ca="1" si="44">VLOOKUP($A6,INDIRECT("'"&amp;$B$1&amp;"'!$A:$IZ"),250,FALSE)</f>
        <v>-1.68</v>
      </c>
      <c r="AU6" s="47">
        <f t="shared" ref="AU6:AW22" ca="1" si="45">RANK(AT6,AT$5:AT$22,0)</f>
        <v>14</v>
      </c>
      <c r="AV6" s="46">
        <f t="shared" ref="AV6:AV22" ca="1" si="46">VLOOKUP($A6,INDIRECT("'"&amp;$B$1&amp;"'!$A:$IZ"),92,FALSE)</f>
        <v>10.44</v>
      </c>
      <c r="AW6" s="47">
        <f t="shared" ca="1" si="45"/>
        <v>10</v>
      </c>
      <c r="AX6" s="46">
        <f t="shared" ref="AX6:AX22" ca="1" si="47">VLOOKUP($A6,INDIRECT("'"&amp;$B$1&amp;"'!$A:$IZ"),93,FALSE)</f>
        <v>280.83999999999997</v>
      </c>
      <c r="AY6" s="47">
        <f t="shared" ref="AY6:AY22" ca="1" si="48">RANK(AX6,AX$5:AX$22,0)</f>
        <v>16</v>
      </c>
      <c r="AZ6" s="46">
        <f t="shared" ref="AZ6:AZ22" ca="1" si="49">VLOOKUP($A6,INDIRECT("'"&amp;$B$1&amp;"'!$A:$IZ"),108,FALSE)</f>
        <v>51.52</v>
      </c>
      <c r="BA6" s="47">
        <f t="shared" ref="BA6:BA22" ca="1" si="50">RANK(AZ6,AZ$5:AZ$22,0)</f>
        <v>5</v>
      </c>
      <c r="BB6" s="46">
        <f t="shared" ref="BB6:BB22" ca="1" si="51">104-(AU6+AW6+AY6+BA6)</f>
        <v>59</v>
      </c>
      <c r="BC6" s="47">
        <f t="shared" ref="BC6:BC22" ca="1" si="52">RANK(BB6,BB$5:BB$22)</f>
        <v>13</v>
      </c>
      <c r="BD6" s="56"/>
      <c r="BE6" s="53">
        <f t="shared" ca="1" si="17"/>
        <v>54.8</v>
      </c>
      <c r="BF6" s="54">
        <f t="shared" ref="BF6:BF22" ca="1" si="53">RANK(BE6,BE$5:BE$22)</f>
        <v>4</v>
      </c>
      <c r="BG6" s="53">
        <f t="shared" ca="1" si="18"/>
        <v>47.44</v>
      </c>
      <c r="BH6" s="54">
        <f t="shared" ref="BH6:BH22" ca="1" si="54">RANK(BG6,BG$5:BG$22,1)</f>
        <v>10</v>
      </c>
      <c r="BI6" s="53">
        <f t="shared" ca="1" si="19"/>
        <v>37.119999999999997</v>
      </c>
      <c r="BJ6" s="54">
        <f t="shared" ref="BJ6:BJ22" ca="1" si="55">RANK(BI6,BI$5:BI$22)</f>
        <v>2</v>
      </c>
      <c r="BK6" s="53">
        <f t="shared" ca="1" si="20"/>
        <v>32.56</v>
      </c>
      <c r="BL6" s="54">
        <f t="shared" ref="BL6:BL22" ca="1" si="56">RANK(BK6,BK$5:BK$22,1)</f>
        <v>11</v>
      </c>
      <c r="BM6" s="53">
        <f t="shared" ca="1" si="21"/>
        <v>50.069000000000003</v>
      </c>
      <c r="BN6" s="54">
        <f t="shared" ref="BN6:BN22" ca="1" si="57">RANK(BM6,BM$5:BM$22)</f>
        <v>10</v>
      </c>
      <c r="BO6" s="53">
        <f t="shared" ca="1" si="22"/>
        <v>3.44</v>
      </c>
      <c r="BP6" s="54">
        <f t="shared" ref="BP6:BP22" ca="1" si="58">RANK(BO6,BO$5:BO$22)</f>
        <v>4</v>
      </c>
      <c r="BQ6" s="65">
        <f t="shared" ref="BQ6:BQ22" ca="1" si="59">106-(BF6+BH6+BN6+BP6+BJ6+BL6)</f>
        <v>65</v>
      </c>
      <c r="BR6" s="47">
        <f t="shared" ref="BR6:BR22" ca="1" si="60">RANK(BQ6,BQ$5:BQ$22)</f>
        <v>5</v>
      </c>
      <c r="BS6" s="56"/>
      <c r="BT6" s="57">
        <f>VLOOKUP($A6,'Ratings Season'!$A:$M,10,FALSE)</f>
        <v>9.1999999999999993</v>
      </c>
      <c r="BU6" s="54">
        <f t="shared" ref="BU6:BU22" si="61">RANK(BT6,BT$5:BT$22)</f>
        <v>4</v>
      </c>
      <c r="BV6" s="57">
        <f>VLOOKUP($A6,'Ratings Season'!$A:$M,12,FALSE)</f>
        <v>9.6999999999999993</v>
      </c>
      <c r="BW6" s="54">
        <f t="shared" ref="BW6:BW22" si="62">RANK(BV6,BV$5:BV$22)</f>
        <v>2</v>
      </c>
      <c r="BX6" s="57">
        <f>VLOOKUP($A6,'Ratings Season'!$A:$M,8,FALSE)</f>
        <v>18.8</v>
      </c>
      <c r="BY6" s="58">
        <f t="shared" ref="BY6:BY22" si="63">RANK(BX6,BX$5:BX$22)</f>
        <v>3</v>
      </c>
      <c r="BZ6" s="72"/>
    </row>
    <row r="7" spans="1:78" s="3" customFormat="1" ht="25" customHeight="1" x14ac:dyDescent="0.2">
      <c r="A7" s="77" t="s">
        <v>6</v>
      </c>
      <c r="B7" s="53">
        <f t="shared" ca="1" si="0"/>
        <v>8.3640000000000008</v>
      </c>
      <c r="C7" s="54">
        <f t="shared" ca="1" si="23"/>
        <v>2</v>
      </c>
      <c r="D7" s="55">
        <f t="shared" ca="1" si="1"/>
        <v>11.409000000000001</v>
      </c>
      <c r="E7" s="54">
        <f t="shared" ca="1" si="24"/>
        <v>1</v>
      </c>
      <c r="F7" s="55">
        <f t="shared" ca="1" si="2"/>
        <v>78.811999999999998</v>
      </c>
      <c r="G7" s="54">
        <f t="shared" ca="1" si="24"/>
        <v>4</v>
      </c>
      <c r="H7" s="55">
        <f t="shared" ca="1" si="3"/>
        <v>3.4550000000000001</v>
      </c>
      <c r="I7" s="54">
        <f t="shared" ca="1" si="25"/>
        <v>2</v>
      </c>
      <c r="J7" s="49">
        <f t="shared" ca="1" si="4"/>
        <v>95</v>
      </c>
      <c r="K7" s="47">
        <f t="shared" ca="1" si="26"/>
        <v>1</v>
      </c>
      <c r="L7" s="56"/>
      <c r="M7" s="53">
        <f t="shared" ca="1" si="5"/>
        <v>13.18</v>
      </c>
      <c r="N7" s="54">
        <f t="shared" ca="1" si="6"/>
        <v>4</v>
      </c>
      <c r="O7" s="53">
        <f t="shared" ca="1" si="7"/>
        <v>20.204000000000001</v>
      </c>
      <c r="P7" s="54">
        <f t="shared" ca="1" si="27"/>
        <v>7</v>
      </c>
      <c r="Q7" s="53">
        <f t="shared" ca="1" si="8"/>
        <v>21.847000000000001</v>
      </c>
      <c r="R7" s="54">
        <f t="shared" ca="1" si="28"/>
        <v>9</v>
      </c>
      <c r="S7" s="55">
        <f t="shared" ca="1" si="9"/>
        <v>2.4159999999999999</v>
      </c>
      <c r="T7" s="54">
        <f t="shared" ca="1" si="29"/>
        <v>2</v>
      </c>
      <c r="U7" s="49">
        <f t="shared" ca="1" si="30"/>
        <v>82</v>
      </c>
      <c r="V7" s="47">
        <f t="shared" ca="1" si="31"/>
        <v>6</v>
      </c>
      <c r="W7" s="56"/>
      <c r="X7" s="53">
        <f t="shared" ca="1" si="10"/>
        <v>42.798000000000002</v>
      </c>
      <c r="Y7" s="54">
        <f t="shared" ca="1" si="32"/>
        <v>12</v>
      </c>
      <c r="Z7" s="53">
        <f t="shared" ca="1" si="11"/>
        <v>22.184999999999999</v>
      </c>
      <c r="AA7" s="54">
        <f t="shared" ca="1" si="33"/>
        <v>13</v>
      </c>
      <c r="AB7" s="53">
        <f t="shared" ca="1" si="12"/>
        <v>47.183</v>
      </c>
      <c r="AC7" s="54">
        <f t="shared" ca="1" si="34"/>
        <v>14</v>
      </c>
      <c r="AD7" s="53">
        <f t="shared" ca="1" si="13"/>
        <v>-1.175</v>
      </c>
      <c r="AE7" s="54">
        <f t="shared" ca="1" si="35"/>
        <v>14</v>
      </c>
      <c r="AF7" s="65">
        <f t="shared" ca="1" si="36"/>
        <v>51</v>
      </c>
      <c r="AG7" s="47">
        <f t="shared" ca="1" si="37"/>
        <v>15</v>
      </c>
      <c r="AH7" s="56"/>
      <c r="AI7" s="53">
        <f t="shared" ca="1" si="14"/>
        <v>9.0220000000000002</v>
      </c>
      <c r="AJ7" s="54">
        <f t="shared" ca="1" si="38"/>
        <v>13</v>
      </c>
      <c r="AK7" s="53">
        <f t="shared" ca="1" si="15"/>
        <v>19.059000000000001</v>
      </c>
      <c r="AL7" s="54">
        <f t="shared" ca="1" si="38"/>
        <v>7</v>
      </c>
      <c r="AM7" s="53">
        <f t="shared" ca="1" si="16"/>
        <v>20.738</v>
      </c>
      <c r="AN7" s="54">
        <f t="shared" ca="1" si="39"/>
        <v>9</v>
      </c>
      <c r="AO7" s="53">
        <f t="shared" ca="1" si="40"/>
        <v>21.888999999999999</v>
      </c>
      <c r="AP7" s="54">
        <f t="shared" ca="1" si="41"/>
        <v>6</v>
      </c>
      <c r="AQ7" s="65">
        <f t="shared" ca="1" si="42"/>
        <v>69</v>
      </c>
      <c r="AR7" s="47">
        <f t="shared" ca="1" si="43"/>
        <v>8</v>
      </c>
      <c r="AS7" s="56"/>
      <c r="AT7" s="46">
        <f t="shared" ca="1" si="44"/>
        <v>1.8180000000000001</v>
      </c>
      <c r="AU7" s="47">
        <f t="shared" ca="1" si="45"/>
        <v>6</v>
      </c>
      <c r="AV7" s="46">
        <f t="shared" ca="1" si="46"/>
        <v>11.135999999999999</v>
      </c>
      <c r="AW7" s="47">
        <f t="shared" ca="1" si="45"/>
        <v>6</v>
      </c>
      <c r="AX7" s="46">
        <f t="shared" ca="1" si="47"/>
        <v>277.22699999999998</v>
      </c>
      <c r="AY7" s="47">
        <f t="shared" ca="1" si="48"/>
        <v>17</v>
      </c>
      <c r="AZ7" s="46">
        <f t="shared" ca="1" si="49"/>
        <v>52.545000000000002</v>
      </c>
      <c r="BA7" s="47">
        <f t="shared" ca="1" si="50"/>
        <v>3</v>
      </c>
      <c r="BB7" s="46">
        <f t="shared" ca="1" si="51"/>
        <v>72</v>
      </c>
      <c r="BC7" s="47">
        <f t="shared" ca="1" si="52"/>
        <v>5</v>
      </c>
      <c r="BD7" s="56"/>
      <c r="BE7" s="53">
        <f t="shared" ca="1" si="17"/>
        <v>48.091000000000001</v>
      </c>
      <c r="BF7" s="54">
        <f t="shared" ca="1" si="53"/>
        <v>9</v>
      </c>
      <c r="BG7" s="53">
        <f t="shared" ca="1" si="18"/>
        <v>47.408999999999999</v>
      </c>
      <c r="BH7" s="54">
        <f t="shared" ca="1" si="54"/>
        <v>9</v>
      </c>
      <c r="BI7" s="53">
        <f t="shared" ca="1" si="19"/>
        <v>34.363999999999997</v>
      </c>
      <c r="BJ7" s="54">
        <f t="shared" ca="1" si="55"/>
        <v>5</v>
      </c>
      <c r="BK7" s="53">
        <f t="shared" ca="1" si="20"/>
        <v>25.954999999999998</v>
      </c>
      <c r="BL7" s="54">
        <f t="shared" ca="1" si="56"/>
        <v>1</v>
      </c>
      <c r="BM7" s="53">
        <f t="shared" ca="1" si="21"/>
        <v>49.991999999999997</v>
      </c>
      <c r="BN7" s="54">
        <f t="shared" ca="1" si="57"/>
        <v>11</v>
      </c>
      <c r="BO7" s="53">
        <f t="shared" ca="1" si="22"/>
        <v>8.3640000000000008</v>
      </c>
      <c r="BP7" s="54">
        <f t="shared" ca="1" si="58"/>
        <v>2</v>
      </c>
      <c r="BQ7" s="65">
        <f t="shared" ca="1" si="59"/>
        <v>69</v>
      </c>
      <c r="BR7" s="47">
        <f t="shared" ca="1" si="60"/>
        <v>3</v>
      </c>
      <c r="BS7" s="56"/>
      <c r="BT7" s="57">
        <f>VLOOKUP($A7,'Ratings Season'!$A:$M,10,FALSE)</f>
        <v>-6.7</v>
      </c>
      <c r="BU7" s="54">
        <f t="shared" si="61"/>
        <v>14</v>
      </c>
      <c r="BV7" s="57">
        <f>VLOOKUP($A7,'Ratings Season'!$A:$M,12,FALSE)</f>
        <v>4.0999999999999996</v>
      </c>
      <c r="BW7" s="54">
        <f t="shared" si="62"/>
        <v>8</v>
      </c>
      <c r="BX7" s="57">
        <f>VLOOKUP($A7,'Ratings Season'!$A:$M,8,FALSE)</f>
        <v>-2.6</v>
      </c>
      <c r="BY7" s="58">
        <f t="shared" si="63"/>
        <v>10</v>
      </c>
      <c r="BZ7" s="72"/>
    </row>
    <row r="8" spans="1:78" s="3" customFormat="1" ht="25" customHeight="1" x14ac:dyDescent="0.2">
      <c r="A8" s="78" t="s">
        <v>4</v>
      </c>
      <c r="B8" s="53">
        <f t="shared" ca="1" si="0"/>
        <v>-1.4</v>
      </c>
      <c r="C8" s="54">
        <f t="shared" ca="1" si="23"/>
        <v>11</v>
      </c>
      <c r="D8" s="55">
        <f t="shared" ca="1" si="1"/>
        <v>-10.72</v>
      </c>
      <c r="E8" s="54">
        <f t="shared" ca="1" si="24"/>
        <v>18</v>
      </c>
      <c r="F8" s="55">
        <f t="shared" ca="1" si="2"/>
        <v>74.265000000000001</v>
      </c>
      <c r="G8" s="54">
        <f t="shared" ca="1" si="24"/>
        <v>17</v>
      </c>
      <c r="H8" s="55">
        <f t="shared" ca="1" si="3"/>
        <v>-4.4000000000000004</v>
      </c>
      <c r="I8" s="54">
        <f t="shared" ca="1" si="25"/>
        <v>16</v>
      </c>
      <c r="J8" s="49">
        <f t="shared" ca="1" si="4"/>
        <v>42</v>
      </c>
      <c r="K8" s="47">
        <f t="shared" ca="1" si="26"/>
        <v>18</v>
      </c>
      <c r="L8" s="56"/>
      <c r="M8" s="53">
        <f t="shared" ca="1" si="5"/>
        <v>12.318</v>
      </c>
      <c r="N8" s="54">
        <f t="shared" ca="1" si="6"/>
        <v>8</v>
      </c>
      <c r="O8" s="53">
        <f t="shared" ca="1" si="7"/>
        <v>19.382999999999999</v>
      </c>
      <c r="P8" s="54">
        <f t="shared" ca="1" si="27"/>
        <v>9</v>
      </c>
      <c r="Q8" s="53">
        <f t="shared" ca="1" si="8"/>
        <v>22.222000000000001</v>
      </c>
      <c r="R8" s="54">
        <f t="shared" ca="1" si="28"/>
        <v>8</v>
      </c>
      <c r="S8" s="55">
        <f t="shared" ca="1" si="9"/>
        <v>-1.5409999999999999</v>
      </c>
      <c r="T8" s="54">
        <f t="shared" ca="1" si="29"/>
        <v>12</v>
      </c>
      <c r="U8" s="49">
        <f t="shared" ca="1" si="30"/>
        <v>67</v>
      </c>
      <c r="V8" s="47">
        <f t="shared" ca="1" si="31"/>
        <v>10</v>
      </c>
      <c r="W8" s="56"/>
      <c r="X8" s="53">
        <f t="shared" ca="1" si="10"/>
        <v>41.9</v>
      </c>
      <c r="Y8" s="54">
        <f t="shared" ca="1" si="32"/>
        <v>14</v>
      </c>
      <c r="Z8" s="53">
        <f t="shared" ca="1" si="11"/>
        <v>22.312000000000001</v>
      </c>
      <c r="AA8" s="54">
        <f t="shared" ca="1" si="33"/>
        <v>12</v>
      </c>
      <c r="AB8" s="53">
        <f t="shared" ca="1" si="12"/>
        <v>49.917999999999999</v>
      </c>
      <c r="AC8" s="54">
        <f t="shared" ca="1" si="34"/>
        <v>6</v>
      </c>
      <c r="AD8" s="53">
        <f t="shared" ca="1" si="13"/>
        <v>1.02</v>
      </c>
      <c r="AE8" s="54">
        <f t="shared" ca="1" si="35"/>
        <v>8</v>
      </c>
      <c r="AF8" s="65">
        <f t="shared" ca="1" si="36"/>
        <v>64</v>
      </c>
      <c r="AG8" s="47">
        <f t="shared" ca="1" si="37"/>
        <v>7</v>
      </c>
      <c r="AH8" s="56"/>
      <c r="AI8" s="53">
        <f t="shared" ca="1" si="14"/>
        <v>7.4359999999999999</v>
      </c>
      <c r="AJ8" s="54">
        <f t="shared" ca="1" si="38"/>
        <v>6</v>
      </c>
      <c r="AK8" s="53">
        <f t="shared" ca="1" si="15"/>
        <v>17.661000000000001</v>
      </c>
      <c r="AL8" s="54">
        <f t="shared" ca="1" si="38"/>
        <v>4</v>
      </c>
      <c r="AM8" s="53">
        <f t="shared" ca="1" si="16"/>
        <v>20.21</v>
      </c>
      <c r="AN8" s="54">
        <f t="shared" ca="1" si="39"/>
        <v>8</v>
      </c>
      <c r="AO8" s="53">
        <f t="shared" ca="1" si="40"/>
        <v>22.297999999999998</v>
      </c>
      <c r="AP8" s="54">
        <f t="shared" ca="1" si="41"/>
        <v>8</v>
      </c>
      <c r="AQ8" s="65">
        <f t="shared" ca="1" si="42"/>
        <v>78</v>
      </c>
      <c r="AR8" s="47">
        <f t="shared" ca="1" si="43"/>
        <v>6</v>
      </c>
      <c r="AS8" s="56"/>
      <c r="AT8" s="46">
        <f t="shared" ca="1" si="44"/>
        <v>2.88</v>
      </c>
      <c r="AU8" s="47">
        <f t="shared" ca="1" si="45"/>
        <v>4</v>
      </c>
      <c r="AV8" s="46">
        <f t="shared" ca="1" si="46"/>
        <v>11.32</v>
      </c>
      <c r="AW8" s="47">
        <f t="shared" ca="1" si="45"/>
        <v>3</v>
      </c>
      <c r="AX8" s="46">
        <f t="shared" ca="1" si="47"/>
        <v>308.68</v>
      </c>
      <c r="AY8" s="47">
        <f t="shared" ca="1" si="48"/>
        <v>2</v>
      </c>
      <c r="AZ8" s="46">
        <f t="shared" ca="1" si="49"/>
        <v>51.08</v>
      </c>
      <c r="BA8" s="47">
        <f t="shared" ca="1" si="50"/>
        <v>6</v>
      </c>
      <c r="BB8" s="46">
        <f t="shared" ca="1" si="51"/>
        <v>89</v>
      </c>
      <c r="BC8" s="47">
        <f t="shared" ca="1" si="52"/>
        <v>1</v>
      </c>
      <c r="BD8" s="56"/>
      <c r="BE8" s="53">
        <f t="shared" ca="1" si="17"/>
        <v>51.72</v>
      </c>
      <c r="BF8" s="54">
        <f t="shared" ca="1" si="53"/>
        <v>5</v>
      </c>
      <c r="BG8" s="53">
        <f t="shared" ca="1" si="18"/>
        <v>45.08</v>
      </c>
      <c r="BH8" s="54">
        <f t="shared" ca="1" si="54"/>
        <v>7</v>
      </c>
      <c r="BI8" s="53">
        <f t="shared" ca="1" si="19"/>
        <v>28.4</v>
      </c>
      <c r="BJ8" s="54">
        <f t="shared" ca="1" si="55"/>
        <v>15</v>
      </c>
      <c r="BK8" s="53">
        <f t="shared" ca="1" si="20"/>
        <v>31.84</v>
      </c>
      <c r="BL8" s="54">
        <f t="shared" ca="1" si="56"/>
        <v>9</v>
      </c>
      <c r="BM8" s="53">
        <f t="shared" ca="1" si="21"/>
        <v>51.801000000000002</v>
      </c>
      <c r="BN8" s="54">
        <f t="shared" ca="1" si="57"/>
        <v>6</v>
      </c>
      <c r="BO8" s="53">
        <f t="shared" ca="1" si="22"/>
        <v>-1.4</v>
      </c>
      <c r="BP8" s="54">
        <f t="shared" ca="1" si="58"/>
        <v>11</v>
      </c>
      <c r="BQ8" s="65">
        <f t="shared" ca="1" si="59"/>
        <v>53</v>
      </c>
      <c r="BR8" s="47">
        <f t="shared" ca="1" si="60"/>
        <v>10</v>
      </c>
      <c r="BS8" s="56"/>
      <c r="BT8" s="57">
        <f>VLOOKUP($A8,'Ratings Season'!$A:$M,10,FALSE)</f>
        <v>3.3</v>
      </c>
      <c r="BU8" s="54">
        <f t="shared" si="61"/>
        <v>8</v>
      </c>
      <c r="BV8" s="57">
        <f>VLOOKUP($A8,'Ratings Season'!$A:$M,12,FALSE)</f>
        <v>14.3</v>
      </c>
      <c r="BW8" s="54">
        <f t="shared" si="62"/>
        <v>1</v>
      </c>
      <c r="BX8" s="57">
        <f>VLOOKUP($A8,'Ratings Season'!$A:$M,8,FALSE)</f>
        <v>17.600000000000001</v>
      </c>
      <c r="BY8" s="58">
        <f t="shared" si="63"/>
        <v>5</v>
      </c>
      <c r="BZ8" s="72"/>
    </row>
    <row r="9" spans="1:78" s="3" customFormat="1" ht="25" customHeight="1" x14ac:dyDescent="0.2">
      <c r="A9" s="79" t="s">
        <v>7</v>
      </c>
      <c r="B9" s="53">
        <f t="shared" ca="1" si="0"/>
        <v>-1.409</v>
      </c>
      <c r="C9" s="54">
        <f t="shared" ca="1" si="23"/>
        <v>12</v>
      </c>
      <c r="D9" s="55">
        <f t="shared" ca="1" si="1"/>
        <v>-5.0910000000000002</v>
      </c>
      <c r="E9" s="54">
        <f t="shared" ca="1" si="24"/>
        <v>13</v>
      </c>
      <c r="F9" s="55">
        <f t="shared" ca="1" si="2"/>
        <v>80.051000000000002</v>
      </c>
      <c r="G9" s="54">
        <f t="shared" ca="1" si="24"/>
        <v>1</v>
      </c>
      <c r="H9" s="55">
        <f t="shared" ca="1" si="3"/>
        <v>-0.318</v>
      </c>
      <c r="I9" s="54">
        <f t="shared" ca="1" si="25"/>
        <v>11</v>
      </c>
      <c r="J9" s="49">
        <f t="shared" ca="1" si="4"/>
        <v>67</v>
      </c>
      <c r="K9" s="47">
        <f t="shared" ca="1" si="26"/>
        <v>11</v>
      </c>
      <c r="L9" s="56"/>
      <c r="M9" s="53">
        <f t="shared" ca="1" si="5"/>
        <v>11.861000000000001</v>
      </c>
      <c r="N9" s="54">
        <f t="shared" ca="1" si="6"/>
        <v>9</v>
      </c>
      <c r="O9" s="53">
        <f t="shared" ca="1" si="7"/>
        <v>20.391999999999999</v>
      </c>
      <c r="P9" s="54">
        <f t="shared" ca="1" si="27"/>
        <v>6</v>
      </c>
      <c r="Q9" s="53">
        <f t="shared" ca="1" si="8"/>
        <v>23.253</v>
      </c>
      <c r="R9" s="54">
        <f t="shared" ca="1" si="28"/>
        <v>6</v>
      </c>
      <c r="S9" s="55">
        <f t="shared" ca="1" si="9"/>
        <v>0.53300000000000003</v>
      </c>
      <c r="T9" s="54">
        <f t="shared" ca="1" si="29"/>
        <v>5</v>
      </c>
      <c r="U9" s="49">
        <f t="shared" ca="1" si="30"/>
        <v>78</v>
      </c>
      <c r="V9" s="47">
        <f t="shared" ca="1" si="31"/>
        <v>7</v>
      </c>
      <c r="W9" s="56"/>
      <c r="X9" s="53">
        <f t="shared" ca="1" si="10"/>
        <v>44.204999999999998</v>
      </c>
      <c r="Y9" s="54">
        <f t="shared" ca="1" si="32"/>
        <v>4</v>
      </c>
      <c r="Z9" s="53">
        <f t="shared" ca="1" si="11"/>
        <v>22.372</v>
      </c>
      <c r="AA9" s="54">
        <f t="shared" ca="1" si="33"/>
        <v>11</v>
      </c>
      <c r="AB9" s="53">
        <f t="shared" ca="1" si="12"/>
        <v>46.542000000000002</v>
      </c>
      <c r="AC9" s="54">
        <f t="shared" ca="1" si="34"/>
        <v>16</v>
      </c>
      <c r="AD9" s="53">
        <f t="shared" ca="1" si="13"/>
        <v>0.59499999999999997</v>
      </c>
      <c r="AE9" s="54">
        <f t="shared" ca="1" si="35"/>
        <v>10</v>
      </c>
      <c r="AF9" s="65">
        <f t="shared" ca="1" si="36"/>
        <v>63</v>
      </c>
      <c r="AG9" s="47">
        <f t="shared" ca="1" si="37"/>
        <v>9</v>
      </c>
      <c r="AH9" s="56"/>
      <c r="AI9" s="53">
        <f t="shared" ca="1" si="14"/>
        <v>12.66</v>
      </c>
      <c r="AJ9" s="54">
        <f t="shared" ca="1" si="38"/>
        <v>18</v>
      </c>
      <c r="AK9" s="53">
        <f t="shared" ca="1" si="15"/>
        <v>22.989000000000001</v>
      </c>
      <c r="AL9" s="54">
        <f t="shared" ca="1" si="38"/>
        <v>16</v>
      </c>
      <c r="AM9" s="53">
        <f t="shared" ca="1" si="16"/>
        <v>27.841999999999999</v>
      </c>
      <c r="AN9" s="54">
        <f t="shared" ca="1" si="39"/>
        <v>17</v>
      </c>
      <c r="AO9" s="53">
        <f t="shared" ca="1" si="40"/>
        <v>26.239000000000001</v>
      </c>
      <c r="AP9" s="54">
        <f t="shared" ca="1" si="41"/>
        <v>17</v>
      </c>
      <c r="AQ9" s="65">
        <f t="shared" ca="1" si="42"/>
        <v>36</v>
      </c>
      <c r="AR9" s="47">
        <f t="shared" ca="1" si="43"/>
        <v>17</v>
      </c>
      <c r="AS9" s="56"/>
      <c r="AT9" s="46">
        <f t="shared" ca="1" si="44"/>
        <v>1.8640000000000001</v>
      </c>
      <c r="AU9" s="47">
        <f t="shared" ca="1" si="45"/>
        <v>5</v>
      </c>
      <c r="AV9" s="46">
        <f t="shared" ca="1" si="46"/>
        <v>9.6359999999999992</v>
      </c>
      <c r="AW9" s="47">
        <f t="shared" ca="1" si="45"/>
        <v>15</v>
      </c>
      <c r="AX9" s="46">
        <f t="shared" ca="1" si="47"/>
        <v>272.31799999999998</v>
      </c>
      <c r="AY9" s="47">
        <f t="shared" ca="1" si="48"/>
        <v>18</v>
      </c>
      <c r="AZ9" s="46">
        <f t="shared" ca="1" si="49"/>
        <v>44</v>
      </c>
      <c r="BA9" s="47">
        <f t="shared" ca="1" si="50"/>
        <v>17</v>
      </c>
      <c r="BB9" s="46">
        <f t="shared" ca="1" si="51"/>
        <v>49</v>
      </c>
      <c r="BC9" s="47">
        <f t="shared" ca="1" si="52"/>
        <v>17</v>
      </c>
      <c r="BD9" s="56"/>
      <c r="BE9" s="53">
        <f t="shared" ca="1" si="17"/>
        <v>42.273000000000003</v>
      </c>
      <c r="BF9" s="54">
        <f t="shared" ca="1" si="53"/>
        <v>15</v>
      </c>
      <c r="BG9" s="53">
        <f t="shared" ca="1" si="18"/>
        <v>57.136000000000003</v>
      </c>
      <c r="BH9" s="54">
        <f t="shared" ca="1" si="54"/>
        <v>16</v>
      </c>
      <c r="BI9" s="53">
        <f t="shared" ca="1" si="19"/>
        <v>32.863999999999997</v>
      </c>
      <c r="BJ9" s="54">
        <f t="shared" ca="1" si="55"/>
        <v>7</v>
      </c>
      <c r="BK9" s="53">
        <f t="shared" ca="1" si="20"/>
        <v>32.954999999999998</v>
      </c>
      <c r="BL9" s="54">
        <f t="shared" ca="1" si="56"/>
        <v>12</v>
      </c>
      <c r="BM9" s="53">
        <f t="shared" ca="1" si="21"/>
        <v>49.103999999999999</v>
      </c>
      <c r="BN9" s="54">
        <f t="shared" ca="1" si="57"/>
        <v>14</v>
      </c>
      <c r="BO9" s="53">
        <f t="shared" ca="1" si="22"/>
        <v>-1.409</v>
      </c>
      <c r="BP9" s="54">
        <f t="shared" ca="1" si="58"/>
        <v>12</v>
      </c>
      <c r="BQ9" s="65">
        <f t="shared" ca="1" si="59"/>
        <v>30</v>
      </c>
      <c r="BR9" s="47">
        <f t="shared" ca="1" si="60"/>
        <v>13</v>
      </c>
      <c r="BS9" s="56"/>
      <c r="BT9" s="57">
        <f>VLOOKUP($A9,'Ratings Season'!$A:$M,10,FALSE)</f>
        <v>-15.5</v>
      </c>
      <c r="BU9" s="54">
        <f t="shared" si="61"/>
        <v>16</v>
      </c>
      <c r="BV9" s="57">
        <f>VLOOKUP($A9,'Ratings Season'!$A:$M,12,FALSE)</f>
        <v>-8.3000000000000007</v>
      </c>
      <c r="BW9" s="54">
        <f t="shared" si="62"/>
        <v>15</v>
      </c>
      <c r="BX9" s="57">
        <f>VLOOKUP($A9,'Ratings Season'!$A:$M,8,FALSE)</f>
        <v>-23.8</v>
      </c>
      <c r="BY9" s="58">
        <f t="shared" si="63"/>
        <v>16</v>
      </c>
      <c r="BZ9" s="72"/>
    </row>
    <row r="10" spans="1:78" s="3" customFormat="1" ht="25" customHeight="1" x14ac:dyDescent="0.2">
      <c r="A10" s="80" t="s">
        <v>8</v>
      </c>
      <c r="B10" s="53">
        <f t="shared" ca="1" si="0"/>
        <v>-2.1669999999999998</v>
      </c>
      <c r="C10" s="54">
        <f t="shared" ca="1" si="23"/>
        <v>14</v>
      </c>
      <c r="D10" s="55">
        <f t="shared" ca="1" si="1"/>
        <v>-1.042</v>
      </c>
      <c r="E10" s="54">
        <f t="shared" ca="1" si="24"/>
        <v>11</v>
      </c>
      <c r="F10" s="55">
        <f t="shared" ca="1" si="2"/>
        <v>77.111000000000004</v>
      </c>
      <c r="G10" s="54">
        <f t="shared" ca="1" si="24"/>
        <v>6</v>
      </c>
      <c r="H10" s="55">
        <f t="shared" ca="1" si="3"/>
        <v>2.75</v>
      </c>
      <c r="I10" s="54">
        <f t="shared" ca="1" si="25"/>
        <v>3</v>
      </c>
      <c r="J10" s="49">
        <f t="shared" ca="1" si="4"/>
        <v>70</v>
      </c>
      <c r="K10" s="47">
        <f t="shared" ca="1" si="26"/>
        <v>8</v>
      </c>
      <c r="L10" s="56"/>
      <c r="M10" s="53">
        <f t="shared" ca="1" si="5"/>
        <v>10.766</v>
      </c>
      <c r="N10" s="54">
        <f t="shared" ca="1" si="6"/>
        <v>13</v>
      </c>
      <c r="O10" s="53">
        <f t="shared" ca="1" si="7"/>
        <v>18.431999999999999</v>
      </c>
      <c r="P10" s="54">
        <f t="shared" ca="1" si="27"/>
        <v>15</v>
      </c>
      <c r="Q10" s="53">
        <f t="shared" ca="1" si="8"/>
        <v>18.558</v>
      </c>
      <c r="R10" s="54">
        <f t="shared" ca="1" si="28"/>
        <v>16</v>
      </c>
      <c r="S10" s="55">
        <f t="shared" ca="1" si="9"/>
        <v>-1.573</v>
      </c>
      <c r="T10" s="54">
        <f t="shared" ca="1" si="29"/>
        <v>13</v>
      </c>
      <c r="U10" s="49">
        <f t="shared" ca="1" si="30"/>
        <v>47</v>
      </c>
      <c r="V10" s="47">
        <f t="shared" ca="1" si="31"/>
        <v>14</v>
      </c>
      <c r="W10" s="56"/>
      <c r="X10" s="53">
        <f t="shared" ca="1" si="10"/>
        <v>41.613</v>
      </c>
      <c r="Y10" s="54">
        <f t="shared" ca="1" si="32"/>
        <v>15</v>
      </c>
      <c r="Z10" s="53">
        <f t="shared" ca="1" si="11"/>
        <v>21.855</v>
      </c>
      <c r="AA10" s="54">
        <f t="shared" ca="1" si="33"/>
        <v>17</v>
      </c>
      <c r="AB10" s="53">
        <f t="shared" ca="1" si="12"/>
        <v>45.7</v>
      </c>
      <c r="AC10" s="54">
        <f t="shared" ca="1" si="34"/>
        <v>17</v>
      </c>
      <c r="AD10" s="53">
        <f t="shared" ca="1" si="13"/>
        <v>-2.3170000000000002</v>
      </c>
      <c r="AE10" s="54">
        <f t="shared" ca="1" si="35"/>
        <v>15</v>
      </c>
      <c r="AF10" s="65">
        <f t="shared" ca="1" si="36"/>
        <v>40</v>
      </c>
      <c r="AG10" s="47">
        <f t="shared" ca="1" si="37"/>
        <v>17</v>
      </c>
      <c r="AH10" s="56"/>
      <c r="AI10" s="53">
        <f t="shared" ca="1" si="14"/>
        <v>6.0510000000000002</v>
      </c>
      <c r="AJ10" s="54">
        <f t="shared" ca="1" si="38"/>
        <v>1</v>
      </c>
      <c r="AK10" s="53">
        <f t="shared" ca="1" si="15"/>
        <v>16.827000000000002</v>
      </c>
      <c r="AL10" s="54">
        <f t="shared" ca="1" si="38"/>
        <v>3</v>
      </c>
      <c r="AM10" s="53">
        <f t="shared" ca="1" si="16"/>
        <v>19.856999999999999</v>
      </c>
      <c r="AN10" s="54">
        <f t="shared" ca="1" si="39"/>
        <v>7</v>
      </c>
      <c r="AO10" s="53">
        <f t="shared" ca="1" si="40"/>
        <v>19.399999999999999</v>
      </c>
      <c r="AP10" s="54">
        <f t="shared" ca="1" si="41"/>
        <v>1</v>
      </c>
      <c r="AQ10" s="65">
        <f t="shared" ca="1" si="42"/>
        <v>92</v>
      </c>
      <c r="AR10" s="47">
        <f t="shared" ca="1" si="43"/>
        <v>3</v>
      </c>
      <c r="AS10" s="56"/>
      <c r="AT10" s="46">
        <f t="shared" ca="1" si="44"/>
        <v>-1.292</v>
      </c>
      <c r="AU10" s="47">
        <f t="shared" ca="1" si="45"/>
        <v>13</v>
      </c>
      <c r="AV10" s="46">
        <f t="shared" ca="1" si="46"/>
        <v>11.25</v>
      </c>
      <c r="AW10" s="47">
        <f t="shared" ca="1" si="45"/>
        <v>4</v>
      </c>
      <c r="AX10" s="46">
        <f t="shared" ca="1" si="47"/>
        <v>290.54199999999997</v>
      </c>
      <c r="AY10" s="47">
        <f t="shared" ca="1" si="48"/>
        <v>8</v>
      </c>
      <c r="AZ10" s="46">
        <f t="shared" ca="1" si="49"/>
        <v>50.292000000000002</v>
      </c>
      <c r="BA10" s="47">
        <f t="shared" ca="1" si="50"/>
        <v>7</v>
      </c>
      <c r="BB10" s="46">
        <f t="shared" ca="1" si="51"/>
        <v>72</v>
      </c>
      <c r="BC10" s="47">
        <f t="shared" ca="1" si="52"/>
        <v>5</v>
      </c>
      <c r="BD10" s="56"/>
      <c r="BE10" s="53">
        <f t="shared" ca="1" si="17"/>
        <v>45</v>
      </c>
      <c r="BF10" s="54">
        <f t="shared" ca="1" si="53"/>
        <v>13</v>
      </c>
      <c r="BG10" s="53">
        <f t="shared" ca="1" si="18"/>
        <v>37.25</v>
      </c>
      <c r="BH10" s="54">
        <f t="shared" ca="1" si="54"/>
        <v>2</v>
      </c>
      <c r="BI10" s="53">
        <f t="shared" ca="1" si="19"/>
        <v>30.5</v>
      </c>
      <c r="BJ10" s="54">
        <f t="shared" ca="1" si="55"/>
        <v>12</v>
      </c>
      <c r="BK10" s="53">
        <f t="shared" ca="1" si="20"/>
        <v>28.457999999999998</v>
      </c>
      <c r="BL10" s="54">
        <f t="shared" ca="1" si="56"/>
        <v>4</v>
      </c>
      <c r="BM10" s="53">
        <f t="shared" ca="1" si="21"/>
        <v>51.116999999999997</v>
      </c>
      <c r="BN10" s="54">
        <f t="shared" ca="1" si="57"/>
        <v>7</v>
      </c>
      <c r="BO10" s="53">
        <f t="shared" ca="1" si="22"/>
        <v>-2.1669999999999998</v>
      </c>
      <c r="BP10" s="54">
        <f t="shared" ca="1" si="58"/>
        <v>14</v>
      </c>
      <c r="BQ10" s="65">
        <f t="shared" ca="1" si="59"/>
        <v>54</v>
      </c>
      <c r="BR10" s="47">
        <f t="shared" ca="1" si="60"/>
        <v>9</v>
      </c>
      <c r="BS10" s="56"/>
      <c r="BT10" s="57">
        <f>VLOOKUP($A10,'Ratings Season'!$A:$M,10,FALSE)</f>
        <v>0.3</v>
      </c>
      <c r="BU10" s="54">
        <f t="shared" si="61"/>
        <v>9</v>
      </c>
      <c r="BV10" s="57">
        <f>VLOOKUP($A10,'Ratings Season'!$A:$M,12,FALSE)</f>
        <v>5.4</v>
      </c>
      <c r="BW10" s="54">
        <f t="shared" si="62"/>
        <v>7</v>
      </c>
      <c r="BX10" s="57">
        <f>VLOOKUP($A10,'Ratings Season'!$A:$M,8,FALSE)</f>
        <v>5.7</v>
      </c>
      <c r="BY10" s="58">
        <f t="shared" si="63"/>
        <v>9</v>
      </c>
      <c r="BZ10" s="72"/>
    </row>
    <row r="11" spans="1:78" s="3" customFormat="1" ht="25" customHeight="1" x14ac:dyDescent="0.2">
      <c r="A11" s="81" t="s">
        <v>9</v>
      </c>
      <c r="B11" s="53">
        <f t="shared" ca="1" si="0"/>
        <v>5.4</v>
      </c>
      <c r="C11" s="54">
        <f t="shared" ca="1" si="23"/>
        <v>3</v>
      </c>
      <c r="D11" s="55">
        <f t="shared" ca="1" si="1"/>
        <v>3.96</v>
      </c>
      <c r="E11" s="54">
        <f t="shared" ca="1" si="24"/>
        <v>5</v>
      </c>
      <c r="F11" s="55">
        <f t="shared" ca="1" si="2"/>
        <v>75.727999999999994</v>
      </c>
      <c r="G11" s="54">
        <f t="shared" ca="1" si="24"/>
        <v>11</v>
      </c>
      <c r="H11" s="55">
        <f t="shared" ca="1" si="3"/>
        <v>1.4</v>
      </c>
      <c r="I11" s="54">
        <f t="shared" ca="1" si="25"/>
        <v>6</v>
      </c>
      <c r="J11" s="49">
        <f t="shared" ca="1" si="4"/>
        <v>79</v>
      </c>
      <c r="K11" s="47">
        <f t="shared" ca="1" si="26"/>
        <v>4</v>
      </c>
      <c r="L11" s="56"/>
      <c r="M11" s="53">
        <f t="shared" ca="1" si="5"/>
        <v>15.271000000000001</v>
      </c>
      <c r="N11" s="54">
        <f t="shared" ca="1" si="6"/>
        <v>1</v>
      </c>
      <c r="O11" s="53">
        <f t="shared" ca="1" si="7"/>
        <v>23.562000000000001</v>
      </c>
      <c r="P11" s="54">
        <f t="shared" ca="1" si="27"/>
        <v>1</v>
      </c>
      <c r="Q11" s="53">
        <f t="shared" ca="1" si="8"/>
        <v>23.704999999999998</v>
      </c>
      <c r="R11" s="54">
        <f t="shared" ca="1" si="28"/>
        <v>4</v>
      </c>
      <c r="S11" s="55">
        <f t="shared" ca="1" si="9"/>
        <v>3.2629999999999999</v>
      </c>
      <c r="T11" s="54">
        <f t="shared" ca="1" si="29"/>
        <v>1</v>
      </c>
      <c r="U11" s="49">
        <f t="shared" ca="1" si="30"/>
        <v>97</v>
      </c>
      <c r="V11" s="47">
        <f t="shared" ca="1" si="31"/>
        <v>1</v>
      </c>
      <c r="W11" s="56"/>
      <c r="X11" s="53">
        <f t="shared" ca="1" si="10"/>
        <v>47.131999999999998</v>
      </c>
      <c r="Y11" s="54">
        <f t="shared" ca="1" si="32"/>
        <v>1</v>
      </c>
      <c r="Z11" s="53">
        <f t="shared" ca="1" si="11"/>
        <v>24.81</v>
      </c>
      <c r="AA11" s="54">
        <f t="shared" ca="1" si="33"/>
        <v>3</v>
      </c>
      <c r="AB11" s="53">
        <f t="shared" ca="1" si="12"/>
        <v>50.07</v>
      </c>
      <c r="AC11" s="54">
        <f t="shared" ca="1" si="34"/>
        <v>5</v>
      </c>
      <c r="AD11" s="53">
        <f t="shared" ca="1" si="13"/>
        <v>4.5869999999999997</v>
      </c>
      <c r="AE11" s="54">
        <f t="shared" ca="1" si="35"/>
        <v>3</v>
      </c>
      <c r="AF11" s="65">
        <f t="shared" ca="1" si="36"/>
        <v>92</v>
      </c>
      <c r="AG11" s="47">
        <f t="shared" ca="1" si="37"/>
        <v>2</v>
      </c>
      <c r="AH11" s="56"/>
      <c r="AI11" s="53">
        <f t="shared" ca="1" si="14"/>
        <v>6.1470000000000002</v>
      </c>
      <c r="AJ11" s="54">
        <f t="shared" ca="1" si="38"/>
        <v>2</v>
      </c>
      <c r="AK11" s="53">
        <f t="shared" ca="1" si="15"/>
        <v>15.746</v>
      </c>
      <c r="AL11" s="54">
        <f t="shared" ca="1" si="38"/>
        <v>1</v>
      </c>
      <c r="AM11" s="53">
        <f t="shared" ca="1" si="16"/>
        <v>17.064</v>
      </c>
      <c r="AN11" s="54">
        <f t="shared" ca="1" si="39"/>
        <v>1</v>
      </c>
      <c r="AO11" s="53">
        <f t="shared" ca="1" si="40"/>
        <v>21.728000000000002</v>
      </c>
      <c r="AP11" s="54">
        <f t="shared" ca="1" si="41"/>
        <v>5</v>
      </c>
      <c r="AQ11" s="65">
        <f t="shared" ca="1" si="42"/>
        <v>95</v>
      </c>
      <c r="AR11" s="47">
        <f t="shared" ca="1" si="43"/>
        <v>1</v>
      </c>
      <c r="AS11" s="56"/>
      <c r="AT11" s="46">
        <f t="shared" ca="1" si="44"/>
        <v>0.96</v>
      </c>
      <c r="AU11" s="47">
        <f t="shared" ca="1" si="45"/>
        <v>7</v>
      </c>
      <c r="AV11" s="46">
        <f t="shared" ca="1" si="46"/>
        <v>9.68</v>
      </c>
      <c r="AW11" s="47">
        <f t="shared" ca="1" si="45"/>
        <v>14</v>
      </c>
      <c r="AX11" s="46">
        <f t="shared" ca="1" si="47"/>
        <v>286.64</v>
      </c>
      <c r="AY11" s="47">
        <f t="shared" ca="1" si="48"/>
        <v>12</v>
      </c>
      <c r="AZ11" s="46">
        <f t="shared" ca="1" si="49"/>
        <v>46.96</v>
      </c>
      <c r="BA11" s="47">
        <f t="shared" ca="1" si="50"/>
        <v>14</v>
      </c>
      <c r="BB11" s="46">
        <f t="shared" ca="1" si="51"/>
        <v>57</v>
      </c>
      <c r="BC11" s="47">
        <f t="shared" ca="1" si="52"/>
        <v>14</v>
      </c>
      <c r="BD11" s="56"/>
      <c r="BE11" s="53">
        <f t="shared" ca="1" si="17"/>
        <v>60.08</v>
      </c>
      <c r="BF11" s="54">
        <f t="shared" ca="1" si="53"/>
        <v>2</v>
      </c>
      <c r="BG11" s="53">
        <f t="shared" ca="1" si="18"/>
        <v>34.24</v>
      </c>
      <c r="BH11" s="54">
        <f t="shared" ca="1" si="54"/>
        <v>1</v>
      </c>
      <c r="BI11" s="53">
        <f t="shared" ca="1" si="19"/>
        <v>34.840000000000003</v>
      </c>
      <c r="BJ11" s="54">
        <f t="shared" ca="1" si="55"/>
        <v>4</v>
      </c>
      <c r="BK11" s="53">
        <f t="shared" ca="1" si="20"/>
        <v>28.68</v>
      </c>
      <c r="BL11" s="54">
        <f t="shared" ca="1" si="56"/>
        <v>6</v>
      </c>
      <c r="BM11" s="53">
        <f t="shared" ca="1" si="21"/>
        <v>54.561999999999998</v>
      </c>
      <c r="BN11" s="54">
        <f t="shared" ca="1" si="57"/>
        <v>1</v>
      </c>
      <c r="BO11" s="53">
        <f t="shared" ca="1" si="22"/>
        <v>5.4</v>
      </c>
      <c r="BP11" s="54">
        <f t="shared" ca="1" si="58"/>
        <v>3</v>
      </c>
      <c r="BQ11" s="65">
        <f t="shared" ca="1" si="59"/>
        <v>89</v>
      </c>
      <c r="BR11" s="47">
        <f t="shared" ca="1" si="60"/>
        <v>1</v>
      </c>
      <c r="BS11" s="56"/>
      <c r="BT11" s="57">
        <f>VLOOKUP($A11,'Ratings Season'!$A:$M,10,FALSE)</f>
        <v>19.2</v>
      </c>
      <c r="BU11" s="54">
        <f t="shared" si="61"/>
        <v>2</v>
      </c>
      <c r="BV11" s="57">
        <f>VLOOKUP($A11,'Ratings Season'!$A:$M,12,FALSE)</f>
        <v>6.4</v>
      </c>
      <c r="BW11" s="54">
        <f t="shared" si="62"/>
        <v>6</v>
      </c>
      <c r="BX11" s="57">
        <f>VLOOKUP($A11,'Ratings Season'!$A:$M,8,FALSE)</f>
        <v>25.6</v>
      </c>
      <c r="BY11" s="58">
        <f t="shared" si="63"/>
        <v>1</v>
      </c>
      <c r="BZ11" s="72"/>
    </row>
    <row r="12" spans="1:78" s="3" customFormat="1" ht="25" customHeight="1" x14ac:dyDescent="0.2">
      <c r="A12" s="82" t="s">
        <v>17</v>
      </c>
      <c r="B12" s="53">
        <f t="shared" ca="1" si="0"/>
        <v>-1.8640000000000001</v>
      </c>
      <c r="C12" s="54">
        <f t="shared" ca="1" si="23"/>
        <v>13</v>
      </c>
      <c r="D12" s="55">
        <f t="shared" ca="1" si="1"/>
        <v>-0.68200000000000005</v>
      </c>
      <c r="E12" s="54">
        <f t="shared" ca="1" si="24"/>
        <v>10</v>
      </c>
      <c r="F12" s="55">
        <f t="shared" ca="1" si="2"/>
        <v>76.875</v>
      </c>
      <c r="G12" s="54">
        <f t="shared" ca="1" si="24"/>
        <v>8</v>
      </c>
      <c r="H12" s="55">
        <f t="shared" ca="1" si="3"/>
        <v>2</v>
      </c>
      <c r="I12" s="54">
        <f t="shared" ca="1" si="25"/>
        <v>4</v>
      </c>
      <c r="J12" s="49">
        <f t="shared" ca="1" si="4"/>
        <v>69</v>
      </c>
      <c r="K12" s="47">
        <f t="shared" ca="1" si="26"/>
        <v>9</v>
      </c>
      <c r="L12" s="56"/>
      <c r="M12" s="53">
        <f t="shared" ca="1" si="5"/>
        <v>11.103999999999999</v>
      </c>
      <c r="N12" s="54">
        <f t="shared" ca="1" si="6"/>
        <v>11</v>
      </c>
      <c r="O12" s="53">
        <f t="shared" ca="1" si="7"/>
        <v>19.347000000000001</v>
      </c>
      <c r="P12" s="54">
        <f t="shared" ca="1" si="27"/>
        <v>10</v>
      </c>
      <c r="Q12" s="53">
        <f t="shared" ca="1" si="8"/>
        <v>21.577999999999999</v>
      </c>
      <c r="R12" s="54">
        <f t="shared" ca="1" si="28"/>
        <v>11</v>
      </c>
      <c r="S12" s="55">
        <f t="shared" ca="1" si="9"/>
        <v>-0.86</v>
      </c>
      <c r="T12" s="54">
        <f t="shared" ca="1" si="29"/>
        <v>10</v>
      </c>
      <c r="U12" s="49">
        <f t="shared" ca="1" si="30"/>
        <v>62</v>
      </c>
      <c r="V12" s="47">
        <f t="shared" ca="1" si="31"/>
        <v>11</v>
      </c>
      <c r="W12" s="56"/>
      <c r="X12" s="53">
        <f t="shared" ca="1" si="10"/>
        <v>41.951000000000001</v>
      </c>
      <c r="Y12" s="54">
        <f t="shared" ca="1" si="32"/>
        <v>13</v>
      </c>
      <c r="Z12" s="53">
        <f t="shared" ca="1" si="11"/>
        <v>22.033000000000001</v>
      </c>
      <c r="AA12" s="54">
        <f t="shared" ca="1" si="33"/>
        <v>15</v>
      </c>
      <c r="AB12" s="53">
        <f t="shared" ca="1" si="12"/>
        <v>47.710999999999999</v>
      </c>
      <c r="AC12" s="54">
        <f t="shared" ca="1" si="34"/>
        <v>11</v>
      </c>
      <c r="AD12" s="53">
        <f t="shared" ca="1" si="13"/>
        <v>-3.4449999999999998</v>
      </c>
      <c r="AE12" s="54">
        <f t="shared" ca="1" si="35"/>
        <v>17</v>
      </c>
      <c r="AF12" s="65">
        <f t="shared" ca="1" si="36"/>
        <v>48</v>
      </c>
      <c r="AG12" s="47">
        <f t="shared" ca="1" si="37"/>
        <v>16</v>
      </c>
      <c r="AH12" s="56"/>
      <c r="AI12" s="53">
        <f t="shared" ca="1" si="14"/>
        <v>8.8409999999999993</v>
      </c>
      <c r="AJ12" s="54">
        <f t="shared" ca="1" si="38"/>
        <v>12</v>
      </c>
      <c r="AK12" s="53">
        <f t="shared" ca="1" si="15"/>
        <v>19.507999999999999</v>
      </c>
      <c r="AL12" s="54">
        <f t="shared" ca="1" si="38"/>
        <v>9</v>
      </c>
      <c r="AM12" s="53">
        <f t="shared" ca="1" si="16"/>
        <v>20.994</v>
      </c>
      <c r="AN12" s="54">
        <f t="shared" ca="1" si="39"/>
        <v>10</v>
      </c>
      <c r="AO12" s="53">
        <f t="shared" ca="1" si="40"/>
        <v>23.056999999999999</v>
      </c>
      <c r="AP12" s="54">
        <f t="shared" ca="1" si="41"/>
        <v>11</v>
      </c>
      <c r="AQ12" s="65">
        <f t="shared" ca="1" si="42"/>
        <v>62</v>
      </c>
      <c r="AR12" s="47">
        <f t="shared" ca="1" si="43"/>
        <v>11</v>
      </c>
      <c r="AS12" s="56"/>
      <c r="AT12" s="46">
        <f t="shared" ca="1" si="44"/>
        <v>-2.0910000000000002</v>
      </c>
      <c r="AU12" s="47">
        <f t="shared" ca="1" si="45"/>
        <v>15</v>
      </c>
      <c r="AV12" s="46">
        <f t="shared" ca="1" si="46"/>
        <v>11.227</v>
      </c>
      <c r="AW12" s="47">
        <f t="shared" ca="1" si="45"/>
        <v>5</v>
      </c>
      <c r="AX12" s="46">
        <f t="shared" ca="1" si="47"/>
        <v>301.63600000000002</v>
      </c>
      <c r="AY12" s="47">
        <f t="shared" ca="1" si="48"/>
        <v>4</v>
      </c>
      <c r="AZ12" s="46">
        <f t="shared" ca="1" si="49"/>
        <v>54</v>
      </c>
      <c r="BA12" s="47">
        <f t="shared" ca="1" si="50"/>
        <v>2</v>
      </c>
      <c r="BB12" s="46">
        <f t="shared" ca="1" si="51"/>
        <v>78</v>
      </c>
      <c r="BC12" s="47">
        <f t="shared" ca="1" si="52"/>
        <v>3</v>
      </c>
      <c r="BD12" s="56"/>
      <c r="BE12" s="53">
        <f t="shared" ca="1" si="17"/>
        <v>50.954999999999998</v>
      </c>
      <c r="BF12" s="54">
        <f t="shared" ca="1" si="53"/>
        <v>6</v>
      </c>
      <c r="BG12" s="53">
        <f t="shared" ca="1" si="18"/>
        <v>48.182000000000002</v>
      </c>
      <c r="BH12" s="54">
        <f t="shared" ca="1" si="54"/>
        <v>11</v>
      </c>
      <c r="BI12" s="53">
        <f t="shared" ca="1" si="19"/>
        <v>31.818000000000001</v>
      </c>
      <c r="BJ12" s="54">
        <f t="shared" ca="1" si="55"/>
        <v>10</v>
      </c>
      <c r="BK12" s="53">
        <f t="shared" ca="1" si="20"/>
        <v>31.318000000000001</v>
      </c>
      <c r="BL12" s="54">
        <f t="shared" ca="1" si="56"/>
        <v>8</v>
      </c>
      <c r="BM12" s="53">
        <f t="shared" ca="1" si="21"/>
        <v>52.783999999999999</v>
      </c>
      <c r="BN12" s="54">
        <f t="shared" ca="1" si="57"/>
        <v>5</v>
      </c>
      <c r="BO12" s="53">
        <f t="shared" ca="1" si="22"/>
        <v>-1.8640000000000001</v>
      </c>
      <c r="BP12" s="54">
        <f t="shared" ca="1" si="58"/>
        <v>13</v>
      </c>
      <c r="BQ12" s="65">
        <f t="shared" ca="1" si="59"/>
        <v>53</v>
      </c>
      <c r="BR12" s="47">
        <f t="shared" ca="1" si="60"/>
        <v>10</v>
      </c>
      <c r="BS12" s="56"/>
      <c r="BT12" s="57">
        <f>VLOOKUP($A12,'Ratings Season'!$A:$M,10,FALSE)</f>
        <v>8.4</v>
      </c>
      <c r="BU12" s="54">
        <f t="shared" si="61"/>
        <v>5</v>
      </c>
      <c r="BV12" s="57">
        <f>VLOOKUP($A12,'Ratings Season'!$A:$M,12,FALSE)</f>
        <v>7.5</v>
      </c>
      <c r="BW12" s="54">
        <f t="shared" si="62"/>
        <v>5</v>
      </c>
      <c r="BX12" s="57">
        <f>VLOOKUP($A12,'Ratings Season'!$A:$M,8,FALSE)</f>
        <v>15.9</v>
      </c>
      <c r="BY12" s="58">
        <f t="shared" si="63"/>
        <v>7</v>
      </c>
      <c r="BZ12" s="72"/>
    </row>
    <row r="13" spans="1:78" s="3" customFormat="1" ht="25" customHeight="1" x14ac:dyDescent="0.2">
      <c r="A13" s="83" t="s">
        <v>3</v>
      </c>
      <c r="B13" s="53">
        <f t="shared" ca="1" si="0"/>
        <v>-4.2270000000000003</v>
      </c>
      <c r="C13" s="54">
        <f t="shared" ca="1" si="23"/>
        <v>16</v>
      </c>
      <c r="D13" s="55">
        <f t="shared" ca="1" si="1"/>
        <v>-7.5910000000000002</v>
      </c>
      <c r="E13" s="54">
        <f t="shared" ca="1" si="24"/>
        <v>16</v>
      </c>
      <c r="F13" s="55">
        <f t="shared" ca="1" si="2"/>
        <v>75.373999999999995</v>
      </c>
      <c r="G13" s="54">
        <f t="shared" ca="1" si="24"/>
        <v>12</v>
      </c>
      <c r="H13" s="55">
        <f t="shared" ca="1" si="3"/>
        <v>-1.4550000000000001</v>
      </c>
      <c r="I13" s="54">
        <f t="shared" ca="1" si="25"/>
        <v>13</v>
      </c>
      <c r="J13" s="49">
        <f t="shared" ca="1" si="4"/>
        <v>47</v>
      </c>
      <c r="K13" s="47">
        <f t="shared" ca="1" si="26"/>
        <v>15</v>
      </c>
      <c r="L13" s="56"/>
      <c r="M13" s="53">
        <f t="shared" ca="1" si="5"/>
        <v>10.103999999999999</v>
      </c>
      <c r="N13" s="54">
        <f t="shared" ca="1" si="6"/>
        <v>15</v>
      </c>
      <c r="O13" s="53">
        <f t="shared" ca="1" si="7"/>
        <v>17.949000000000002</v>
      </c>
      <c r="P13" s="54">
        <f t="shared" ca="1" si="27"/>
        <v>16</v>
      </c>
      <c r="Q13" s="53">
        <f t="shared" ca="1" si="8"/>
        <v>21.716000000000001</v>
      </c>
      <c r="R13" s="54">
        <f t="shared" ca="1" si="28"/>
        <v>10</v>
      </c>
      <c r="S13" s="55">
        <f t="shared" ca="1" si="9"/>
        <v>-2.371</v>
      </c>
      <c r="T13" s="54">
        <f t="shared" ca="1" si="29"/>
        <v>16</v>
      </c>
      <c r="U13" s="49">
        <f t="shared" ca="1" si="30"/>
        <v>47</v>
      </c>
      <c r="V13" s="47">
        <f t="shared" ca="1" si="31"/>
        <v>14</v>
      </c>
      <c r="W13" s="56"/>
      <c r="X13" s="53">
        <f t="shared" ca="1" si="10"/>
        <v>41.411000000000001</v>
      </c>
      <c r="Y13" s="54">
        <f t="shared" ca="1" si="32"/>
        <v>16</v>
      </c>
      <c r="Z13" s="53">
        <f t="shared" ca="1" si="11"/>
        <v>22.006</v>
      </c>
      <c r="AA13" s="54">
        <f t="shared" ca="1" si="33"/>
        <v>16</v>
      </c>
      <c r="AB13" s="53">
        <f t="shared" ca="1" si="12"/>
        <v>49.478000000000002</v>
      </c>
      <c r="AC13" s="54">
        <f t="shared" ca="1" si="34"/>
        <v>8</v>
      </c>
      <c r="AD13" s="53">
        <f t="shared" ca="1" si="13"/>
        <v>0.88500000000000001</v>
      </c>
      <c r="AE13" s="54">
        <f t="shared" ca="1" si="35"/>
        <v>9</v>
      </c>
      <c r="AF13" s="65">
        <f t="shared" ca="1" si="36"/>
        <v>55</v>
      </c>
      <c r="AG13" s="47">
        <f t="shared" ca="1" si="37"/>
        <v>14</v>
      </c>
      <c r="AH13" s="56"/>
      <c r="AI13" s="53">
        <f t="shared" ca="1" si="14"/>
        <v>9.2200000000000006</v>
      </c>
      <c r="AJ13" s="54">
        <f t="shared" ca="1" si="38"/>
        <v>14</v>
      </c>
      <c r="AK13" s="53">
        <f t="shared" ca="1" si="15"/>
        <v>20.890999999999998</v>
      </c>
      <c r="AL13" s="54">
        <f t="shared" ca="1" si="38"/>
        <v>15</v>
      </c>
      <c r="AM13" s="53">
        <f t="shared" ca="1" si="16"/>
        <v>21.96</v>
      </c>
      <c r="AN13" s="54">
        <f t="shared" ca="1" si="39"/>
        <v>14</v>
      </c>
      <c r="AO13" s="53">
        <f t="shared" ca="1" si="40"/>
        <v>22.951000000000001</v>
      </c>
      <c r="AP13" s="54">
        <f t="shared" ca="1" si="41"/>
        <v>10</v>
      </c>
      <c r="AQ13" s="65">
        <f t="shared" ca="1" si="42"/>
        <v>51</v>
      </c>
      <c r="AR13" s="47">
        <f t="shared" ca="1" si="43"/>
        <v>14</v>
      </c>
      <c r="AS13" s="56"/>
      <c r="AT13" s="46">
        <f t="shared" ca="1" si="44"/>
        <v>4.8179999999999996</v>
      </c>
      <c r="AU13" s="47">
        <f t="shared" ca="1" si="45"/>
        <v>2</v>
      </c>
      <c r="AV13" s="46">
        <f t="shared" ca="1" si="46"/>
        <v>9.9090000000000007</v>
      </c>
      <c r="AW13" s="47">
        <f t="shared" ca="1" si="45"/>
        <v>13</v>
      </c>
      <c r="AX13" s="46">
        <f t="shared" ca="1" si="47"/>
        <v>295.68200000000002</v>
      </c>
      <c r="AY13" s="47">
        <f t="shared" ca="1" si="48"/>
        <v>6</v>
      </c>
      <c r="AZ13" s="46">
        <f t="shared" ca="1" si="49"/>
        <v>47.863999999999997</v>
      </c>
      <c r="BA13" s="47">
        <f t="shared" ca="1" si="50"/>
        <v>13</v>
      </c>
      <c r="BB13" s="46">
        <f t="shared" ca="1" si="51"/>
        <v>70</v>
      </c>
      <c r="BC13" s="47">
        <f t="shared" ca="1" si="52"/>
        <v>8</v>
      </c>
      <c r="BD13" s="56"/>
      <c r="BE13" s="53">
        <f t="shared" ca="1" si="17"/>
        <v>41.817999999999998</v>
      </c>
      <c r="BF13" s="54">
        <f t="shared" ca="1" si="53"/>
        <v>16</v>
      </c>
      <c r="BG13" s="53">
        <f t="shared" ca="1" si="18"/>
        <v>52.182000000000002</v>
      </c>
      <c r="BH13" s="54">
        <f t="shared" ca="1" si="54"/>
        <v>14</v>
      </c>
      <c r="BI13" s="53">
        <f t="shared" ca="1" si="19"/>
        <v>27.818000000000001</v>
      </c>
      <c r="BJ13" s="54">
        <f t="shared" ca="1" si="55"/>
        <v>16</v>
      </c>
      <c r="BK13" s="53">
        <f t="shared" ca="1" si="20"/>
        <v>33.273000000000003</v>
      </c>
      <c r="BL13" s="54">
        <f t="shared" ca="1" si="56"/>
        <v>14</v>
      </c>
      <c r="BM13" s="53">
        <f t="shared" ca="1" si="21"/>
        <v>46.344000000000001</v>
      </c>
      <c r="BN13" s="54">
        <f t="shared" ca="1" si="57"/>
        <v>16</v>
      </c>
      <c r="BO13" s="53">
        <f t="shared" ca="1" si="22"/>
        <v>-4.2270000000000003</v>
      </c>
      <c r="BP13" s="54">
        <f t="shared" ca="1" si="58"/>
        <v>16</v>
      </c>
      <c r="BQ13" s="65">
        <f t="shared" ca="1" si="59"/>
        <v>14</v>
      </c>
      <c r="BR13" s="47">
        <f t="shared" ca="1" si="60"/>
        <v>16</v>
      </c>
      <c r="BS13" s="56"/>
      <c r="BT13" s="57">
        <f>VLOOKUP($A13,'Ratings Season'!$A:$M,10,FALSE)</f>
        <v>5.9</v>
      </c>
      <c r="BU13" s="54">
        <f t="shared" si="61"/>
        <v>7</v>
      </c>
      <c r="BV13" s="57">
        <f>VLOOKUP($A13,'Ratings Season'!$A:$M,12,FALSE)</f>
        <v>1.2</v>
      </c>
      <c r="BW13" s="54">
        <f t="shared" si="62"/>
        <v>10</v>
      </c>
      <c r="BX13" s="57">
        <f>VLOOKUP($A13,'Ratings Season'!$A:$M,8,FALSE)</f>
        <v>7.1</v>
      </c>
      <c r="BY13" s="58">
        <f t="shared" si="63"/>
        <v>8</v>
      </c>
      <c r="BZ13" s="72"/>
    </row>
    <row r="14" spans="1:78" s="3" customFormat="1" ht="25" customHeight="1" x14ac:dyDescent="0.2">
      <c r="A14" s="84" t="s">
        <v>2</v>
      </c>
      <c r="B14" s="53">
        <f t="shared" ca="1" si="0"/>
        <v>-3.0449999999999999</v>
      </c>
      <c r="C14" s="54">
        <f t="shared" ca="1" si="23"/>
        <v>15</v>
      </c>
      <c r="D14" s="55">
        <f t="shared" ca="1" si="1"/>
        <v>-1.409</v>
      </c>
      <c r="E14" s="54">
        <f t="shared" ca="1" si="24"/>
        <v>12</v>
      </c>
      <c r="F14" s="55">
        <f t="shared" ca="1" si="2"/>
        <v>74.438999999999993</v>
      </c>
      <c r="G14" s="54">
        <f t="shared" ca="1" si="24"/>
        <v>15</v>
      </c>
      <c r="H14" s="55">
        <f t="shared" ca="1" si="3"/>
        <v>-6.7729999999999997</v>
      </c>
      <c r="I14" s="54">
        <f t="shared" ca="1" si="25"/>
        <v>18</v>
      </c>
      <c r="J14" s="49">
        <f t="shared" ca="1" si="4"/>
        <v>44</v>
      </c>
      <c r="K14" s="47">
        <f t="shared" ca="1" si="26"/>
        <v>17</v>
      </c>
      <c r="L14" s="56"/>
      <c r="M14" s="53">
        <f t="shared" ca="1" si="5"/>
        <v>11.683</v>
      </c>
      <c r="N14" s="54">
        <f t="shared" ca="1" si="6"/>
        <v>10</v>
      </c>
      <c r="O14" s="53">
        <f t="shared" ca="1" si="7"/>
        <v>18.911000000000001</v>
      </c>
      <c r="P14" s="54">
        <f t="shared" ca="1" si="27"/>
        <v>12</v>
      </c>
      <c r="Q14" s="53">
        <f t="shared" ca="1" si="8"/>
        <v>24.71</v>
      </c>
      <c r="R14" s="54">
        <f t="shared" ca="1" si="28"/>
        <v>3</v>
      </c>
      <c r="S14" s="55">
        <f t="shared" ca="1" si="9"/>
        <v>-0.224</v>
      </c>
      <c r="T14" s="54">
        <f t="shared" ca="1" si="29"/>
        <v>9</v>
      </c>
      <c r="U14" s="49">
        <f t="shared" ca="1" si="30"/>
        <v>70</v>
      </c>
      <c r="V14" s="47">
        <f t="shared" ca="1" si="31"/>
        <v>8</v>
      </c>
      <c r="W14" s="56"/>
      <c r="X14" s="53">
        <f t="shared" ca="1" si="10"/>
        <v>43.521999999999998</v>
      </c>
      <c r="Y14" s="54">
        <f t="shared" ca="1" si="32"/>
        <v>6</v>
      </c>
      <c r="Z14" s="53">
        <f t="shared" ca="1" si="11"/>
        <v>23.905000000000001</v>
      </c>
      <c r="AA14" s="54">
        <f t="shared" ca="1" si="33"/>
        <v>5</v>
      </c>
      <c r="AB14" s="53">
        <f t="shared" ca="1" si="12"/>
        <v>51.984000000000002</v>
      </c>
      <c r="AC14" s="54">
        <f t="shared" ca="1" si="34"/>
        <v>3</v>
      </c>
      <c r="AD14" s="53">
        <f t="shared" ca="1" si="13"/>
        <v>1.966</v>
      </c>
      <c r="AE14" s="54">
        <f t="shared" ca="1" si="35"/>
        <v>5</v>
      </c>
      <c r="AF14" s="65">
        <f t="shared" ca="1" si="36"/>
        <v>85</v>
      </c>
      <c r="AG14" s="47">
        <f t="shared" ca="1" si="37"/>
        <v>5</v>
      </c>
      <c r="AH14" s="56"/>
      <c r="AI14" s="53">
        <f t="shared" ca="1" si="14"/>
        <v>8.2240000000000002</v>
      </c>
      <c r="AJ14" s="54">
        <f t="shared" ca="1" si="38"/>
        <v>8</v>
      </c>
      <c r="AK14" s="53">
        <f t="shared" ca="1" si="15"/>
        <v>20.405999999999999</v>
      </c>
      <c r="AL14" s="54">
        <f t="shared" ca="1" si="38"/>
        <v>14</v>
      </c>
      <c r="AM14" s="53">
        <f t="shared" ca="1" si="16"/>
        <v>19.738</v>
      </c>
      <c r="AN14" s="54">
        <f t="shared" ca="1" si="39"/>
        <v>5</v>
      </c>
      <c r="AO14" s="53">
        <f t="shared" ca="1" si="40"/>
        <v>23.62</v>
      </c>
      <c r="AP14" s="54">
        <f t="shared" ca="1" si="41"/>
        <v>12</v>
      </c>
      <c r="AQ14" s="65">
        <f t="shared" ca="1" si="42"/>
        <v>65</v>
      </c>
      <c r="AR14" s="47">
        <f t="shared" ca="1" si="43"/>
        <v>9</v>
      </c>
      <c r="AS14" s="56"/>
      <c r="AT14" s="46">
        <f t="shared" ca="1" si="44"/>
        <v>-8</v>
      </c>
      <c r="AU14" s="47">
        <f t="shared" ca="1" si="45"/>
        <v>18</v>
      </c>
      <c r="AV14" s="46">
        <f t="shared" ca="1" si="46"/>
        <v>10.318</v>
      </c>
      <c r="AW14" s="47">
        <f t="shared" ca="1" si="45"/>
        <v>12</v>
      </c>
      <c r="AX14" s="46">
        <f t="shared" ca="1" si="47"/>
        <v>309.90899999999999</v>
      </c>
      <c r="AY14" s="47">
        <f t="shared" ca="1" si="48"/>
        <v>1</v>
      </c>
      <c r="AZ14" s="46">
        <f t="shared" ca="1" si="49"/>
        <v>49.682000000000002</v>
      </c>
      <c r="BA14" s="47">
        <f t="shared" ca="1" si="50"/>
        <v>9</v>
      </c>
      <c r="BB14" s="46">
        <f t="shared" ca="1" si="51"/>
        <v>64</v>
      </c>
      <c r="BC14" s="47">
        <f t="shared" ca="1" si="52"/>
        <v>11</v>
      </c>
      <c r="BD14" s="56"/>
      <c r="BE14" s="53">
        <f t="shared" ca="1" si="17"/>
        <v>49.273000000000003</v>
      </c>
      <c r="BF14" s="54">
        <f t="shared" ca="1" si="53"/>
        <v>7</v>
      </c>
      <c r="BG14" s="53">
        <f t="shared" ca="1" si="18"/>
        <v>55.545000000000002</v>
      </c>
      <c r="BH14" s="54">
        <f t="shared" ca="1" si="54"/>
        <v>15</v>
      </c>
      <c r="BI14" s="53">
        <f t="shared" ca="1" si="19"/>
        <v>27.318000000000001</v>
      </c>
      <c r="BJ14" s="54">
        <f t="shared" ca="1" si="55"/>
        <v>18</v>
      </c>
      <c r="BK14" s="53">
        <f t="shared" ca="1" si="20"/>
        <v>32.363999999999997</v>
      </c>
      <c r="BL14" s="54">
        <f t="shared" ca="1" si="56"/>
        <v>10</v>
      </c>
      <c r="BM14" s="53">
        <f t="shared" ca="1" si="21"/>
        <v>47.19</v>
      </c>
      <c r="BN14" s="54">
        <f t="shared" ca="1" si="57"/>
        <v>15</v>
      </c>
      <c r="BO14" s="53">
        <f t="shared" ca="1" si="22"/>
        <v>-3.0449999999999999</v>
      </c>
      <c r="BP14" s="54">
        <f t="shared" ca="1" si="58"/>
        <v>15</v>
      </c>
      <c r="BQ14" s="65">
        <f t="shared" ca="1" si="59"/>
        <v>26</v>
      </c>
      <c r="BR14" s="47">
        <f t="shared" ca="1" si="60"/>
        <v>15</v>
      </c>
      <c r="BS14" s="56"/>
      <c r="BT14" s="57">
        <f>VLOOKUP($A14,'Ratings Season'!$A:$M,10,FALSE)</f>
        <v>6.9</v>
      </c>
      <c r="BU14" s="54">
        <f t="shared" si="61"/>
        <v>6</v>
      </c>
      <c r="BV14" s="57">
        <f>VLOOKUP($A14,'Ratings Season'!$A:$M,12,FALSE)</f>
        <v>9.1999999999999993</v>
      </c>
      <c r="BW14" s="54">
        <f t="shared" si="62"/>
        <v>3</v>
      </c>
      <c r="BX14" s="57">
        <f>VLOOKUP($A14,'Ratings Season'!$A:$M,8,FALSE)</f>
        <v>16.100000000000001</v>
      </c>
      <c r="BY14" s="58">
        <f t="shared" si="63"/>
        <v>6</v>
      </c>
      <c r="BZ14" s="72"/>
    </row>
    <row r="15" spans="1:78" s="3" customFormat="1" ht="25" customHeight="1" x14ac:dyDescent="0.2">
      <c r="A15" s="85" t="s">
        <v>16</v>
      </c>
      <c r="B15" s="53">
        <f t="shared" ca="1" si="0"/>
        <v>9.5</v>
      </c>
      <c r="C15" s="54">
        <f t="shared" ca="1" si="23"/>
        <v>1</v>
      </c>
      <c r="D15" s="55">
        <f t="shared" ca="1" si="1"/>
        <v>11.125</v>
      </c>
      <c r="E15" s="54">
        <f t="shared" ca="1" si="24"/>
        <v>2</v>
      </c>
      <c r="F15" s="55">
        <f t="shared" ca="1" si="2"/>
        <v>73.853999999999999</v>
      </c>
      <c r="G15" s="54">
        <f t="shared" ca="1" si="24"/>
        <v>18</v>
      </c>
      <c r="H15" s="55">
        <f t="shared" ca="1" si="3"/>
        <v>1.083</v>
      </c>
      <c r="I15" s="54">
        <f t="shared" ca="1" si="25"/>
        <v>7</v>
      </c>
      <c r="J15" s="49">
        <f t="shared" ca="1" si="4"/>
        <v>76</v>
      </c>
      <c r="K15" s="47">
        <f t="shared" ca="1" si="26"/>
        <v>6</v>
      </c>
      <c r="L15" s="56"/>
      <c r="M15" s="53">
        <f t="shared" ca="1" si="5"/>
        <v>12.433999999999999</v>
      </c>
      <c r="N15" s="54">
        <f t="shared" ca="1" si="6"/>
        <v>7</v>
      </c>
      <c r="O15" s="53">
        <f t="shared" ca="1" si="7"/>
        <v>20.154</v>
      </c>
      <c r="P15" s="54">
        <f t="shared" ca="1" si="27"/>
        <v>8</v>
      </c>
      <c r="Q15" s="53">
        <f t="shared" ca="1" si="8"/>
        <v>21.058</v>
      </c>
      <c r="R15" s="54">
        <f t="shared" ca="1" si="28"/>
        <v>12</v>
      </c>
      <c r="S15" s="55">
        <f t="shared" ca="1" si="9"/>
        <v>-7.1999999999999995E-2</v>
      </c>
      <c r="T15" s="54">
        <f t="shared" ca="1" si="29"/>
        <v>8</v>
      </c>
      <c r="U15" s="49">
        <f t="shared" ca="1" si="30"/>
        <v>69</v>
      </c>
      <c r="V15" s="47">
        <f t="shared" ca="1" si="31"/>
        <v>9</v>
      </c>
      <c r="W15" s="56"/>
      <c r="X15" s="53">
        <f t="shared" ca="1" si="10"/>
        <v>43.1</v>
      </c>
      <c r="Y15" s="54">
        <f t="shared" ca="1" si="32"/>
        <v>7</v>
      </c>
      <c r="Z15" s="53">
        <f t="shared" ca="1" si="11"/>
        <v>22.14</v>
      </c>
      <c r="AA15" s="54">
        <f t="shared" ca="1" si="33"/>
        <v>14</v>
      </c>
      <c r="AB15" s="53">
        <f t="shared" ca="1" si="12"/>
        <v>46.948</v>
      </c>
      <c r="AC15" s="54">
        <f t="shared" ca="1" si="34"/>
        <v>15</v>
      </c>
      <c r="AD15" s="53">
        <f t="shared" ca="1" si="13"/>
        <v>1.115</v>
      </c>
      <c r="AE15" s="54">
        <f t="shared" ca="1" si="35"/>
        <v>7</v>
      </c>
      <c r="AF15" s="65">
        <f t="shared" ca="1" si="36"/>
        <v>61</v>
      </c>
      <c r="AG15" s="47">
        <f t="shared" ca="1" si="37"/>
        <v>11</v>
      </c>
      <c r="AH15" s="56"/>
      <c r="AI15" s="53">
        <f t="shared" ca="1" si="14"/>
        <v>7.0229999999999997</v>
      </c>
      <c r="AJ15" s="54">
        <f t="shared" ca="1" si="38"/>
        <v>4</v>
      </c>
      <c r="AK15" s="53">
        <f t="shared" ca="1" si="15"/>
        <v>16.672999999999998</v>
      </c>
      <c r="AL15" s="54">
        <f t="shared" ca="1" si="38"/>
        <v>2</v>
      </c>
      <c r="AM15" s="53">
        <f t="shared" ca="1" si="16"/>
        <v>18.497</v>
      </c>
      <c r="AN15" s="54">
        <f t="shared" ca="1" si="39"/>
        <v>3</v>
      </c>
      <c r="AO15" s="53">
        <f t="shared" ca="1" si="40"/>
        <v>20.443000000000001</v>
      </c>
      <c r="AP15" s="54">
        <f t="shared" ca="1" si="41"/>
        <v>2</v>
      </c>
      <c r="AQ15" s="65">
        <f t="shared" ca="1" si="42"/>
        <v>93</v>
      </c>
      <c r="AR15" s="47">
        <f t="shared" ca="1" si="43"/>
        <v>2</v>
      </c>
      <c r="AS15" s="56"/>
      <c r="AT15" s="46">
        <f t="shared" ca="1" si="44"/>
        <v>-4.375</v>
      </c>
      <c r="AU15" s="47">
        <f t="shared" ca="1" si="45"/>
        <v>16</v>
      </c>
      <c r="AV15" s="46">
        <f t="shared" ca="1" si="46"/>
        <v>11.333</v>
      </c>
      <c r="AW15" s="47">
        <f t="shared" ca="1" si="45"/>
        <v>2</v>
      </c>
      <c r="AX15" s="46">
        <f t="shared" ca="1" si="47"/>
        <v>282</v>
      </c>
      <c r="AY15" s="47">
        <f t="shared" ca="1" si="48"/>
        <v>15</v>
      </c>
      <c r="AZ15" s="46">
        <f t="shared" ca="1" si="49"/>
        <v>46.5</v>
      </c>
      <c r="BA15" s="47">
        <f t="shared" ca="1" si="50"/>
        <v>15</v>
      </c>
      <c r="BB15" s="46">
        <f t="shared" ca="1" si="51"/>
        <v>56</v>
      </c>
      <c r="BC15" s="47">
        <f t="shared" ca="1" si="52"/>
        <v>15</v>
      </c>
      <c r="BD15" s="56"/>
      <c r="BE15" s="53">
        <f t="shared" ca="1" si="17"/>
        <v>49.25</v>
      </c>
      <c r="BF15" s="54">
        <f t="shared" ca="1" si="53"/>
        <v>8</v>
      </c>
      <c r="BG15" s="53">
        <f t="shared" ca="1" si="18"/>
        <v>39.375</v>
      </c>
      <c r="BH15" s="54">
        <f t="shared" ca="1" si="54"/>
        <v>3</v>
      </c>
      <c r="BI15" s="53">
        <f t="shared" ca="1" si="19"/>
        <v>35.917000000000002</v>
      </c>
      <c r="BJ15" s="54">
        <f t="shared" ca="1" si="55"/>
        <v>3</v>
      </c>
      <c r="BK15" s="53">
        <f t="shared" ca="1" si="20"/>
        <v>27</v>
      </c>
      <c r="BL15" s="54">
        <f t="shared" ca="1" si="56"/>
        <v>2</v>
      </c>
      <c r="BM15" s="53">
        <f t="shared" ca="1" si="21"/>
        <v>53.716999999999999</v>
      </c>
      <c r="BN15" s="54">
        <f t="shared" ca="1" si="57"/>
        <v>3</v>
      </c>
      <c r="BO15" s="53">
        <f t="shared" ca="1" si="22"/>
        <v>9.5</v>
      </c>
      <c r="BP15" s="54">
        <f t="shared" ca="1" si="58"/>
        <v>1</v>
      </c>
      <c r="BQ15" s="65">
        <f t="shared" ca="1" si="59"/>
        <v>86</v>
      </c>
      <c r="BR15" s="47">
        <f t="shared" ca="1" si="60"/>
        <v>2</v>
      </c>
      <c r="BS15" s="56"/>
      <c r="BT15" s="57">
        <f>VLOOKUP($A15,'Ratings Season'!$A:$M,10,FALSE)</f>
        <v>-0.8</v>
      </c>
      <c r="BU15" s="54">
        <f t="shared" si="61"/>
        <v>10</v>
      </c>
      <c r="BV15" s="57">
        <f>VLOOKUP($A15,'Ratings Season'!$A:$M,12,FALSE)</f>
        <v>-2.9</v>
      </c>
      <c r="BW15" s="54">
        <f t="shared" si="62"/>
        <v>12</v>
      </c>
      <c r="BX15" s="57">
        <f>VLOOKUP($A15,'Ratings Season'!$A:$M,8,FALSE)</f>
        <v>-3.7</v>
      </c>
      <c r="BY15" s="58">
        <f t="shared" si="63"/>
        <v>12</v>
      </c>
      <c r="BZ15" s="72"/>
    </row>
    <row r="16" spans="1:78" s="3" customFormat="1" ht="25" customHeight="1" x14ac:dyDescent="0.2">
      <c r="A16" s="86" t="s">
        <v>11</v>
      </c>
      <c r="B16" s="53">
        <f t="shared" ca="1" si="0"/>
        <v>-10.818</v>
      </c>
      <c r="C16" s="54">
        <f t="shared" ca="1" si="23"/>
        <v>18</v>
      </c>
      <c r="D16" s="55">
        <f t="shared" ca="1" si="1"/>
        <v>-6.3639999999999999</v>
      </c>
      <c r="E16" s="54">
        <f t="shared" ca="1" si="24"/>
        <v>14</v>
      </c>
      <c r="F16" s="55">
        <f t="shared" ca="1" si="2"/>
        <v>76.022000000000006</v>
      </c>
      <c r="G16" s="54">
        <f t="shared" ca="1" si="24"/>
        <v>10</v>
      </c>
      <c r="H16" s="55">
        <f t="shared" ca="1" si="3"/>
        <v>-1.7729999999999999</v>
      </c>
      <c r="I16" s="54">
        <f t="shared" ca="1" si="25"/>
        <v>14</v>
      </c>
      <c r="J16" s="49">
        <f t="shared" ca="1" si="4"/>
        <v>48</v>
      </c>
      <c r="K16" s="47">
        <f t="shared" ca="1" si="26"/>
        <v>13</v>
      </c>
      <c r="L16" s="56"/>
      <c r="M16" s="53">
        <f t="shared" ca="1" si="5"/>
        <v>7.3479999999999999</v>
      </c>
      <c r="N16" s="54">
        <f t="shared" ca="1" si="6"/>
        <v>17</v>
      </c>
      <c r="O16" s="53">
        <f t="shared" ca="1" si="7"/>
        <v>15.504</v>
      </c>
      <c r="P16" s="54">
        <f t="shared" ca="1" si="27"/>
        <v>17</v>
      </c>
      <c r="Q16" s="53">
        <f t="shared" ca="1" si="8"/>
        <v>17.181000000000001</v>
      </c>
      <c r="R16" s="54">
        <f t="shared" ca="1" si="28"/>
        <v>17</v>
      </c>
      <c r="S16" s="55">
        <f t="shared" ca="1" si="9"/>
        <v>-3.927</v>
      </c>
      <c r="T16" s="54">
        <f t="shared" ca="1" si="29"/>
        <v>17</v>
      </c>
      <c r="U16" s="49">
        <f t="shared" ca="1" si="30"/>
        <v>36</v>
      </c>
      <c r="V16" s="47">
        <f t="shared" ca="1" si="31"/>
        <v>17</v>
      </c>
      <c r="W16" s="56"/>
      <c r="X16" s="53">
        <f t="shared" ca="1" si="10"/>
        <v>38.79</v>
      </c>
      <c r="Y16" s="54">
        <f t="shared" ca="1" si="32"/>
        <v>18</v>
      </c>
      <c r="Z16" s="53">
        <f t="shared" ca="1" si="11"/>
        <v>20.125</v>
      </c>
      <c r="AA16" s="54">
        <f t="shared" ca="1" si="33"/>
        <v>18</v>
      </c>
      <c r="AB16" s="53">
        <f t="shared" ca="1" si="12"/>
        <v>44.368000000000002</v>
      </c>
      <c r="AC16" s="54">
        <f t="shared" ca="1" si="34"/>
        <v>18</v>
      </c>
      <c r="AD16" s="53">
        <f t="shared" ca="1" si="13"/>
        <v>-5.8579999999999997</v>
      </c>
      <c r="AE16" s="54">
        <f t="shared" ca="1" si="35"/>
        <v>18</v>
      </c>
      <c r="AF16" s="65">
        <f t="shared" ca="1" si="36"/>
        <v>32</v>
      </c>
      <c r="AG16" s="47">
        <f t="shared" ca="1" si="37"/>
        <v>18</v>
      </c>
      <c r="AH16" s="56"/>
      <c r="AI16" s="53">
        <f t="shared" ca="1" si="14"/>
        <v>12.583</v>
      </c>
      <c r="AJ16" s="54">
        <f t="shared" ca="1" si="38"/>
        <v>17</v>
      </c>
      <c r="AK16" s="53">
        <f t="shared" ca="1" si="15"/>
        <v>25.64</v>
      </c>
      <c r="AL16" s="54">
        <f t="shared" ca="1" si="38"/>
        <v>18</v>
      </c>
      <c r="AM16" s="53">
        <f t="shared" ca="1" si="16"/>
        <v>29.934000000000001</v>
      </c>
      <c r="AN16" s="54">
        <f t="shared" ca="1" si="39"/>
        <v>18</v>
      </c>
      <c r="AO16" s="53">
        <f t="shared" ca="1" si="40"/>
        <v>25.29</v>
      </c>
      <c r="AP16" s="54">
        <f t="shared" ca="1" si="41"/>
        <v>16</v>
      </c>
      <c r="AQ16" s="65">
        <f t="shared" ca="1" si="42"/>
        <v>35</v>
      </c>
      <c r="AR16" s="47">
        <f t="shared" ca="1" si="43"/>
        <v>18</v>
      </c>
      <c r="AS16" s="56"/>
      <c r="AT16" s="46">
        <f t="shared" ca="1" si="44"/>
        <v>-6.9089999999999998</v>
      </c>
      <c r="AU16" s="47">
        <f t="shared" ca="1" si="45"/>
        <v>17</v>
      </c>
      <c r="AV16" s="46">
        <f t="shared" ca="1" si="46"/>
        <v>6.7729999999999997</v>
      </c>
      <c r="AW16" s="47">
        <f t="shared" ca="1" si="45"/>
        <v>18</v>
      </c>
      <c r="AX16" s="46">
        <f t="shared" ca="1" si="47"/>
        <v>288.95499999999998</v>
      </c>
      <c r="AY16" s="47">
        <f t="shared" ca="1" si="48"/>
        <v>11</v>
      </c>
      <c r="AZ16" s="46">
        <f t="shared" ca="1" si="49"/>
        <v>45.454999999999998</v>
      </c>
      <c r="BA16" s="47">
        <f t="shared" ca="1" si="50"/>
        <v>16</v>
      </c>
      <c r="BB16" s="46">
        <f t="shared" ca="1" si="51"/>
        <v>42</v>
      </c>
      <c r="BC16" s="47">
        <f t="shared" ca="1" si="52"/>
        <v>18</v>
      </c>
      <c r="BD16" s="56"/>
      <c r="BE16" s="53">
        <f t="shared" ca="1" si="17"/>
        <v>30.635999999999999</v>
      </c>
      <c r="BF16" s="54">
        <f t="shared" ca="1" si="53"/>
        <v>18</v>
      </c>
      <c r="BG16" s="53">
        <f t="shared" ca="1" si="18"/>
        <v>65.864000000000004</v>
      </c>
      <c r="BH16" s="54">
        <f t="shared" ca="1" si="54"/>
        <v>17</v>
      </c>
      <c r="BI16" s="53">
        <f t="shared" ca="1" si="19"/>
        <v>27.773</v>
      </c>
      <c r="BJ16" s="54">
        <f t="shared" ca="1" si="55"/>
        <v>17</v>
      </c>
      <c r="BK16" s="53">
        <f t="shared" ca="1" si="20"/>
        <v>40.682000000000002</v>
      </c>
      <c r="BL16" s="54">
        <f t="shared" ca="1" si="56"/>
        <v>18</v>
      </c>
      <c r="BM16" s="53">
        <f t="shared" ca="1" si="21"/>
        <v>42.433999999999997</v>
      </c>
      <c r="BN16" s="54">
        <f t="shared" ca="1" si="57"/>
        <v>18</v>
      </c>
      <c r="BO16" s="53">
        <f t="shared" ca="1" si="22"/>
        <v>-10.818</v>
      </c>
      <c r="BP16" s="54">
        <f t="shared" ca="1" si="58"/>
        <v>18</v>
      </c>
      <c r="BQ16" s="65">
        <f t="shared" ca="1" si="59"/>
        <v>0</v>
      </c>
      <c r="BR16" s="47">
        <f t="shared" ca="1" si="60"/>
        <v>18</v>
      </c>
      <c r="BS16" s="56"/>
      <c r="BT16" s="57">
        <f>VLOOKUP($A16,'Ratings Season'!$A:$M,10,FALSE)</f>
        <v>-5.3</v>
      </c>
      <c r="BU16" s="54">
        <f t="shared" si="61"/>
        <v>13</v>
      </c>
      <c r="BV16" s="57">
        <f>VLOOKUP($A16,'Ratings Season'!$A:$M,12,FALSE)</f>
        <v>-16.100000000000001</v>
      </c>
      <c r="BW16" s="54">
        <f t="shared" si="62"/>
        <v>17</v>
      </c>
      <c r="BX16" s="57">
        <f>VLOOKUP($A16,'Ratings Season'!$A:$M,8,FALSE)</f>
        <v>-21.4</v>
      </c>
      <c r="BY16" s="58">
        <f t="shared" si="63"/>
        <v>15</v>
      </c>
      <c r="BZ16" s="72"/>
    </row>
    <row r="17" spans="1:78" s="3" customFormat="1" ht="25" customHeight="1" x14ac:dyDescent="0.2">
      <c r="A17" s="87" t="s">
        <v>13</v>
      </c>
      <c r="B17" s="53">
        <f t="shared" ca="1" si="0"/>
        <v>0.90900000000000003</v>
      </c>
      <c r="C17" s="54">
        <f t="shared" ca="1" si="23"/>
        <v>7</v>
      </c>
      <c r="D17" s="55">
        <f t="shared" ca="1" si="1"/>
        <v>7.1820000000000004</v>
      </c>
      <c r="E17" s="54">
        <f t="shared" ca="1" si="24"/>
        <v>4</v>
      </c>
      <c r="F17" s="55">
        <f t="shared" ca="1" si="2"/>
        <v>79.123000000000005</v>
      </c>
      <c r="G17" s="54">
        <f t="shared" ca="1" si="24"/>
        <v>3</v>
      </c>
      <c r="H17" s="55">
        <f t="shared" ca="1" si="3"/>
        <v>1.6819999999999999</v>
      </c>
      <c r="I17" s="54">
        <f t="shared" ca="1" si="25"/>
        <v>5</v>
      </c>
      <c r="J17" s="49">
        <f t="shared" ca="1" si="4"/>
        <v>85</v>
      </c>
      <c r="K17" s="47">
        <f t="shared" ca="1" si="26"/>
        <v>3</v>
      </c>
      <c r="L17" s="56"/>
      <c r="M17" s="53">
        <f t="shared" ca="1" si="5"/>
        <v>9.8130000000000006</v>
      </c>
      <c r="N17" s="54">
        <f t="shared" ca="1" si="6"/>
        <v>16</v>
      </c>
      <c r="O17" s="53">
        <f t="shared" ca="1" si="7"/>
        <v>18.992999999999999</v>
      </c>
      <c r="P17" s="54">
        <f t="shared" ca="1" si="27"/>
        <v>11</v>
      </c>
      <c r="Q17" s="53">
        <f t="shared" ca="1" si="8"/>
        <v>19.863</v>
      </c>
      <c r="R17" s="54">
        <f t="shared" ca="1" si="28"/>
        <v>14</v>
      </c>
      <c r="S17" s="55">
        <f t="shared" ca="1" si="9"/>
        <v>-1.101</v>
      </c>
      <c r="T17" s="54">
        <f t="shared" ca="1" si="29"/>
        <v>11</v>
      </c>
      <c r="U17" s="49">
        <f t="shared" ca="1" si="30"/>
        <v>52</v>
      </c>
      <c r="V17" s="47">
        <f t="shared" ca="1" si="31"/>
        <v>12</v>
      </c>
      <c r="W17" s="56"/>
      <c r="X17" s="53">
        <f t="shared" ca="1" si="10"/>
        <v>43.003999999999998</v>
      </c>
      <c r="Y17" s="54">
        <f t="shared" ca="1" si="32"/>
        <v>9</v>
      </c>
      <c r="Z17" s="53">
        <f t="shared" ca="1" si="11"/>
        <v>22.402999999999999</v>
      </c>
      <c r="AA17" s="54">
        <f t="shared" ca="1" si="33"/>
        <v>10</v>
      </c>
      <c r="AB17" s="53">
        <f t="shared" ca="1" si="12"/>
        <v>47.283000000000001</v>
      </c>
      <c r="AC17" s="54">
        <f t="shared" ca="1" si="34"/>
        <v>13</v>
      </c>
      <c r="AD17" s="53">
        <f t="shared" ca="1" si="13"/>
        <v>0.51</v>
      </c>
      <c r="AE17" s="54">
        <f t="shared" ca="1" si="35"/>
        <v>11</v>
      </c>
      <c r="AF17" s="65">
        <f t="shared" ca="1" si="36"/>
        <v>61</v>
      </c>
      <c r="AG17" s="47">
        <f t="shared" ca="1" si="37"/>
        <v>11</v>
      </c>
      <c r="AH17" s="56"/>
      <c r="AI17" s="53">
        <f t="shared" ca="1" si="14"/>
        <v>8.15</v>
      </c>
      <c r="AJ17" s="54">
        <f t="shared" ca="1" si="38"/>
        <v>7</v>
      </c>
      <c r="AK17" s="53">
        <f t="shared" ca="1" si="15"/>
        <v>18.234999999999999</v>
      </c>
      <c r="AL17" s="54">
        <f t="shared" ca="1" si="38"/>
        <v>5</v>
      </c>
      <c r="AM17" s="53">
        <f t="shared" ca="1" si="16"/>
        <v>19.824000000000002</v>
      </c>
      <c r="AN17" s="54">
        <f t="shared" ca="1" si="39"/>
        <v>6</v>
      </c>
      <c r="AO17" s="53">
        <f t="shared" ca="1" si="40"/>
        <v>21.163</v>
      </c>
      <c r="AP17" s="54">
        <f t="shared" ca="1" si="41"/>
        <v>3</v>
      </c>
      <c r="AQ17" s="65">
        <f t="shared" ca="1" si="42"/>
        <v>83</v>
      </c>
      <c r="AR17" s="47">
        <f t="shared" ca="1" si="43"/>
        <v>5</v>
      </c>
      <c r="AS17" s="56"/>
      <c r="AT17" s="46">
        <f t="shared" ca="1" si="44"/>
        <v>5.4089999999999998</v>
      </c>
      <c r="AU17" s="47">
        <f t="shared" ca="1" si="45"/>
        <v>1</v>
      </c>
      <c r="AV17" s="46">
        <f t="shared" ca="1" si="46"/>
        <v>10.682</v>
      </c>
      <c r="AW17" s="47">
        <f t="shared" ca="1" si="45"/>
        <v>9</v>
      </c>
      <c r="AX17" s="46">
        <f t="shared" ca="1" si="47"/>
        <v>295.59100000000001</v>
      </c>
      <c r="AY17" s="47">
        <f t="shared" ca="1" si="48"/>
        <v>7</v>
      </c>
      <c r="AZ17" s="46">
        <f t="shared" ca="1" si="49"/>
        <v>51.682000000000002</v>
      </c>
      <c r="BA17" s="47">
        <f t="shared" ca="1" si="50"/>
        <v>4</v>
      </c>
      <c r="BB17" s="46">
        <f t="shared" ca="1" si="51"/>
        <v>83</v>
      </c>
      <c r="BC17" s="47">
        <f t="shared" ca="1" si="52"/>
        <v>2</v>
      </c>
      <c r="BD17" s="56"/>
      <c r="BE17" s="53">
        <f t="shared" ca="1" si="17"/>
        <v>46</v>
      </c>
      <c r="BF17" s="54">
        <f t="shared" ca="1" si="53"/>
        <v>11</v>
      </c>
      <c r="BG17" s="53">
        <f t="shared" ca="1" si="18"/>
        <v>43.773000000000003</v>
      </c>
      <c r="BH17" s="54">
        <f t="shared" ca="1" si="54"/>
        <v>5</v>
      </c>
      <c r="BI17" s="53">
        <f t="shared" ca="1" si="19"/>
        <v>32.908999999999999</v>
      </c>
      <c r="BJ17" s="54">
        <f t="shared" ca="1" si="55"/>
        <v>6</v>
      </c>
      <c r="BK17" s="53">
        <f t="shared" ca="1" si="20"/>
        <v>28.545000000000002</v>
      </c>
      <c r="BL17" s="54">
        <f t="shared" ca="1" si="56"/>
        <v>5</v>
      </c>
      <c r="BM17" s="53">
        <f t="shared" ca="1" si="21"/>
        <v>50.639000000000003</v>
      </c>
      <c r="BN17" s="54">
        <f t="shared" ca="1" si="57"/>
        <v>8</v>
      </c>
      <c r="BO17" s="53">
        <f t="shared" ca="1" si="22"/>
        <v>0.90900000000000003</v>
      </c>
      <c r="BP17" s="54">
        <f t="shared" ca="1" si="58"/>
        <v>7</v>
      </c>
      <c r="BQ17" s="65">
        <f t="shared" ca="1" si="59"/>
        <v>64</v>
      </c>
      <c r="BR17" s="47">
        <f t="shared" ca="1" si="60"/>
        <v>6</v>
      </c>
      <c r="BS17" s="56"/>
      <c r="BT17" s="57">
        <f>VLOOKUP($A17,'Ratings Season'!$A:$M,10,FALSE)</f>
        <v>-7.7</v>
      </c>
      <c r="BU17" s="54">
        <f t="shared" si="61"/>
        <v>15</v>
      </c>
      <c r="BV17" s="57">
        <f>VLOOKUP($A17,'Ratings Season'!$A:$M,12,FALSE)</f>
        <v>-7.3</v>
      </c>
      <c r="BW17" s="54">
        <f t="shared" si="62"/>
        <v>14</v>
      </c>
      <c r="BX17" s="57">
        <f>VLOOKUP($A17,'Ratings Season'!$A:$M,8,FALSE)</f>
        <v>-15</v>
      </c>
      <c r="BY17" s="58">
        <f t="shared" si="63"/>
        <v>14</v>
      </c>
      <c r="BZ17" s="72"/>
    </row>
    <row r="18" spans="1:78" s="3" customFormat="1" ht="25" customHeight="1" x14ac:dyDescent="0.2">
      <c r="A18" s="88" t="s">
        <v>5</v>
      </c>
      <c r="B18" s="53">
        <f t="shared" ca="1" si="0"/>
        <v>-0.52200000000000002</v>
      </c>
      <c r="C18" s="54">
        <f t="shared" ca="1" si="23"/>
        <v>10</v>
      </c>
      <c r="D18" s="55">
        <f t="shared" ca="1" si="1"/>
        <v>-7.0430000000000001</v>
      </c>
      <c r="E18" s="54">
        <f t="shared" ca="1" si="24"/>
        <v>15</v>
      </c>
      <c r="F18" s="55">
        <f t="shared" ca="1" si="2"/>
        <v>74.317999999999998</v>
      </c>
      <c r="G18" s="54">
        <f t="shared" ca="1" si="24"/>
        <v>16</v>
      </c>
      <c r="H18" s="55">
        <f t="shared" ca="1" si="3"/>
        <v>-2.8260000000000001</v>
      </c>
      <c r="I18" s="54">
        <f t="shared" ca="1" si="25"/>
        <v>15</v>
      </c>
      <c r="J18" s="49">
        <f t="shared" ca="1" si="4"/>
        <v>48</v>
      </c>
      <c r="K18" s="47">
        <f t="shared" ca="1" si="26"/>
        <v>13</v>
      </c>
      <c r="L18" s="56"/>
      <c r="M18" s="53">
        <f t="shared" ca="1" si="5"/>
        <v>14.066000000000001</v>
      </c>
      <c r="N18" s="54">
        <f t="shared" ca="1" si="6"/>
        <v>2</v>
      </c>
      <c r="O18" s="53">
        <f t="shared" ca="1" si="7"/>
        <v>22.114000000000001</v>
      </c>
      <c r="P18" s="54">
        <f t="shared" ca="1" si="27"/>
        <v>2</v>
      </c>
      <c r="Q18" s="53">
        <f t="shared" ca="1" si="8"/>
        <v>24.759</v>
      </c>
      <c r="R18" s="54">
        <f t="shared" ca="1" si="28"/>
        <v>1</v>
      </c>
      <c r="S18" s="55">
        <f t="shared" ca="1" si="9"/>
        <v>1.373</v>
      </c>
      <c r="T18" s="54">
        <f t="shared" ca="1" si="29"/>
        <v>3</v>
      </c>
      <c r="U18" s="49">
        <f t="shared" ca="1" si="30"/>
        <v>96</v>
      </c>
      <c r="V18" s="47">
        <f t="shared" ca="1" si="31"/>
        <v>2</v>
      </c>
      <c r="W18" s="56"/>
      <c r="X18" s="53">
        <f t="shared" ca="1" si="10"/>
        <v>45.481999999999999</v>
      </c>
      <c r="Y18" s="54">
        <f t="shared" ca="1" si="32"/>
        <v>3</v>
      </c>
      <c r="Z18" s="53">
        <f t="shared" ca="1" si="11"/>
        <v>25.361000000000001</v>
      </c>
      <c r="AA18" s="54">
        <f t="shared" ca="1" si="33"/>
        <v>2</v>
      </c>
      <c r="AB18" s="53">
        <f t="shared" ca="1" si="12"/>
        <v>50.837000000000003</v>
      </c>
      <c r="AC18" s="54">
        <f t="shared" ca="1" si="34"/>
        <v>4</v>
      </c>
      <c r="AD18" s="53">
        <f t="shared" ca="1" si="13"/>
        <v>1.704</v>
      </c>
      <c r="AE18" s="54">
        <f t="shared" ca="1" si="35"/>
        <v>6</v>
      </c>
      <c r="AF18" s="65">
        <f t="shared" ca="1" si="36"/>
        <v>89</v>
      </c>
      <c r="AG18" s="47">
        <f t="shared" ca="1" si="37"/>
        <v>3</v>
      </c>
      <c r="AH18" s="56"/>
      <c r="AI18" s="53">
        <f t="shared" ca="1" si="14"/>
        <v>8.5510000000000002</v>
      </c>
      <c r="AJ18" s="54">
        <f t="shared" ca="1" si="38"/>
        <v>10</v>
      </c>
      <c r="AK18" s="53">
        <f t="shared" ca="1" si="15"/>
        <v>19.774000000000001</v>
      </c>
      <c r="AL18" s="54">
        <f t="shared" ca="1" si="38"/>
        <v>11</v>
      </c>
      <c r="AM18" s="53">
        <f t="shared" ca="1" si="16"/>
        <v>21.126999999999999</v>
      </c>
      <c r="AN18" s="54">
        <f t="shared" ca="1" si="39"/>
        <v>12</v>
      </c>
      <c r="AO18" s="53">
        <f t="shared" ca="1" si="40"/>
        <v>22.407</v>
      </c>
      <c r="AP18" s="54">
        <f t="shared" ca="1" si="41"/>
        <v>9</v>
      </c>
      <c r="AQ18" s="65">
        <f t="shared" ca="1" si="42"/>
        <v>62</v>
      </c>
      <c r="AR18" s="47">
        <f t="shared" ca="1" si="43"/>
        <v>11</v>
      </c>
      <c r="AS18" s="56"/>
      <c r="AT18" s="46">
        <f t="shared" ca="1" si="44"/>
        <v>-0.60899999999999999</v>
      </c>
      <c r="AU18" s="47">
        <f t="shared" ca="1" si="45"/>
        <v>11</v>
      </c>
      <c r="AV18" s="46">
        <f t="shared" ca="1" si="46"/>
        <v>9.1300000000000008</v>
      </c>
      <c r="AW18" s="47">
        <f t="shared" ca="1" si="45"/>
        <v>16</v>
      </c>
      <c r="AX18" s="46">
        <f t="shared" ca="1" si="47"/>
        <v>290.47800000000001</v>
      </c>
      <c r="AY18" s="47">
        <f t="shared" ca="1" si="48"/>
        <v>9</v>
      </c>
      <c r="AZ18" s="46">
        <f t="shared" ca="1" si="49"/>
        <v>54.521999999999998</v>
      </c>
      <c r="BA18" s="47">
        <f t="shared" ca="1" si="50"/>
        <v>1</v>
      </c>
      <c r="BB18" s="46">
        <f t="shared" ca="1" si="51"/>
        <v>67</v>
      </c>
      <c r="BC18" s="47">
        <f t="shared" ca="1" si="52"/>
        <v>9</v>
      </c>
      <c r="BD18" s="56"/>
      <c r="BE18" s="53">
        <f t="shared" ca="1" si="17"/>
        <v>61.912999999999997</v>
      </c>
      <c r="BF18" s="54">
        <f t="shared" ca="1" si="53"/>
        <v>1</v>
      </c>
      <c r="BG18" s="53">
        <f t="shared" ca="1" si="18"/>
        <v>44.521999999999998</v>
      </c>
      <c r="BH18" s="54">
        <f t="shared" ca="1" si="54"/>
        <v>6</v>
      </c>
      <c r="BI18" s="53">
        <f t="shared" ca="1" si="19"/>
        <v>32.435000000000002</v>
      </c>
      <c r="BJ18" s="54">
        <f t="shared" ca="1" si="55"/>
        <v>8</v>
      </c>
      <c r="BK18" s="53">
        <f t="shared" ca="1" si="20"/>
        <v>34.347999999999999</v>
      </c>
      <c r="BL18" s="54">
        <f t="shared" ca="1" si="56"/>
        <v>15</v>
      </c>
      <c r="BM18" s="53">
        <f t="shared" ca="1" si="21"/>
        <v>52.997</v>
      </c>
      <c r="BN18" s="54">
        <f t="shared" ca="1" si="57"/>
        <v>4</v>
      </c>
      <c r="BO18" s="53">
        <f t="shared" ca="1" si="22"/>
        <v>-0.52200000000000002</v>
      </c>
      <c r="BP18" s="54">
        <f t="shared" ca="1" si="58"/>
        <v>10</v>
      </c>
      <c r="BQ18" s="65">
        <f t="shared" ca="1" si="59"/>
        <v>62</v>
      </c>
      <c r="BR18" s="47">
        <f t="shared" ca="1" si="60"/>
        <v>7</v>
      </c>
      <c r="BS18" s="56"/>
      <c r="BT18" s="57">
        <f>VLOOKUP($A18,'Ratings Season'!$A:$M,10,FALSE)</f>
        <v>-20.8</v>
      </c>
      <c r="BU18" s="54">
        <f t="shared" si="61"/>
        <v>18</v>
      </c>
      <c r="BV18" s="57">
        <f>VLOOKUP($A18,'Ratings Season'!$A:$M,12,FALSE)</f>
        <v>-11.1</v>
      </c>
      <c r="BW18" s="54">
        <f t="shared" si="62"/>
        <v>16</v>
      </c>
      <c r="BX18" s="57">
        <f>VLOOKUP($A18,'Ratings Season'!$A:$M,8,FALSE)</f>
        <v>-31.9</v>
      </c>
      <c r="BY18" s="58">
        <f t="shared" si="63"/>
        <v>17</v>
      </c>
      <c r="BZ18" s="72"/>
    </row>
    <row r="19" spans="1:78" s="3" customFormat="1" ht="25" customHeight="1" x14ac:dyDescent="0.2">
      <c r="A19" s="89" t="s">
        <v>15</v>
      </c>
      <c r="B19" s="53">
        <f t="shared" ca="1" si="0"/>
        <v>0.90900000000000003</v>
      </c>
      <c r="C19" s="54">
        <f t="shared" ca="1" si="23"/>
        <v>7</v>
      </c>
      <c r="D19" s="55">
        <f t="shared" ca="1" si="1"/>
        <v>3</v>
      </c>
      <c r="E19" s="54">
        <f t="shared" ca="1" si="24"/>
        <v>6</v>
      </c>
      <c r="F19" s="55">
        <f t="shared" ca="1" si="2"/>
        <v>74.912999999999997</v>
      </c>
      <c r="G19" s="54">
        <f t="shared" ca="1" si="24"/>
        <v>14</v>
      </c>
      <c r="H19" s="55">
        <f t="shared" ca="1" si="3"/>
        <v>0.77300000000000002</v>
      </c>
      <c r="I19" s="54">
        <f t="shared" ca="1" si="25"/>
        <v>9</v>
      </c>
      <c r="J19" s="49">
        <f t="shared" ca="1" si="4"/>
        <v>68</v>
      </c>
      <c r="K19" s="47">
        <f t="shared" ca="1" si="26"/>
        <v>10</v>
      </c>
      <c r="L19" s="56"/>
      <c r="M19" s="53">
        <f t="shared" ca="1" si="5"/>
        <v>10.638</v>
      </c>
      <c r="N19" s="54">
        <f t="shared" ca="1" si="6"/>
        <v>14</v>
      </c>
      <c r="O19" s="53">
        <f t="shared" ca="1" si="7"/>
        <v>18.876000000000001</v>
      </c>
      <c r="P19" s="54">
        <f t="shared" ca="1" si="27"/>
        <v>13</v>
      </c>
      <c r="Q19" s="53">
        <f t="shared" ca="1" si="8"/>
        <v>19.640999999999998</v>
      </c>
      <c r="R19" s="54">
        <f t="shared" ca="1" si="28"/>
        <v>15</v>
      </c>
      <c r="S19" s="55">
        <f t="shared" ca="1" si="9"/>
        <v>-1.8540000000000001</v>
      </c>
      <c r="T19" s="54">
        <f t="shared" ca="1" si="29"/>
        <v>15</v>
      </c>
      <c r="U19" s="49">
        <f t="shared" ca="1" si="30"/>
        <v>47</v>
      </c>
      <c r="V19" s="47">
        <f t="shared" ca="1" si="31"/>
        <v>14</v>
      </c>
      <c r="W19" s="56"/>
      <c r="X19" s="53">
        <f t="shared" ca="1" si="10"/>
        <v>42.817999999999998</v>
      </c>
      <c r="Y19" s="54">
        <f t="shared" ca="1" si="32"/>
        <v>11</v>
      </c>
      <c r="Z19" s="53">
        <f t="shared" ca="1" si="11"/>
        <v>22.597999999999999</v>
      </c>
      <c r="AA19" s="54">
        <f t="shared" ca="1" si="33"/>
        <v>8</v>
      </c>
      <c r="AB19" s="53">
        <f t="shared" ca="1" si="12"/>
        <v>48.054000000000002</v>
      </c>
      <c r="AC19" s="54">
        <f t="shared" ca="1" si="34"/>
        <v>10</v>
      </c>
      <c r="AD19" s="53">
        <f t="shared" ca="1" si="13"/>
        <v>-0.99</v>
      </c>
      <c r="AE19" s="54">
        <f t="shared" ca="1" si="35"/>
        <v>13</v>
      </c>
      <c r="AF19" s="65">
        <f t="shared" ca="1" si="36"/>
        <v>62</v>
      </c>
      <c r="AG19" s="47">
        <f t="shared" ca="1" si="37"/>
        <v>10</v>
      </c>
      <c r="AH19" s="56"/>
      <c r="AI19" s="53">
        <f t="shared" ca="1" si="14"/>
        <v>8.2940000000000005</v>
      </c>
      <c r="AJ19" s="54">
        <f t="shared" ca="1" si="38"/>
        <v>9</v>
      </c>
      <c r="AK19" s="53">
        <f t="shared" ca="1" si="15"/>
        <v>19.555</v>
      </c>
      <c r="AL19" s="54">
        <f t="shared" ca="1" si="38"/>
        <v>10</v>
      </c>
      <c r="AM19" s="53">
        <f t="shared" ca="1" si="16"/>
        <v>21.158000000000001</v>
      </c>
      <c r="AN19" s="54">
        <f t="shared" ca="1" si="39"/>
        <v>13</v>
      </c>
      <c r="AO19" s="53">
        <f t="shared" ca="1" si="40"/>
        <v>22.053999999999998</v>
      </c>
      <c r="AP19" s="54">
        <f t="shared" ca="1" si="41"/>
        <v>7</v>
      </c>
      <c r="AQ19" s="65">
        <f t="shared" ca="1" si="42"/>
        <v>65</v>
      </c>
      <c r="AR19" s="47">
        <f t="shared" ca="1" si="43"/>
        <v>9</v>
      </c>
      <c r="AS19" s="56"/>
      <c r="AT19" s="46">
        <f t="shared" ca="1" si="44"/>
        <v>0.95499999999999996</v>
      </c>
      <c r="AU19" s="47">
        <f t="shared" ca="1" si="45"/>
        <v>8</v>
      </c>
      <c r="AV19" s="46">
        <f t="shared" ca="1" si="46"/>
        <v>10.409000000000001</v>
      </c>
      <c r="AW19" s="47">
        <f t="shared" ca="1" si="45"/>
        <v>11</v>
      </c>
      <c r="AX19" s="46">
        <f t="shared" ca="1" si="47"/>
        <v>289.22699999999998</v>
      </c>
      <c r="AY19" s="47">
        <f t="shared" ca="1" si="48"/>
        <v>10</v>
      </c>
      <c r="AZ19" s="46">
        <f t="shared" ca="1" si="49"/>
        <v>48.545000000000002</v>
      </c>
      <c r="BA19" s="47">
        <f t="shared" ca="1" si="50"/>
        <v>12</v>
      </c>
      <c r="BB19" s="46">
        <f t="shared" ca="1" si="51"/>
        <v>63</v>
      </c>
      <c r="BC19" s="47">
        <f t="shared" ca="1" si="52"/>
        <v>12</v>
      </c>
      <c r="BD19" s="56"/>
      <c r="BE19" s="53">
        <f t="shared" ca="1" si="17"/>
        <v>46</v>
      </c>
      <c r="BF19" s="54">
        <f t="shared" ca="1" si="53"/>
        <v>11</v>
      </c>
      <c r="BG19" s="53">
        <f t="shared" ca="1" si="18"/>
        <v>45.182000000000002</v>
      </c>
      <c r="BH19" s="54">
        <f t="shared" ca="1" si="54"/>
        <v>8</v>
      </c>
      <c r="BI19" s="53">
        <f t="shared" ca="1" si="19"/>
        <v>28.908999999999999</v>
      </c>
      <c r="BJ19" s="54">
        <f t="shared" ca="1" si="55"/>
        <v>14</v>
      </c>
      <c r="BK19" s="53">
        <f t="shared" ca="1" si="20"/>
        <v>28.181999999999999</v>
      </c>
      <c r="BL19" s="54">
        <f t="shared" ca="1" si="56"/>
        <v>3</v>
      </c>
      <c r="BM19" s="53">
        <f t="shared" ca="1" si="21"/>
        <v>49.662999999999997</v>
      </c>
      <c r="BN19" s="54">
        <f t="shared" ca="1" si="57"/>
        <v>12</v>
      </c>
      <c r="BO19" s="53">
        <f t="shared" ca="1" si="22"/>
        <v>0.90900000000000003</v>
      </c>
      <c r="BP19" s="54">
        <f t="shared" ca="1" si="58"/>
        <v>7</v>
      </c>
      <c r="BQ19" s="65">
        <f t="shared" ca="1" si="59"/>
        <v>51</v>
      </c>
      <c r="BR19" s="47">
        <f t="shared" ca="1" si="60"/>
        <v>12</v>
      </c>
      <c r="BS19" s="56"/>
      <c r="BT19" s="57">
        <f>VLOOKUP($A19,'Ratings Season'!$A:$M,10,FALSE)</f>
        <v>-4.2</v>
      </c>
      <c r="BU19" s="54">
        <f t="shared" si="61"/>
        <v>11</v>
      </c>
      <c r="BV19" s="57">
        <f>VLOOKUP($A19,'Ratings Season'!$A:$M,12,FALSE)</f>
        <v>-4.9000000000000004</v>
      </c>
      <c r="BW19" s="54">
        <f t="shared" si="62"/>
        <v>13</v>
      </c>
      <c r="BX19" s="57">
        <f>VLOOKUP($A19,'Ratings Season'!$A:$M,8,FALSE)</f>
        <v>-9.1</v>
      </c>
      <c r="BY19" s="58">
        <f t="shared" si="63"/>
        <v>13</v>
      </c>
      <c r="BZ19" s="72"/>
    </row>
    <row r="20" spans="1:78" s="3" customFormat="1" ht="25" customHeight="1" x14ac:dyDescent="0.2">
      <c r="A20" s="90" t="s">
        <v>1</v>
      </c>
      <c r="B20" s="53">
        <f t="shared" ca="1" si="0"/>
        <v>1.88</v>
      </c>
      <c r="C20" s="54">
        <f t="shared" ca="1" si="23"/>
        <v>6</v>
      </c>
      <c r="D20" s="55">
        <f t="shared" ca="1" si="1"/>
        <v>2.64</v>
      </c>
      <c r="E20" s="54">
        <f t="shared" ca="1" si="24"/>
        <v>7</v>
      </c>
      <c r="F20" s="55">
        <f t="shared" ca="1" si="2"/>
        <v>78.138000000000005</v>
      </c>
      <c r="G20" s="54">
        <f t="shared" ca="1" si="24"/>
        <v>5</v>
      </c>
      <c r="H20" s="55">
        <f t="shared" ca="1" si="3"/>
        <v>1</v>
      </c>
      <c r="I20" s="54">
        <f t="shared" ca="1" si="25"/>
        <v>8</v>
      </c>
      <c r="J20" s="49">
        <f t="shared" ca="1" si="4"/>
        <v>78</v>
      </c>
      <c r="K20" s="47">
        <f t="shared" ca="1" si="26"/>
        <v>5</v>
      </c>
      <c r="L20" s="56"/>
      <c r="M20" s="53">
        <f t="shared" ca="1" si="5"/>
        <v>13.542999999999999</v>
      </c>
      <c r="N20" s="54">
        <f t="shared" ca="1" si="6"/>
        <v>3</v>
      </c>
      <c r="O20" s="53">
        <f t="shared" ca="1" si="7"/>
        <v>21.834</v>
      </c>
      <c r="P20" s="54">
        <f t="shared" ca="1" si="27"/>
        <v>3</v>
      </c>
      <c r="Q20" s="53">
        <f t="shared" ca="1" si="8"/>
        <v>23.123000000000001</v>
      </c>
      <c r="R20" s="54">
        <f t="shared" ca="1" si="28"/>
        <v>7</v>
      </c>
      <c r="S20" s="55">
        <f t="shared" ca="1" si="9"/>
        <v>1.004</v>
      </c>
      <c r="T20" s="54">
        <f t="shared" ca="1" si="29"/>
        <v>4</v>
      </c>
      <c r="U20" s="49">
        <f t="shared" ca="1" si="30"/>
        <v>87</v>
      </c>
      <c r="V20" s="47">
        <f t="shared" ca="1" si="31"/>
        <v>3</v>
      </c>
      <c r="W20" s="56"/>
      <c r="X20" s="53">
        <f t="shared" ca="1" si="10"/>
        <v>45.921999999999997</v>
      </c>
      <c r="Y20" s="54">
        <f t="shared" ca="1" si="32"/>
        <v>2</v>
      </c>
      <c r="Z20" s="53">
        <f t="shared" ca="1" si="11"/>
        <v>24.687999999999999</v>
      </c>
      <c r="AA20" s="54">
        <f t="shared" ca="1" si="33"/>
        <v>4</v>
      </c>
      <c r="AB20" s="53">
        <f t="shared" ca="1" si="12"/>
        <v>49.704000000000001</v>
      </c>
      <c r="AC20" s="54">
        <f t="shared" ca="1" si="34"/>
        <v>7</v>
      </c>
      <c r="AD20" s="53">
        <f t="shared" ca="1" si="13"/>
        <v>3.2189999999999999</v>
      </c>
      <c r="AE20" s="54">
        <f t="shared" ca="1" si="35"/>
        <v>4</v>
      </c>
      <c r="AF20" s="65">
        <f t="shared" ca="1" si="36"/>
        <v>87</v>
      </c>
      <c r="AG20" s="47">
        <f t="shared" ca="1" si="37"/>
        <v>4</v>
      </c>
      <c r="AH20" s="56"/>
      <c r="AI20" s="53">
        <f t="shared" ca="1" si="14"/>
        <v>6.4989999999999997</v>
      </c>
      <c r="AJ20" s="54">
        <f t="shared" ca="1" si="38"/>
        <v>3</v>
      </c>
      <c r="AK20" s="53">
        <f t="shared" ca="1" si="15"/>
        <v>18.491</v>
      </c>
      <c r="AL20" s="54">
        <f t="shared" ca="1" si="38"/>
        <v>6</v>
      </c>
      <c r="AM20" s="53">
        <f t="shared" ca="1" si="16"/>
        <v>19.632000000000001</v>
      </c>
      <c r="AN20" s="54">
        <f t="shared" ca="1" si="39"/>
        <v>4</v>
      </c>
      <c r="AO20" s="53">
        <f t="shared" ca="1" si="40"/>
        <v>21.646999999999998</v>
      </c>
      <c r="AP20" s="54">
        <f t="shared" ca="1" si="41"/>
        <v>4</v>
      </c>
      <c r="AQ20" s="65">
        <f t="shared" ca="1" si="42"/>
        <v>87</v>
      </c>
      <c r="AR20" s="47">
        <f t="shared" ca="1" si="43"/>
        <v>4</v>
      </c>
      <c r="AS20" s="56"/>
      <c r="AT20" s="46">
        <f t="shared" ca="1" si="44"/>
        <v>4.8</v>
      </c>
      <c r="AU20" s="47">
        <f t="shared" ca="1" si="45"/>
        <v>3</v>
      </c>
      <c r="AV20" s="46">
        <f t="shared" ca="1" si="46"/>
        <v>12</v>
      </c>
      <c r="AW20" s="47">
        <f t="shared" ca="1" si="45"/>
        <v>1</v>
      </c>
      <c r="AX20" s="46">
        <f t="shared" ca="1" si="47"/>
        <v>285.2</v>
      </c>
      <c r="AY20" s="47">
        <f t="shared" ca="1" si="48"/>
        <v>13</v>
      </c>
      <c r="AZ20" s="46">
        <f t="shared" ca="1" si="49"/>
        <v>49</v>
      </c>
      <c r="BA20" s="47">
        <f t="shared" ca="1" si="50"/>
        <v>11</v>
      </c>
      <c r="BB20" s="46">
        <f t="shared" ca="1" si="51"/>
        <v>76</v>
      </c>
      <c r="BC20" s="47">
        <f t="shared" ca="1" si="52"/>
        <v>4</v>
      </c>
      <c r="BD20" s="56"/>
      <c r="BE20" s="53">
        <f t="shared" ca="1" si="17"/>
        <v>56.68</v>
      </c>
      <c r="BF20" s="54">
        <f t="shared" ca="1" si="53"/>
        <v>3</v>
      </c>
      <c r="BG20" s="53">
        <f t="shared" ca="1" si="18"/>
        <v>40.6</v>
      </c>
      <c r="BH20" s="54">
        <f t="shared" ca="1" si="54"/>
        <v>4</v>
      </c>
      <c r="BI20" s="53">
        <f t="shared" ca="1" si="19"/>
        <v>32.4</v>
      </c>
      <c r="BJ20" s="54">
        <f t="shared" ca="1" si="55"/>
        <v>9</v>
      </c>
      <c r="BK20" s="53">
        <f t="shared" ca="1" si="20"/>
        <v>33.200000000000003</v>
      </c>
      <c r="BL20" s="54">
        <f t="shared" ca="1" si="56"/>
        <v>13</v>
      </c>
      <c r="BM20" s="53">
        <f t="shared" ca="1" si="21"/>
        <v>50.31</v>
      </c>
      <c r="BN20" s="54">
        <f t="shared" ca="1" si="57"/>
        <v>9</v>
      </c>
      <c r="BO20" s="53">
        <f t="shared" ca="1" si="22"/>
        <v>1.88</v>
      </c>
      <c r="BP20" s="54">
        <f t="shared" ca="1" si="58"/>
        <v>6</v>
      </c>
      <c r="BQ20" s="65">
        <f t="shared" ca="1" si="59"/>
        <v>62</v>
      </c>
      <c r="BR20" s="47">
        <f t="shared" ca="1" si="60"/>
        <v>7</v>
      </c>
      <c r="BS20" s="56"/>
      <c r="BT20" s="57">
        <f>VLOOKUP($A20,'Ratings Season'!$A:$M,10,FALSE)</f>
        <v>-4.4000000000000004</v>
      </c>
      <c r="BU20" s="54">
        <f t="shared" si="61"/>
        <v>12</v>
      </c>
      <c r="BV20" s="57">
        <f>VLOOKUP($A20,'Ratings Season'!$A:$M,12,FALSE)</f>
        <v>0.8</v>
      </c>
      <c r="BW20" s="54">
        <f t="shared" si="62"/>
        <v>11</v>
      </c>
      <c r="BX20" s="57">
        <f>VLOOKUP($A20,'Ratings Season'!$A:$M,8,FALSE)</f>
        <v>-3.5</v>
      </c>
      <c r="BY20" s="58">
        <f t="shared" si="63"/>
        <v>11</v>
      </c>
      <c r="BZ20" s="72"/>
    </row>
    <row r="21" spans="1:78" s="3" customFormat="1" ht="25" customHeight="1" x14ac:dyDescent="0.2">
      <c r="A21" s="91" t="s">
        <v>18</v>
      </c>
      <c r="B21" s="53">
        <f t="shared" ca="1" si="0"/>
        <v>-10.135999999999999</v>
      </c>
      <c r="C21" s="54">
        <f t="shared" ca="1" si="23"/>
        <v>17</v>
      </c>
      <c r="D21" s="55">
        <f t="shared" ca="1" si="1"/>
        <v>-10.682</v>
      </c>
      <c r="E21" s="54">
        <f t="shared" ca="1" si="24"/>
        <v>17</v>
      </c>
      <c r="F21" s="55">
        <f t="shared" ca="1" si="2"/>
        <v>77.052999999999997</v>
      </c>
      <c r="G21" s="54">
        <f t="shared" ca="1" si="24"/>
        <v>7</v>
      </c>
      <c r="H21" s="55">
        <f t="shared" ca="1" si="3"/>
        <v>-4.8639999999999999</v>
      </c>
      <c r="I21" s="54">
        <f t="shared" ca="1" si="25"/>
        <v>17</v>
      </c>
      <c r="J21" s="49">
        <f t="shared" ca="1" si="4"/>
        <v>46</v>
      </c>
      <c r="K21" s="47">
        <f t="shared" ca="1" si="26"/>
        <v>16</v>
      </c>
      <c r="L21" s="56"/>
      <c r="M21" s="53">
        <f t="shared" ca="1" si="5"/>
        <v>7.1479999999999997</v>
      </c>
      <c r="N21" s="54">
        <f t="shared" ca="1" si="6"/>
        <v>18</v>
      </c>
      <c r="O21" s="53">
        <f t="shared" ca="1" si="7"/>
        <v>15.323</v>
      </c>
      <c r="P21" s="54">
        <f t="shared" ca="1" si="27"/>
        <v>18</v>
      </c>
      <c r="Q21" s="53">
        <f t="shared" ca="1" si="8"/>
        <v>12.211</v>
      </c>
      <c r="R21" s="54">
        <f t="shared" ca="1" si="28"/>
        <v>18</v>
      </c>
      <c r="S21" s="55">
        <f t="shared" ca="1" si="9"/>
        <v>-4.0869999999999997</v>
      </c>
      <c r="T21" s="54">
        <f t="shared" ca="1" si="29"/>
        <v>18</v>
      </c>
      <c r="U21" s="49">
        <f t="shared" ca="1" si="30"/>
        <v>32</v>
      </c>
      <c r="V21" s="47">
        <f t="shared" ca="1" si="31"/>
        <v>18</v>
      </c>
      <c r="W21" s="56"/>
      <c r="X21" s="53">
        <f t="shared" ca="1" si="10"/>
        <v>41.274999999999999</v>
      </c>
      <c r="Y21" s="54">
        <f t="shared" ca="1" si="32"/>
        <v>17</v>
      </c>
      <c r="Z21" s="53">
        <f t="shared" ca="1" si="11"/>
        <v>23.713999999999999</v>
      </c>
      <c r="AA21" s="54">
        <f t="shared" ca="1" si="33"/>
        <v>6</v>
      </c>
      <c r="AB21" s="53">
        <f t="shared" ca="1" si="12"/>
        <v>53.534999999999997</v>
      </c>
      <c r="AC21" s="54">
        <f t="shared" ca="1" si="34"/>
        <v>1</v>
      </c>
      <c r="AD21" s="53">
        <f t="shared" ca="1" si="13"/>
        <v>4.6100000000000003</v>
      </c>
      <c r="AE21" s="54">
        <f t="shared" ca="1" si="35"/>
        <v>2</v>
      </c>
      <c r="AF21" s="65">
        <f t="shared" ca="1" si="36"/>
        <v>78</v>
      </c>
      <c r="AG21" s="47">
        <f t="shared" ca="1" si="37"/>
        <v>6</v>
      </c>
      <c r="AH21" s="56"/>
      <c r="AI21" s="53">
        <f t="shared" ca="1" si="14"/>
        <v>10.395</v>
      </c>
      <c r="AJ21" s="54">
        <f t="shared" ca="1" si="38"/>
        <v>15</v>
      </c>
      <c r="AK21" s="53">
        <f t="shared" ca="1" si="15"/>
        <v>24.452999999999999</v>
      </c>
      <c r="AL21" s="54">
        <f t="shared" ca="1" si="38"/>
        <v>17</v>
      </c>
      <c r="AM21" s="53">
        <f t="shared" ca="1" si="16"/>
        <v>26.239000000000001</v>
      </c>
      <c r="AN21" s="54">
        <f t="shared" ca="1" si="39"/>
        <v>16</v>
      </c>
      <c r="AO21" s="53">
        <f t="shared" ca="1" si="40"/>
        <v>27.605</v>
      </c>
      <c r="AP21" s="54">
        <f t="shared" ca="1" si="41"/>
        <v>18</v>
      </c>
      <c r="AQ21" s="65">
        <f t="shared" ca="1" si="42"/>
        <v>38</v>
      </c>
      <c r="AR21" s="47">
        <f t="shared" ca="1" si="43"/>
        <v>16</v>
      </c>
      <c r="AS21" s="56"/>
      <c r="AT21" s="46">
        <f t="shared" ca="1" si="44"/>
        <v>0.86399999999999999</v>
      </c>
      <c r="AU21" s="47">
        <f t="shared" ca="1" si="45"/>
        <v>9</v>
      </c>
      <c r="AV21" s="46">
        <f t="shared" ca="1" si="46"/>
        <v>8.4090000000000007</v>
      </c>
      <c r="AW21" s="47">
        <f t="shared" ca="1" si="45"/>
        <v>17</v>
      </c>
      <c r="AX21" s="46">
        <f t="shared" ca="1" si="47"/>
        <v>298.90899999999999</v>
      </c>
      <c r="AY21" s="47">
        <f t="shared" ca="1" si="48"/>
        <v>5</v>
      </c>
      <c r="AZ21" s="46">
        <f t="shared" ca="1" si="49"/>
        <v>43.091000000000001</v>
      </c>
      <c r="BA21" s="47">
        <f t="shared" ca="1" si="50"/>
        <v>18</v>
      </c>
      <c r="BB21" s="46">
        <f t="shared" ca="1" si="51"/>
        <v>55</v>
      </c>
      <c r="BC21" s="47">
        <f t="shared" ca="1" si="52"/>
        <v>16</v>
      </c>
      <c r="BD21" s="56"/>
      <c r="BE21" s="53">
        <f t="shared" ca="1" si="17"/>
        <v>31.591000000000001</v>
      </c>
      <c r="BF21" s="54">
        <f t="shared" ca="1" si="53"/>
        <v>17</v>
      </c>
      <c r="BG21" s="53">
        <f t="shared" ca="1" si="18"/>
        <v>65.954999999999998</v>
      </c>
      <c r="BH21" s="54">
        <f t="shared" ca="1" si="54"/>
        <v>18</v>
      </c>
      <c r="BI21" s="53">
        <f t="shared" ca="1" si="19"/>
        <v>30.273</v>
      </c>
      <c r="BJ21" s="54">
        <f t="shared" ca="1" si="55"/>
        <v>13</v>
      </c>
      <c r="BK21" s="53">
        <f t="shared" ca="1" si="20"/>
        <v>39.273000000000003</v>
      </c>
      <c r="BL21" s="54">
        <f t="shared" ca="1" si="56"/>
        <v>17</v>
      </c>
      <c r="BM21" s="53">
        <f t="shared" ca="1" si="21"/>
        <v>42.683</v>
      </c>
      <c r="BN21" s="54">
        <f t="shared" ca="1" si="57"/>
        <v>17</v>
      </c>
      <c r="BO21" s="53">
        <f t="shared" ca="1" si="22"/>
        <v>-10.135999999999999</v>
      </c>
      <c r="BP21" s="54">
        <f t="shared" ca="1" si="58"/>
        <v>17</v>
      </c>
      <c r="BQ21" s="65">
        <f t="shared" ca="1" si="59"/>
        <v>7</v>
      </c>
      <c r="BR21" s="47">
        <f t="shared" ca="1" si="60"/>
        <v>17</v>
      </c>
      <c r="BS21" s="56"/>
      <c r="BT21" s="57">
        <f>VLOOKUP($A21,'Ratings Season'!$A:$M,10,FALSE)</f>
        <v>-18.8</v>
      </c>
      <c r="BU21" s="54">
        <f t="shared" si="61"/>
        <v>17</v>
      </c>
      <c r="BV21" s="57">
        <f>VLOOKUP($A21,'Ratings Season'!$A:$M,12,FALSE)</f>
        <v>-20.399999999999999</v>
      </c>
      <c r="BW21" s="54">
        <f t="shared" si="62"/>
        <v>18</v>
      </c>
      <c r="BX21" s="57">
        <f>VLOOKUP($A21,'Ratings Season'!$A:$M,8,FALSE)</f>
        <v>-39.200000000000003</v>
      </c>
      <c r="BY21" s="58">
        <f t="shared" si="63"/>
        <v>18</v>
      </c>
      <c r="BZ21" s="72"/>
    </row>
    <row r="22" spans="1:78" s="3" customFormat="1" ht="25" customHeight="1" thickBot="1" x14ac:dyDescent="0.25">
      <c r="A22" s="92" t="s">
        <v>12</v>
      </c>
      <c r="B22" s="59">
        <f t="shared" ca="1" si="0"/>
        <v>2.5219999999999998</v>
      </c>
      <c r="C22" s="60">
        <f t="shared" ca="1" si="23"/>
        <v>5</v>
      </c>
      <c r="D22" s="61">
        <f t="shared" ca="1" si="1"/>
        <v>9.2609999999999992</v>
      </c>
      <c r="E22" s="60">
        <f t="shared" ca="1" si="24"/>
        <v>3</v>
      </c>
      <c r="F22" s="61">
        <f t="shared" ca="1" si="2"/>
        <v>79.680999999999997</v>
      </c>
      <c r="G22" s="60">
        <f t="shared" ca="1" si="24"/>
        <v>2</v>
      </c>
      <c r="H22" s="61">
        <f t="shared" ca="1" si="3"/>
        <v>7.9130000000000003</v>
      </c>
      <c r="I22" s="60">
        <f t="shared" ca="1" si="25"/>
        <v>1</v>
      </c>
      <c r="J22" s="49">
        <f t="shared" ca="1" si="4"/>
        <v>93</v>
      </c>
      <c r="K22" s="47">
        <f t="shared" ca="1" si="26"/>
        <v>2</v>
      </c>
      <c r="L22" s="62"/>
      <c r="M22" s="59">
        <f t="shared" ca="1" si="5"/>
        <v>12.691000000000001</v>
      </c>
      <c r="N22" s="60">
        <f t="shared" ca="1" si="6"/>
        <v>6</v>
      </c>
      <c r="O22" s="59">
        <f t="shared" ca="1" si="7"/>
        <v>21.518000000000001</v>
      </c>
      <c r="P22" s="60">
        <f t="shared" ca="1" si="27"/>
        <v>4</v>
      </c>
      <c r="Q22" s="59">
        <f t="shared" ca="1" si="8"/>
        <v>23.702999999999999</v>
      </c>
      <c r="R22" s="60">
        <f t="shared" ca="1" si="28"/>
        <v>5</v>
      </c>
      <c r="S22" s="61">
        <f t="shared" ca="1" si="9"/>
        <v>0.503</v>
      </c>
      <c r="T22" s="60">
        <f t="shared" ca="1" si="29"/>
        <v>6</v>
      </c>
      <c r="U22" s="49">
        <f t="shared" ca="1" si="30"/>
        <v>83</v>
      </c>
      <c r="V22" s="47">
        <f t="shared" ca="1" si="31"/>
        <v>5</v>
      </c>
      <c r="W22" s="62"/>
      <c r="X22" s="59">
        <f t="shared" ca="1" si="10"/>
        <v>43.088999999999999</v>
      </c>
      <c r="Y22" s="60">
        <f t="shared" ca="1" si="32"/>
        <v>8</v>
      </c>
      <c r="Z22" s="59">
        <f t="shared" ca="1" si="11"/>
        <v>22.78</v>
      </c>
      <c r="AA22" s="60">
        <f t="shared" ca="1" si="33"/>
        <v>7</v>
      </c>
      <c r="AB22" s="59">
        <f t="shared" ca="1" si="12"/>
        <v>47.581000000000003</v>
      </c>
      <c r="AC22" s="60">
        <f t="shared" ca="1" si="34"/>
        <v>12</v>
      </c>
      <c r="AD22" s="59">
        <f t="shared" ca="1" si="13"/>
        <v>-2.452</v>
      </c>
      <c r="AE22" s="60">
        <f t="shared" ca="1" si="35"/>
        <v>16</v>
      </c>
      <c r="AF22" s="66">
        <f t="shared" ca="1" si="36"/>
        <v>61</v>
      </c>
      <c r="AG22" s="47">
        <f t="shared" ca="1" si="37"/>
        <v>11</v>
      </c>
      <c r="AH22" s="62"/>
      <c r="AI22" s="59">
        <f t="shared" ca="1" si="14"/>
        <v>11.765000000000001</v>
      </c>
      <c r="AJ22" s="60">
        <f t="shared" ca="1" si="38"/>
        <v>16</v>
      </c>
      <c r="AK22" s="59">
        <f t="shared" ca="1" si="15"/>
        <v>20.227</v>
      </c>
      <c r="AL22" s="60">
        <f t="shared" ca="1" si="38"/>
        <v>13</v>
      </c>
      <c r="AM22" s="59">
        <f t="shared" ca="1" si="16"/>
        <v>23.529</v>
      </c>
      <c r="AN22" s="60">
        <f t="shared" ca="1" si="39"/>
        <v>15</v>
      </c>
      <c r="AO22" s="59">
        <f t="shared" ca="1" si="40"/>
        <v>24.167999999999999</v>
      </c>
      <c r="AP22" s="60">
        <f t="shared" ca="1" si="41"/>
        <v>14</v>
      </c>
      <c r="AQ22" s="66">
        <f t="shared" ca="1" si="42"/>
        <v>46</v>
      </c>
      <c r="AR22" s="47">
        <f t="shared" ca="1" si="43"/>
        <v>15</v>
      </c>
      <c r="AS22" s="62"/>
      <c r="AT22" s="46">
        <f t="shared" ca="1" si="44"/>
        <v>0.78300000000000003</v>
      </c>
      <c r="AU22" s="47">
        <f t="shared" ca="1" si="45"/>
        <v>10</v>
      </c>
      <c r="AV22" s="46">
        <f t="shared" ca="1" si="46"/>
        <v>11.087</v>
      </c>
      <c r="AW22" s="47">
        <f t="shared" ca="1" si="45"/>
        <v>7</v>
      </c>
      <c r="AX22" s="46">
        <f t="shared" ca="1" si="47"/>
        <v>282.60899999999998</v>
      </c>
      <c r="AY22" s="47">
        <f t="shared" ca="1" si="48"/>
        <v>14</v>
      </c>
      <c r="AZ22" s="46">
        <f t="shared" ca="1" si="49"/>
        <v>50</v>
      </c>
      <c r="BA22" s="47">
        <f t="shared" ca="1" si="50"/>
        <v>8</v>
      </c>
      <c r="BB22" s="46">
        <f t="shared" ca="1" si="51"/>
        <v>65</v>
      </c>
      <c r="BC22" s="47">
        <f t="shared" ca="1" si="52"/>
        <v>10</v>
      </c>
      <c r="BD22" s="62"/>
      <c r="BE22" s="59">
        <f t="shared" ca="1" si="17"/>
        <v>47.695999999999998</v>
      </c>
      <c r="BF22" s="60">
        <f t="shared" ca="1" si="53"/>
        <v>10</v>
      </c>
      <c r="BG22" s="59">
        <f t="shared" ca="1" si="18"/>
        <v>48.609000000000002</v>
      </c>
      <c r="BH22" s="60">
        <f t="shared" ca="1" si="54"/>
        <v>12</v>
      </c>
      <c r="BI22" s="59">
        <f t="shared" ca="1" si="19"/>
        <v>37.216999999999999</v>
      </c>
      <c r="BJ22" s="60">
        <f t="shared" ca="1" si="55"/>
        <v>1</v>
      </c>
      <c r="BK22" s="59">
        <f t="shared" ca="1" si="20"/>
        <v>29</v>
      </c>
      <c r="BL22" s="60">
        <f t="shared" ca="1" si="56"/>
        <v>7</v>
      </c>
      <c r="BM22" s="59">
        <f t="shared" ca="1" si="21"/>
        <v>53.753999999999998</v>
      </c>
      <c r="BN22" s="60">
        <f t="shared" ca="1" si="57"/>
        <v>2</v>
      </c>
      <c r="BO22" s="59">
        <f t="shared" ca="1" si="22"/>
        <v>2.5219999999999998</v>
      </c>
      <c r="BP22" s="60">
        <f t="shared" ca="1" si="58"/>
        <v>5</v>
      </c>
      <c r="BQ22" s="66">
        <f t="shared" ca="1" si="59"/>
        <v>69</v>
      </c>
      <c r="BR22" s="47">
        <f t="shared" ca="1" si="60"/>
        <v>3</v>
      </c>
      <c r="BS22" s="62"/>
      <c r="BT22" s="63">
        <f>VLOOKUP($A22,'Ratings Season'!$A:$M,10,FALSE)</f>
        <v>21.5</v>
      </c>
      <c r="BU22" s="60">
        <f t="shared" si="61"/>
        <v>1</v>
      </c>
      <c r="BV22" s="63">
        <f>VLOOKUP($A22,'Ratings Season'!$A:$M,12,FALSE)</f>
        <v>3.7</v>
      </c>
      <c r="BW22" s="60">
        <f t="shared" si="62"/>
        <v>9</v>
      </c>
      <c r="BX22" s="63">
        <f>VLOOKUP($A22,'Ratings Season'!$A:$M,8,FALSE)</f>
        <v>25.2</v>
      </c>
      <c r="BY22" s="64">
        <f t="shared" si="63"/>
        <v>2</v>
      </c>
      <c r="BZ22" s="72"/>
    </row>
    <row r="23" spans="1:78" x14ac:dyDescent="0.2">
      <c r="BZ23" s="69"/>
    </row>
    <row r="24" spans="1:78" x14ac:dyDescent="0.2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69"/>
      <c r="BQ24" s="69"/>
      <c r="BR24" s="69"/>
      <c r="BS24" s="69"/>
      <c r="BT24" s="69"/>
      <c r="BU24" s="69"/>
      <c r="BV24" s="69"/>
      <c r="BW24" s="69"/>
      <c r="BX24" s="69"/>
      <c r="BY24" s="69"/>
    </row>
  </sheetData>
  <mergeCells count="8">
    <mergeCell ref="BE3:BR3"/>
    <mergeCell ref="BT3:BY3"/>
    <mergeCell ref="A3:A4"/>
    <mergeCell ref="B3:K3"/>
    <mergeCell ref="M3:V3"/>
    <mergeCell ref="X3:AG3"/>
    <mergeCell ref="AI3:AR3"/>
    <mergeCell ref="AT3:BC3"/>
  </mergeCells>
  <conditionalFormatting sqref="B5:B22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{D4938D72-A664-4C49-8280-8DF65FA7C9D6}</x14:id>
        </ext>
      </extLst>
    </cfRule>
  </conditionalFormatting>
  <conditionalFormatting sqref="D5:D22"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{7967478C-FE81-3E4E-BF98-C40E95145C15}</x14:id>
        </ext>
      </extLst>
    </cfRule>
  </conditionalFormatting>
  <conditionalFormatting sqref="F5:F22"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{3E9898A7-4DBF-0B46-A990-C7278F924965}</x14:id>
        </ext>
      </extLst>
    </cfRule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{3414FBD3-3DC8-5B46-8D97-11DC34396C8B}</x14:id>
        </ext>
      </extLst>
    </cfRule>
  </conditionalFormatting>
  <conditionalFormatting sqref="H5:H22"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{227A81C0-D665-3347-8B9A-B1ACA1B171FA}</x14:id>
        </ext>
      </extLst>
    </cfRule>
  </conditionalFormatting>
  <conditionalFormatting sqref="J5:J22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{9687EF92-3B96-FE4A-A410-78BB5F997309}</x14:id>
        </ext>
      </extLst>
    </cfRule>
  </conditionalFormatting>
  <conditionalFormatting sqref="M5:M22"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{88FBF833-FF2B-1F48-B447-485D696C6523}</x14:id>
        </ext>
      </extLst>
    </cfRule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{86B79D2F-6DFD-7F49-85BC-592E8EC7991C}</x14:id>
        </ext>
      </extLst>
    </cfRule>
  </conditionalFormatting>
  <conditionalFormatting sqref="O5:O22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{520949EE-0E19-B444-8C65-0433434F11FB}</x14:id>
        </ext>
      </extLst>
    </cfRule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{7BB9E049-DB04-A948-83D8-669872B2FD6B}</x14:id>
        </ext>
      </extLst>
    </cfRule>
  </conditionalFormatting>
  <conditionalFormatting sqref="Q5:Q22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{4076761B-72BA-7A42-BB8F-44FBB0D0121D}</x14:id>
        </ext>
      </extLst>
    </cfRule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{1814802F-4BE6-5C4E-920C-8100BC60FE5C}</x14:id>
        </ext>
      </extLst>
    </cfRule>
  </conditionalFormatting>
  <conditionalFormatting sqref="S5:S22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{ECEBFD4A-5006-DE40-AA9A-E846EB83AAC5}</x14:id>
        </ext>
      </extLst>
    </cfRule>
  </conditionalFormatting>
  <conditionalFormatting sqref="U5:U22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{2EC40C14-AF9D-014A-BFBB-7E92A10078F3}</x14:id>
        </ext>
      </extLst>
    </cfRule>
  </conditionalFormatting>
  <conditionalFormatting sqref="X5:X22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{3C882714-0D58-AB4B-9707-6D0D4DA1F6DD}</x14:id>
        </ext>
      </extLst>
    </cfRule>
    <cfRule type="dataBar" priority="48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{8C8E2164-796E-484F-8FC9-D8A91A7CC816}</x14:id>
        </ext>
      </extLst>
    </cfRule>
  </conditionalFormatting>
  <conditionalFormatting sqref="Z5:Z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{5B3F5BB6-5BF3-8F49-B63D-8446D39C994B}</x14:id>
        </ext>
      </extLst>
    </cfRule>
    <cfRule type="dataBar" priority="19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{A61FD0E9-3239-844C-A350-60C64DFB1D94}</x14:id>
        </ext>
      </extLst>
    </cfRule>
  </conditionalFormatting>
  <conditionalFormatting sqref="AB5:AB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{FA22DD83-AF8A-CE46-9215-BD4C18BDD654}</x14:id>
        </ext>
      </extLst>
    </cfRule>
    <cfRule type="dataBar" priority="17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{3F479C59-EB72-CE45-9427-7F27FC49A76C}</x14:id>
        </ext>
      </extLst>
    </cfRule>
  </conditionalFormatting>
  <conditionalFormatting sqref="AD5:AD22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{B03793A4-834E-8D44-9089-66DC93F1F126}</x14:id>
        </ext>
      </extLst>
    </cfRule>
    <cfRule type="dataBar" priority="15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{22CA182E-2A9C-4E45-9726-245F57B000A2}</x14:id>
        </ext>
      </extLst>
    </cfRule>
  </conditionalFormatting>
  <conditionalFormatting sqref="AF5:AF22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{5D8CF92B-4EFB-FA43-B95C-0142F9E98707}</x14:id>
        </ext>
      </extLst>
    </cfRule>
    <cfRule type="dataBar" priority="13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{895F146A-89DB-964B-853A-DEECEA3A0FD3}</x14:id>
        </ext>
      </extLst>
    </cfRule>
  </conditionalFormatting>
  <conditionalFormatting sqref="AI5:AI22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{676AB61A-033B-FC4F-8520-DD0BB5B51D0F}</x14:id>
        </ext>
      </extLst>
    </cfRule>
    <cfRule type="dataBar" priority="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{036025A7-EA7B-B24A-8343-DED03D185076}</x14:id>
        </ext>
      </extLst>
    </cfRule>
  </conditionalFormatting>
  <conditionalFormatting sqref="AK5:AK22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{1A6E4881-4633-7E4A-941E-3672C23E28C1}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{9F77DB6F-4E65-DC4A-970F-7FAF1A1A6962}</x14:id>
        </ext>
      </extLst>
    </cfRule>
  </conditionalFormatting>
  <conditionalFormatting sqref="AM5:AM22"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{E74F210D-3F59-7A40-97B0-EDCA1063575B}</x14:id>
        </ext>
      </extLst>
    </cfRule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{542C938E-A33F-3D4E-9E0A-D0AC494BB31F}</x14:id>
        </ext>
      </extLst>
    </cfRule>
  </conditionalFormatting>
  <conditionalFormatting sqref="AO5:AO22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{73B3476A-1288-0C4F-9C1B-EBE9FEC013EC}</x14:id>
        </ext>
      </extLst>
    </cfRule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{64C90950-853E-C24A-B4C4-341E53E581AB}</x14:id>
        </ext>
      </extLst>
    </cfRule>
  </conditionalFormatting>
  <conditionalFormatting sqref="AQ5:AQ22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{EFA39792-C719-184D-8644-A3CAD614BEC7}</x14:id>
        </ext>
      </extLst>
    </cfRule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{B638697C-04E6-BB42-95BC-57EF1D28BC3F}</x14:id>
        </ext>
      </extLst>
    </cfRule>
  </conditionalFormatting>
  <conditionalFormatting sqref="AT5:AT22">
    <cfRule type="dataBar" priority="9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{5FA6E142-BE29-AA4B-B931-AB32E304E4C2}</x14:id>
        </ext>
      </extLst>
    </cfRule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{B2B15AA0-D918-C340-966A-A242F0F1F21D}</x14:id>
        </ext>
      </extLst>
    </cfRule>
  </conditionalFormatting>
  <conditionalFormatting sqref="AV5:AV22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{0C9C99B5-1807-CF46-BCAE-36D14EFA68DE}</x14:id>
        </ext>
      </extLst>
    </cfRule>
    <cfRule type="dataBar" priority="7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{0ECB4BAC-926A-D14D-8B4D-B30BA0350009}</x14:id>
        </ext>
      </extLst>
    </cfRule>
  </conditionalFormatting>
  <conditionalFormatting sqref="AX5:AX2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{25C411FD-D86E-814A-8ECA-170D8FFEF0A2}</x14:id>
        </ext>
      </extLst>
    </cfRule>
    <cfRule type="dataBar" priority="5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{46F32D40-306B-A640-BB47-A6A1EF0120D6}</x14:id>
        </ext>
      </extLst>
    </cfRule>
  </conditionalFormatting>
  <conditionalFormatting sqref="AZ5:AZ22">
    <cfRule type="dataBar" priority="3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{CF98DC59-C630-7B46-8AF7-209F72C6CED2}</x14:id>
        </ext>
      </extLst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{115051A6-9FD3-CB42-A3B0-18FD90803C0B}</x14:id>
        </ext>
      </extLst>
    </cfRule>
  </conditionalFormatting>
  <conditionalFormatting sqref="BB5:BB22">
    <cfRule type="dataBar" priority="1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{D5965163-81E2-E34E-B2AC-04A4F2F200F6}</x14:id>
        </ext>
      </extLs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{BB238464-8504-2D46-ACB3-700FAAB4204F}</x14:id>
        </ext>
      </extLst>
    </cfRule>
  </conditionalFormatting>
  <conditionalFormatting sqref="BE5:BE22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{EB73A6B6-22CF-274C-81A5-BD809123BF19}</x14:id>
        </ext>
      </extLst>
    </cfRule>
    <cfRule type="dataBar" priority="40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{5F382AAA-0A09-EE43-A812-E6A76373B917}</x14:id>
        </ext>
      </extLst>
    </cfRule>
  </conditionalFormatting>
  <conditionalFormatting sqref="BG5:BG22">
    <cfRule type="dataBar" priority="38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{5C9B01C5-7B2B-E244-8A11-F9B616381519}</x14:id>
        </ext>
      </extLst>
    </cfRule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{0EFBD883-A4E6-2745-BCE8-922A411A5D71}</x14:id>
        </ext>
      </extLst>
    </cfRule>
  </conditionalFormatting>
  <conditionalFormatting sqref="BI5:BI22">
    <cfRule type="dataBar" priority="36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{F2544999-E8B0-4E49-8823-A30FF740D9D1}</x14:id>
        </ext>
      </extLst>
    </cfRule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{F74AB3DB-91CB-8B45-B3D3-81FD41BB881F}</x14:id>
        </ext>
      </extLst>
    </cfRule>
  </conditionalFormatting>
  <conditionalFormatting sqref="BK5:BK22">
    <cfRule type="dataBar" priority="34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{DA5A1B16-D4BA-B149-8BA4-50737A6B4864}</x14:id>
        </ext>
      </extLst>
    </cfRule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{EB4B0998-7AD3-9B44-8DD2-8D18E8A7FB32}</x14:id>
        </ext>
      </extLst>
    </cfRule>
  </conditionalFormatting>
  <conditionalFormatting sqref="BM5:BM22">
    <cfRule type="dataBar" priority="32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{234A1203-F3FD-0046-8B26-F71039D99A65}</x14:id>
        </ext>
      </extLst>
    </cfRule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{6EB0763F-085F-2849-A21C-4D4D06B95099}</x14:id>
        </ext>
      </extLst>
    </cfRule>
  </conditionalFormatting>
  <conditionalFormatting sqref="BO5:BO22">
    <cfRule type="dataBar" priority="30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{75FB2240-E23A-D74B-B0DE-FFC7C3B55F55}</x14:id>
        </ext>
      </extLst>
    </cfRule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{DF578A74-C1BC-2D44-BB9D-76EC34251A2E}</x14:id>
        </ext>
      </extLst>
    </cfRule>
  </conditionalFormatting>
  <conditionalFormatting sqref="BQ5:BQ2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{0B904066-2E96-0743-B146-BE1BF788F51D}</x14:id>
        </ext>
      </extLst>
    </cfRule>
    <cfRule type="dataBar" priority="21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{B5C41283-9D26-864C-959E-888C2E0466B3}</x14:id>
        </ext>
      </extLst>
    </cfRule>
  </conditionalFormatting>
  <conditionalFormatting sqref="BT5:BT22">
    <cfRule type="dataBar" priority="29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{7F1B2314-A3F2-784D-91CE-C94217F58DBF}</x14:id>
        </ext>
      </extLst>
    </cfRule>
  </conditionalFormatting>
  <conditionalFormatting sqref="BV5:BV22">
    <cfRule type="dataBar" priority="2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{2882D217-81DA-114B-B13B-B4BF777D591E}</x14:id>
        </ext>
      </extLst>
    </cfRule>
  </conditionalFormatting>
  <conditionalFormatting sqref="BX5:BX22">
    <cfRule type="dataBar" priority="27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{8F296BDF-F36C-F145-9442-3691285D864D}</x14:id>
        </ext>
      </extLst>
    </cfRule>
  </conditionalFormatting>
  <dataValidations count="2">
    <dataValidation type="list" allowBlank="1" showInputMessage="1" showErrorMessage="1" sqref="B1" xr:uid="{F958C253-5066-F94E-95DA-B4DEF730E044}">
      <formula1>"2025, 2024, 2023, 2022, 2021"</formula1>
    </dataValidation>
    <dataValidation type="list" allowBlank="1" showErrorMessage="1" sqref="AD1" xr:uid="{863EB007-A042-DA46-B8D0-F50EA781E466}">
      <formula1>"2025, 2024, 2023, 2022, 2021, 2020, 2019, 2018"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938D72-A664-4C49-8280-8DF65FA7C9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B5:B22</xm:sqref>
        </x14:conditionalFormatting>
        <x14:conditionalFormatting xmlns:xm="http://schemas.microsoft.com/office/excel/2006/main">
          <x14:cfRule type="dataBar" id="{7967478C-FE81-3E4E-BF98-C40E95145C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D5:D22</xm:sqref>
        </x14:conditionalFormatting>
        <x14:conditionalFormatting xmlns:xm="http://schemas.microsoft.com/office/excel/2006/main">
          <x14:cfRule type="dataBar" id="{3E9898A7-4DBF-0B46-A990-C7278F924965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14:cfRule type="dataBar" id="{3414FBD3-3DC8-5B46-8D97-11DC34396C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F5:F22</xm:sqref>
        </x14:conditionalFormatting>
        <x14:conditionalFormatting xmlns:xm="http://schemas.microsoft.com/office/excel/2006/main">
          <x14:cfRule type="dataBar" id="{227A81C0-D665-3347-8B9A-B1ACA1B171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H5:H22</xm:sqref>
        </x14:conditionalFormatting>
        <x14:conditionalFormatting xmlns:xm="http://schemas.microsoft.com/office/excel/2006/main">
          <x14:cfRule type="dataBar" id="{9687EF92-3B96-FE4A-A410-78BB5F9973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J5:J22</xm:sqref>
        </x14:conditionalFormatting>
        <x14:conditionalFormatting xmlns:xm="http://schemas.microsoft.com/office/excel/2006/main">
          <x14:cfRule type="dataBar" id="{88FBF833-FF2B-1F48-B447-485D696C65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6B79D2F-6DFD-7F49-85BC-592E8EC7991C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M5:M22</xm:sqref>
        </x14:conditionalFormatting>
        <x14:conditionalFormatting xmlns:xm="http://schemas.microsoft.com/office/excel/2006/main">
          <x14:cfRule type="dataBar" id="{520949EE-0E19-B444-8C65-0433434F11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BB9E049-DB04-A948-83D8-669872B2FD6B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O5:O22</xm:sqref>
        </x14:conditionalFormatting>
        <x14:conditionalFormatting xmlns:xm="http://schemas.microsoft.com/office/excel/2006/main">
          <x14:cfRule type="dataBar" id="{4076761B-72BA-7A42-BB8F-44FBB0D012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814802F-4BE6-5C4E-920C-8100BC60FE5C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Q5:Q22</xm:sqref>
        </x14:conditionalFormatting>
        <x14:conditionalFormatting xmlns:xm="http://schemas.microsoft.com/office/excel/2006/main">
          <x14:cfRule type="dataBar" id="{ECEBFD4A-5006-DE40-AA9A-E846EB83AA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S5:S22</xm:sqref>
        </x14:conditionalFormatting>
        <x14:conditionalFormatting xmlns:xm="http://schemas.microsoft.com/office/excel/2006/main">
          <x14:cfRule type="dataBar" id="{2EC40C14-AF9D-014A-BFBB-7E92A10078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U5:U22</xm:sqref>
        </x14:conditionalFormatting>
        <x14:conditionalFormatting xmlns:xm="http://schemas.microsoft.com/office/excel/2006/main">
          <x14:cfRule type="dataBar" id="{3C882714-0D58-AB4B-9707-6D0D4DA1F6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C8E2164-796E-484F-8FC9-D8A91A7CC816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X5:X22</xm:sqref>
        </x14:conditionalFormatting>
        <x14:conditionalFormatting xmlns:xm="http://schemas.microsoft.com/office/excel/2006/main">
          <x14:cfRule type="dataBar" id="{5B3F5BB6-5BF3-8F49-B63D-8446D39C99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61FD0E9-3239-844C-A350-60C64DFB1D94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Z5:Z22</xm:sqref>
        </x14:conditionalFormatting>
        <x14:conditionalFormatting xmlns:xm="http://schemas.microsoft.com/office/excel/2006/main">
          <x14:cfRule type="dataBar" id="{FA22DD83-AF8A-CE46-9215-BD4C18BDD6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F479C59-EB72-CE45-9427-7F27FC49A76C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AB5:AB22</xm:sqref>
        </x14:conditionalFormatting>
        <x14:conditionalFormatting xmlns:xm="http://schemas.microsoft.com/office/excel/2006/main">
          <x14:cfRule type="dataBar" id="{B03793A4-834E-8D44-9089-66DC93F1F1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2CA182E-2A9C-4E45-9726-245F57B000A2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AD5:AD22</xm:sqref>
        </x14:conditionalFormatting>
        <x14:conditionalFormatting xmlns:xm="http://schemas.microsoft.com/office/excel/2006/main">
          <x14:cfRule type="dataBar" id="{5D8CF92B-4EFB-FA43-B95C-0142F9E987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95F146A-89DB-964B-853A-DEECEA3A0FD3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AF5:AF22</xm:sqref>
        </x14:conditionalFormatting>
        <x14:conditionalFormatting xmlns:xm="http://schemas.microsoft.com/office/excel/2006/main">
          <x14:cfRule type="dataBar" id="{676AB61A-033B-FC4F-8520-DD0BB5B51D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36025A7-EA7B-B24A-8343-DED03D185076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AI5:AI22</xm:sqref>
        </x14:conditionalFormatting>
        <x14:conditionalFormatting xmlns:xm="http://schemas.microsoft.com/office/excel/2006/main">
          <x14:cfRule type="dataBar" id="{1A6E4881-4633-7E4A-941E-3672C23E28C1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F77DB6F-4E65-DC4A-970F-7FAF1A1A69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AK5:AK22</xm:sqref>
        </x14:conditionalFormatting>
        <x14:conditionalFormatting xmlns:xm="http://schemas.microsoft.com/office/excel/2006/main">
          <x14:cfRule type="dataBar" id="{E74F210D-3F59-7A40-97B0-EDCA1063575B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42C938E-A33F-3D4E-9E0A-D0AC494BB3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AM5:AM22</xm:sqref>
        </x14:conditionalFormatting>
        <x14:conditionalFormatting xmlns:xm="http://schemas.microsoft.com/office/excel/2006/main">
          <x14:cfRule type="dataBar" id="{73B3476A-1288-0C4F-9C1B-EBE9FEC013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4C90950-853E-C24A-B4C4-341E53E581AB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AO5:AO22</xm:sqref>
        </x14:conditionalFormatting>
        <x14:conditionalFormatting xmlns:xm="http://schemas.microsoft.com/office/excel/2006/main">
          <x14:cfRule type="dataBar" id="{EFA39792-C719-184D-8644-A3CAD614BE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638697C-04E6-BB42-95BC-57EF1D28BC3F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AQ5:AQ22</xm:sqref>
        </x14:conditionalFormatting>
        <x14:conditionalFormatting xmlns:xm="http://schemas.microsoft.com/office/excel/2006/main">
          <x14:cfRule type="dataBar" id="{5FA6E142-BE29-AA4B-B931-AB32E304E4C2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14:cfRule type="dataBar" id="{B2B15AA0-D918-C340-966A-A242F0F1F2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AT5:AT22</xm:sqref>
        </x14:conditionalFormatting>
        <x14:conditionalFormatting xmlns:xm="http://schemas.microsoft.com/office/excel/2006/main">
          <x14:cfRule type="dataBar" id="{0C9C99B5-1807-CF46-BCAE-36D14EFA68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ECB4BAC-926A-D14D-8B4D-B30BA0350009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m:sqref>AV5:AV22</xm:sqref>
        </x14:conditionalFormatting>
        <x14:conditionalFormatting xmlns:xm="http://schemas.microsoft.com/office/excel/2006/main">
          <x14:cfRule type="dataBar" id="{25C411FD-D86E-814A-8ECA-170D8FFEF0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6F32D40-306B-A640-BB47-A6A1EF0120D6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m:sqref>AX5:AX22</xm:sqref>
        </x14:conditionalFormatting>
        <x14:conditionalFormatting xmlns:xm="http://schemas.microsoft.com/office/excel/2006/main">
          <x14:cfRule type="dataBar" id="{CF98DC59-C630-7B46-8AF7-209F72C6CED2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14:cfRule type="dataBar" id="{115051A6-9FD3-CB42-A3B0-18FD90803C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AZ5:AZ22</xm:sqref>
        </x14:conditionalFormatting>
        <x14:conditionalFormatting xmlns:xm="http://schemas.microsoft.com/office/excel/2006/main">
          <x14:cfRule type="dataBar" id="{D5965163-81E2-E34E-B2AC-04A4F2F200F6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14:cfRule type="dataBar" id="{BB238464-8504-2D46-ACB3-700FAAB420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BB5:BB22</xm:sqref>
        </x14:conditionalFormatting>
        <x14:conditionalFormatting xmlns:xm="http://schemas.microsoft.com/office/excel/2006/main">
          <x14:cfRule type="dataBar" id="{EB73A6B6-22CF-274C-81A5-BD809123BF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F382AAA-0A09-EE43-A812-E6A76373B917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BE5:BE22</xm:sqref>
        </x14:conditionalFormatting>
        <x14:conditionalFormatting xmlns:xm="http://schemas.microsoft.com/office/excel/2006/main">
          <x14:cfRule type="dataBar" id="{5C9B01C5-7B2B-E244-8A11-F9B616381519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0EFBD883-A4E6-2745-BCE8-922A411A5D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BG5:BG22</xm:sqref>
        </x14:conditionalFormatting>
        <x14:conditionalFormatting xmlns:xm="http://schemas.microsoft.com/office/excel/2006/main">
          <x14:cfRule type="dataBar" id="{F2544999-E8B0-4E49-8823-A30FF740D9D1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F74AB3DB-91CB-8B45-B3D3-81FD41BB88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BI5:BI22</xm:sqref>
        </x14:conditionalFormatting>
        <x14:conditionalFormatting xmlns:xm="http://schemas.microsoft.com/office/excel/2006/main">
          <x14:cfRule type="dataBar" id="{DA5A1B16-D4BA-B149-8BA4-50737A6B4864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EB4B0998-7AD3-9B44-8DD2-8D18E8A7FB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BK5:BK22</xm:sqref>
        </x14:conditionalFormatting>
        <x14:conditionalFormatting xmlns:xm="http://schemas.microsoft.com/office/excel/2006/main">
          <x14:cfRule type="dataBar" id="{234A1203-F3FD-0046-8B26-F71039D99A65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6EB0763F-085F-2849-A21C-4D4D06B95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BM5:BM22</xm:sqref>
        </x14:conditionalFormatting>
        <x14:conditionalFormatting xmlns:xm="http://schemas.microsoft.com/office/excel/2006/main">
          <x14:cfRule type="dataBar" id="{75FB2240-E23A-D74B-B0DE-FFC7C3B55F55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DF578A74-C1BC-2D44-BB9D-76EC34251A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BO5:BO22</xm:sqref>
        </x14:conditionalFormatting>
        <x14:conditionalFormatting xmlns:xm="http://schemas.microsoft.com/office/excel/2006/main">
          <x14:cfRule type="dataBar" id="{0B904066-2E96-0743-B146-BE1BF788F5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5C41283-9D26-864C-959E-888C2E0466B3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BQ5:BQ22</xm:sqref>
        </x14:conditionalFormatting>
        <x14:conditionalFormatting xmlns:xm="http://schemas.microsoft.com/office/excel/2006/main">
          <x14:cfRule type="dataBar" id="{7F1B2314-A3F2-784D-91CE-C94217F58DBF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BT5:BT22</xm:sqref>
        </x14:conditionalFormatting>
        <x14:conditionalFormatting xmlns:xm="http://schemas.microsoft.com/office/excel/2006/main">
          <x14:cfRule type="dataBar" id="{2882D217-81DA-114B-B13B-B4BF777D591E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BV5:BV22</xm:sqref>
        </x14:conditionalFormatting>
        <x14:conditionalFormatting xmlns:xm="http://schemas.microsoft.com/office/excel/2006/main">
          <x14:cfRule type="dataBar" id="{8F296BDF-F36C-F145-9442-3691285D864D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BX5:BX22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753FC-802A-9C49-ADF9-F6DCF86F0E0D}">
  <sheetPr>
    <tabColor rgb="FFFFFF00"/>
  </sheetPr>
  <dimension ref="A1:BZ24"/>
  <sheetViews>
    <sheetView zoomScaleNormal="100" workbookViewId="0">
      <pane xSplit="1" topLeftCell="DE1" activePane="topRight" state="frozen"/>
      <selection activeCell="A4" sqref="A4"/>
      <selection pane="topRight" activeCell="F1" sqref="F1"/>
    </sheetView>
  </sheetViews>
  <sheetFormatPr baseColWidth="10" defaultRowHeight="16" x14ac:dyDescent="0.2"/>
  <cols>
    <col min="1" max="1" width="30.33203125" bestFit="1" customWidth="1"/>
    <col min="2" max="2" width="11.1640625" bestFit="1" customWidth="1"/>
    <col min="3" max="3" width="3.6640625" customWidth="1"/>
    <col min="5" max="5" width="3.6640625" customWidth="1"/>
    <col min="7" max="7" width="3.6640625" customWidth="1"/>
    <col min="9" max="9" width="3.6640625" customWidth="1"/>
    <col min="10" max="10" width="11" customWidth="1"/>
    <col min="11" max="12" width="3.6640625" customWidth="1"/>
    <col min="14" max="14" width="3.6640625" customWidth="1"/>
    <col min="16" max="16" width="3.6640625" customWidth="1"/>
    <col min="18" max="18" width="3.6640625" customWidth="1"/>
    <col min="20" max="20" width="3.6640625" customWidth="1"/>
    <col min="21" max="21" width="11" customWidth="1"/>
    <col min="22" max="23" width="3.6640625" customWidth="1"/>
    <col min="25" max="25" width="3.6640625" customWidth="1"/>
    <col min="27" max="27" width="3.6640625" customWidth="1"/>
    <col min="29" max="29" width="3.6640625" customWidth="1"/>
    <col min="31" max="31" width="3.6640625" customWidth="1"/>
    <col min="32" max="32" width="11" customWidth="1"/>
    <col min="33" max="34" width="3.6640625" customWidth="1"/>
    <col min="36" max="36" width="3.6640625" customWidth="1"/>
    <col min="38" max="38" width="3.6640625" customWidth="1"/>
    <col min="40" max="40" width="3.6640625" customWidth="1"/>
    <col min="42" max="42" width="3.6640625" customWidth="1"/>
    <col min="43" max="43" width="11" customWidth="1"/>
    <col min="44" max="45" width="3.6640625" customWidth="1"/>
    <col min="47" max="47" width="3.6640625" customWidth="1"/>
    <col min="49" max="49" width="3.6640625" customWidth="1"/>
    <col min="51" max="51" width="3.6640625" customWidth="1"/>
    <col min="53" max="53" width="3.6640625" customWidth="1"/>
    <col min="54" max="54" width="11" customWidth="1"/>
    <col min="55" max="56" width="3.6640625" customWidth="1"/>
    <col min="58" max="58" width="3.6640625" customWidth="1"/>
    <col min="60" max="60" width="3.6640625" customWidth="1"/>
    <col min="62" max="62" width="3.6640625" customWidth="1"/>
    <col min="64" max="64" width="3.6640625" customWidth="1"/>
    <col min="66" max="66" width="3.6640625" customWidth="1"/>
    <col min="68" max="68" width="3.6640625" customWidth="1"/>
    <col min="69" max="69" width="11" customWidth="1"/>
    <col min="70" max="71" width="3.6640625" customWidth="1"/>
    <col min="73" max="73" width="3.6640625" customWidth="1"/>
    <col min="75" max="75" width="3.6640625" customWidth="1"/>
    <col min="77" max="77" width="3.6640625" customWidth="1"/>
  </cols>
  <sheetData>
    <row r="1" spans="1:78" ht="35" x14ac:dyDescent="0.35">
      <c r="A1" s="68" t="s">
        <v>308</v>
      </c>
      <c r="B1" s="154">
        <v>2021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</row>
    <row r="2" spans="1:78" ht="17" thickBot="1" x14ac:dyDescent="0.2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69"/>
      <c r="BM2" s="69"/>
      <c r="BN2" s="69"/>
      <c r="BO2" s="69"/>
      <c r="BP2" s="69"/>
      <c r="BQ2" s="69"/>
      <c r="BR2" s="69"/>
      <c r="BS2" s="69"/>
      <c r="BT2" s="69"/>
      <c r="BU2" s="69"/>
      <c r="BV2" s="69"/>
      <c r="BW2" s="69"/>
      <c r="BX2" s="69"/>
      <c r="BY2" s="69"/>
      <c r="BZ2" s="69"/>
    </row>
    <row r="3" spans="1:78" s="25" customFormat="1" ht="25" customHeight="1" thickBot="1" x14ac:dyDescent="0.25">
      <c r="A3" s="240" t="s">
        <v>0</v>
      </c>
      <c r="B3" s="242" t="s">
        <v>298</v>
      </c>
      <c r="C3" s="243"/>
      <c r="D3" s="243"/>
      <c r="E3" s="243"/>
      <c r="F3" s="243"/>
      <c r="G3" s="243"/>
      <c r="H3" s="243"/>
      <c r="I3" s="243"/>
      <c r="J3" s="244"/>
      <c r="K3" s="244"/>
      <c r="L3" s="39"/>
      <c r="M3" s="245" t="s">
        <v>299</v>
      </c>
      <c r="N3" s="246"/>
      <c r="O3" s="246"/>
      <c r="P3" s="246"/>
      <c r="Q3" s="246"/>
      <c r="R3" s="246"/>
      <c r="S3" s="246"/>
      <c r="T3" s="246"/>
      <c r="U3" s="247"/>
      <c r="V3" s="247"/>
      <c r="W3" s="39"/>
      <c r="X3" s="248" t="s">
        <v>301</v>
      </c>
      <c r="Y3" s="249"/>
      <c r="Z3" s="249"/>
      <c r="AA3" s="249"/>
      <c r="AB3" s="249"/>
      <c r="AC3" s="249"/>
      <c r="AD3" s="249"/>
      <c r="AE3" s="249"/>
      <c r="AF3" s="250"/>
      <c r="AG3" s="250"/>
      <c r="AH3" s="39"/>
      <c r="AI3" s="251" t="s">
        <v>303</v>
      </c>
      <c r="AJ3" s="252"/>
      <c r="AK3" s="252"/>
      <c r="AL3" s="252"/>
      <c r="AM3" s="252"/>
      <c r="AN3" s="252"/>
      <c r="AO3" s="252"/>
      <c r="AP3" s="252"/>
      <c r="AQ3" s="253"/>
      <c r="AR3" s="253"/>
      <c r="AS3" s="39"/>
      <c r="AT3" s="254" t="s">
        <v>363</v>
      </c>
      <c r="AU3" s="255"/>
      <c r="AV3" s="255"/>
      <c r="AW3" s="255"/>
      <c r="AX3" s="255"/>
      <c r="AY3" s="255"/>
      <c r="AZ3" s="255"/>
      <c r="BA3" s="255"/>
      <c r="BB3" s="256"/>
      <c r="BC3" s="256"/>
      <c r="BD3" s="39"/>
      <c r="BE3" s="233" t="s">
        <v>305</v>
      </c>
      <c r="BF3" s="234"/>
      <c r="BG3" s="234"/>
      <c r="BH3" s="234"/>
      <c r="BI3" s="234"/>
      <c r="BJ3" s="234"/>
      <c r="BK3" s="234"/>
      <c r="BL3" s="234"/>
      <c r="BM3" s="234"/>
      <c r="BN3" s="234"/>
      <c r="BO3" s="234"/>
      <c r="BP3" s="234"/>
      <c r="BQ3" s="235"/>
      <c r="BR3" s="236"/>
      <c r="BS3" s="39"/>
      <c r="BT3" s="237" t="s">
        <v>337</v>
      </c>
      <c r="BU3" s="238"/>
      <c r="BV3" s="238"/>
      <c r="BW3" s="238"/>
      <c r="BX3" s="238"/>
      <c r="BY3" s="239"/>
      <c r="BZ3" s="70"/>
    </row>
    <row r="4" spans="1:78" s="2" customFormat="1" ht="69" thickBot="1" x14ac:dyDescent="0.25">
      <c r="A4" s="241"/>
      <c r="B4" s="4" t="s">
        <v>311</v>
      </c>
      <c r="C4" s="5" t="s">
        <v>343</v>
      </c>
      <c r="D4" s="5" t="s">
        <v>312</v>
      </c>
      <c r="E4" s="5" t="s">
        <v>343</v>
      </c>
      <c r="F4" s="5" t="s">
        <v>306</v>
      </c>
      <c r="G4" s="5" t="s">
        <v>343</v>
      </c>
      <c r="H4" s="5" t="s">
        <v>313</v>
      </c>
      <c r="I4" s="6" t="s">
        <v>343</v>
      </c>
      <c r="J4" s="27" t="s">
        <v>327</v>
      </c>
      <c r="K4" s="38" t="s">
        <v>343</v>
      </c>
      <c r="L4" s="40"/>
      <c r="M4" s="7" t="s">
        <v>316</v>
      </c>
      <c r="N4" s="8" t="s">
        <v>343</v>
      </c>
      <c r="O4" s="8" t="s">
        <v>315</v>
      </c>
      <c r="P4" s="8" t="s">
        <v>343</v>
      </c>
      <c r="Q4" s="8" t="s">
        <v>314</v>
      </c>
      <c r="R4" s="8" t="s">
        <v>343</v>
      </c>
      <c r="S4" s="8" t="s">
        <v>300</v>
      </c>
      <c r="T4" s="9" t="s">
        <v>343</v>
      </c>
      <c r="U4" s="30" t="s">
        <v>328</v>
      </c>
      <c r="V4" s="31" t="s">
        <v>343</v>
      </c>
      <c r="W4" s="40"/>
      <c r="X4" s="41" t="s">
        <v>317</v>
      </c>
      <c r="Y4" s="23" t="s">
        <v>343</v>
      </c>
      <c r="Z4" s="23" t="s">
        <v>318</v>
      </c>
      <c r="AA4" s="23" t="s">
        <v>343</v>
      </c>
      <c r="AB4" s="23" t="s">
        <v>319</v>
      </c>
      <c r="AC4" s="23" t="s">
        <v>343</v>
      </c>
      <c r="AD4" s="42" t="s">
        <v>302</v>
      </c>
      <c r="AE4" s="43" t="s">
        <v>343</v>
      </c>
      <c r="AF4" s="44" t="s">
        <v>329</v>
      </c>
      <c r="AG4" s="45" t="s">
        <v>343</v>
      </c>
      <c r="AH4" s="40"/>
      <c r="AI4" s="13" t="s">
        <v>320</v>
      </c>
      <c r="AJ4" s="14" t="s">
        <v>343</v>
      </c>
      <c r="AK4" s="14" t="s">
        <v>321</v>
      </c>
      <c r="AL4" s="14" t="s">
        <v>343</v>
      </c>
      <c r="AM4" s="14" t="s">
        <v>322</v>
      </c>
      <c r="AN4" s="14" t="s">
        <v>343</v>
      </c>
      <c r="AO4" s="14" t="s">
        <v>347</v>
      </c>
      <c r="AP4" s="15" t="s">
        <v>343</v>
      </c>
      <c r="AQ4" s="33" t="s">
        <v>330</v>
      </c>
      <c r="AR4" s="34" t="s">
        <v>343</v>
      </c>
      <c r="AS4" s="40"/>
      <c r="AT4" s="183" t="s">
        <v>359</v>
      </c>
      <c r="AU4" s="184" t="s">
        <v>343</v>
      </c>
      <c r="AV4" s="184" t="s">
        <v>360</v>
      </c>
      <c r="AW4" s="184" t="s">
        <v>343</v>
      </c>
      <c r="AX4" s="184" t="s">
        <v>361</v>
      </c>
      <c r="AY4" s="184" t="s">
        <v>343</v>
      </c>
      <c r="AZ4" s="184" t="s">
        <v>362</v>
      </c>
      <c r="BA4" s="185" t="s">
        <v>343</v>
      </c>
      <c r="BB4" s="186" t="s">
        <v>364</v>
      </c>
      <c r="BC4" s="187" t="s">
        <v>343</v>
      </c>
      <c r="BD4" s="40"/>
      <c r="BE4" s="16" t="s">
        <v>332</v>
      </c>
      <c r="BF4" s="17" t="s">
        <v>343</v>
      </c>
      <c r="BG4" s="17" t="s">
        <v>334</v>
      </c>
      <c r="BH4" s="17" t="s">
        <v>343</v>
      </c>
      <c r="BI4" s="17" t="s">
        <v>333</v>
      </c>
      <c r="BJ4" s="17" t="s">
        <v>343</v>
      </c>
      <c r="BK4" s="17" t="s">
        <v>335</v>
      </c>
      <c r="BL4" s="17" t="s">
        <v>343</v>
      </c>
      <c r="BM4" s="17" t="s">
        <v>323</v>
      </c>
      <c r="BN4" s="17" t="s">
        <v>343</v>
      </c>
      <c r="BO4" s="17" t="s">
        <v>336</v>
      </c>
      <c r="BP4" s="35" t="s">
        <v>343</v>
      </c>
      <c r="BQ4" s="36" t="s">
        <v>331</v>
      </c>
      <c r="BR4" s="37" t="s">
        <v>343</v>
      </c>
      <c r="BS4" s="40"/>
      <c r="BT4" s="41" t="s">
        <v>325</v>
      </c>
      <c r="BU4" s="23" t="s">
        <v>343</v>
      </c>
      <c r="BV4" s="23" t="s">
        <v>326</v>
      </c>
      <c r="BW4" s="23" t="s">
        <v>343</v>
      </c>
      <c r="BX4" s="23" t="s">
        <v>324</v>
      </c>
      <c r="BY4" s="24" t="s">
        <v>343</v>
      </c>
      <c r="BZ4" s="71"/>
    </row>
    <row r="5" spans="1:78" s="3" customFormat="1" ht="25" customHeight="1" x14ac:dyDescent="0.2">
      <c r="A5" s="75" t="s">
        <v>14</v>
      </c>
      <c r="B5" s="46">
        <f t="shared" ref="B5:B22" ca="1" si="0">VLOOKUP($A5,INDIRECT("'"&amp;$B$1&amp;"'!$A:$IZ"),222,FALSE)</f>
        <v>-2.7269999999999999</v>
      </c>
      <c r="C5" s="47">
        <f ca="1">RANK(B5,B$5:B$22)</f>
        <v>14</v>
      </c>
      <c r="D5" s="48">
        <f t="shared" ref="D5:D22" ca="1" si="1">VLOOKUP($A5,INDIRECT("'"&amp;$B$1&amp;"'!$A:$IZ"),218,FALSE)</f>
        <v>9.0999999999999998E-2</v>
      </c>
      <c r="E5" s="47">
        <f ca="1">RANK(D5,D$5:D$22)</f>
        <v>8</v>
      </c>
      <c r="F5" s="48">
        <f t="shared" ref="F5:F22" ca="1" si="2">VLOOKUP($A5,INDIRECT("'"&amp;$B$1&amp;"'!$A:$IZ"),49,FALSE)</f>
        <v>74.453000000000003</v>
      </c>
      <c r="G5" s="47">
        <f ca="1">RANK(F5,F$5:F$22)</f>
        <v>17</v>
      </c>
      <c r="H5" s="48">
        <f t="shared" ref="H5:H22" ca="1" si="3">VLOOKUP($A5,INDIRECT("'"&amp;$B$1&amp;"'!$A:$IZ"),229,FALSE)</f>
        <v>-0.68200000000000005</v>
      </c>
      <c r="I5" s="47">
        <f ca="1">RANK(H5,H$5:H$22)</f>
        <v>10</v>
      </c>
      <c r="J5" s="49">
        <f t="shared" ref="J5:J22" ca="1" si="4">104-(C5+E5+G5+I5)</f>
        <v>55</v>
      </c>
      <c r="K5" s="47">
        <f ca="1">RANK(J5,J$5:J$22)</f>
        <v>13</v>
      </c>
      <c r="L5" s="50"/>
      <c r="M5" s="46">
        <f t="shared" ref="M5:M22" ca="1" si="5">VLOOKUP($A5,INDIRECT("'"&amp;$B$1&amp;"'!$A:$IZ"),88,FALSE)</f>
        <v>11.336</v>
      </c>
      <c r="N5" s="47">
        <f t="shared" ref="N5:N22" ca="1" si="6">RANK(M5,M$5:M$22)</f>
        <v>11</v>
      </c>
      <c r="O5" s="46">
        <f t="shared" ref="O5:O22" ca="1" si="7">VLOOKUP($A5,INDIRECT("'"&amp;$B$1&amp;"'!$A:$IZ"),84,FALSE)</f>
        <v>18.510999999999999</v>
      </c>
      <c r="P5" s="47">
        <f ca="1">RANK(O5,O$5:O$22)</f>
        <v>13</v>
      </c>
      <c r="Q5" s="46">
        <f t="shared" ref="Q5:Q22" ca="1" si="8">VLOOKUP($A5,INDIRECT("'"&amp;$B$1&amp;"'!$A:$IZ"),85,FALSE)</f>
        <v>20.649000000000001</v>
      </c>
      <c r="R5" s="47">
        <f ca="1">RANK(Q5,Q$5:Q$22)</f>
        <v>13</v>
      </c>
      <c r="S5" s="48">
        <f t="shared" ref="S5:S22" ca="1" si="9">VLOOKUP($A5,INDIRECT("'"&amp;$B$1&amp;"'!$A:$IZ"),29,FALSE)</f>
        <v>2.8000000000000001E-2</v>
      </c>
      <c r="T5" s="47">
        <f ca="1">RANK(S5,S$5:S$22)</f>
        <v>7</v>
      </c>
      <c r="U5" s="49">
        <f ca="1">104-(N5+P5+R5+T5)</f>
        <v>60</v>
      </c>
      <c r="V5" s="47">
        <f ca="1">RANK(U5,U$5:U$22)</f>
        <v>11</v>
      </c>
      <c r="W5" s="50"/>
      <c r="X5" s="46">
        <f t="shared" ref="X5:X22" ca="1" si="10">VLOOKUP($A5,INDIRECT("'"&amp;$B$1&amp;"'!$A:$IZ"),65,FALSE)</f>
        <v>42.478999999999999</v>
      </c>
      <c r="Y5" s="47">
        <f ca="1">RANK(X5,X$5:X$22)</f>
        <v>11</v>
      </c>
      <c r="Z5" s="46">
        <f t="shared" ref="Z5:Z22" ca="1" si="11">VLOOKUP($A5,INDIRECT("'"&amp;$B$1&amp;"'!$A:$IZ"),64,FALSE)</f>
        <v>20.966000000000001</v>
      </c>
      <c r="AA5" s="47">
        <f ca="1">RANK(Z5,Z$5:Z$22)</f>
        <v>15</v>
      </c>
      <c r="AB5" s="46">
        <f t="shared" ref="AB5:AB22" ca="1" si="12">VLOOKUP($A5,INDIRECT("'"&amp;$B$1&amp;"'!$A:$IZ"),63,FALSE)</f>
        <v>43.478000000000002</v>
      </c>
      <c r="AC5" s="47">
        <f ca="1">RANK(AB5,AB$5:AB$22)</f>
        <v>16</v>
      </c>
      <c r="AD5" s="46">
        <f t="shared" ref="AD5:AD22" ca="1" si="13">VLOOKUP($A5,INDIRECT("'"&amp;$B$1&amp;"'!$A:$IZ"),71,FALSE)</f>
        <v>-4.0519999999999996</v>
      </c>
      <c r="AE5" s="47">
        <f ca="1">RANK(AD5,AD$5:AD$22)</f>
        <v>15</v>
      </c>
      <c r="AF5" s="49">
        <f ca="1">104-(Y5+AA5+AC5+AE5)</f>
        <v>47</v>
      </c>
      <c r="AG5" s="47">
        <f ca="1">RANK(AF5,AF$5:AF$22)</f>
        <v>15</v>
      </c>
      <c r="AH5" s="50"/>
      <c r="AI5" s="46">
        <f t="shared" ref="AI5:AI22" ca="1" si="14">VLOOKUP($A5,INDIRECT("'"&amp;$B$1&amp;"'!$A:$IZ"),183,FALSE)</f>
        <v>7.71</v>
      </c>
      <c r="AJ5" s="47">
        <f ca="1">RANK(AI5,AI$5:AI$22,1)</f>
        <v>5</v>
      </c>
      <c r="AK5" s="46">
        <f t="shared" ref="AK5:AK22" ca="1" si="15">VLOOKUP($A5,INDIRECT("'"&amp;$B$1&amp;"'!$A:$IZ"),181,FALSE)</f>
        <v>20.530999999999999</v>
      </c>
      <c r="AL5" s="47">
        <f ca="1">RANK(AK5,AK$5:AK$22,1)</f>
        <v>14</v>
      </c>
      <c r="AM5" s="46">
        <f t="shared" ref="AM5:AM22" ca="1" si="16">VLOOKUP($A5,INDIRECT("'"&amp;$B$1&amp;"'!$A:$IZ"),182,FALSE)</f>
        <v>20.46</v>
      </c>
      <c r="AN5" s="47">
        <f ca="1">RANK(AM5,AM$5:AM$22,1)</f>
        <v>7</v>
      </c>
      <c r="AO5" s="46">
        <f ca="1">VLOOKUP($A5,INDIRECT("'"&amp;$B$1&amp;"'!$A:$IZ"),163,FALSE)</f>
        <v>23.602</v>
      </c>
      <c r="AP5" s="47">
        <f ca="1">RANK(AO5,AO$5:AO$22,1)</f>
        <v>14</v>
      </c>
      <c r="AQ5" s="49">
        <f ca="1">104-(AJ5+AL5+AN5+AP5)</f>
        <v>64</v>
      </c>
      <c r="AR5" s="47">
        <f ca="1">RANK(AQ5,AQ$5:AQ$22)</f>
        <v>9</v>
      </c>
      <c r="AS5" s="50"/>
      <c r="AT5" s="46">
        <f ca="1">VLOOKUP($A5,INDIRECT("'"&amp;$B$1&amp;"'!$A:$IZ"),250,FALSE)</f>
        <v>-10.182</v>
      </c>
      <c r="AU5" s="47">
        <f ca="1">RANK(AT5,AT$5:AT$22,0)</f>
        <v>18</v>
      </c>
      <c r="AV5" s="46">
        <f ca="1">VLOOKUP($A5,INDIRECT("'"&amp;$B$1&amp;"'!$A:$IZ"),92,FALSE)</f>
        <v>9.0909999999999993</v>
      </c>
      <c r="AW5" s="47">
        <f ca="1">RANK(AV5,AV$5:AV$22,0)</f>
        <v>13</v>
      </c>
      <c r="AX5" s="46">
        <f ca="1">VLOOKUP($A5,INDIRECT("'"&amp;$B$1&amp;"'!$A:$IZ"),93,FALSE)</f>
        <v>289.86399999999998</v>
      </c>
      <c r="AY5" s="47">
        <f ca="1">RANK(AX5,AX$5:AX$22,0)</f>
        <v>9</v>
      </c>
      <c r="AZ5" s="46">
        <f ca="1">VLOOKUP($A5,INDIRECT("'"&amp;$B$1&amp;"'!$A:$IZ"),108,FALSE)</f>
        <v>46.591000000000001</v>
      </c>
      <c r="BA5" s="47">
        <f ca="1">RANK(AZ5,AZ$5:AZ$22,0)</f>
        <v>16</v>
      </c>
      <c r="BB5" s="46">
        <f ca="1">104-(AU5+AW5+AY5+BA5)</f>
        <v>48</v>
      </c>
      <c r="BC5" s="47">
        <f ca="1">RANK(BB5,BB$5:BB$22)</f>
        <v>16</v>
      </c>
      <c r="BD5" s="50"/>
      <c r="BE5" s="46">
        <f t="shared" ref="BE5:BE22" ca="1" si="17">VLOOKUP($A5,INDIRECT("'"&amp;$B$1&amp;"'!$A:$IZ"),80,FALSE)</f>
        <v>42.636000000000003</v>
      </c>
      <c r="BF5" s="47">
        <f ca="1">RANK(BE5,BE$5:BE$22)</f>
        <v>15</v>
      </c>
      <c r="BG5" s="46">
        <f t="shared" ref="BG5:BG22" ca="1" si="18">VLOOKUP($A5,INDIRECT("'"&amp;$B$1&amp;"'!$A:$IZ"),177,FALSE)</f>
        <v>54.954999999999998</v>
      </c>
      <c r="BH5" s="47">
        <f ca="1">RANK(BG5,BG$5:BG$22,1)</f>
        <v>18</v>
      </c>
      <c r="BI5" s="46">
        <f t="shared" ref="BI5:BI22" ca="1" si="19">VLOOKUP($A5,INDIRECT("'"&amp;$B$1&amp;"'!$A:$IZ"),79,FALSE)</f>
        <v>28.091000000000001</v>
      </c>
      <c r="BJ5" s="47">
        <f ca="1">RANK(BI5,BI$5:BI$22)</f>
        <v>11</v>
      </c>
      <c r="BK5" s="46">
        <f t="shared" ref="BK5:BK22" ca="1" si="20">VLOOKUP($A5,INDIRECT("'"&amp;$B$1&amp;"'!$A:$IZ"),176,FALSE)</f>
        <v>31.318000000000001</v>
      </c>
      <c r="BL5" s="47">
        <f ca="1">RANK(BK5,BK$5:BK$22,1)</f>
        <v>15</v>
      </c>
      <c r="BM5" s="46">
        <f t="shared" ref="BM5:BM22" ca="1" si="21">VLOOKUP($A5,INDIRECT("'"&amp;$B$1&amp;"'!$A:$IZ"),11,FALSE)</f>
        <v>48.59</v>
      </c>
      <c r="BN5" s="47">
        <f ca="1">RANK(BM5,BM$5:BM$22)</f>
        <v>13</v>
      </c>
      <c r="BO5" s="46">
        <f t="shared" ref="BO5:BO22" ca="1" si="22">VLOOKUP($A5,INDIRECT("'"&amp;$B$1&amp;"'!$A:$IZ"),222,FALSE)</f>
        <v>-2.7269999999999999</v>
      </c>
      <c r="BP5" s="47">
        <f ca="1">RANK(BO5,BO$5:BO$22)</f>
        <v>14</v>
      </c>
      <c r="BQ5" s="49">
        <f ca="1">106-(BF5+BH5+BN5+BP5+BJ5+BL5)</f>
        <v>20</v>
      </c>
      <c r="BR5" s="47">
        <f ca="1">RANK(BQ5,BQ$5:BQ$22)</f>
        <v>16</v>
      </c>
      <c r="BS5" s="50"/>
      <c r="BT5" s="51">
        <f>VLOOKUP($A5,'Ratings Season'!$A:$M,10,FALSE)</f>
        <v>9.4</v>
      </c>
      <c r="BU5" s="47">
        <f>RANK(BT5,BT$5:BT$22)</f>
        <v>3</v>
      </c>
      <c r="BV5" s="51">
        <f>VLOOKUP($A5,'Ratings Season'!$A:$M,12,FALSE)</f>
        <v>8.9</v>
      </c>
      <c r="BW5" s="47">
        <f>RANK(BV5,BV$5:BV$22)</f>
        <v>4</v>
      </c>
      <c r="BX5" s="51">
        <f>VLOOKUP($A5,'Ratings Season'!$A:$M,8,FALSE)</f>
        <v>18.2</v>
      </c>
      <c r="BY5" s="52">
        <f>RANK(BX5,BX$5:BX$22)</f>
        <v>4</v>
      </c>
      <c r="BZ5" s="72"/>
    </row>
    <row r="6" spans="1:78" s="3" customFormat="1" ht="25" customHeight="1" x14ac:dyDescent="0.2">
      <c r="A6" s="76" t="s">
        <v>10</v>
      </c>
      <c r="B6" s="53">
        <f t="shared" ca="1" si="0"/>
        <v>4.2919999999999998</v>
      </c>
      <c r="C6" s="54">
        <f t="shared" ref="C6:C22" ca="1" si="23">RANK(B6,B$5:B$22)</f>
        <v>4</v>
      </c>
      <c r="D6" s="55">
        <f t="shared" ca="1" si="1"/>
        <v>6.125</v>
      </c>
      <c r="E6" s="54">
        <f t="shared" ref="E6:G22" ca="1" si="24">RANK(D6,D$5:D$22)</f>
        <v>3</v>
      </c>
      <c r="F6" s="55">
        <f t="shared" ca="1" si="2"/>
        <v>78.694999999999993</v>
      </c>
      <c r="G6" s="54">
        <f t="shared" ca="1" si="24"/>
        <v>4</v>
      </c>
      <c r="H6" s="55">
        <f t="shared" ca="1" si="3"/>
        <v>2.2080000000000002</v>
      </c>
      <c r="I6" s="54">
        <f t="shared" ref="I6:I22" ca="1" si="25">RANK(H6,H$5:H$22)</f>
        <v>4</v>
      </c>
      <c r="J6" s="49">
        <f t="shared" ca="1" si="4"/>
        <v>89</v>
      </c>
      <c r="K6" s="47">
        <f t="shared" ref="K6:K22" ca="1" si="26">RANK(J6,J$5:J$22)</f>
        <v>3</v>
      </c>
      <c r="L6" s="56"/>
      <c r="M6" s="53">
        <f t="shared" ca="1" si="5"/>
        <v>12.058</v>
      </c>
      <c r="N6" s="54">
        <f t="shared" ca="1" si="6"/>
        <v>4</v>
      </c>
      <c r="O6" s="53">
        <f t="shared" ca="1" si="7"/>
        <v>20.882999999999999</v>
      </c>
      <c r="P6" s="54">
        <f t="shared" ref="P6:P22" ca="1" si="27">RANK(O6,O$5:O$22)</f>
        <v>4</v>
      </c>
      <c r="Q6" s="53">
        <f t="shared" ca="1" si="8"/>
        <v>21.391999999999999</v>
      </c>
      <c r="R6" s="54">
        <f t="shared" ref="R6:R22" ca="1" si="28">RANK(Q6,Q$5:Q$22)</f>
        <v>10</v>
      </c>
      <c r="S6" s="55">
        <f t="shared" ca="1" si="9"/>
        <v>1.7909999999999999</v>
      </c>
      <c r="T6" s="54">
        <f t="shared" ref="T6:T22" ca="1" si="29">RANK(S6,S$5:S$22)</f>
        <v>1</v>
      </c>
      <c r="U6" s="49">
        <f t="shared" ref="U6:U22" ca="1" si="30">104-(N6+P6+R6+T6)</f>
        <v>85</v>
      </c>
      <c r="V6" s="47">
        <f t="shared" ref="V6:V22" ca="1" si="31">RANK(U6,U$5:U$22)</f>
        <v>4</v>
      </c>
      <c r="W6" s="56"/>
      <c r="X6" s="53">
        <f t="shared" ca="1" si="10"/>
        <v>44.411999999999999</v>
      </c>
      <c r="Y6" s="54">
        <f t="shared" ref="Y6:Y22" ca="1" si="32">RANK(X6,X$5:X$22)</f>
        <v>4</v>
      </c>
      <c r="Z6" s="53">
        <f t="shared" ca="1" si="11"/>
        <v>24.484999999999999</v>
      </c>
      <c r="AA6" s="54">
        <f t="shared" ref="AA6:AA22" ca="1" si="33">RANK(Z6,Z$5:Z$22)</f>
        <v>1</v>
      </c>
      <c r="AB6" s="53">
        <f t="shared" ca="1" si="12"/>
        <v>50</v>
      </c>
      <c r="AC6" s="54">
        <f t="shared" ref="AC6:AC22" ca="1" si="34">RANK(AB6,AB$5:AB$22)</f>
        <v>4</v>
      </c>
      <c r="AD6" s="53">
        <f t="shared" ca="1" si="13"/>
        <v>0.90100000000000002</v>
      </c>
      <c r="AE6" s="54">
        <f t="shared" ref="AE6:AE22" ca="1" si="35">RANK(AD6,AD$5:AD$22)</f>
        <v>5</v>
      </c>
      <c r="AF6" s="65">
        <f t="shared" ref="AF6:AF22" ca="1" si="36">104-(Y6+AA6+AC6+AE6)</f>
        <v>90</v>
      </c>
      <c r="AG6" s="47">
        <f t="shared" ref="AG6:AG22" ca="1" si="37">RANK(AF6,AF$5:AF$22)</f>
        <v>2</v>
      </c>
      <c r="AH6" s="56"/>
      <c r="AI6" s="53">
        <f t="shared" ca="1" si="14"/>
        <v>7.61</v>
      </c>
      <c r="AJ6" s="54">
        <f t="shared" ref="AJ6:AL22" ca="1" si="38">RANK(AI6,AI$5:AI$22,1)</f>
        <v>2</v>
      </c>
      <c r="AK6" s="53">
        <f t="shared" ca="1" si="15"/>
        <v>17.533999999999999</v>
      </c>
      <c r="AL6" s="54">
        <f t="shared" ca="1" si="38"/>
        <v>4</v>
      </c>
      <c r="AM6" s="53">
        <f t="shared" ca="1" si="16"/>
        <v>19.882999999999999</v>
      </c>
      <c r="AN6" s="54">
        <f t="shared" ref="AN6:AN22" ca="1" si="39">RANK(AM6,AM$5:AM$22,1)</f>
        <v>6</v>
      </c>
      <c r="AO6" s="53">
        <f t="shared" ref="AO6:AO22" ca="1" si="40">VLOOKUP($A6,INDIRECT("'"&amp;$B$1&amp;"'!$A:$IZ"),163,FALSE)</f>
        <v>20.597999999999999</v>
      </c>
      <c r="AP6" s="54">
        <f t="shared" ref="AP6:AP22" ca="1" si="41">RANK(AO6,AO$5:AO$22,1)</f>
        <v>3</v>
      </c>
      <c r="AQ6" s="65">
        <f t="shared" ref="AQ6:AQ22" ca="1" si="42">104-(AJ6+AL6+AN6+AP6)</f>
        <v>89</v>
      </c>
      <c r="AR6" s="47">
        <f t="shared" ref="AR6:AR22" ca="1" si="43">RANK(AQ6,AQ$5:AQ$22)</f>
        <v>3</v>
      </c>
      <c r="AS6" s="56"/>
      <c r="AT6" s="46">
        <f t="shared" ref="AT6:AT22" ca="1" si="44">VLOOKUP($A6,INDIRECT("'"&amp;$B$1&amp;"'!$A:$IZ"),250,FALSE)</f>
        <v>1.583</v>
      </c>
      <c r="AU6" s="47">
        <f t="shared" ref="AU6:AW22" ca="1" si="45">RANK(AT6,AT$5:AT$22,0)</f>
        <v>9</v>
      </c>
      <c r="AV6" s="46">
        <f t="shared" ref="AV6:AV22" ca="1" si="46">VLOOKUP($A6,INDIRECT("'"&amp;$B$1&amp;"'!$A:$IZ"),92,FALSE)</f>
        <v>12</v>
      </c>
      <c r="AW6" s="47">
        <f t="shared" ca="1" si="45"/>
        <v>2</v>
      </c>
      <c r="AX6" s="46">
        <f t="shared" ref="AX6:AX22" ca="1" si="47">VLOOKUP($A6,INDIRECT("'"&amp;$B$1&amp;"'!$A:$IZ"),93,FALSE)</f>
        <v>280.20800000000003</v>
      </c>
      <c r="AY6" s="47">
        <f t="shared" ref="AY6:AY22" ca="1" si="48">RANK(AX6,AX$5:AX$22,0)</f>
        <v>15</v>
      </c>
      <c r="AZ6" s="46">
        <f t="shared" ref="AZ6:AZ22" ca="1" si="49">VLOOKUP($A6,INDIRECT("'"&amp;$B$1&amp;"'!$A:$IZ"),108,FALSE)</f>
        <v>50</v>
      </c>
      <c r="BA6" s="47">
        <f t="shared" ref="BA6:BA22" ca="1" si="50">RANK(AZ6,AZ$5:AZ$22,0)</f>
        <v>6</v>
      </c>
      <c r="BB6" s="46">
        <f t="shared" ref="BB6:BB22" ca="1" si="51">104-(AU6+AW6+AY6+BA6)</f>
        <v>72</v>
      </c>
      <c r="BC6" s="47">
        <f t="shared" ref="BC6:BC22" ca="1" si="52">RANK(BB6,BB$5:BB$22)</f>
        <v>7</v>
      </c>
      <c r="BD6" s="56"/>
      <c r="BE6" s="53">
        <f t="shared" ca="1" si="17"/>
        <v>52.5</v>
      </c>
      <c r="BF6" s="54">
        <f t="shared" ref="BF6:BF22" ca="1" si="53">RANK(BE6,BE$5:BE$22)</f>
        <v>5</v>
      </c>
      <c r="BG6" s="53">
        <f t="shared" ca="1" si="18"/>
        <v>44</v>
      </c>
      <c r="BH6" s="54">
        <f t="shared" ref="BH6:BH22" ca="1" si="54">RANK(BG6,BG$5:BG$22,1)</f>
        <v>6</v>
      </c>
      <c r="BI6" s="53">
        <f t="shared" ca="1" si="19"/>
        <v>38.957999999999998</v>
      </c>
      <c r="BJ6" s="54">
        <f t="shared" ref="BJ6:BJ22" ca="1" si="55">RANK(BI6,BI$5:BI$22)</f>
        <v>1</v>
      </c>
      <c r="BK6" s="53">
        <f t="shared" ca="1" si="20"/>
        <v>27.457999999999998</v>
      </c>
      <c r="BL6" s="54">
        <f t="shared" ref="BL6:BL22" ca="1" si="56">RANK(BK6,BK$5:BK$22,1)</f>
        <v>5</v>
      </c>
      <c r="BM6" s="53">
        <f t="shared" ca="1" si="21"/>
        <v>50.734999999999999</v>
      </c>
      <c r="BN6" s="54">
        <f t="shared" ref="BN6:BN22" ca="1" si="57">RANK(BM6,BM$5:BM$22)</f>
        <v>6</v>
      </c>
      <c r="BO6" s="53">
        <f t="shared" ca="1" si="22"/>
        <v>4.2919999999999998</v>
      </c>
      <c r="BP6" s="54">
        <f t="shared" ref="BP6:BP22" ca="1" si="58">RANK(BO6,BO$5:BO$22)</f>
        <v>4</v>
      </c>
      <c r="BQ6" s="65">
        <f t="shared" ref="BQ6:BQ22" ca="1" si="59">106-(BF6+BH6+BN6+BP6+BJ6+BL6)</f>
        <v>79</v>
      </c>
      <c r="BR6" s="47">
        <f t="shared" ref="BR6:BR22" ca="1" si="60">RANK(BQ6,BQ$5:BQ$22)</f>
        <v>3</v>
      </c>
      <c r="BS6" s="56"/>
      <c r="BT6" s="57">
        <f>VLOOKUP($A6,'Ratings Season'!$A:$M,10,FALSE)</f>
        <v>9.1999999999999993</v>
      </c>
      <c r="BU6" s="54">
        <f t="shared" ref="BU6:BU22" si="61">RANK(BT6,BT$5:BT$22)</f>
        <v>4</v>
      </c>
      <c r="BV6" s="57">
        <f>VLOOKUP($A6,'Ratings Season'!$A:$M,12,FALSE)</f>
        <v>9.6999999999999993</v>
      </c>
      <c r="BW6" s="54">
        <f t="shared" ref="BW6:BW22" si="62">RANK(BV6,BV$5:BV$22)</f>
        <v>2</v>
      </c>
      <c r="BX6" s="57">
        <f>VLOOKUP($A6,'Ratings Season'!$A:$M,8,FALSE)</f>
        <v>18.8</v>
      </c>
      <c r="BY6" s="58">
        <f t="shared" ref="BY6:BY22" si="63">RANK(BX6,BX$5:BX$22)</f>
        <v>3</v>
      </c>
      <c r="BZ6" s="72"/>
    </row>
    <row r="7" spans="1:78" s="3" customFormat="1" ht="25" customHeight="1" x14ac:dyDescent="0.2">
      <c r="A7" s="77" t="s">
        <v>6</v>
      </c>
      <c r="B7" s="53">
        <f t="shared" ca="1" si="0"/>
        <v>-3.5910000000000002</v>
      </c>
      <c r="C7" s="54">
        <f t="shared" ca="1" si="23"/>
        <v>15</v>
      </c>
      <c r="D7" s="55">
        <f t="shared" ca="1" si="1"/>
        <v>-4.1360000000000001</v>
      </c>
      <c r="E7" s="54">
        <f t="shared" ca="1" si="24"/>
        <v>15</v>
      </c>
      <c r="F7" s="55">
        <f t="shared" ca="1" si="2"/>
        <v>76.331999999999994</v>
      </c>
      <c r="G7" s="54">
        <f t="shared" ca="1" si="24"/>
        <v>10</v>
      </c>
      <c r="H7" s="55">
        <f t="shared" ca="1" si="3"/>
        <v>-3.7730000000000001</v>
      </c>
      <c r="I7" s="54">
        <f t="shared" ca="1" si="25"/>
        <v>16</v>
      </c>
      <c r="J7" s="49">
        <f t="shared" ca="1" si="4"/>
        <v>48</v>
      </c>
      <c r="K7" s="47">
        <f t="shared" ca="1" si="26"/>
        <v>16</v>
      </c>
      <c r="L7" s="56"/>
      <c r="M7" s="53">
        <f t="shared" ca="1" si="5"/>
        <v>11.8</v>
      </c>
      <c r="N7" s="54">
        <f t="shared" ca="1" si="6"/>
        <v>8</v>
      </c>
      <c r="O7" s="53">
        <f t="shared" ca="1" si="7"/>
        <v>20.007999999999999</v>
      </c>
      <c r="P7" s="54">
        <f t="shared" ca="1" si="27"/>
        <v>6</v>
      </c>
      <c r="Q7" s="53">
        <f t="shared" ca="1" si="8"/>
        <v>22.661000000000001</v>
      </c>
      <c r="R7" s="54">
        <f t="shared" ca="1" si="28"/>
        <v>3</v>
      </c>
      <c r="S7" s="55">
        <f t="shared" ca="1" si="9"/>
        <v>0.94599999999999995</v>
      </c>
      <c r="T7" s="54">
        <f t="shared" ca="1" si="29"/>
        <v>4</v>
      </c>
      <c r="U7" s="49">
        <f t="shared" ca="1" si="30"/>
        <v>83</v>
      </c>
      <c r="V7" s="47">
        <f t="shared" ca="1" si="31"/>
        <v>5</v>
      </c>
      <c r="W7" s="56"/>
      <c r="X7" s="53">
        <f t="shared" ca="1" si="10"/>
        <v>44.805999999999997</v>
      </c>
      <c r="Y7" s="54">
        <f t="shared" ca="1" si="32"/>
        <v>3</v>
      </c>
      <c r="Z7" s="53">
        <f t="shared" ca="1" si="11"/>
        <v>22.584</v>
      </c>
      <c r="AA7" s="54">
        <f t="shared" ca="1" si="33"/>
        <v>9</v>
      </c>
      <c r="AB7" s="53">
        <f t="shared" ca="1" si="12"/>
        <v>46.040999999999997</v>
      </c>
      <c r="AC7" s="54">
        <f t="shared" ca="1" si="34"/>
        <v>13</v>
      </c>
      <c r="AD7" s="53">
        <f t="shared" ca="1" si="13"/>
        <v>-4.6639999999999997</v>
      </c>
      <c r="AE7" s="54">
        <f t="shared" ca="1" si="35"/>
        <v>16</v>
      </c>
      <c r="AF7" s="65">
        <f t="shared" ca="1" si="36"/>
        <v>63</v>
      </c>
      <c r="AG7" s="47">
        <f t="shared" ca="1" si="37"/>
        <v>11</v>
      </c>
      <c r="AH7" s="56"/>
      <c r="AI7" s="53">
        <f t="shared" ca="1" si="14"/>
        <v>9.4359999999999999</v>
      </c>
      <c r="AJ7" s="54">
        <f t="shared" ca="1" si="38"/>
        <v>14</v>
      </c>
      <c r="AK7" s="53">
        <f t="shared" ca="1" si="15"/>
        <v>20.977</v>
      </c>
      <c r="AL7" s="54">
        <f t="shared" ca="1" si="38"/>
        <v>16</v>
      </c>
      <c r="AM7" s="53">
        <f t="shared" ca="1" si="16"/>
        <v>23.420999999999999</v>
      </c>
      <c r="AN7" s="54">
        <f t="shared" ca="1" si="39"/>
        <v>14</v>
      </c>
      <c r="AO7" s="53">
        <f t="shared" ca="1" si="40"/>
        <v>24.161000000000001</v>
      </c>
      <c r="AP7" s="54">
        <f t="shared" ca="1" si="41"/>
        <v>16</v>
      </c>
      <c r="AQ7" s="65">
        <f t="shared" ca="1" si="42"/>
        <v>44</v>
      </c>
      <c r="AR7" s="47">
        <f t="shared" ca="1" si="43"/>
        <v>17</v>
      </c>
      <c r="AS7" s="56"/>
      <c r="AT7" s="46">
        <f t="shared" ca="1" si="44"/>
        <v>-8.1820000000000004</v>
      </c>
      <c r="AU7" s="47">
        <f t="shared" ca="1" si="45"/>
        <v>17</v>
      </c>
      <c r="AV7" s="46">
        <f t="shared" ca="1" si="46"/>
        <v>8.0909999999999993</v>
      </c>
      <c r="AW7" s="47">
        <f t="shared" ca="1" si="45"/>
        <v>17</v>
      </c>
      <c r="AX7" s="46">
        <f t="shared" ca="1" si="47"/>
        <v>271.86399999999998</v>
      </c>
      <c r="AY7" s="47">
        <f t="shared" ca="1" si="48"/>
        <v>18</v>
      </c>
      <c r="AZ7" s="46">
        <f t="shared" ca="1" si="49"/>
        <v>49.317999999999998</v>
      </c>
      <c r="BA7" s="47">
        <f t="shared" ca="1" si="50"/>
        <v>9</v>
      </c>
      <c r="BB7" s="46">
        <f t="shared" ca="1" si="51"/>
        <v>43</v>
      </c>
      <c r="BC7" s="47">
        <f t="shared" ca="1" si="52"/>
        <v>18</v>
      </c>
      <c r="BD7" s="56"/>
      <c r="BE7" s="53">
        <f t="shared" ca="1" si="17"/>
        <v>45.954999999999998</v>
      </c>
      <c r="BF7" s="54">
        <f t="shared" ca="1" si="53"/>
        <v>10</v>
      </c>
      <c r="BG7" s="53">
        <f t="shared" ca="1" si="18"/>
        <v>53.182000000000002</v>
      </c>
      <c r="BH7" s="54">
        <f t="shared" ca="1" si="54"/>
        <v>17</v>
      </c>
      <c r="BI7" s="53">
        <f t="shared" ca="1" si="19"/>
        <v>29.5</v>
      </c>
      <c r="BJ7" s="54">
        <f t="shared" ca="1" si="55"/>
        <v>10</v>
      </c>
      <c r="BK7" s="53">
        <f t="shared" ca="1" si="20"/>
        <v>33.954999999999998</v>
      </c>
      <c r="BL7" s="54">
        <f t="shared" ca="1" si="56"/>
        <v>17</v>
      </c>
      <c r="BM7" s="53">
        <f t="shared" ca="1" si="21"/>
        <v>49.820999999999998</v>
      </c>
      <c r="BN7" s="54">
        <f t="shared" ca="1" si="57"/>
        <v>10</v>
      </c>
      <c r="BO7" s="53">
        <f t="shared" ca="1" si="22"/>
        <v>-3.5910000000000002</v>
      </c>
      <c r="BP7" s="54">
        <f t="shared" ca="1" si="58"/>
        <v>15</v>
      </c>
      <c r="BQ7" s="65">
        <f t="shared" ca="1" si="59"/>
        <v>27</v>
      </c>
      <c r="BR7" s="47">
        <f t="shared" ca="1" si="60"/>
        <v>14</v>
      </c>
      <c r="BS7" s="56"/>
      <c r="BT7" s="57">
        <f>VLOOKUP($A7,'Ratings Season'!$A:$M,10,FALSE)</f>
        <v>-6.7</v>
      </c>
      <c r="BU7" s="54">
        <f t="shared" si="61"/>
        <v>14</v>
      </c>
      <c r="BV7" s="57">
        <f>VLOOKUP($A7,'Ratings Season'!$A:$M,12,FALSE)</f>
        <v>4.0999999999999996</v>
      </c>
      <c r="BW7" s="54">
        <f t="shared" si="62"/>
        <v>8</v>
      </c>
      <c r="BX7" s="57">
        <f>VLOOKUP($A7,'Ratings Season'!$A:$M,8,FALSE)</f>
        <v>-2.6</v>
      </c>
      <c r="BY7" s="58">
        <f t="shared" si="63"/>
        <v>10</v>
      </c>
      <c r="BZ7" s="72"/>
    </row>
    <row r="8" spans="1:78" s="3" customFormat="1" ht="25" customHeight="1" x14ac:dyDescent="0.2">
      <c r="A8" s="78" t="s">
        <v>4</v>
      </c>
      <c r="B8" s="53">
        <f t="shared" ca="1" si="0"/>
        <v>-0.40899999999999997</v>
      </c>
      <c r="C8" s="54">
        <f t="shared" ca="1" si="23"/>
        <v>8</v>
      </c>
      <c r="D8" s="55">
        <f t="shared" ca="1" si="1"/>
        <v>-2.3180000000000001</v>
      </c>
      <c r="E8" s="54">
        <f t="shared" ca="1" si="24"/>
        <v>11</v>
      </c>
      <c r="F8" s="55">
        <f t="shared" ca="1" si="2"/>
        <v>75.765000000000001</v>
      </c>
      <c r="G8" s="54">
        <f t="shared" ca="1" si="24"/>
        <v>13</v>
      </c>
      <c r="H8" s="55">
        <f t="shared" ca="1" si="3"/>
        <v>-1.3180000000000001</v>
      </c>
      <c r="I8" s="54">
        <f t="shared" ca="1" si="25"/>
        <v>14</v>
      </c>
      <c r="J8" s="49">
        <f t="shared" ca="1" si="4"/>
        <v>58</v>
      </c>
      <c r="K8" s="47">
        <f t="shared" ca="1" si="26"/>
        <v>11</v>
      </c>
      <c r="L8" s="56"/>
      <c r="M8" s="53">
        <f t="shared" ca="1" si="5"/>
        <v>10.311</v>
      </c>
      <c r="N8" s="54">
        <f t="shared" ca="1" si="6"/>
        <v>18</v>
      </c>
      <c r="O8" s="53">
        <f t="shared" ca="1" si="7"/>
        <v>17.861999999999998</v>
      </c>
      <c r="P8" s="54">
        <f t="shared" ca="1" si="27"/>
        <v>15</v>
      </c>
      <c r="Q8" s="53">
        <f t="shared" ca="1" si="8"/>
        <v>20.591000000000001</v>
      </c>
      <c r="R8" s="54">
        <f t="shared" ca="1" si="28"/>
        <v>15</v>
      </c>
      <c r="S8" s="55">
        <f t="shared" ca="1" si="9"/>
        <v>-1.794</v>
      </c>
      <c r="T8" s="54">
        <f t="shared" ca="1" si="29"/>
        <v>15</v>
      </c>
      <c r="U8" s="49">
        <f t="shared" ca="1" si="30"/>
        <v>41</v>
      </c>
      <c r="V8" s="47">
        <f t="shared" ca="1" si="31"/>
        <v>16</v>
      </c>
      <c r="W8" s="56"/>
      <c r="X8" s="53">
        <f t="shared" ca="1" si="10"/>
        <v>42.146000000000001</v>
      </c>
      <c r="Y8" s="54">
        <f t="shared" ca="1" si="32"/>
        <v>14</v>
      </c>
      <c r="Z8" s="53">
        <f t="shared" ca="1" si="11"/>
        <v>21.951000000000001</v>
      </c>
      <c r="AA8" s="54">
        <f t="shared" ca="1" si="33"/>
        <v>13</v>
      </c>
      <c r="AB8" s="53">
        <f t="shared" ca="1" si="12"/>
        <v>47.973999999999997</v>
      </c>
      <c r="AC8" s="54">
        <f t="shared" ca="1" si="34"/>
        <v>9</v>
      </c>
      <c r="AD8" s="53">
        <f t="shared" ca="1" si="13"/>
        <v>-1.4350000000000001</v>
      </c>
      <c r="AE8" s="54">
        <f t="shared" ca="1" si="35"/>
        <v>11</v>
      </c>
      <c r="AF8" s="65">
        <f t="shared" ca="1" si="36"/>
        <v>57</v>
      </c>
      <c r="AG8" s="47">
        <f t="shared" ca="1" si="37"/>
        <v>13</v>
      </c>
      <c r="AH8" s="56"/>
      <c r="AI8" s="53">
        <f t="shared" ca="1" si="14"/>
        <v>8.9760000000000009</v>
      </c>
      <c r="AJ8" s="54">
        <f t="shared" ca="1" si="38"/>
        <v>12</v>
      </c>
      <c r="AK8" s="53">
        <f t="shared" ca="1" si="15"/>
        <v>19.315000000000001</v>
      </c>
      <c r="AL8" s="54">
        <f t="shared" ca="1" si="38"/>
        <v>7</v>
      </c>
      <c r="AM8" s="53">
        <f t="shared" ca="1" si="16"/>
        <v>25.757999999999999</v>
      </c>
      <c r="AN8" s="54">
        <f t="shared" ca="1" si="39"/>
        <v>17</v>
      </c>
      <c r="AO8" s="53">
        <f t="shared" ca="1" si="40"/>
        <v>23.11</v>
      </c>
      <c r="AP8" s="54">
        <f t="shared" ca="1" si="41"/>
        <v>9</v>
      </c>
      <c r="AQ8" s="65">
        <f t="shared" ca="1" si="42"/>
        <v>59</v>
      </c>
      <c r="AR8" s="47">
        <f t="shared" ca="1" si="43"/>
        <v>12</v>
      </c>
      <c r="AS8" s="56"/>
      <c r="AT8" s="46">
        <f t="shared" ca="1" si="44"/>
        <v>0.54500000000000004</v>
      </c>
      <c r="AU8" s="47">
        <f t="shared" ca="1" si="45"/>
        <v>11</v>
      </c>
      <c r="AV8" s="46">
        <f t="shared" ca="1" si="46"/>
        <v>9.0909999999999993</v>
      </c>
      <c r="AW8" s="47">
        <f t="shared" ca="1" si="45"/>
        <v>13</v>
      </c>
      <c r="AX8" s="46">
        <f t="shared" ca="1" si="47"/>
        <v>294.5</v>
      </c>
      <c r="AY8" s="47">
        <f t="shared" ca="1" si="48"/>
        <v>8</v>
      </c>
      <c r="AZ8" s="46">
        <f t="shared" ca="1" si="49"/>
        <v>44.045000000000002</v>
      </c>
      <c r="BA8" s="47">
        <f t="shared" ca="1" si="50"/>
        <v>17</v>
      </c>
      <c r="BB8" s="46">
        <f t="shared" ca="1" si="51"/>
        <v>55</v>
      </c>
      <c r="BC8" s="47">
        <f t="shared" ca="1" si="52"/>
        <v>12</v>
      </c>
      <c r="BD8" s="56"/>
      <c r="BE8" s="53">
        <f t="shared" ca="1" si="17"/>
        <v>43.182000000000002</v>
      </c>
      <c r="BF8" s="54">
        <f t="shared" ca="1" si="53"/>
        <v>13</v>
      </c>
      <c r="BG8" s="53">
        <f t="shared" ca="1" si="18"/>
        <v>52.636000000000003</v>
      </c>
      <c r="BH8" s="54">
        <f t="shared" ca="1" si="54"/>
        <v>16</v>
      </c>
      <c r="BI8" s="53">
        <f t="shared" ca="1" si="19"/>
        <v>24.864000000000001</v>
      </c>
      <c r="BJ8" s="54">
        <f t="shared" ca="1" si="55"/>
        <v>14</v>
      </c>
      <c r="BK8" s="53">
        <f t="shared" ca="1" si="20"/>
        <v>27.908999999999999</v>
      </c>
      <c r="BL8" s="54">
        <f t="shared" ca="1" si="56"/>
        <v>7</v>
      </c>
      <c r="BM8" s="53">
        <f t="shared" ca="1" si="21"/>
        <v>48.576000000000001</v>
      </c>
      <c r="BN8" s="54">
        <f t="shared" ca="1" si="57"/>
        <v>14</v>
      </c>
      <c r="BO8" s="53">
        <f t="shared" ca="1" si="22"/>
        <v>-0.40899999999999997</v>
      </c>
      <c r="BP8" s="54">
        <f t="shared" ca="1" si="58"/>
        <v>8</v>
      </c>
      <c r="BQ8" s="65">
        <f t="shared" ca="1" si="59"/>
        <v>34</v>
      </c>
      <c r="BR8" s="47">
        <f t="shared" ca="1" si="60"/>
        <v>13</v>
      </c>
      <c r="BS8" s="56"/>
      <c r="BT8" s="57">
        <f>VLOOKUP($A8,'Ratings Season'!$A:$M,10,FALSE)</f>
        <v>3.3</v>
      </c>
      <c r="BU8" s="54">
        <f t="shared" si="61"/>
        <v>8</v>
      </c>
      <c r="BV8" s="57">
        <f>VLOOKUP($A8,'Ratings Season'!$A:$M,12,FALSE)</f>
        <v>14.3</v>
      </c>
      <c r="BW8" s="54">
        <f t="shared" si="62"/>
        <v>1</v>
      </c>
      <c r="BX8" s="57">
        <f>VLOOKUP($A8,'Ratings Season'!$A:$M,8,FALSE)</f>
        <v>17.600000000000001</v>
      </c>
      <c r="BY8" s="58">
        <f t="shared" si="63"/>
        <v>5</v>
      </c>
      <c r="BZ8" s="72"/>
    </row>
    <row r="9" spans="1:78" s="3" customFormat="1" ht="25" customHeight="1" x14ac:dyDescent="0.2">
      <c r="A9" s="79" t="s">
        <v>7</v>
      </c>
      <c r="B9" s="53">
        <f t="shared" ca="1" si="0"/>
        <v>-1.087</v>
      </c>
      <c r="C9" s="54">
        <f t="shared" ca="1" si="23"/>
        <v>10</v>
      </c>
      <c r="D9" s="55">
        <f t="shared" ca="1" si="1"/>
        <v>-0.87</v>
      </c>
      <c r="E9" s="54">
        <f t="shared" ca="1" si="24"/>
        <v>10</v>
      </c>
      <c r="F9" s="55">
        <f t="shared" ca="1" si="2"/>
        <v>79.367000000000004</v>
      </c>
      <c r="G9" s="54">
        <f t="shared" ca="1" si="24"/>
        <v>3</v>
      </c>
      <c r="H9" s="55">
        <f t="shared" ca="1" si="3"/>
        <v>-0.26100000000000001</v>
      </c>
      <c r="I9" s="54">
        <f t="shared" ca="1" si="25"/>
        <v>9</v>
      </c>
      <c r="J9" s="49">
        <f t="shared" ca="1" si="4"/>
        <v>72</v>
      </c>
      <c r="K9" s="47">
        <f t="shared" ca="1" si="26"/>
        <v>6</v>
      </c>
      <c r="L9" s="56"/>
      <c r="M9" s="53">
        <f t="shared" ca="1" si="5"/>
        <v>12.787000000000001</v>
      </c>
      <c r="N9" s="54">
        <f t="shared" ca="1" si="6"/>
        <v>2</v>
      </c>
      <c r="O9" s="53">
        <f t="shared" ca="1" si="7"/>
        <v>21.207999999999998</v>
      </c>
      <c r="P9" s="54">
        <f t="shared" ca="1" si="27"/>
        <v>1</v>
      </c>
      <c r="Q9" s="53">
        <f t="shared" ca="1" si="8"/>
        <v>21.734000000000002</v>
      </c>
      <c r="R9" s="54">
        <f t="shared" ca="1" si="28"/>
        <v>9</v>
      </c>
      <c r="S9" s="55">
        <f t="shared" ca="1" si="9"/>
        <v>0.35</v>
      </c>
      <c r="T9" s="54">
        <f t="shared" ca="1" si="29"/>
        <v>5</v>
      </c>
      <c r="U9" s="49">
        <f t="shared" ca="1" si="30"/>
        <v>87</v>
      </c>
      <c r="V9" s="47">
        <f t="shared" ca="1" si="31"/>
        <v>3</v>
      </c>
      <c r="W9" s="56"/>
      <c r="X9" s="53">
        <f t="shared" ca="1" si="10"/>
        <v>44.131999999999998</v>
      </c>
      <c r="Y9" s="54">
        <f t="shared" ca="1" si="32"/>
        <v>5</v>
      </c>
      <c r="Z9" s="53">
        <f t="shared" ca="1" si="11"/>
        <v>24.05</v>
      </c>
      <c r="AA9" s="54">
        <f t="shared" ca="1" si="33"/>
        <v>3</v>
      </c>
      <c r="AB9" s="53">
        <f t="shared" ca="1" si="12"/>
        <v>49.914000000000001</v>
      </c>
      <c r="AC9" s="54">
        <f t="shared" ca="1" si="34"/>
        <v>5</v>
      </c>
      <c r="AD9" s="53">
        <f t="shared" ca="1" si="13"/>
        <v>2.3420000000000001</v>
      </c>
      <c r="AE9" s="54">
        <f t="shared" ca="1" si="35"/>
        <v>3</v>
      </c>
      <c r="AF9" s="65">
        <f t="shared" ca="1" si="36"/>
        <v>88</v>
      </c>
      <c r="AG9" s="47">
        <f t="shared" ca="1" si="37"/>
        <v>3</v>
      </c>
      <c r="AH9" s="56"/>
      <c r="AI9" s="53">
        <f t="shared" ca="1" si="14"/>
        <v>10.792999999999999</v>
      </c>
      <c r="AJ9" s="54">
        <f t="shared" ca="1" si="38"/>
        <v>17</v>
      </c>
      <c r="AK9" s="53">
        <f t="shared" ca="1" si="15"/>
        <v>19.984000000000002</v>
      </c>
      <c r="AL9" s="54">
        <f t="shared" ca="1" si="38"/>
        <v>11</v>
      </c>
      <c r="AM9" s="53">
        <f t="shared" ca="1" si="16"/>
        <v>25.881</v>
      </c>
      <c r="AN9" s="54">
        <f t="shared" ca="1" si="39"/>
        <v>18</v>
      </c>
      <c r="AO9" s="53">
        <f t="shared" ca="1" si="40"/>
        <v>23.518999999999998</v>
      </c>
      <c r="AP9" s="54">
        <f t="shared" ca="1" si="41"/>
        <v>12</v>
      </c>
      <c r="AQ9" s="65">
        <f t="shared" ca="1" si="42"/>
        <v>46</v>
      </c>
      <c r="AR9" s="47">
        <f t="shared" ca="1" si="43"/>
        <v>16</v>
      </c>
      <c r="AS9" s="56"/>
      <c r="AT9" s="46">
        <f t="shared" ca="1" si="44"/>
        <v>8.3480000000000008</v>
      </c>
      <c r="AU9" s="47">
        <f t="shared" ca="1" si="45"/>
        <v>1</v>
      </c>
      <c r="AV9" s="46">
        <f t="shared" ca="1" si="46"/>
        <v>10.042999999999999</v>
      </c>
      <c r="AW9" s="47">
        <f t="shared" ca="1" si="45"/>
        <v>9</v>
      </c>
      <c r="AX9" s="46">
        <f t="shared" ca="1" si="47"/>
        <v>284.78300000000002</v>
      </c>
      <c r="AY9" s="47">
        <f t="shared" ca="1" si="48"/>
        <v>11</v>
      </c>
      <c r="AZ9" s="46">
        <f t="shared" ca="1" si="49"/>
        <v>46.826000000000001</v>
      </c>
      <c r="BA9" s="47">
        <f t="shared" ca="1" si="50"/>
        <v>15</v>
      </c>
      <c r="BB9" s="46">
        <f t="shared" ca="1" si="51"/>
        <v>68</v>
      </c>
      <c r="BC9" s="47">
        <f t="shared" ca="1" si="52"/>
        <v>10</v>
      </c>
      <c r="BD9" s="56"/>
      <c r="BE9" s="53">
        <f t="shared" ca="1" si="17"/>
        <v>46.478000000000002</v>
      </c>
      <c r="BF9" s="54">
        <f t="shared" ca="1" si="53"/>
        <v>8</v>
      </c>
      <c r="BG9" s="53">
        <f t="shared" ca="1" si="18"/>
        <v>49.087000000000003</v>
      </c>
      <c r="BH9" s="54">
        <f t="shared" ca="1" si="54"/>
        <v>9</v>
      </c>
      <c r="BI9" s="53">
        <f t="shared" ca="1" si="19"/>
        <v>35.478000000000002</v>
      </c>
      <c r="BJ9" s="54">
        <f t="shared" ca="1" si="55"/>
        <v>2</v>
      </c>
      <c r="BK9" s="53">
        <f t="shared" ca="1" si="20"/>
        <v>27.609000000000002</v>
      </c>
      <c r="BL9" s="54">
        <f t="shared" ca="1" si="56"/>
        <v>6</v>
      </c>
      <c r="BM9" s="53">
        <f t="shared" ca="1" si="21"/>
        <v>50.448999999999998</v>
      </c>
      <c r="BN9" s="54">
        <f t="shared" ca="1" si="57"/>
        <v>9</v>
      </c>
      <c r="BO9" s="53">
        <f t="shared" ca="1" si="22"/>
        <v>-1.087</v>
      </c>
      <c r="BP9" s="54">
        <f t="shared" ca="1" si="58"/>
        <v>10</v>
      </c>
      <c r="BQ9" s="65">
        <f t="shared" ca="1" si="59"/>
        <v>62</v>
      </c>
      <c r="BR9" s="47">
        <f t="shared" ca="1" si="60"/>
        <v>7</v>
      </c>
      <c r="BS9" s="56"/>
      <c r="BT9" s="57">
        <f>VLOOKUP($A9,'Ratings Season'!$A:$M,10,FALSE)</f>
        <v>-15.5</v>
      </c>
      <c r="BU9" s="54">
        <f t="shared" si="61"/>
        <v>16</v>
      </c>
      <c r="BV9" s="57">
        <f>VLOOKUP($A9,'Ratings Season'!$A:$M,12,FALSE)</f>
        <v>-8.3000000000000007</v>
      </c>
      <c r="BW9" s="54">
        <f t="shared" si="62"/>
        <v>15</v>
      </c>
      <c r="BX9" s="57">
        <f>VLOOKUP($A9,'Ratings Season'!$A:$M,8,FALSE)</f>
        <v>-23.8</v>
      </c>
      <c r="BY9" s="58">
        <f t="shared" si="63"/>
        <v>16</v>
      </c>
      <c r="BZ9" s="72"/>
    </row>
    <row r="10" spans="1:78" s="3" customFormat="1" ht="25" customHeight="1" x14ac:dyDescent="0.2">
      <c r="A10" s="80" t="s">
        <v>8</v>
      </c>
      <c r="B10" s="53">
        <f t="shared" ca="1" si="0"/>
        <v>-2.4550000000000001</v>
      </c>
      <c r="C10" s="54">
        <f t="shared" ca="1" si="23"/>
        <v>13</v>
      </c>
      <c r="D10" s="55">
        <f t="shared" ca="1" si="1"/>
        <v>2.5449999999999999</v>
      </c>
      <c r="E10" s="54">
        <f t="shared" ca="1" si="24"/>
        <v>7</v>
      </c>
      <c r="F10" s="55">
        <f t="shared" ca="1" si="2"/>
        <v>77.262</v>
      </c>
      <c r="G10" s="54">
        <f t="shared" ca="1" si="24"/>
        <v>9</v>
      </c>
      <c r="H10" s="55">
        <f t="shared" ca="1" si="3"/>
        <v>3.6819999999999999</v>
      </c>
      <c r="I10" s="54">
        <f t="shared" ca="1" si="25"/>
        <v>3</v>
      </c>
      <c r="J10" s="49">
        <f t="shared" ca="1" si="4"/>
        <v>72</v>
      </c>
      <c r="K10" s="47">
        <f t="shared" ca="1" si="26"/>
        <v>6</v>
      </c>
      <c r="L10" s="56"/>
      <c r="M10" s="53">
        <f t="shared" ca="1" si="5"/>
        <v>11.699</v>
      </c>
      <c r="N10" s="54">
        <f t="shared" ca="1" si="6"/>
        <v>9</v>
      </c>
      <c r="O10" s="53">
        <f t="shared" ca="1" si="7"/>
        <v>19.934000000000001</v>
      </c>
      <c r="P10" s="54">
        <f t="shared" ca="1" si="27"/>
        <v>7</v>
      </c>
      <c r="Q10" s="53">
        <f t="shared" ca="1" si="8"/>
        <v>22.641999999999999</v>
      </c>
      <c r="R10" s="54">
        <f t="shared" ca="1" si="28"/>
        <v>4</v>
      </c>
      <c r="S10" s="55">
        <f t="shared" ca="1" si="9"/>
        <v>-0.93</v>
      </c>
      <c r="T10" s="54">
        <f t="shared" ca="1" si="29"/>
        <v>12</v>
      </c>
      <c r="U10" s="49">
        <f t="shared" ca="1" si="30"/>
        <v>72</v>
      </c>
      <c r="V10" s="47">
        <f t="shared" ca="1" si="31"/>
        <v>8</v>
      </c>
      <c r="W10" s="56"/>
      <c r="X10" s="53">
        <f t="shared" ca="1" si="10"/>
        <v>43.01</v>
      </c>
      <c r="Y10" s="54">
        <f t="shared" ca="1" si="32"/>
        <v>8</v>
      </c>
      <c r="Z10" s="53">
        <f t="shared" ca="1" si="11"/>
        <v>19.501000000000001</v>
      </c>
      <c r="AA10" s="54">
        <f t="shared" ca="1" si="33"/>
        <v>17</v>
      </c>
      <c r="AB10" s="53">
        <f t="shared" ca="1" si="12"/>
        <v>41.874000000000002</v>
      </c>
      <c r="AC10" s="54">
        <f t="shared" ca="1" si="34"/>
        <v>18</v>
      </c>
      <c r="AD10" s="53">
        <f t="shared" ca="1" si="13"/>
        <v>-6.5469999999999997</v>
      </c>
      <c r="AE10" s="54">
        <f t="shared" ca="1" si="35"/>
        <v>18</v>
      </c>
      <c r="AF10" s="65">
        <f t="shared" ca="1" si="36"/>
        <v>43</v>
      </c>
      <c r="AG10" s="47">
        <f t="shared" ca="1" si="37"/>
        <v>16</v>
      </c>
      <c r="AH10" s="56"/>
      <c r="AI10" s="53">
        <f t="shared" ca="1" si="14"/>
        <v>9.0399999999999991</v>
      </c>
      <c r="AJ10" s="54">
        <f t="shared" ca="1" si="38"/>
        <v>13</v>
      </c>
      <c r="AK10" s="53">
        <f t="shared" ca="1" si="15"/>
        <v>20.687999999999999</v>
      </c>
      <c r="AL10" s="54">
        <f t="shared" ca="1" si="38"/>
        <v>15</v>
      </c>
      <c r="AM10" s="53">
        <f t="shared" ca="1" si="16"/>
        <v>22.52</v>
      </c>
      <c r="AN10" s="54">
        <f t="shared" ca="1" si="39"/>
        <v>12</v>
      </c>
      <c r="AO10" s="53">
        <f t="shared" ca="1" si="40"/>
        <v>23.681999999999999</v>
      </c>
      <c r="AP10" s="54">
        <f t="shared" ca="1" si="41"/>
        <v>15</v>
      </c>
      <c r="AQ10" s="65">
        <f t="shared" ca="1" si="42"/>
        <v>49</v>
      </c>
      <c r="AR10" s="47">
        <f t="shared" ca="1" si="43"/>
        <v>14</v>
      </c>
      <c r="AS10" s="56"/>
      <c r="AT10" s="46">
        <f t="shared" ca="1" si="44"/>
        <v>-7.8179999999999996</v>
      </c>
      <c r="AU10" s="47">
        <f t="shared" ca="1" si="45"/>
        <v>16</v>
      </c>
      <c r="AV10" s="46">
        <f t="shared" ca="1" si="46"/>
        <v>7.1820000000000004</v>
      </c>
      <c r="AW10" s="47">
        <f t="shared" ca="1" si="45"/>
        <v>18</v>
      </c>
      <c r="AX10" s="46">
        <f t="shared" ca="1" si="47"/>
        <v>283.09100000000001</v>
      </c>
      <c r="AY10" s="47">
        <f t="shared" ca="1" si="48"/>
        <v>13</v>
      </c>
      <c r="AZ10" s="46">
        <f t="shared" ca="1" si="49"/>
        <v>47.908999999999999</v>
      </c>
      <c r="BA10" s="47">
        <f t="shared" ca="1" si="50"/>
        <v>12</v>
      </c>
      <c r="BB10" s="46">
        <f t="shared" ca="1" si="51"/>
        <v>45</v>
      </c>
      <c r="BC10" s="47">
        <f t="shared" ca="1" si="52"/>
        <v>17</v>
      </c>
      <c r="BD10" s="56"/>
      <c r="BE10" s="53">
        <f t="shared" ca="1" si="17"/>
        <v>37.954999999999998</v>
      </c>
      <c r="BF10" s="54">
        <f t="shared" ca="1" si="53"/>
        <v>18</v>
      </c>
      <c r="BG10" s="53">
        <f t="shared" ca="1" si="18"/>
        <v>51.726999999999997</v>
      </c>
      <c r="BH10" s="54">
        <f t="shared" ca="1" si="54"/>
        <v>15</v>
      </c>
      <c r="BI10" s="53">
        <f t="shared" ca="1" si="19"/>
        <v>30.091000000000001</v>
      </c>
      <c r="BJ10" s="54">
        <f t="shared" ca="1" si="55"/>
        <v>9</v>
      </c>
      <c r="BK10" s="53">
        <f t="shared" ca="1" si="20"/>
        <v>26.773</v>
      </c>
      <c r="BL10" s="54">
        <f t="shared" ca="1" si="56"/>
        <v>4</v>
      </c>
      <c r="BM10" s="53">
        <f t="shared" ca="1" si="21"/>
        <v>49.795999999999999</v>
      </c>
      <c r="BN10" s="54">
        <f t="shared" ca="1" si="57"/>
        <v>11</v>
      </c>
      <c r="BO10" s="53">
        <f t="shared" ca="1" si="22"/>
        <v>-2.4550000000000001</v>
      </c>
      <c r="BP10" s="54">
        <f t="shared" ca="1" si="58"/>
        <v>13</v>
      </c>
      <c r="BQ10" s="65">
        <f t="shared" ca="1" si="59"/>
        <v>36</v>
      </c>
      <c r="BR10" s="47">
        <f t="shared" ca="1" si="60"/>
        <v>12</v>
      </c>
      <c r="BS10" s="56"/>
      <c r="BT10" s="57">
        <f>VLOOKUP($A10,'Ratings Season'!$A:$M,10,FALSE)</f>
        <v>0.3</v>
      </c>
      <c r="BU10" s="54">
        <f t="shared" si="61"/>
        <v>9</v>
      </c>
      <c r="BV10" s="57">
        <f>VLOOKUP($A10,'Ratings Season'!$A:$M,12,FALSE)</f>
        <v>5.4</v>
      </c>
      <c r="BW10" s="54">
        <f t="shared" si="62"/>
        <v>7</v>
      </c>
      <c r="BX10" s="57">
        <f>VLOOKUP($A10,'Ratings Season'!$A:$M,8,FALSE)</f>
        <v>5.7</v>
      </c>
      <c r="BY10" s="58">
        <f t="shared" si="63"/>
        <v>9</v>
      </c>
      <c r="BZ10" s="72"/>
    </row>
    <row r="11" spans="1:78" s="3" customFormat="1" ht="25" customHeight="1" x14ac:dyDescent="0.2">
      <c r="A11" s="81" t="s">
        <v>9</v>
      </c>
      <c r="B11" s="53">
        <f t="shared" ca="1" si="0"/>
        <v>6.72</v>
      </c>
      <c r="C11" s="54">
        <f t="shared" ca="1" si="23"/>
        <v>2</v>
      </c>
      <c r="D11" s="55">
        <f t="shared" ca="1" si="1"/>
        <v>7.08</v>
      </c>
      <c r="E11" s="54">
        <f t="shared" ca="1" si="24"/>
        <v>2</v>
      </c>
      <c r="F11" s="55">
        <f t="shared" ca="1" si="2"/>
        <v>78.209999999999994</v>
      </c>
      <c r="G11" s="54">
        <f t="shared" ca="1" si="24"/>
        <v>5</v>
      </c>
      <c r="H11" s="55">
        <f t="shared" ca="1" si="3"/>
        <v>4.24</v>
      </c>
      <c r="I11" s="54">
        <f t="shared" ca="1" si="25"/>
        <v>2</v>
      </c>
      <c r="J11" s="49">
        <f t="shared" ca="1" si="4"/>
        <v>93</v>
      </c>
      <c r="K11" s="47">
        <f t="shared" ca="1" si="26"/>
        <v>2</v>
      </c>
      <c r="L11" s="56"/>
      <c r="M11" s="53">
        <f t="shared" ca="1" si="5"/>
        <v>12.647</v>
      </c>
      <c r="N11" s="54">
        <f t="shared" ca="1" si="6"/>
        <v>3</v>
      </c>
      <c r="O11" s="53">
        <f t="shared" ca="1" si="7"/>
        <v>19.928000000000001</v>
      </c>
      <c r="P11" s="54">
        <f t="shared" ca="1" si="27"/>
        <v>8</v>
      </c>
      <c r="Q11" s="53">
        <f t="shared" ca="1" si="8"/>
        <v>21.792000000000002</v>
      </c>
      <c r="R11" s="54">
        <f t="shared" ca="1" si="28"/>
        <v>8</v>
      </c>
      <c r="S11" s="55">
        <f t="shared" ca="1" si="9"/>
        <v>1.08</v>
      </c>
      <c r="T11" s="54">
        <f t="shared" ca="1" si="29"/>
        <v>3</v>
      </c>
      <c r="U11" s="49">
        <f t="shared" ca="1" si="30"/>
        <v>82</v>
      </c>
      <c r="V11" s="47">
        <f t="shared" ca="1" si="31"/>
        <v>6</v>
      </c>
      <c r="W11" s="56"/>
      <c r="X11" s="53">
        <f t="shared" ca="1" si="10"/>
        <v>42.563000000000002</v>
      </c>
      <c r="Y11" s="54">
        <f t="shared" ca="1" si="32"/>
        <v>10</v>
      </c>
      <c r="Z11" s="53">
        <f t="shared" ca="1" si="11"/>
        <v>22.501999999999999</v>
      </c>
      <c r="AA11" s="54">
        <f t="shared" ca="1" si="33"/>
        <v>10</v>
      </c>
      <c r="AB11" s="53">
        <f t="shared" ca="1" si="12"/>
        <v>48.045999999999999</v>
      </c>
      <c r="AC11" s="54">
        <f t="shared" ca="1" si="34"/>
        <v>6</v>
      </c>
      <c r="AD11" s="53">
        <f t="shared" ca="1" si="13"/>
        <v>-0.61499999999999999</v>
      </c>
      <c r="AE11" s="54">
        <f t="shared" ca="1" si="35"/>
        <v>9</v>
      </c>
      <c r="AF11" s="65">
        <f t="shared" ca="1" si="36"/>
        <v>69</v>
      </c>
      <c r="AG11" s="47">
        <f t="shared" ca="1" si="37"/>
        <v>9</v>
      </c>
      <c r="AH11" s="56"/>
      <c r="AI11" s="53">
        <f t="shared" ca="1" si="14"/>
        <v>8.4280000000000008</v>
      </c>
      <c r="AJ11" s="54">
        <f t="shared" ca="1" si="38"/>
        <v>9</v>
      </c>
      <c r="AK11" s="53">
        <f t="shared" ca="1" si="15"/>
        <v>18.765999999999998</v>
      </c>
      <c r="AL11" s="54">
        <f t="shared" ca="1" si="38"/>
        <v>5</v>
      </c>
      <c r="AM11" s="53">
        <f t="shared" ca="1" si="16"/>
        <v>19.486999999999998</v>
      </c>
      <c r="AN11" s="54">
        <f t="shared" ca="1" si="39"/>
        <v>5</v>
      </c>
      <c r="AO11" s="53">
        <f t="shared" ca="1" si="40"/>
        <v>21.062000000000001</v>
      </c>
      <c r="AP11" s="54">
        <f t="shared" ca="1" si="41"/>
        <v>5</v>
      </c>
      <c r="AQ11" s="65">
        <f t="shared" ca="1" si="42"/>
        <v>80</v>
      </c>
      <c r="AR11" s="47">
        <f t="shared" ca="1" si="43"/>
        <v>6</v>
      </c>
      <c r="AS11" s="56"/>
      <c r="AT11" s="46">
        <f t="shared" ca="1" si="44"/>
        <v>-5.12</v>
      </c>
      <c r="AU11" s="47">
        <f t="shared" ca="1" si="45"/>
        <v>14</v>
      </c>
      <c r="AV11" s="46">
        <f t="shared" ca="1" si="46"/>
        <v>9.6</v>
      </c>
      <c r="AW11" s="47">
        <f t="shared" ca="1" si="45"/>
        <v>10</v>
      </c>
      <c r="AX11" s="46">
        <f t="shared" ca="1" si="47"/>
        <v>272.27999999999997</v>
      </c>
      <c r="AY11" s="47">
        <f t="shared" ca="1" si="48"/>
        <v>17</v>
      </c>
      <c r="AZ11" s="46">
        <f t="shared" ca="1" si="49"/>
        <v>48.16</v>
      </c>
      <c r="BA11" s="47">
        <f t="shared" ca="1" si="50"/>
        <v>11</v>
      </c>
      <c r="BB11" s="46">
        <f t="shared" ca="1" si="51"/>
        <v>52</v>
      </c>
      <c r="BC11" s="47">
        <f t="shared" ca="1" si="52"/>
        <v>14</v>
      </c>
      <c r="BD11" s="56"/>
      <c r="BE11" s="53">
        <f t="shared" ca="1" si="17"/>
        <v>44.76</v>
      </c>
      <c r="BF11" s="54">
        <f t="shared" ca="1" si="53"/>
        <v>11</v>
      </c>
      <c r="BG11" s="53">
        <f t="shared" ca="1" si="18"/>
        <v>36.72</v>
      </c>
      <c r="BH11" s="54">
        <f t="shared" ca="1" si="54"/>
        <v>1</v>
      </c>
      <c r="BI11" s="53">
        <f t="shared" ca="1" si="19"/>
        <v>32.08</v>
      </c>
      <c r="BJ11" s="54">
        <f t="shared" ca="1" si="55"/>
        <v>6</v>
      </c>
      <c r="BK11" s="53">
        <f t="shared" ca="1" si="20"/>
        <v>30.52</v>
      </c>
      <c r="BL11" s="54">
        <f t="shared" ca="1" si="56"/>
        <v>12</v>
      </c>
      <c r="BM11" s="53">
        <f t="shared" ca="1" si="21"/>
        <v>51.881</v>
      </c>
      <c r="BN11" s="54">
        <f t="shared" ca="1" si="57"/>
        <v>3</v>
      </c>
      <c r="BO11" s="53">
        <f t="shared" ca="1" si="22"/>
        <v>6.72</v>
      </c>
      <c r="BP11" s="54">
        <f t="shared" ca="1" si="58"/>
        <v>2</v>
      </c>
      <c r="BQ11" s="65">
        <f t="shared" ca="1" si="59"/>
        <v>71</v>
      </c>
      <c r="BR11" s="47">
        <f t="shared" ca="1" si="60"/>
        <v>5</v>
      </c>
      <c r="BS11" s="56"/>
      <c r="BT11" s="57">
        <f>VLOOKUP($A11,'Ratings Season'!$A:$M,10,FALSE)</f>
        <v>19.2</v>
      </c>
      <c r="BU11" s="54">
        <f t="shared" si="61"/>
        <v>2</v>
      </c>
      <c r="BV11" s="57">
        <f>VLOOKUP($A11,'Ratings Season'!$A:$M,12,FALSE)</f>
        <v>6.4</v>
      </c>
      <c r="BW11" s="54">
        <f t="shared" si="62"/>
        <v>6</v>
      </c>
      <c r="BX11" s="57">
        <f>VLOOKUP($A11,'Ratings Season'!$A:$M,8,FALSE)</f>
        <v>25.6</v>
      </c>
      <c r="BY11" s="58">
        <f t="shared" si="63"/>
        <v>1</v>
      </c>
      <c r="BZ11" s="72"/>
    </row>
    <row r="12" spans="1:78" s="3" customFormat="1" ht="25" customHeight="1" x14ac:dyDescent="0.2">
      <c r="A12" s="82" t="s">
        <v>17</v>
      </c>
      <c r="B12" s="53">
        <f t="shared" ca="1" si="0"/>
        <v>-4.6820000000000004</v>
      </c>
      <c r="C12" s="54">
        <f t="shared" ca="1" si="23"/>
        <v>17</v>
      </c>
      <c r="D12" s="55">
        <f t="shared" ca="1" si="1"/>
        <v>3.0910000000000002</v>
      </c>
      <c r="E12" s="54">
        <f t="shared" ca="1" si="24"/>
        <v>6</v>
      </c>
      <c r="F12" s="55">
        <f t="shared" ca="1" si="2"/>
        <v>75.25</v>
      </c>
      <c r="G12" s="54">
        <f t="shared" ca="1" si="24"/>
        <v>15</v>
      </c>
      <c r="H12" s="55">
        <f t="shared" ca="1" si="3"/>
        <v>-4.0910000000000002</v>
      </c>
      <c r="I12" s="54">
        <f t="shared" ca="1" si="25"/>
        <v>17</v>
      </c>
      <c r="J12" s="49">
        <f t="shared" ca="1" si="4"/>
        <v>49</v>
      </c>
      <c r="K12" s="47">
        <f t="shared" ca="1" si="26"/>
        <v>15</v>
      </c>
      <c r="L12" s="56"/>
      <c r="M12" s="53">
        <f t="shared" ca="1" si="5"/>
        <v>10.89</v>
      </c>
      <c r="N12" s="54">
        <f t="shared" ca="1" si="6"/>
        <v>16</v>
      </c>
      <c r="O12" s="53">
        <f t="shared" ca="1" si="7"/>
        <v>16.827999999999999</v>
      </c>
      <c r="P12" s="54">
        <f t="shared" ca="1" si="27"/>
        <v>18</v>
      </c>
      <c r="Q12" s="53">
        <f t="shared" ca="1" si="8"/>
        <v>19.033000000000001</v>
      </c>
      <c r="R12" s="54">
        <f t="shared" ca="1" si="28"/>
        <v>18</v>
      </c>
      <c r="S12" s="55">
        <f t="shared" ca="1" si="9"/>
        <v>-1.9950000000000001</v>
      </c>
      <c r="T12" s="54">
        <f t="shared" ca="1" si="29"/>
        <v>17</v>
      </c>
      <c r="U12" s="49">
        <f t="shared" ca="1" si="30"/>
        <v>35</v>
      </c>
      <c r="V12" s="47">
        <f t="shared" ca="1" si="31"/>
        <v>18</v>
      </c>
      <c r="W12" s="56"/>
      <c r="X12" s="53">
        <f t="shared" ca="1" si="10"/>
        <v>39.646000000000001</v>
      </c>
      <c r="Y12" s="54">
        <f t="shared" ca="1" si="32"/>
        <v>17</v>
      </c>
      <c r="Z12" s="53">
        <f t="shared" ca="1" si="11"/>
        <v>18.75</v>
      </c>
      <c r="AA12" s="54">
        <f t="shared" ca="1" si="33"/>
        <v>18</v>
      </c>
      <c r="AB12" s="53">
        <f t="shared" ca="1" si="12"/>
        <v>43.133000000000003</v>
      </c>
      <c r="AC12" s="54">
        <f t="shared" ca="1" si="34"/>
        <v>17</v>
      </c>
      <c r="AD12" s="53">
        <f t="shared" ca="1" si="13"/>
        <v>-5.6580000000000004</v>
      </c>
      <c r="AE12" s="54">
        <f t="shared" ca="1" si="35"/>
        <v>17</v>
      </c>
      <c r="AF12" s="65">
        <f t="shared" ca="1" si="36"/>
        <v>35</v>
      </c>
      <c r="AG12" s="47">
        <f t="shared" ca="1" si="37"/>
        <v>18</v>
      </c>
      <c r="AH12" s="56"/>
      <c r="AI12" s="53">
        <f t="shared" ca="1" si="14"/>
        <v>8.2650000000000006</v>
      </c>
      <c r="AJ12" s="54">
        <f t="shared" ca="1" si="38"/>
        <v>6</v>
      </c>
      <c r="AK12" s="53">
        <f t="shared" ca="1" si="15"/>
        <v>20.077999999999999</v>
      </c>
      <c r="AL12" s="54">
        <f t="shared" ca="1" si="38"/>
        <v>12</v>
      </c>
      <c r="AM12" s="53">
        <f t="shared" ca="1" si="16"/>
        <v>22.943000000000001</v>
      </c>
      <c r="AN12" s="54">
        <f t="shared" ca="1" si="39"/>
        <v>13</v>
      </c>
      <c r="AO12" s="53">
        <f t="shared" ca="1" si="40"/>
        <v>21.683</v>
      </c>
      <c r="AP12" s="54">
        <f t="shared" ca="1" si="41"/>
        <v>8</v>
      </c>
      <c r="AQ12" s="65">
        <f t="shared" ca="1" si="42"/>
        <v>65</v>
      </c>
      <c r="AR12" s="47">
        <f t="shared" ca="1" si="43"/>
        <v>8</v>
      </c>
      <c r="AS12" s="56"/>
      <c r="AT12" s="46">
        <f t="shared" ca="1" si="44"/>
        <v>5.5910000000000002</v>
      </c>
      <c r="AU12" s="47">
        <f t="shared" ca="1" si="45"/>
        <v>3</v>
      </c>
      <c r="AV12" s="46">
        <f t="shared" ca="1" si="46"/>
        <v>10.273</v>
      </c>
      <c r="AW12" s="47">
        <f t="shared" ca="1" si="45"/>
        <v>8</v>
      </c>
      <c r="AX12" s="46">
        <f t="shared" ca="1" si="47"/>
        <v>307.59100000000001</v>
      </c>
      <c r="AY12" s="47">
        <f t="shared" ca="1" si="48"/>
        <v>1</v>
      </c>
      <c r="AZ12" s="46">
        <f t="shared" ca="1" si="49"/>
        <v>50.182000000000002</v>
      </c>
      <c r="BA12" s="47">
        <f t="shared" ca="1" si="50"/>
        <v>5</v>
      </c>
      <c r="BB12" s="46">
        <f t="shared" ca="1" si="51"/>
        <v>87</v>
      </c>
      <c r="BC12" s="47">
        <f t="shared" ca="1" si="52"/>
        <v>1</v>
      </c>
      <c r="BD12" s="56"/>
      <c r="BE12" s="53">
        <f t="shared" ca="1" si="17"/>
        <v>38.863999999999997</v>
      </c>
      <c r="BF12" s="54">
        <f t="shared" ca="1" si="53"/>
        <v>17</v>
      </c>
      <c r="BG12" s="53">
        <f t="shared" ca="1" si="18"/>
        <v>51.317999999999998</v>
      </c>
      <c r="BH12" s="54">
        <f t="shared" ca="1" si="54"/>
        <v>12</v>
      </c>
      <c r="BI12" s="53">
        <f t="shared" ca="1" si="19"/>
        <v>23.635999999999999</v>
      </c>
      <c r="BJ12" s="54">
        <f t="shared" ca="1" si="55"/>
        <v>15</v>
      </c>
      <c r="BK12" s="53">
        <f t="shared" ca="1" si="20"/>
        <v>30.818000000000001</v>
      </c>
      <c r="BL12" s="54">
        <f t="shared" ca="1" si="56"/>
        <v>13</v>
      </c>
      <c r="BM12" s="53">
        <f t="shared" ca="1" si="21"/>
        <v>46.441000000000003</v>
      </c>
      <c r="BN12" s="54">
        <f t="shared" ca="1" si="57"/>
        <v>17</v>
      </c>
      <c r="BO12" s="53">
        <f t="shared" ca="1" si="22"/>
        <v>-4.6820000000000004</v>
      </c>
      <c r="BP12" s="54">
        <f t="shared" ca="1" si="58"/>
        <v>17</v>
      </c>
      <c r="BQ12" s="65">
        <f t="shared" ca="1" si="59"/>
        <v>15</v>
      </c>
      <c r="BR12" s="47">
        <f t="shared" ca="1" si="60"/>
        <v>17</v>
      </c>
      <c r="BS12" s="56"/>
      <c r="BT12" s="57">
        <f>VLOOKUP($A12,'Ratings Season'!$A:$M,10,FALSE)</f>
        <v>8.4</v>
      </c>
      <c r="BU12" s="54">
        <f t="shared" si="61"/>
        <v>5</v>
      </c>
      <c r="BV12" s="57">
        <f>VLOOKUP($A12,'Ratings Season'!$A:$M,12,FALSE)</f>
        <v>7.5</v>
      </c>
      <c r="BW12" s="54">
        <f t="shared" si="62"/>
        <v>5</v>
      </c>
      <c r="BX12" s="57">
        <f>VLOOKUP($A12,'Ratings Season'!$A:$M,8,FALSE)</f>
        <v>15.9</v>
      </c>
      <c r="BY12" s="58">
        <f t="shared" si="63"/>
        <v>7</v>
      </c>
      <c r="BZ12" s="72"/>
    </row>
    <row r="13" spans="1:78" s="3" customFormat="1" ht="25" customHeight="1" x14ac:dyDescent="0.2">
      <c r="A13" s="83" t="s">
        <v>3</v>
      </c>
      <c r="B13" s="53">
        <f t="shared" ca="1" si="0"/>
        <v>1.292</v>
      </c>
      <c r="C13" s="54">
        <f t="shared" ca="1" si="23"/>
        <v>6</v>
      </c>
      <c r="D13" s="55">
        <f t="shared" ca="1" si="1"/>
        <v>5.9169999999999998</v>
      </c>
      <c r="E13" s="54">
        <f t="shared" ca="1" si="24"/>
        <v>4</v>
      </c>
      <c r="F13" s="55">
        <f t="shared" ca="1" si="2"/>
        <v>77.277000000000001</v>
      </c>
      <c r="G13" s="54">
        <f t="shared" ca="1" si="24"/>
        <v>8</v>
      </c>
      <c r="H13" s="55">
        <f t="shared" ca="1" si="3"/>
        <v>1.875</v>
      </c>
      <c r="I13" s="54">
        <f t="shared" ca="1" si="25"/>
        <v>5</v>
      </c>
      <c r="J13" s="49">
        <f t="shared" ca="1" si="4"/>
        <v>81</v>
      </c>
      <c r="K13" s="47">
        <f t="shared" ca="1" si="26"/>
        <v>4</v>
      </c>
      <c r="L13" s="56"/>
      <c r="M13" s="53">
        <f t="shared" ca="1" si="5"/>
        <v>10.79</v>
      </c>
      <c r="N13" s="54">
        <f t="shared" ca="1" si="6"/>
        <v>17</v>
      </c>
      <c r="O13" s="53">
        <f t="shared" ca="1" si="7"/>
        <v>18.981000000000002</v>
      </c>
      <c r="P13" s="54">
        <f t="shared" ca="1" si="27"/>
        <v>11</v>
      </c>
      <c r="Q13" s="53">
        <f t="shared" ca="1" si="8"/>
        <v>20.635000000000002</v>
      </c>
      <c r="R13" s="54">
        <f t="shared" ca="1" si="28"/>
        <v>14</v>
      </c>
      <c r="S13" s="55">
        <f t="shared" ca="1" si="9"/>
        <v>-2.4E-2</v>
      </c>
      <c r="T13" s="54">
        <f t="shared" ca="1" si="29"/>
        <v>8</v>
      </c>
      <c r="U13" s="49">
        <f t="shared" ca="1" si="30"/>
        <v>54</v>
      </c>
      <c r="V13" s="47">
        <f t="shared" ca="1" si="31"/>
        <v>14</v>
      </c>
      <c r="W13" s="56"/>
      <c r="X13" s="53">
        <f t="shared" ca="1" si="10"/>
        <v>43.167999999999999</v>
      </c>
      <c r="Y13" s="54">
        <f t="shared" ca="1" si="32"/>
        <v>7</v>
      </c>
      <c r="Z13" s="53">
        <f t="shared" ca="1" si="11"/>
        <v>23.385999999999999</v>
      </c>
      <c r="AA13" s="54">
        <f t="shared" ca="1" si="33"/>
        <v>6</v>
      </c>
      <c r="AB13" s="53">
        <f t="shared" ca="1" si="12"/>
        <v>46.578000000000003</v>
      </c>
      <c r="AC13" s="54">
        <f t="shared" ca="1" si="34"/>
        <v>12</v>
      </c>
      <c r="AD13" s="53">
        <f t="shared" ca="1" si="13"/>
        <v>-0.44600000000000001</v>
      </c>
      <c r="AE13" s="54">
        <f t="shared" ca="1" si="35"/>
        <v>8</v>
      </c>
      <c r="AF13" s="65">
        <f t="shared" ca="1" si="36"/>
        <v>71</v>
      </c>
      <c r="AG13" s="47">
        <f t="shared" ca="1" si="37"/>
        <v>7</v>
      </c>
      <c r="AH13" s="56"/>
      <c r="AI13" s="53">
        <f t="shared" ca="1" si="14"/>
        <v>8.4250000000000007</v>
      </c>
      <c r="AJ13" s="54">
        <f t="shared" ca="1" si="38"/>
        <v>8</v>
      </c>
      <c r="AK13" s="53">
        <f t="shared" ca="1" si="15"/>
        <v>20.274999999999999</v>
      </c>
      <c r="AL13" s="54">
        <f t="shared" ca="1" si="38"/>
        <v>13</v>
      </c>
      <c r="AM13" s="53">
        <f t="shared" ca="1" si="16"/>
        <v>24.699000000000002</v>
      </c>
      <c r="AN13" s="54">
        <f t="shared" ca="1" si="39"/>
        <v>15</v>
      </c>
      <c r="AO13" s="53">
        <f t="shared" ca="1" si="40"/>
        <v>21.622</v>
      </c>
      <c r="AP13" s="54">
        <f t="shared" ca="1" si="41"/>
        <v>7</v>
      </c>
      <c r="AQ13" s="65">
        <f t="shared" ca="1" si="42"/>
        <v>61</v>
      </c>
      <c r="AR13" s="47">
        <f t="shared" ca="1" si="43"/>
        <v>10</v>
      </c>
      <c r="AS13" s="56"/>
      <c r="AT13" s="46">
        <f t="shared" ca="1" si="44"/>
        <v>2.25</v>
      </c>
      <c r="AU13" s="47">
        <f t="shared" ca="1" si="45"/>
        <v>7</v>
      </c>
      <c r="AV13" s="46">
        <f t="shared" ca="1" si="46"/>
        <v>9.5419999999999998</v>
      </c>
      <c r="AW13" s="47">
        <f t="shared" ca="1" si="45"/>
        <v>12</v>
      </c>
      <c r="AX13" s="46">
        <f t="shared" ca="1" si="47"/>
        <v>277.5</v>
      </c>
      <c r="AY13" s="47">
        <f t="shared" ca="1" si="48"/>
        <v>16</v>
      </c>
      <c r="AZ13" s="46">
        <f t="shared" ca="1" si="49"/>
        <v>54.707999999999998</v>
      </c>
      <c r="BA13" s="47">
        <f t="shared" ca="1" si="50"/>
        <v>1</v>
      </c>
      <c r="BB13" s="46">
        <f t="shared" ca="1" si="51"/>
        <v>68</v>
      </c>
      <c r="BC13" s="47">
        <f t="shared" ca="1" si="52"/>
        <v>10</v>
      </c>
      <c r="BD13" s="56"/>
      <c r="BE13" s="53">
        <f t="shared" ca="1" si="17"/>
        <v>43.082999999999998</v>
      </c>
      <c r="BF13" s="54">
        <f t="shared" ca="1" si="53"/>
        <v>14</v>
      </c>
      <c r="BG13" s="53">
        <f t="shared" ca="1" si="18"/>
        <v>49.375</v>
      </c>
      <c r="BH13" s="54">
        <f t="shared" ca="1" si="54"/>
        <v>10</v>
      </c>
      <c r="BI13" s="53">
        <f t="shared" ca="1" si="19"/>
        <v>33.042000000000002</v>
      </c>
      <c r="BJ13" s="54">
        <f t="shared" ca="1" si="55"/>
        <v>5</v>
      </c>
      <c r="BK13" s="53">
        <f t="shared" ca="1" si="20"/>
        <v>29.917000000000002</v>
      </c>
      <c r="BL13" s="54">
        <f t="shared" ca="1" si="56"/>
        <v>9</v>
      </c>
      <c r="BM13" s="53">
        <f t="shared" ca="1" si="21"/>
        <v>47.244999999999997</v>
      </c>
      <c r="BN13" s="54">
        <f t="shared" ca="1" si="57"/>
        <v>16</v>
      </c>
      <c r="BO13" s="53">
        <f t="shared" ca="1" si="22"/>
        <v>1.292</v>
      </c>
      <c r="BP13" s="54">
        <f t="shared" ca="1" si="58"/>
        <v>6</v>
      </c>
      <c r="BQ13" s="65">
        <f t="shared" ca="1" si="59"/>
        <v>46</v>
      </c>
      <c r="BR13" s="47">
        <f t="shared" ca="1" si="60"/>
        <v>10</v>
      </c>
      <c r="BS13" s="56"/>
      <c r="BT13" s="57">
        <f>VLOOKUP($A13,'Ratings Season'!$A:$M,10,FALSE)</f>
        <v>5.9</v>
      </c>
      <c r="BU13" s="54">
        <f t="shared" si="61"/>
        <v>7</v>
      </c>
      <c r="BV13" s="57">
        <f>VLOOKUP($A13,'Ratings Season'!$A:$M,12,FALSE)</f>
        <v>1.2</v>
      </c>
      <c r="BW13" s="54">
        <f t="shared" si="62"/>
        <v>10</v>
      </c>
      <c r="BX13" s="57">
        <f>VLOOKUP($A13,'Ratings Season'!$A:$M,8,FALSE)</f>
        <v>7.1</v>
      </c>
      <c r="BY13" s="58">
        <f t="shared" si="63"/>
        <v>8</v>
      </c>
      <c r="BZ13" s="72"/>
    </row>
    <row r="14" spans="1:78" s="3" customFormat="1" ht="25" customHeight="1" x14ac:dyDescent="0.2">
      <c r="A14" s="84" t="s">
        <v>2</v>
      </c>
      <c r="B14" s="53">
        <f t="shared" ca="1" si="0"/>
        <v>-4.4550000000000001</v>
      </c>
      <c r="C14" s="54">
        <f t="shared" ca="1" si="23"/>
        <v>16</v>
      </c>
      <c r="D14" s="55">
        <f t="shared" ca="1" si="1"/>
        <v>-4.4550000000000001</v>
      </c>
      <c r="E14" s="54">
        <f t="shared" ca="1" si="24"/>
        <v>16</v>
      </c>
      <c r="F14" s="55">
        <f t="shared" ca="1" si="2"/>
        <v>76</v>
      </c>
      <c r="G14" s="54">
        <f t="shared" ca="1" si="24"/>
        <v>11</v>
      </c>
      <c r="H14" s="55">
        <f t="shared" ca="1" si="3"/>
        <v>-2.0910000000000002</v>
      </c>
      <c r="I14" s="54">
        <f t="shared" ca="1" si="25"/>
        <v>15</v>
      </c>
      <c r="J14" s="49">
        <f t="shared" ca="1" si="4"/>
        <v>46</v>
      </c>
      <c r="K14" s="47">
        <f t="shared" ca="1" si="26"/>
        <v>17</v>
      </c>
      <c r="L14" s="56"/>
      <c r="M14" s="53">
        <f t="shared" ca="1" si="5"/>
        <v>10.952999999999999</v>
      </c>
      <c r="N14" s="54">
        <f t="shared" ca="1" si="6"/>
        <v>15</v>
      </c>
      <c r="O14" s="53">
        <f t="shared" ca="1" si="7"/>
        <v>17.434000000000001</v>
      </c>
      <c r="P14" s="54">
        <f t="shared" ca="1" si="27"/>
        <v>16</v>
      </c>
      <c r="Q14" s="53">
        <f t="shared" ca="1" si="8"/>
        <v>21.83</v>
      </c>
      <c r="R14" s="54">
        <f t="shared" ca="1" si="28"/>
        <v>6</v>
      </c>
      <c r="S14" s="55">
        <f t="shared" ca="1" si="9"/>
        <v>-1.9370000000000001</v>
      </c>
      <c r="T14" s="54">
        <f t="shared" ca="1" si="29"/>
        <v>16</v>
      </c>
      <c r="U14" s="49">
        <f t="shared" ca="1" si="30"/>
        <v>51</v>
      </c>
      <c r="V14" s="47">
        <f t="shared" ca="1" si="31"/>
        <v>15</v>
      </c>
      <c r="W14" s="56"/>
      <c r="X14" s="53">
        <f t="shared" ca="1" si="10"/>
        <v>40.484999999999999</v>
      </c>
      <c r="Y14" s="54">
        <f t="shared" ca="1" si="32"/>
        <v>16</v>
      </c>
      <c r="Z14" s="53">
        <f t="shared" ca="1" si="11"/>
        <v>22.295000000000002</v>
      </c>
      <c r="AA14" s="54">
        <f t="shared" ca="1" si="33"/>
        <v>12</v>
      </c>
      <c r="AB14" s="53">
        <f t="shared" ca="1" si="12"/>
        <v>50.850999999999999</v>
      </c>
      <c r="AC14" s="54">
        <f t="shared" ca="1" si="34"/>
        <v>2</v>
      </c>
      <c r="AD14" s="53">
        <f t="shared" ca="1" si="13"/>
        <v>1.089</v>
      </c>
      <c r="AE14" s="54">
        <f t="shared" ca="1" si="35"/>
        <v>4</v>
      </c>
      <c r="AF14" s="65">
        <f t="shared" ca="1" si="36"/>
        <v>70</v>
      </c>
      <c r="AG14" s="47">
        <f t="shared" ca="1" si="37"/>
        <v>8</v>
      </c>
      <c r="AH14" s="56"/>
      <c r="AI14" s="53">
        <f t="shared" ca="1" si="14"/>
        <v>9.5579999999999998</v>
      </c>
      <c r="AJ14" s="54">
        <f t="shared" ca="1" si="38"/>
        <v>15</v>
      </c>
      <c r="AK14" s="53">
        <f t="shared" ca="1" si="15"/>
        <v>19.754999999999999</v>
      </c>
      <c r="AL14" s="54">
        <f t="shared" ca="1" si="38"/>
        <v>9</v>
      </c>
      <c r="AM14" s="53">
        <f t="shared" ca="1" si="16"/>
        <v>21.001999999999999</v>
      </c>
      <c r="AN14" s="54">
        <f t="shared" ca="1" si="39"/>
        <v>9</v>
      </c>
      <c r="AO14" s="53">
        <f t="shared" ca="1" si="40"/>
        <v>23.559000000000001</v>
      </c>
      <c r="AP14" s="54">
        <f t="shared" ca="1" si="41"/>
        <v>13</v>
      </c>
      <c r="AQ14" s="65">
        <f t="shared" ca="1" si="42"/>
        <v>58</v>
      </c>
      <c r="AR14" s="47">
        <f t="shared" ca="1" si="43"/>
        <v>13</v>
      </c>
      <c r="AS14" s="56"/>
      <c r="AT14" s="46">
        <f t="shared" ca="1" si="44"/>
        <v>3.5910000000000002</v>
      </c>
      <c r="AU14" s="47">
        <f t="shared" ca="1" si="45"/>
        <v>5</v>
      </c>
      <c r="AV14" s="46">
        <f t="shared" ca="1" si="46"/>
        <v>10.545</v>
      </c>
      <c r="AW14" s="47">
        <f t="shared" ca="1" si="45"/>
        <v>7</v>
      </c>
      <c r="AX14" s="46">
        <f t="shared" ca="1" si="47"/>
        <v>287.04500000000002</v>
      </c>
      <c r="AY14" s="47">
        <f t="shared" ca="1" si="48"/>
        <v>10</v>
      </c>
      <c r="AZ14" s="46">
        <f t="shared" ca="1" si="49"/>
        <v>51.817999999999998</v>
      </c>
      <c r="BA14" s="47">
        <f t="shared" ca="1" si="50"/>
        <v>3</v>
      </c>
      <c r="BB14" s="46">
        <f t="shared" ca="1" si="51"/>
        <v>79</v>
      </c>
      <c r="BC14" s="47">
        <f t="shared" ca="1" si="52"/>
        <v>5</v>
      </c>
      <c r="BD14" s="56"/>
      <c r="BE14" s="53">
        <f t="shared" ca="1" si="17"/>
        <v>48.545000000000002</v>
      </c>
      <c r="BF14" s="54">
        <f t="shared" ca="1" si="53"/>
        <v>7</v>
      </c>
      <c r="BG14" s="53">
        <f t="shared" ca="1" si="18"/>
        <v>50.591000000000001</v>
      </c>
      <c r="BH14" s="54">
        <f t="shared" ca="1" si="54"/>
        <v>11</v>
      </c>
      <c r="BI14" s="53">
        <f t="shared" ca="1" si="19"/>
        <v>22.454999999999998</v>
      </c>
      <c r="BJ14" s="54">
        <f t="shared" ca="1" si="55"/>
        <v>17</v>
      </c>
      <c r="BK14" s="53">
        <f t="shared" ca="1" si="20"/>
        <v>32.273000000000003</v>
      </c>
      <c r="BL14" s="54">
        <f t="shared" ca="1" si="56"/>
        <v>16</v>
      </c>
      <c r="BM14" s="53">
        <f t="shared" ca="1" si="21"/>
        <v>47.335999999999999</v>
      </c>
      <c r="BN14" s="54">
        <f t="shared" ca="1" si="57"/>
        <v>15</v>
      </c>
      <c r="BO14" s="53">
        <f t="shared" ca="1" si="22"/>
        <v>-4.4550000000000001</v>
      </c>
      <c r="BP14" s="54">
        <f t="shared" ca="1" si="58"/>
        <v>16</v>
      </c>
      <c r="BQ14" s="65">
        <f t="shared" ca="1" si="59"/>
        <v>24</v>
      </c>
      <c r="BR14" s="47">
        <f t="shared" ca="1" si="60"/>
        <v>15</v>
      </c>
      <c r="BS14" s="56"/>
      <c r="BT14" s="57">
        <f>VLOOKUP($A14,'Ratings Season'!$A:$M,10,FALSE)</f>
        <v>6.9</v>
      </c>
      <c r="BU14" s="54">
        <f t="shared" si="61"/>
        <v>6</v>
      </c>
      <c r="BV14" s="57">
        <f>VLOOKUP($A14,'Ratings Season'!$A:$M,12,FALSE)</f>
        <v>9.1999999999999993</v>
      </c>
      <c r="BW14" s="54">
        <f t="shared" si="62"/>
        <v>3</v>
      </c>
      <c r="BX14" s="57">
        <f>VLOOKUP($A14,'Ratings Season'!$A:$M,8,FALSE)</f>
        <v>16.100000000000001</v>
      </c>
      <c r="BY14" s="58">
        <f t="shared" si="63"/>
        <v>6</v>
      </c>
      <c r="BZ14" s="72"/>
    </row>
    <row r="15" spans="1:78" s="3" customFormat="1" ht="25" customHeight="1" x14ac:dyDescent="0.2">
      <c r="A15" s="85" t="s">
        <v>16</v>
      </c>
      <c r="B15" s="53">
        <f t="shared" ca="1" si="0"/>
        <v>9.52</v>
      </c>
      <c r="C15" s="54">
        <f t="shared" ca="1" si="23"/>
        <v>1</v>
      </c>
      <c r="D15" s="55">
        <f t="shared" ca="1" si="1"/>
        <v>5</v>
      </c>
      <c r="E15" s="54">
        <f t="shared" ca="1" si="24"/>
        <v>5</v>
      </c>
      <c r="F15" s="55">
        <f t="shared" ca="1" si="2"/>
        <v>75.906000000000006</v>
      </c>
      <c r="G15" s="54">
        <f t="shared" ca="1" si="24"/>
        <v>12</v>
      </c>
      <c r="H15" s="55">
        <f t="shared" ca="1" si="3"/>
        <v>0.68</v>
      </c>
      <c r="I15" s="54">
        <f t="shared" ca="1" si="25"/>
        <v>7</v>
      </c>
      <c r="J15" s="49">
        <f t="shared" ca="1" si="4"/>
        <v>79</v>
      </c>
      <c r="K15" s="47">
        <f t="shared" ca="1" si="26"/>
        <v>5</v>
      </c>
      <c r="L15" s="56"/>
      <c r="M15" s="53">
        <f t="shared" ca="1" si="5"/>
        <v>11.878</v>
      </c>
      <c r="N15" s="54">
        <f t="shared" ca="1" si="6"/>
        <v>7</v>
      </c>
      <c r="O15" s="53">
        <f t="shared" ca="1" si="7"/>
        <v>20.849</v>
      </c>
      <c r="P15" s="54">
        <f t="shared" ca="1" si="27"/>
        <v>5</v>
      </c>
      <c r="Q15" s="53">
        <f t="shared" ca="1" si="8"/>
        <v>23.007999999999999</v>
      </c>
      <c r="R15" s="54">
        <f t="shared" ca="1" si="28"/>
        <v>2</v>
      </c>
      <c r="S15" s="55">
        <f t="shared" ca="1" si="9"/>
        <v>1.224</v>
      </c>
      <c r="T15" s="54">
        <f t="shared" ca="1" si="29"/>
        <v>2</v>
      </c>
      <c r="U15" s="49">
        <f t="shared" ca="1" si="30"/>
        <v>88</v>
      </c>
      <c r="V15" s="47">
        <f t="shared" ca="1" si="31"/>
        <v>2</v>
      </c>
      <c r="W15" s="56"/>
      <c r="X15" s="53">
        <f t="shared" ca="1" si="10"/>
        <v>44.847000000000001</v>
      </c>
      <c r="Y15" s="54">
        <f t="shared" ca="1" si="32"/>
        <v>2</v>
      </c>
      <c r="Z15" s="53">
        <f t="shared" ca="1" si="11"/>
        <v>22.957000000000001</v>
      </c>
      <c r="AA15" s="54">
        <f t="shared" ca="1" si="33"/>
        <v>7</v>
      </c>
      <c r="AB15" s="53">
        <f t="shared" ca="1" si="12"/>
        <v>45.557000000000002</v>
      </c>
      <c r="AC15" s="54">
        <f t="shared" ca="1" si="34"/>
        <v>14</v>
      </c>
      <c r="AD15" s="53">
        <f t="shared" ca="1" si="13"/>
        <v>-0.14799999999999999</v>
      </c>
      <c r="AE15" s="54">
        <f t="shared" ca="1" si="35"/>
        <v>6</v>
      </c>
      <c r="AF15" s="65">
        <f t="shared" ca="1" si="36"/>
        <v>75</v>
      </c>
      <c r="AG15" s="47">
        <f t="shared" ca="1" si="37"/>
        <v>6</v>
      </c>
      <c r="AH15" s="56"/>
      <c r="AI15" s="53">
        <f t="shared" ca="1" si="14"/>
        <v>6.399</v>
      </c>
      <c r="AJ15" s="54">
        <f t="shared" ca="1" si="38"/>
        <v>1</v>
      </c>
      <c r="AK15" s="53">
        <f t="shared" ca="1" si="15"/>
        <v>14.576000000000001</v>
      </c>
      <c r="AL15" s="54">
        <f t="shared" ca="1" si="38"/>
        <v>1</v>
      </c>
      <c r="AM15" s="53">
        <f t="shared" ca="1" si="16"/>
        <v>18.829999999999998</v>
      </c>
      <c r="AN15" s="54">
        <f t="shared" ca="1" si="39"/>
        <v>3</v>
      </c>
      <c r="AO15" s="53">
        <f t="shared" ca="1" si="40"/>
        <v>19.109000000000002</v>
      </c>
      <c r="AP15" s="54">
        <f t="shared" ca="1" si="41"/>
        <v>1</v>
      </c>
      <c r="AQ15" s="65">
        <f t="shared" ca="1" si="42"/>
        <v>98</v>
      </c>
      <c r="AR15" s="47">
        <f t="shared" ca="1" si="43"/>
        <v>1</v>
      </c>
      <c r="AS15" s="56"/>
      <c r="AT15" s="46">
        <f t="shared" ca="1" si="44"/>
        <v>-0.88</v>
      </c>
      <c r="AU15" s="47">
        <f t="shared" ca="1" si="45"/>
        <v>12</v>
      </c>
      <c r="AV15" s="46">
        <f t="shared" ca="1" si="46"/>
        <v>12.4</v>
      </c>
      <c r="AW15" s="47">
        <f t="shared" ca="1" si="45"/>
        <v>1</v>
      </c>
      <c r="AX15" s="46">
        <f t="shared" ca="1" si="47"/>
        <v>298.27999999999997</v>
      </c>
      <c r="AY15" s="47">
        <f t="shared" ca="1" si="48"/>
        <v>5</v>
      </c>
      <c r="AZ15" s="46">
        <f t="shared" ca="1" si="49"/>
        <v>46.92</v>
      </c>
      <c r="BA15" s="47">
        <f t="shared" ca="1" si="50"/>
        <v>14</v>
      </c>
      <c r="BB15" s="46">
        <f t="shared" ca="1" si="51"/>
        <v>72</v>
      </c>
      <c r="BC15" s="47">
        <f t="shared" ca="1" si="52"/>
        <v>7</v>
      </c>
      <c r="BD15" s="56"/>
      <c r="BE15" s="53">
        <f t="shared" ca="1" si="17"/>
        <v>53.76</v>
      </c>
      <c r="BF15" s="54">
        <f t="shared" ca="1" si="53"/>
        <v>4</v>
      </c>
      <c r="BG15" s="53">
        <f t="shared" ca="1" si="18"/>
        <v>37.520000000000003</v>
      </c>
      <c r="BH15" s="54">
        <f t="shared" ca="1" si="54"/>
        <v>2</v>
      </c>
      <c r="BI15" s="53">
        <f t="shared" ca="1" si="19"/>
        <v>33.72</v>
      </c>
      <c r="BJ15" s="54">
        <f t="shared" ca="1" si="55"/>
        <v>3</v>
      </c>
      <c r="BK15" s="53">
        <f t="shared" ca="1" si="20"/>
        <v>23.76</v>
      </c>
      <c r="BL15" s="54">
        <f t="shared" ca="1" si="56"/>
        <v>2</v>
      </c>
      <c r="BM15" s="53">
        <f t="shared" ca="1" si="21"/>
        <v>54.091000000000001</v>
      </c>
      <c r="BN15" s="54">
        <f t="shared" ca="1" si="57"/>
        <v>1</v>
      </c>
      <c r="BO15" s="53">
        <f t="shared" ca="1" si="22"/>
        <v>9.52</v>
      </c>
      <c r="BP15" s="54">
        <f t="shared" ca="1" si="58"/>
        <v>1</v>
      </c>
      <c r="BQ15" s="65">
        <f t="shared" ca="1" si="59"/>
        <v>93</v>
      </c>
      <c r="BR15" s="47">
        <f t="shared" ca="1" si="60"/>
        <v>1</v>
      </c>
      <c r="BS15" s="56"/>
      <c r="BT15" s="57">
        <f>VLOOKUP($A15,'Ratings Season'!$A:$M,10,FALSE)</f>
        <v>-0.8</v>
      </c>
      <c r="BU15" s="54">
        <f t="shared" si="61"/>
        <v>10</v>
      </c>
      <c r="BV15" s="57">
        <f>VLOOKUP($A15,'Ratings Season'!$A:$M,12,FALSE)</f>
        <v>-2.9</v>
      </c>
      <c r="BW15" s="54">
        <f t="shared" si="62"/>
        <v>12</v>
      </c>
      <c r="BX15" s="57">
        <f>VLOOKUP($A15,'Ratings Season'!$A:$M,8,FALSE)</f>
        <v>-3.7</v>
      </c>
      <c r="BY15" s="58">
        <f t="shared" si="63"/>
        <v>12</v>
      </c>
      <c r="BZ15" s="72"/>
    </row>
    <row r="16" spans="1:78" s="3" customFormat="1" ht="25" customHeight="1" x14ac:dyDescent="0.2">
      <c r="A16" s="86" t="s">
        <v>11</v>
      </c>
      <c r="B16" s="53">
        <f t="shared" ca="1" si="0"/>
        <v>-9.3179999999999996</v>
      </c>
      <c r="C16" s="54">
        <f t="shared" ca="1" si="23"/>
        <v>18</v>
      </c>
      <c r="D16" s="55">
        <f t="shared" ca="1" si="1"/>
        <v>-9.4550000000000001</v>
      </c>
      <c r="E16" s="54">
        <f t="shared" ca="1" si="24"/>
        <v>17</v>
      </c>
      <c r="F16" s="55">
        <f t="shared" ca="1" si="2"/>
        <v>80.313000000000002</v>
      </c>
      <c r="G16" s="54">
        <f t="shared" ca="1" si="24"/>
        <v>2</v>
      </c>
      <c r="H16" s="55">
        <f t="shared" ca="1" si="3"/>
        <v>-1.1359999999999999</v>
      </c>
      <c r="I16" s="54">
        <f t="shared" ca="1" si="25"/>
        <v>13</v>
      </c>
      <c r="J16" s="49">
        <f t="shared" ca="1" si="4"/>
        <v>54</v>
      </c>
      <c r="K16" s="47">
        <f t="shared" ca="1" si="26"/>
        <v>14</v>
      </c>
      <c r="L16" s="56"/>
      <c r="M16" s="53">
        <f t="shared" ca="1" si="5"/>
        <v>11.000999999999999</v>
      </c>
      <c r="N16" s="54">
        <f t="shared" ca="1" si="6"/>
        <v>14</v>
      </c>
      <c r="O16" s="53">
        <f t="shared" ca="1" si="7"/>
        <v>16.946999999999999</v>
      </c>
      <c r="P16" s="54">
        <f t="shared" ca="1" si="27"/>
        <v>17</v>
      </c>
      <c r="Q16" s="53">
        <f t="shared" ca="1" si="8"/>
        <v>20.216999999999999</v>
      </c>
      <c r="R16" s="54">
        <f t="shared" ca="1" si="28"/>
        <v>16</v>
      </c>
      <c r="S16" s="55">
        <f t="shared" ca="1" si="9"/>
        <v>-2.4169999999999998</v>
      </c>
      <c r="T16" s="54">
        <f t="shared" ca="1" si="29"/>
        <v>18</v>
      </c>
      <c r="U16" s="49">
        <f t="shared" ca="1" si="30"/>
        <v>39</v>
      </c>
      <c r="V16" s="47">
        <f t="shared" ca="1" si="31"/>
        <v>17</v>
      </c>
      <c r="W16" s="56"/>
      <c r="X16" s="53">
        <f t="shared" ca="1" si="10"/>
        <v>39.192999999999998</v>
      </c>
      <c r="Y16" s="54">
        <f t="shared" ca="1" si="32"/>
        <v>18</v>
      </c>
      <c r="Z16" s="53">
        <f t="shared" ca="1" si="11"/>
        <v>20.172999999999998</v>
      </c>
      <c r="AA16" s="54">
        <f t="shared" ca="1" si="33"/>
        <v>16</v>
      </c>
      <c r="AB16" s="53">
        <f t="shared" ca="1" si="12"/>
        <v>45.356000000000002</v>
      </c>
      <c r="AC16" s="54">
        <f t="shared" ca="1" si="34"/>
        <v>15</v>
      </c>
      <c r="AD16" s="53">
        <f t="shared" ca="1" si="13"/>
        <v>-3.8740000000000001</v>
      </c>
      <c r="AE16" s="54">
        <f t="shared" ca="1" si="35"/>
        <v>14</v>
      </c>
      <c r="AF16" s="65">
        <f t="shared" ca="1" si="36"/>
        <v>41</v>
      </c>
      <c r="AG16" s="47">
        <f t="shared" ca="1" si="37"/>
        <v>17</v>
      </c>
      <c r="AH16" s="56"/>
      <c r="AI16" s="53">
        <f t="shared" ca="1" si="14"/>
        <v>11.38</v>
      </c>
      <c r="AJ16" s="54">
        <f t="shared" ca="1" si="38"/>
        <v>18</v>
      </c>
      <c r="AK16" s="53">
        <f t="shared" ca="1" si="15"/>
        <v>23.866</v>
      </c>
      <c r="AL16" s="54">
        <f t="shared" ca="1" si="38"/>
        <v>18</v>
      </c>
      <c r="AM16" s="53">
        <f t="shared" ca="1" si="16"/>
        <v>24.818000000000001</v>
      </c>
      <c r="AN16" s="54">
        <f t="shared" ca="1" si="39"/>
        <v>16</v>
      </c>
      <c r="AO16" s="53">
        <f t="shared" ca="1" si="40"/>
        <v>24.771999999999998</v>
      </c>
      <c r="AP16" s="54">
        <f t="shared" ca="1" si="41"/>
        <v>17</v>
      </c>
      <c r="AQ16" s="65">
        <f t="shared" ca="1" si="42"/>
        <v>35</v>
      </c>
      <c r="AR16" s="47">
        <f t="shared" ca="1" si="43"/>
        <v>18</v>
      </c>
      <c r="AS16" s="56"/>
      <c r="AT16" s="46">
        <f t="shared" ca="1" si="44"/>
        <v>-2.0910000000000002</v>
      </c>
      <c r="AU16" s="47">
        <f t="shared" ca="1" si="45"/>
        <v>13</v>
      </c>
      <c r="AV16" s="46">
        <f t="shared" ca="1" si="46"/>
        <v>8.2270000000000003</v>
      </c>
      <c r="AW16" s="47">
        <f t="shared" ca="1" si="45"/>
        <v>16</v>
      </c>
      <c r="AX16" s="46">
        <f t="shared" ca="1" si="47"/>
        <v>295.81799999999998</v>
      </c>
      <c r="AY16" s="47">
        <f t="shared" ca="1" si="48"/>
        <v>6</v>
      </c>
      <c r="AZ16" s="46">
        <f t="shared" ca="1" si="49"/>
        <v>43.817999999999998</v>
      </c>
      <c r="BA16" s="47">
        <f t="shared" ca="1" si="50"/>
        <v>18</v>
      </c>
      <c r="BB16" s="46">
        <f t="shared" ca="1" si="51"/>
        <v>51</v>
      </c>
      <c r="BC16" s="47">
        <f t="shared" ca="1" si="52"/>
        <v>15</v>
      </c>
      <c r="BD16" s="56"/>
      <c r="BE16" s="53">
        <f t="shared" ca="1" si="17"/>
        <v>42.182000000000002</v>
      </c>
      <c r="BF16" s="54">
        <f t="shared" ca="1" si="53"/>
        <v>16</v>
      </c>
      <c r="BG16" s="53">
        <f t="shared" ca="1" si="18"/>
        <v>51.682000000000002</v>
      </c>
      <c r="BH16" s="54">
        <f t="shared" ca="1" si="54"/>
        <v>14</v>
      </c>
      <c r="BI16" s="53">
        <f t="shared" ca="1" si="19"/>
        <v>21.454999999999998</v>
      </c>
      <c r="BJ16" s="54">
        <f t="shared" ca="1" si="55"/>
        <v>18</v>
      </c>
      <c r="BK16" s="53">
        <f t="shared" ca="1" si="20"/>
        <v>36.591000000000001</v>
      </c>
      <c r="BL16" s="54">
        <f t="shared" ca="1" si="56"/>
        <v>18</v>
      </c>
      <c r="BM16" s="53">
        <f t="shared" ca="1" si="21"/>
        <v>46.277999999999999</v>
      </c>
      <c r="BN16" s="54">
        <f t="shared" ca="1" si="57"/>
        <v>18</v>
      </c>
      <c r="BO16" s="53">
        <f t="shared" ca="1" si="22"/>
        <v>-9.3179999999999996</v>
      </c>
      <c r="BP16" s="54">
        <f t="shared" ca="1" si="58"/>
        <v>18</v>
      </c>
      <c r="BQ16" s="65">
        <f t="shared" ca="1" si="59"/>
        <v>4</v>
      </c>
      <c r="BR16" s="47">
        <f t="shared" ca="1" si="60"/>
        <v>18</v>
      </c>
      <c r="BS16" s="56"/>
      <c r="BT16" s="57">
        <f>VLOOKUP($A16,'Ratings Season'!$A:$M,10,FALSE)</f>
        <v>-5.3</v>
      </c>
      <c r="BU16" s="54">
        <f t="shared" si="61"/>
        <v>13</v>
      </c>
      <c r="BV16" s="57">
        <f>VLOOKUP($A16,'Ratings Season'!$A:$M,12,FALSE)</f>
        <v>-16.100000000000001</v>
      </c>
      <c r="BW16" s="54">
        <f t="shared" si="62"/>
        <v>17</v>
      </c>
      <c r="BX16" s="57">
        <f>VLOOKUP($A16,'Ratings Season'!$A:$M,8,FALSE)</f>
        <v>-21.4</v>
      </c>
      <c r="BY16" s="58">
        <f t="shared" si="63"/>
        <v>15</v>
      </c>
      <c r="BZ16" s="72"/>
    </row>
    <row r="17" spans="1:78" s="3" customFormat="1" ht="25" customHeight="1" x14ac:dyDescent="0.2">
      <c r="A17" s="87" t="s">
        <v>13</v>
      </c>
      <c r="B17" s="53">
        <f t="shared" ca="1" si="0"/>
        <v>2.375</v>
      </c>
      <c r="C17" s="54">
        <f t="shared" ca="1" si="23"/>
        <v>5</v>
      </c>
      <c r="D17" s="55">
        <f t="shared" ca="1" si="1"/>
        <v>-0.58299999999999996</v>
      </c>
      <c r="E17" s="54">
        <f t="shared" ca="1" si="24"/>
        <v>9</v>
      </c>
      <c r="F17" s="55">
        <f t="shared" ca="1" si="2"/>
        <v>74.004000000000005</v>
      </c>
      <c r="G17" s="54">
        <f t="shared" ca="1" si="24"/>
        <v>18</v>
      </c>
      <c r="H17" s="55">
        <f t="shared" ca="1" si="3"/>
        <v>0.58299999999999996</v>
      </c>
      <c r="I17" s="54">
        <f t="shared" ca="1" si="25"/>
        <v>8</v>
      </c>
      <c r="J17" s="49">
        <f t="shared" ca="1" si="4"/>
        <v>64</v>
      </c>
      <c r="K17" s="47">
        <f t="shared" ca="1" si="26"/>
        <v>8</v>
      </c>
      <c r="L17" s="56"/>
      <c r="M17" s="53">
        <f t="shared" ca="1" si="5"/>
        <v>11.387</v>
      </c>
      <c r="N17" s="54">
        <f t="shared" ca="1" si="6"/>
        <v>10</v>
      </c>
      <c r="O17" s="53">
        <f t="shared" ca="1" si="7"/>
        <v>19.361999999999998</v>
      </c>
      <c r="P17" s="54">
        <f t="shared" ca="1" si="27"/>
        <v>10</v>
      </c>
      <c r="Q17" s="53">
        <f t="shared" ca="1" si="8"/>
        <v>20.757000000000001</v>
      </c>
      <c r="R17" s="54">
        <f t="shared" ca="1" si="28"/>
        <v>12</v>
      </c>
      <c r="S17" s="55">
        <f t="shared" ca="1" si="9"/>
        <v>-1.0409999999999999</v>
      </c>
      <c r="T17" s="54">
        <f t="shared" ca="1" si="29"/>
        <v>13</v>
      </c>
      <c r="U17" s="49">
        <f t="shared" ca="1" si="30"/>
        <v>59</v>
      </c>
      <c r="V17" s="47">
        <f t="shared" ca="1" si="31"/>
        <v>12</v>
      </c>
      <c r="W17" s="56"/>
      <c r="X17" s="53">
        <f t="shared" ca="1" si="10"/>
        <v>42.280999999999999</v>
      </c>
      <c r="Y17" s="54">
        <f t="shared" ca="1" si="32"/>
        <v>13</v>
      </c>
      <c r="Z17" s="53">
        <f t="shared" ca="1" si="11"/>
        <v>22.808</v>
      </c>
      <c r="AA17" s="54">
        <f t="shared" ca="1" si="33"/>
        <v>8</v>
      </c>
      <c r="AB17" s="53">
        <f t="shared" ca="1" si="12"/>
        <v>48.039000000000001</v>
      </c>
      <c r="AC17" s="54">
        <f t="shared" ca="1" si="34"/>
        <v>7</v>
      </c>
      <c r="AD17" s="53">
        <f t="shared" ca="1" si="13"/>
        <v>-0.24299999999999999</v>
      </c>
      <c r="AE17" s="54">
        <f t="shared" ca="1" si="35"/>
        <v>7</v>
      </c>
      <c r="AF17" s="65">
        <f t="shared" ca="1" si="36"/>
        <v>69</v>
      </c>
      <c r="AG17" s="47">
        <f t="shared" ca="1" si="37"/>
        <v>9</v>
      </c>
      <c r="AH17" s="56"/>
      <c r="AI17" s="53">
        <f t="shared" ca="1" si="14"/>
        <v>7.6769999999999996</v>
      </c>
      <c r="AJ17" s="54">
        <f t="shared" ca="1" si="38"/>
        <v>4</v>
      </c>
      <c r="AK17" s="53">
        <f t="shared" ca="1" si="15"/>
        <v>17.504999999999999</v>
      </c>
      <c r="AL17" s="54">
        <f t="shared" ca="1" si="38"/>
        <v>2</v>
      </c>
      <c r="AM17" s="53">
        <f t="shared" ca="1" si="16"/>
        <v>19.143000000000001</v>
      </c>
      <c r="AN17" s="54">
        <f t="shared" ca="1" si="39"/>
        <v>4</v>
      </c>
      <c r="AO17" s="53">
        <f t="shared" ca="1" si="40"/>
        <v>19.545000000000002</v>
      </c>
      <c r="AP17" s="54">
        <f t="shared" ca="1" si="41"/>
        <v>2</v>
      </c>
      <c r="AQ17" s="65">
        <f t="shared" ca="1" si="42"/>
        <v>92</v>
      </c>
      <c r="AR17" s="47">
        <f t="shared" ca="1" si="43"/>
        <v>2</v>
      </c>
      <c r="AS17" s="56"/>
      <c r="AT17" s="46">
        <f t="shared" ca="1" si="44"/>
        <v>5.75</v>
      </c>
      <c r="AU17" s="47">
        <f t="shared" ca="1" si="45"/>
        <v>2</v>
      </c>
      <c r="AV17" s="46">
        <f t="shared" ca="1" si="46"/>
        <v>10.875</v>
      </c>
      <c r="AW17" s="47">
        <f t="shared" ca="1" si="45"/>
        <v>6</v>
      </c>
      <c r="AX17" s="46">
        <f t="shared" ca="1" si="47"/>
        <v>295.58300000000003</v>
      </c>
      <c r="AY17" s="47">
        <f t="shared" ca="1" si="48"/>
        <v>7</v>
      </c>
      <c r="AZ17" s="46">
        <f t="shared" ca="1" si="49"/>
        <v>49.457999999999998</v>
      </c>
      <c r="BA17" s="47">
        <f t="shared" ca="1" si="50"/>
        <v>8</v>
      </c>
      <c r="BB17" s="46">
        <f t="shared" ca="1" si="51"/>
        <v>81</v>
      </c>
      <c r="BC17" s="47">
        <f t="shared" ca="1" si="52"/>
        <v>4</v>
      </c>
      <c r="BD17" s="56"/>
      <c r="BE17" s="53">
        <f t="shared" ca="1" si="17"/>
        <v>50</v>
      </c>
      <c r="BF17" s="54">
        <f t="shared" ca="1" si="53"/>
        <v>6</v>
      </c>
      <c r="BG17" s="53">
        <f t="shared" ca="1" si="18"/>
        <v>43.917000000000002</v>
      </c>
      <c r="BH17" s="54">
        <f t="shared" ca="1" si="54"/>
        <v>5</v>
      </c>
      <c r="BI17" s="53">
        <f t="shared" ca="1" si="19"/>
        <v>30.707999999999998</v>
      </c>
      <c r="BJ17" s="54">
        <f t="shared" ca="1" si="55"/>
        <v>8</v>
      </c>
      <c r="BK17" s="53">
        <f t="shared" ca="1" si="20"/>
        <v>22.957999999999998</v>
      </c>
      <c r="BL17" s="54">
        <f t="shared" ca="1" si="56"/>
        <v>1</v>
      </c>
      <c r="BM17" s="53">
        <f t="shared" ca="1" si="21"/>
        <v>51.46</v>
      </c>
      <c r="BN17" s="54">
        <f t="shared" ca="1" si="57"/>
        <v>5</v>
      </c>
      <c r="BO17" s="53">
        <f t="shared" ca="1" si="22"/>
        <v>2.375</v>
      </c>
      <c r="BP17" s="54">
        <f t="shared" ca="1" si="58"/>
        <v>5</v>
      </c>
      <c r="BQ17" s="65">
        <f t="shared" ca="1" si="59"/>
        <v>76</v>
      </c>
      <c r="BR17" s="47">
        <f t="shared" ca="1" si="60"/>
        <v>4</v>
      </c>
      <c r="BS17" s="56"/>
      <c r="BT17" s="57">
        <f>VLOOKUP($A17,'Ratings Season'!$A:$M,10,FALSE)</f>
        <v>-7.7</v>
      </c>
      <c r="BU17" s="54">
        <f t="shared" si="61"/>
        <v>15</v>
      </c>
      <c r="BV17" s="57">
        <f>VLOOKUP($A17,'Ratings Season'!$A:$M,12,FALSE)</f>
        <v>-7.3</v>
      </c>
      <c r="BW17" s="54">
        <f t="shared" si="62"/>
        <v>14</v>
      </c>
      <c r="BX17" s="57">
        <f>VLOOKUP($A17,'Ratings Season'!$A:$M,8,FALSE)</f>
        <v>-15</v>
      </c>
      <c r="BY17" s="58">
        <f t="shared" si="63"/>
        <v>14</v>
      </c>
      <c r="BZ17" s="72"/>
    </row>
    <row r="18" spans="1:78" s="3" customFormat="1" ht="25" customHeight="1" x14ac:dyDescent="0.2">
      <c r="A18" s="88" t="s">
        <v>5</v>
      </c>
      <c r="B18" s="53">
        <f t="shared" ca="1" si="0"/>
        <v>-2.2730000000000001</v>
      </c>
      <c r="C18" s="54">
        <f t="shared" ca="1" si="23"/>
        <v>12</v>
      </c>
      <c r="D18" s="55">
        <f t="shared" ca="1" si="1"/>
        <v>-2.7730000000000001</v>
      </c>
      <c r="E18" s="54">
        <f t="shared" ca="1" si="24"/>
        <v>12</v>
      </c>
      <c r="F18" s="55">
        <f t="shared" ca="1" si="2"/>
        <v>74.605000000000004</v>
      </c>
      <c r="G18" s="54">
        <f t="shared" ca="1" si="24"/>
        <v>16</v>
      </c>
      <c r="H18" s="55">
        <f t="shared" ca="1" si="3"/>
        <v>-6.5</v>
      </c>
      <c r="I18" s="54">
        <f t="shared" ca="1" si="25"/>
        <v>18</v>
      </c>
      <c r="J18" s="49">
        <f t="shared" ca="1" si="4"/>
        <v>46</v>
      </c>
      <c r="K18" s="47">
        <f t="shared" ca="1" si="26"/>
        <v>17</v>
      </c>
      <c r="L18" s="56"/>
      <c r="M18" s="53">
        <f t="shared" ca="1" si="5"/>
        <v>11.975</v>
      </c>
      <c r="N18" s="54">
        <f t="shared" ca="1" si="6"/>
        <v>6</v>
      </c>
      <c r="O18" s="53">
        <f t="shared" ca="1" si="7"/>
        <v>19.545000000000002</v>
      </c>
      <c r="P18" s="54">
        <f t="shared" ca="1" si="27"/>
        <v>9</v>
      </c>
      <c r="Q18" s="53">
        <f t="shared" ca="1" si="8"/>
        <v>21.905000000000001</v>
      </c>
      <c r="R18" s="54">
        <f t="shared" ca="1" si="28"/>
        <v>5</v>
      </c>
      <c r="S18" s="55">
        <f t="shared" ca="1" si="9"/>
        <v>-0.46600000000000003</v>
      </c>
      <c r="T18" s="54">
        <f t="shared" ca="1" si="29"/>
        <v>11</v>
      </c>
      <c r="U18" s="49">
        <f t="shared" ca="1" si="30"/>
        <v>73</v>
      </c>
      <c r="V18" s="47">
        <f t="shared" ca="1" si="31"/>
        <v>7</v>
      </c>
      <c r="W18" s="56"/>
      <c r="X18" s="53">
        <f t="shared" ca="1" si="10"/>
        <v>42.301000000000002</v>
      </c>
      <c r="Y18" s="54">
        <f t="shared" ca="1" si="32"/>
        <v>12</v>
      </c>
      <c r="Z18" s="53">
        <f t="shared" ca="1" si="11"/>
        <v>22.388999999999999</v>
      </c>
      <c r="AA18" s="54">
        <f t="shared" ca="1" si="33"/>
        <v>11</v>
      </c>
      <c r="AB18" s="53">
        <f t="shared" ca="1" si="12"/>
        <v>47.917000000000002</v>
      </c>
      <c r="AC18" s="54">
        <f t="shared" ca="1" si="34"/>
        <v>10</v>
      </c>
      <c r="AD18" s="53">
        <f t="shared" ca="1" si="13"/>
        <v>-1.3879999999999999</v>
      </c>
      <c r="AE18" s="54">
        <f t="shared" ca="1" si="35"/>
        <v>10</v>
      </c>
      <c r="AF18" s="65">
        <f t="shared" ca="1" si="36"/>
        <v>61</v>
      </c>
      <c r="AG18" s="47">
        <f t="shared" ca="1" si="37"/>
        <v>12</v>
      </c>
      <c r="AH18" s="56"/>
      <c r="AI18" s="53">
        <f t="shared" ca="1" si="14"/>
        <v>9.843</v>
      </c>
      <c r="AJ18" s="54">
        <f t="shared" ca="1" si="38"/>
        <v>16</v>
      </c>
      <c r="AK18" s="53">
        <f t="shared" ca="1" si="15"/>
        <v>19.372</v>
      </c>
      <c r="AL18" s="54">
        <f t="shared" ca="1" si="38"/>
        <v>8</v>
      </c>
      <c r="AM18" s="53">
        <f t="shared" ca="1" si="16"/>
        <v>20.693999999999999</v>
      </c>
      <c r="AN18" s="54">
        <f t="shared" ca="1" si="39"/>
        <v>8</v>
      </c>
      <c r="AO18" s="53">
        <f t="shared" ca="1" si="40"/>
        <v>23.285</v>
      </c>
      <c r="AP18" s="54">
        <f t="shared" ca="1" si="41"/>
        <v>11</v>
      </c>
      <c r="AQ18" s="65">
        <f t="shared" ca="1" si="42"/>
        <v>61</v>
      </c>
      <c r="AR18" s="47">
        <f t="shared" ca="1" si="43"/>
        <v>10</v>
      </c>
      <c r="AS18" s="56"/>
      <c r="AT18" s="46">
        <f t="shared" ca="1" si="44"/>
        <v>3.0910000000000002</v>
      </c>
      <c r="AU18" s="47">
        <f t="shared" ca="1" si="45"/>
        <v>6</v>
      </c>
      <c r="AV18" s="46">
        <f t="shared" ca="1" si="46"/>
        <v>9.5909999999999993</v>
      </c>
      <c r="AW18" s="47">
        <f t="shared" ca="1" si="45"/>
        <v>11</v>
      </c>
      <c r="AX18" s="46">
        <f t="shared" ca="1" si="47"/>
        <v>299.04500000000002</v>
      </c>
      <c r="AY18" s="47">
        <f t="shared" ca="1" si="48"/>
        <v>4</v>
      </c>
      <c r="AZ18" s="46">
        <f t="shared" ca="1" si="49"/>
        <v>47.454999999999998</v>
      </c>
      <c r="BA18" s="47">
        <f t="shared" ca="1" si="50"/>
        <v>13</v>
      </c>
      <c r="BB18" s="46">
        <f t="shared" ca="1" si="51"/>
        <v>70</v>
      </c>
      <c r="BC18" s="47">
        <f t="shared" ca="1" si="52"/>
        <v>9</v>
      </c>
      <c r="BD18" s="56"/>
      <c r="BE18" s="53">
        <f t="shared" ca="1" si="17"/>
        <v>55.226999999999997</v>
      </c>
      <c r="BF18" s="54">
        <f t="shared" ca="1" si="53"/>
        <v>2</v>
      </c>
      <c r="BG18" s="53">
        <f t="shared" ca="1" si="18"/>
        <v>45</v>
      </c>
      <c r="BH18" s="54">
        <f t="shared" ca="1" si="54"/>
        <v>7</v>
      </c>
      <c r="BI18" s="53">
        <f t="shared" ca="1" si="19"/>
        <v>22.681999999999999</v>
      </c>
      <c r="BJ18" s="54">
        <f t="shared" ca="1" si="55"/>
        <v>16</v>
      </c>
      <c r="BK18" s="53">
        <f t="shared" ca="1" si="20"/>
        <v>30.818000000000001</v>
      </c>
      <c r="BL18" s="54">
        <f t="shared" ca="1" si="56"/>
        <v>13</v>
      </c>
      <c r="BM18" s="53">
        <f t="shared" ca="1" si="21"/>
        <v>51.787999999999997</v>
      </c>
      <c r="BN18" s="54">
        <f t="shared" ca="1" si="57"/>
        <v>4</v>
      </c>
      <c r="BO18" s="53">
        <f t="shared" ca="1" si="22"/>
        <v>-2.2730000000000001</v>
      </c>
      <c r="BP18" s="54">
        <f t="shared" ca="1" si="58"/>
        <v>12</v>
      </c>
      <c r="BQ18" s="65">
        <f t="shared" ca="1" si="59"/>
        <v>52</v>
      </c>
      <c r="BR18" s="47">
        <f t="shared" ca="1" si="60"/>
        <v>8</v>
      </c>
      <c r="BS18" s="56"/>
      <c r="BT18" s="57">
        <f>VLOOKUP($A18,'Ratings Season'!$A:$M,10,FALSE)</f>
        <v>-20.8</v>
      </c>
      <c r="BU18" s="54">
        <f t="shared" si="61"/>
        <v>18</v>
      </c>
      <c r="BV18" s="57">
        <f>VLOOKUP($A18,'Ratings Season'!$A:$M,12,FALSE)</f>
        <v>-11.1</v>
      </c>
      <c r="BW18" s="54">
        <f t="shared" si="62"/>
        <v>16</v>
      </c>
      <c r="BX18" s="57">
        <f>VLOOKUP($A18,'Ratings Season'!$A:$M,8,FALSE)</f>
        <v>-31.9</v>
      </c>
      <c r="BY18" s="58">
        <f t="shared" si="63"/>
        <v>17</v>
      </c>
      <c r="BZ18" s="72"/>
    </row>
    <row r="19" spans="1:78" s="3" customFormat="1" ht="25" customHeight="1" x14ac:dyDescent="0.2">
      <c r="A19" s="89" t="s">
        <v>15</v>
      </c>
      <c r="B19" s="53">
        <f t="shared" ca="1" si="0"/>
        <v>-0.13600000000000001</v>
      </c>
      <c r="C19" s="54">
        <f t="shared" ca="1" si="23"/>
        <v>7</v>
      </c>
      <c r="D19" s="55">
        <f t="shared" ca="1" si="1"/>
        <v>-4</v>
      </c>
      <c r="E19" s="54">
        <f t="shared" ca="1" si="24"/>
        <v>14</v>
      </c>
      <c r="F19" s="55">
        <f t="shared" ca="1" si="2"/>
        <v>75.319999999999993</v>
      </c>
      <c r="G19" s="54">
        <f t="shared" ca="1" si="24"/>
        <v>14</v>
      </c>
      <c r="H19" s="55">
        <f t="shared" ca="1" si="3"/>
        <v>-0.90900000000000003</v>
      </c>
      <c r="I19" s="54">
        <f t="shared" ca="1" si="25"/>
        <v>11</v>
      </c>
      <c r="J19" s="49">
        <f t="shared" ca="1" si="4"/>
        <v>58</v>
      </c>
      <c r="K19" s="47">
        <f t="shared" ca="1" si="26"/>
        <v>11</v>
      </c>
      <c r="L19" s="56"/>
      <c r="M19" s="53">
        <f t="shared" ca="1" si="5"/>
        <v>12.051</v>
      </c>
      <c r="N19" s="54">
        <f t="shared" ca="1" si="6"/>
        <v>5</v>
      </c>
      <c r="O19" s="53">
        <f t="shared" ca="1" si="7"/>
        <v>18.478999999999999</v>
      </c>
      <c r="P19" s="54">
        <f t="shared" ca="1" si="27"/>
        <v>14</v>
      </c>
      <c r="Q19" s="53">
        <f t="shared" ca="1" si="8"/>
        <v>21.82</v>
      </c>
      <c r="R19" s="54">
        <f t="shared" ca="1" si="28"/>
        <v>7</v>
      </c>
      <c r="S19" s="55">
        <f t="shared" ca="1" si="9"/>
        <v>-0.44500000000000001</v>
      </c>
      <c r="T19" s="54">
        <f t="shared" ca="1" si="29"/>
        <v>10</v>
      </c>
      <c r="U19" s="49">
        <f t="shared" ca="1" si="30"/>
        <v>68</v>
      </c>
      <c r="V19" s="47">
        <f t="shared" ca="1" si="31"/>
        <v>9</v>
      </c>
      <c r="W19" s="56"/>
      <c r="X19" s="53">
        <f t="shared" ca="1" si="10"/>
        <v>40.945999999999998</v>
      </c>
      <c r="Y19" s="54">
        <f t="shared" ca="1" si="32"/>
        <v>15</v>
      </c>
      <c r="Z19" s="53">
        <f t="shared" ca="1" si="11"/>
        <v>21.141999999999999</v>
      </c>
      <c r="AA19" s="54">
        <f t="shared" ca="1" si="33"/>
        <v>14</v>
      </c>
      <c r="AB19" s="53">
        <f t="shared" ca="1" si="12"/>
        <v>46.930999999999997</v>
      </c>
      <c r="AC19" s="54">
        <f t="shared" ca="1" si="34"/>
        <v>11</v>
      </c>
      <c r="AD19" s="53">
        <f t="shared" ca="1" si="13"/>
        <v>-2.4900000000000002</v>
      </c>
      <c r="AE19" s="54">
        <f t="shared" ca="1" si="35"/>
        <v>12</v>
      </c>
      <c r="AF19" s="65">
        <f t="shared" ca="1" si="36"/>
        <v>52</v>
      </c>
      <c r="AG19" s="47">
        <f t="shared" ca="1" si="37"/>
        <v>14</v>
      </c>
      <c r="AH19" s="56"/>
      <c r="AI19" s="53">
        <f t="shared" ca="1" si="14"/>
        <v>8.3040000000000003</v>
      </c>
      <c r="AJ19" s="54">
        <f t="shared" ca="1" si="38"/>
        <v>7</v>
      </c>
      <c r="AK19" s="53">
        <f t="shared" ca="1" si="15"/>
        <v>19.927</v>
      </c>
      <c r="AL19" s="54">
        <f t="shared" ca="1" si="38"/>
        <v>10</v>
      </c>
      <c r="AM19" s="53">
        <f t="shared" ca="1" si="16"/>
        <v>21.568999999999999</v>
      </c>
      <c r="AN19" s="54">
        <f t="shared" ca="1" si="39"/>
        <v>10</v>
      </c>
      <c r="AO19" s="53">
        <f t="shared" ca="1" si="40"/>
        <v>23.277000000000001</v>
      </c>
      <c r="AP19" s="54">
        <f t="shared" ca="1" si="41"/>
        <v>10</v>
      </c>
      <c r="AQ19" s="65">
        <f t="shared" ca="1" si="42"/>
        <v>67</v>
      </c>
      <c r="AR19" s="47">
        <f t="shared" ca="1" si="43"/>
        <v>7</v>
      </c>
      <c r="AS19" s="56"/>
      <c r="AT19" s="46">
        <f t="shared" ca="1" si="44"/>
        <v>4.7270000000000003</v>
      </c>
      <c r="AU19" s="47">
        <f t="shared" ca="1" si="45"/>
        <v>4</v>
      </c>
      <c r="AV19" s="46">
        <f t="shared" ca="1" si="46"/>
        <v>11.635999999999999</v>
      </c>
      <c r="AW19" s="47">
        <f t="shared" ca="1" si="45"/>
        <v>3</v>
      </c>
      <c r="AX19" s="46">
        <f t="shared" ca="1" si="47"/>
        <v>300.27300000000002</v>
      </c>
      <c r="AY19" s="47">
        <f t="shared" ca="1" si="48"/>
        <v>2</v>
      </c>
      <c r="AZ19" s="46">
        <f t="shared" ca="1" si="49"/>
        <v>49.091000000000001</v>
      </c>
      <c r="BA19" s="47">
        <f t="shared" ca="1" si="50"/>
        <v>10</v>
      </c>
      <c r="BB19" s="46">
        <f t="shared" ca="1" si="51"/>
        <v>85</v>
      </c>
      <c r="BC19" s="47">
        <f t="shared" ca="1" si="52"/>
        <v>2</v>
      </c>
      <c r="BD19" s="56"/>
      <c r="BE19" s="53">
        <f t="shared" ca="1" si="17"/>
        <v>46</v>
      </c>
      <c r="BF19" s="54">
        <f t="shared" ca="1" si="53"/>
        <v>9</v>
      </c>
      <c r="BG19" s="53">
        <f t="shared" ca="1" si="18"/>
        <v>48.091000000000001</v>
      </c>
      <c r="BH19" s="54">
        <f t="shared" ca="1" si="54"/>
        <v>8</v>
      </c>
      <c r="BI19" s="53">
        <f t="shared" ca="1" si="19"/>
        <v>25.227</v>
      </c>
      <c r="BJ19" s="54">
        <f t="shared" ca="1" si="55"/>
        <v>13</v>
      </c>
      <c r="BK19" s="53">
        <f t="shared" ca="1" si="20"/>
        <v>30.135999999999999</v>
      </c>
      <c r="BL19" s="54">
        <f t="shared" ca="1" si="56"/>
        <v>10</v>
      </c>
      <c r="BM19" s="53">
        <f t="shared" ca="1" si="21"/>
        <v>50.463000000000001</v>
      </c>
      <c r="BN19" s="54">
        <f t="shared" ca="1" si="57"/>
        <v>8</v>
      </c>
      <c r="BO19" s="53">
        <f t="shared" ca="1" si="22"/>
        <v>-0.13600000000000001</v>
      </c>
      <c r="BP19" s="54">
        <f t="shared" ca="1" si="58"/>
        <v>7</v>
      </c>
      <c r="BQ19" s="65">
        <f t="shared" ca="1" si="59"/>
        <v>51</v>
      </c>
      <c r="BR19" s="47">
        <f t="shared" ca="1" si="60"/>
        <v>9</v>
      </c>
      <c r="BS19" s="56"/>
      <c r="BT19" s="57">
        <f>VLOOKUP($A19,'Ratings Season'!$A:$M,10,FALSE)</f>
        <v>-4.2</v>
      </c>
      <c r="BU19" s="54">
        <f t="shared" si="61"/>
        <v>11</v>
      </c>
      <c r="BV19" s="57">
        <f>VLOOKUP($A19,'Ratings Season'!$A:$M,12,FALSE)</f>
        <v>-4.9000000000000004</v>
      </c>
      <c r="BW19" s="54">
        <f t="shared" si="62"/>
        <v>13</v>
      </c>
      <c r="BX19" s="57">
        <f>VLOOKUP($A19,'Ratings Season'!$A:$M,8,FALSE)</f>
        <v>-9.1</v>
      </c>
      <c r="BY19" s="58">
        <f t="shared" si="63"/>
        <v>13</v>
      </c>
      <c r="BZ19" s="72"/>
    </row>
    <row r="20" spans="1:78" s="3" customFormat="1" ht="25" customHeight="1" x14ac:dyDescent="0.2">
      <c r="A20" s="90" t="s">
        <v>1</v>
      </c>
      <c r="B20" s="53">
        <f t="shared" ca="1" si="0"/>
        <v>-0.435</v>
      </c>
      <c r="C20" s="54">
        <f t="shared" ca="1" si="23"/>
        <v>9</v>
      </c>
      <c r="D20" s="55">
        <f t="shared" ca="1" si="1"/>
        <v>-3.8260000000000001</v>
      </c>
      <c r="E20" s="54">
        <f t="shared" ca="1" si="24"/>
        <v>13</v>
      </c>
      <c r="F20" s="55">
        <f t="shared" ca="1" si="2"/>
        <v>77.727999999999994</v>
      </c>
      <c r="G20" s="54">
        <f t="shared" ca="1" si="24"/>
        <v>6</v>
      </c>
      <c r="H20" s="55">
        <f t="shared" ca="1" si="3"/>
        <v>-1</v>
      </c>
      <c r="I20" s="54">
        <f t="shared" ca="1" si="25"/>
        <v>12</v>
      </c>
      <c r="J20" s="49">
        <f t="shared" ca="1" si="4"/>
        <v>64</v>
      </c>
      <c r="K20" s="47">
        <f t="shared" ca="1" si="26"/>
        <v>8</v>
      </c>
      <c r="L20" s="56"/>
      <c r="M20" s="53">
        <f t="shared" ca="1" si="5"/>
        <v>13.156000000000001</v>
      </c>
      <c r="N20" s="54">
        <f t="shared" ca="1" si="6"/>
        <v>1</v>
      </c>
      <c r="O20" s="53">
        <f t="shared" ca="1" si="7"/>
        <v>20.884</v>
      </c>
      <c r="P20" s="54">
        <f t="shared" ca="1" si="27"/>
        <v>3</v>
      </c>
      <c r="Q20" s="53">
        <f t="shared" ca="1" si="8"/>
        <v>25.774999999999999</v>
      </c>
      <c r="R20" s="54">
        <f t="shared" ca="1" si="28"/>
        <v>1</v>
      </c>
      <c r="S20" s="55">
        <f t="shared" ca="1" si="9"/>
        <v>-9.2999999999999999E-2</v>
      </c>
      <c r="T20" s="54">
        <f t="shared" ca="1" si="29"/>
        <v>9</v>
      </c>
      <c r="U20" s="49">
        <f t="shared" ca="1" si="30"/>
        <v>90</v>
      </c>
      <c r="V20" s="47">
        <f t="shared" ca="1" si="31"/>
        <v>1</v>
      </c>
      <c r="W20" s="56"/>
      <c r="X20" s="53">
        <f t="shared" ca="1" si="10"/>
        <v>43.765000000000001</v>
      </c>
      <c r="Y20" s="54">
        <f t="shared" ca="1" si="32"/>
        <v>6</v>
      </c>
      <c r="Z20" s="53">
        <f t="shared" ca="1" si="11"/>
        <v>24.376999999999999</v>
      </c>
      <c r="AA20" s="54">
        <f t="shared" ca="1" si="33"/>
        <v>2</v>
      </c>
      <c r="AB20" s="53">
        <f t="shared" ca="1" si="12"/>
        <v>52.061999999999998</v>
      </c>
      <c r="AC20" s="54">
        <f t="shared" ca="1" si="34"/>
        <v>1</v>
      </c>
      <c r="AD20" s="53">
        <f t="shared" ca="1" si="13"/>
        <v>5.3760000000000003</v>
      </c>
      <c r="AE20" s="54">
        <f t="shared" ca="1" si="35"/>
        <v>1</v>
      </c>
      <c r="AF20" s="65">
        <f t="shared" ca="1" si="36"/>
        <v>94</v>
      </c>
      <c r="AG20" s="47">
        <f t="shared" ca="1" si="37"/>
        <v>1</v>
      </c>
      <c r="AH20" s="56"/>
      <c r="AI20" s="53">
        <f t="shared" ca="1" si="14"/>
        <v>7.6340000000000003</v>
      </c>
      <c r="AJ20" s="54">
        <f t="shared" ca="1" si="38"/>
        <v>3</v>
      </c>
      <c r="AK20" s="53">
        <f t="shared" ca="1" si="15"/>
        <v>18.881</v>
      </c>
      <c r="AL20" s="54">
        <f t="shared" ca="1" si="38"/>
        <v>6</v>
      </c>
      <c r="AM20" s="53">
        <f t="shared" ca="1" si="16"/>
        <v>18.387</v>
      </c>
      <c r="AN20" s="54">
        <f t="shared" ca="1" si="39"/>
        <v>2</v>
      </c>
      <c r="AO20" s="53">
        <f t="shared" ca="1" si="40"/>
        <v>21.398</v>
      </c>
      <c r="AP20" s="54">
        <f t="shared" ca="1" si="41"/>
        <v>6</v>
      </c>
      <c r="AQ20" s="65">
        <f t="shared" ca="1" si="42"/>
        <v>87</v>
      </c>
      <c r="AR20" s="47">
        <f t="shared" ca="1" si="43"/>
        <v>4</v>
      </c>
      <c r="AS20" s="56"/>
      <c r="AT20" s="46">
        <f t="shared" ca="1" si="44"/>
        <v>1.9570000000000001</v>
      </c>
      <c r="AU20" s="47">
        <f t="shared" ca="1" si="45"/>
        <v>8</v>
      </c>
      <c r="AV20" s="46">
        <f t="shared" ca="1" si="46"/>
        <v>11.348000000000001</v>
      </c>
      <c r="AW20" s="47">
        <f t="shared" ca="1" si="45"/>
        <v>5</v>
      </c>
      <c r="AX20" s="46">
        <f t="shared" ca="1" si="47"/>
        <v>299.39100000000002</v>
      </c>
      <c r="AY20" s="47">
        <f t="shared" ca="1" si="48"/>
        <v>3</v>
      </c>
      <c r="AZ20" s="46">
        <f t="shared" ca="1" si="49"/>
        <v>50.347999999999999</v>
      </c>
      <c r="BA20" s="47">
        <f t="shared" ca="1" si="50"/>
        <v>4</v>
      </c>
      <c r="BB20" s="46">
        <f t="shared" ca="1" si="51"/>
        <v>84</v>
      </c>
      <c r="BC20" s="47">
        <f t="shared" ca="1" si="52"/>
        <v>3</v>
      </c>
      <c r="BD20" s="56"/>
      <c r="BE20" s="53">
        <f t="shared" ca="1" si="17"/>
        <v>57.738999999999997</v>
      </c>
      <c r="BF20" s="54">
        <f t="shared" ca="1" si="53"/>
        <v>1</v>
      </c>
      <c r="BG20" s="53">
        <f t="shared" ca="1" si="18"/>
        <v>43.609000000000002</v>
      </c>
      <c r="BH20" s="54">
        <f t="shared" ca="1" si="54"/>
        <v>4</v>
      </c>
      <c r="BI20" s="53">
        <f t="shared" ca="1" si="19"/>
        <v>27.087</v>
      </c>
      <c r="BJ20" s="54">
        <f t="shared" ca="1" si="55"/>
        <v>12</v>
      </c>
      <c r="BK20" s="53">
        <f t="shared" ca="1" si="20"/>
        <v>29.303999999999998</v>
      </c>
      <c r="BL20" s="54">
        <f t="shared" ca="1" si="56"/>
        <v>8</v>
      </c>
      <c r="BM20" s="53">
        <f t="shared" ca="1" si="21"/>
        <v>50.59</v>
      </c>
      <c r="BN20" s="54">
        <f t="shared" ca="1" si="57"/>
        <v>7</v>
      </c>
      <c r="BO20" s="53">
        <f t="shared" ca="1" si="22"/>
        <v>-0.435</v>
      </c>
      <c r="BP20" s="54">
        <f t="shared" ca="1" si="58"/>
        <v>9</v>
      </c>
      <c r="BQ20" s="65">
        <f t="shared" ca="1" si="59"/>
        <v>65</v>
      </c>
      <c r="BR20" s="47">
        <f t="shared" ca="1" si="60"/>
        <v>6</v>
      </c>
      <c r="BS20" s="56"/>
      <c r="BT20" s="57">
        <f>VLOOKUP($A20,'Ratings Season'!$A:$M,10,FALSE)</f>
        <v>-4.4000000000000004</v>
      </c>
      <c r="BU20" s="54">
        <f t="shared" si="61"/>
        <v>12</v>
      </c>
      <c r="BV20" s="57">
        <f>VLOOKUP($A20,'Ratings Season'!$A:$M,12,FALSE)</f>
        <v>0.8</v>
      </c>
      <c r="BW20" s="54">
        <f t="shared" si="62"/>
        <v>11</v>
      </c>
      <c r="BX20" s="57">
        <f>VLOOKUP($A20,'Ratings Season'!$A:$M,8,FALSE)</f>
        <v>-3.5</v>
      </c>
      <c r="BY20" s="58">
        <f t="shared" si="63"/>
        <v>11</v>
      </c>
      <c r="BZ20" s="72"/>
    </row>
    <row r="21" spans="1:78" s="3" customFormat="1" ht="25" customHeight="1" x14ac:dyDescent="0.2">
      <c r="A21" s="91" t="s">
        <v>18</v>
      </c>
      <c r="B21" s="53">
        <f t="shared" ca="1" si="0"/>
        <v>-1.6359999999999999</v>
      </c>
      <c r="C21" s="54">
        <f t="shared" ca="1" si="23"/>
        <v>11</v>
      </c>
      <c r="D21" s="55">
        <f t="shared" ca="1" si="1"/>
        <v>-14.409000000000001</v>
      </c>
      <c r="E21" s="54">
        <f t="shared" ca="1" si="24"/>
        <v>18</v>
      </c>
      <c r="F21" s="55">
        <f t="shared" ca="1" si="2"/>
        <v>77.564999999999998</v>
      </c>
      <c r="G21" s="54">
        <f t="shared" ca="1" si="24"/>
        <v>7</v>
      </c>
      <c r="H21" s="55">
        <f t="shared" ca="1" si="3"/>
        <v>1.3640000000000001</v>
      </c>
      <c r="I21" s="54">
        <f t="shared" ca="1" si="25"/>
        <v>6</v>
      </c>
      <c r="J21" s="49">
        <f t="shared" ca="1" si="4"/>
        <v>62</v>
      </c>
      <c r="K21" s="47">
        <f t="shared" ca="1" si="26"/>
        <v>10</v>
      </c>
      <c r="L21" s="56"/>
      <c r="M21" s="53">
        <f t="shared" ca="1" si="5"/>
        <v>11.052</v>
      </c>
      <c r="N21" s="54">
        <f t="shared" ca="1" si="6"/>
        <v>13</v>
      </c>
      <c r="O21" s="53">
        <f t="shared" ca="1" si="7"/>
        <v>18.939</v>
      </c>
      <c r="P21" s="54">
        <f t="shared" ca="1" si="27"/>
        <v>12</v>
      </c>
      <c r="Q21" s="53">
        <f t="shared" ca="1" si="8"/>
        <v>19.100000000000001</v>
      </c>
      <c r="R21" s="54">
        <f t="shared" ca="1" si="28"/>
        <v>17</v>
      </c>
      <c r="S21" s="55">
        <f t="shared" ca="1" si="9"/>
        <v>0.27</v>
      </c>
      <c r="T21" s="54">
        <f t="shared" ca="1" si="29"/>
        <v>6</v>
      </c>
      <c r="U21" s="49">
        <f t="shared" ca="1" si="30"/>
        <v>56</v>
      </c>
      <c r="V21" s="47">
        <f t="shared" ca="1" si="31"/>
        <v>13</v>
      </c>
      <c r="W21" s="56"/>
      <c r="X21" s="53">
        <f t="shared" ca="1" si="10"/>
        <v>42.805</v>
      </c>
      <c r="Y21" s="54">
        <f t="shared" ca="1" si="32"/>
        <v>9</v>
      </c>
      <c r="Z21" s="53">
        <f t="shared" ca="1" si="11"/>
        <v>23.556000000000001</v>
      </c>
      <c r="AA21" s="54">
        <f t="shared" ca="1" si="33"/>
        <v>5</v>
      </c>
      <c r="AB21" s="53">
        <f t="shared" ca="1" si="12"/>
        <v>50.293999999999997</v>
      </c>
      <c r="AC21" s="54">
        <f t="shared" ca="1" si="34"/>
        <v>3</v>
      </c>
      <c r="AD21" s="53">
        <f t="shared" ca="1" si="13"/>
        <v>4.5039999999999996</v>
      </c>
      <c r="AE21" s="54">
        <f t="shared" ca="1" si="35"/>
        <v>2</v>
      </c>
      <c r="AF21" s="65">
        <f t="shared" ca="1" si="36"/>
        <v>85</v>
      </c>
      <c r="AG21" s="47">
        <f t="shared" ca="1" si="37"/>
        <v>4</v>
      </c>
      <c r="AH21" s="56"/>
      <c r="AI21" s="53">
        <f t="shared" ca="1" si="14"/>
        <v>8.9130000000000003</v>
      </c>
      <c r="AJ21" s="54">
        <f t="shared" ca="1" si="38"/>
        <v>11</v>
      </c>
      <c r="AK21" s="53">
        <f t="shared" ca="1" si="15"/>
        <v>21.079000000000001</v>
      </c>
      <c r="AL21" s="54">
        <f t="shared" ca="1" si="38"/>
        <v>17</v>
      </c>
      <c r="AM21" s="53">
        <f t="shared" ca="1" si="16"/>
        <v>21.707000000000001</v>
      </c>
      <c r="AN21" s="54">
        <f t="shared" ca="1" si="39"/>
        <v>11</v>
      </c>
      <c r="AO21" s="53">
        <f t="shared" ca="1" si="40"/>
        <v>25.277000000000001</v>
      </c>
      <c r="AP21" s="54">
        <f t="shared" ca="1" si="41"/>
        <v>18</v>
      </c>
      <c r="AQ21" s="65">
        <f t="shared" ca="1" si="42"/>
        <v>47</v>
      </c>
      <c r="AR21" s="47">
        <f t="shared" ca="1" si="43"/>
        <v>15</v>
      </c>
      <c r="AS21" s="56"/>
      <c r="AT21" s="46">
        <f t="shared" ca="1" si="44"/>
        <v>-5.5449999999999999</v>
      </c>
      <c r="AU21" s="47">
        <f t="shared" ca="1" si="45"/>
        <v>15</v>
      </c>
      <c r="AV21" s="46">
        <f t="shared" ca="1" si="46"/>
        <v>8.9550000000000001</v>
      </c>
      <c r="AW21" s="47">
        <f t="shared" ca="1" si="45"/>
        <v>15</v>
      </c>
      <c r="AX21" s="46">
        <f t="shared" ca="1" si="47"/>
        <v>284.45499999999998</v>
      </c>
      <c r="AY21" s="47">
        <f t="shared" ca="1" si="48"/>
        <v>12</v>
      </c>
      <c r="AZ21" s="46">
        <f t="shared" ca="1" si="49"/>
        <v>49.954999999999998</v>
      </c>
      <c r="BA21" s="47">
        <f t="shared" ca="1" si="50"/>
        <v>7</v>
      </c>
      <c r="BB21" s="46">
        <f t="shared" ca="1" si="51"/>
        <v>55</v>
      </c>
      <c r="BC21" s="47">
        <f t="shared" ca="1" si="52"/>
        <v>12</v>
      </c>
      <c r="BD21" s="56"/>
      <c r="BE21" s="53">
        <f t="shared" ca="1" si="17"/>
        <v>44.363999999999997</v>
      </c>
      <c r="BF21" s="54">
        <f t="shared" ca="1" si="53"/>
        <v>12</v>
      </c>
      <c r="BG21" s="53">
        <f t="shared" ca="1" si="18"/>
        <v>51.317999999999998</v>
      </c>
      <c r="BH21" s="54">
        <f t="shared" ca="1" si="54"/>
        <v>12</v>
      </c>
      <c r="BI21" s="53">
        <f t="shared" ca="1" si="19"/>
        <v>31.591000000000001</v>
      </c>
      <c r="BJ21" s="54">
        <f t="shared" ca="1" si="55"/>
        <v>7</v>
      </c>
      <c r="BK21" s="53">
        <f t="shared" ca="1" si="20"/>
        <v>30.408999999999999</v>
      </c>
      <c r="BL21" s="54">
        <f t="shared" ca="1" si="56"/>
        <v>11</v>
      </c>
      <c r="BM21" s="53">
        <f t="shared" ca="1" si="21"/>
        <v>49.317</v>
      </c>
      <c r="BN21" s="54">
        <f t="shared" ca="1" si="57"/>
        <v>12</v>
      </c>
      <c r="BO21" s="53">
        <f t="shared" ca="1" si="22"/>
        <v>-1.6359999999999999</v>
      </c>
      <c r="BP21" s="54">
        <f t="shared" ca="1" si="58"/>
        <v>11</v>
      </c>
      <c r="BQ21" s="65">
        <f t="shared" ca="1" si="59"/>
        <v>41</v>
      </c>
      <c r="BR21" s="47">
        <f t="shared" ca="1" si="60"/>
        <v>11</v>
      </c>
      <c r="BS21" s="56"/>
      <c r="BT21" s="57">
        <f>VLOOKUP($A21,'Ratings Season'!$A:$M,10,FALSE)</f>
        <v>-18.8</v>
      </c>
      <c r="BU21" s="54">
        <f t="shared" si="61"/>
        <v>17</v>
      </c>
      <c r="BV21" s="57">
        <f>VLOOKUP($A21,'Ratings Season'!$A:$M,12,FALSE)</f>
        <v>-20.399999999999999</v>
      </c>
      <c r="BW21" s="54">
        <f t="shared" si="62"/>
        <v>18</v>
      </c>
      <c r="BX21" s="57">
        <f>VLOOKUP($A21,'Ratings Season'!$A:$M,8,FALSE)</f>
        <v>-39.200000000000003</v>
      </c>
      <c r="BY21" s="58">
        <f t="shared" si="63"/>
        <v>18</v>
      </c>
      <c r="BZ21" s="72"/>
    </row>
    <row r="22" spans="1:78" s="3" customFormat="1" ht="25" customHeight="1" thickBot="1" x14ac:dyDescent="0.25">
      <c r="A22" s="92" t="s">
        <v>12</v>
      </c>
      <c r="B22" s="59">
        <f t="shared" ca="1" si="0"/>
        <v>5.1920000000000002</v>
      </c>
      <c r="C22" s="60">
        <f t="shared" ca="1" si="23"/>
        <v>3</v>
      </c>
      <c r="D22" s="61">
        <f t="shared" ca="1" si="1"/>
        <v>12.269</v>
      </c>
      <c r="E22" s="60">
        <f t="shared" ca="1" si="24"/>
        <v>1</v>
      </c>
      <c r="F22" s="61">
        <f t="shared" ca="1" si="2"/>
        <v>82.528999999999996</v>
      </c>
      <c r="G22" s="60">
        <f t="shared" ca="1" si="24"/>
        <v>1</v>
      </c>
      <c r="H22" s="61">
        <f t="shared" ca="1" si="3"/>
        <v>5.1539999999999999</v>
      </c>
      <c r="I22" s="60">
        <f t="shared" ca="1" si="25"/>
        <v>1</v>
      </c>
      <c r="J22" s="49">
        <f t="shared" ca="1" si="4"/>
        <v>98</v>
      </c>
      <c r="K22" s="47">
        <f t="shared" ca="1" si="26"/>
        <v>1</v>
      </c>
      <c r="L22" s="62"/>
      <c r="M22" s="59">
        <f t="shared" ca="1" si="5"/>
        <v>11.24</v>
      </c>
      <c r="N22" s="60">
        <f t="shared" ca="1" si="6"/>
        <v>12</v>
      </c>
      <c r="O22" s="59">
        <f t="shared" ca="1" si="7"/>
        <v>21.14</v>
      </c>
      <c r="P22" s="60">
        <f t="shared" ca="1" si="27"/>
        <v>2</v>
      </c>
      <c r="Q22" s="59">
        <f t="shared" ca="1" si="8"/>
        <v>21.030999999999999</v>
      </c>
      <c r="R22" s="60">
        <f t="shared" ca="1" si="28"/>
        <v>11</v>
      </c>
      <c r="S22" s="61">
        <f t="shared" ca="1" si="9"/>
        <v>-1.2529999999999999</v>
      </c>
      <c r="T22" s="60">
        <f t="shared" ca="1" si="29"/>
        <v>14</v>
      </c>
      <c r="U22" s="49">
        <f t="shared" ca="1" si="30"/>
        <v>65</v>
      </c>
      <c r="V22" s="47">
        <f t="shared" ca="1" si="31"/>
        <v>10</v>
      </c>
      <c r="W22" s="62"/>
      <c r="X22" s="59">
        <f t="shared" ca="1" si="10"/>
        <v>45.295000000000002</v>
      </c>
      <c r="Y22" s="60">
        <f t="shared" ca="1" si="32"/>
        <v>1</v>
      </c>
      <c r="Z22" s="59">
        <f t="shared" ca="1" si="11"/>
        <v>23.806000000000001</v>
      </c>
      <c r="AA22" s="60">
        <f t="shared" ca="1" si="33"/>
        <v>4</v>
      </c>
      <c r="AB22" s="59">
        <f t="shared" ca="1" si="12"/>
        <v>48.017000000000003</v>
      </c>
      <c r="AC22" s="60">
        <f t="shared" ca="1" si="34"/>
        <v>8</v>
      </c>
      <c r="AD22" s="59">
        <f t="shared" ca="1" si="13"/>
        <v>-2.7669999999999999</v>
      </c>
      <c r="AE22" s="60">
        <f t="shared" ca="1" si="35"/>
        <v>13</v>
      </c>
      <c r="AF22" s="66">
        <f t="shared" ca="1" si="36"/>
        <v>78</v>
      </c>
      <c r="AG22" s="47">
        <f t="shared" ca="1" si="37"/>
        <v>5</v>
      </c>
      <c r="AH22" s="62"/>
      <c r="AI22" s="59">
        <f t="shared" ca="1" si="14"/>
        <v>8.5239999999999991</v>
      </c>
      <c r="AJ22" s="60">
        <f t="shared" ca="1" si="38"/>
        <v>10</v>
      </c>
      <c r="AK22" s="59">
        <f t="shared" ca="1" si="15"/>
        <v>17.512</v>
      </c>
      <c r="AL22" s="60">
        <f t="shared" ca="1" si="38"/>
        <v>3</v>
      </c>
      <c r="AM22" s="59">
        <f t="shared" ca="1" si="16"/>
        <v>18.222999999999999</v>
      </c>
      <c r="AN22" s="60">
        <f t="shared" ca="1" si="39"/>
        <v>1</v>
      </c>
      <c r="AO22" s="59">
        <f t="shared" ca="1" si="40"/>
        <v>20.911000000000001</v>
      </c>
      <c r="AP22" s="60">
        <f t="shared" ca="1" si="41"/>
        <v>4</v>
      </c>
      <c r="AQ22" s="66">
        <f t="shared" ca="1" si="42"/>
        <v>86</v>
      </c>
      <c r="AR22" s="47">
        <f t="shared" ca="1" si="43"/>
        <v>5</v>
      </c>
      <c r="AS22" s="62"/>
      <c r="AT22" s="46">
        <f t="shared" ca="1" si="44"/>
        <v>1.577</v>
      </c>
      <c r="AU22" s="47">
        <f t="shared" ca="1" si="45"/>
        <v>10</v>
      </c>
      <c r="AV22" s="46">
        <f t="shared" ca="1" si="46"/>
        <v>11.615</v>
      </c>
      <c r="AW22" s="47">
        <f t="shared" ca="1" si="45"/>
        <v>4</v>
      </c>
      <c r="AX22" s="46">
        <f t="shared" ca="1" si="47"/>
        <v>282.077</v>
      </c>
      <c r="AY22" s="47">
        <f t="shared" ca="1" si="48"/>
        <v>14</v>
      </c>
      <c r="AZ22" s="46">
        <f t="shared" ca="1" si="49"/>
        <v>53.576999999999998</v>
      </c>
      <c r="BA22" s="47">
        <f t="shared" ca="1" si="50"/>
        <v>2</v>
      </c>
      <c r="BB22" s="46">
        <f t="shared" ca="1" si="51"/>
        <v>74</v>
      </c>
      <c r="BC22" s="47">
        <f t="shared" ca="1" si="52"/>
        <v>6</v>
      </c>
      <c r="BD22" s="62"/>
      <c r="BE22" s="59">
        <f t="shared" ca="1" si="17"/>
        <v>54.345999999999997</v>
      </c>
      <c r="BF22" s="60">
        <f t="shared" ca="1" si="53"/>
        <v>3</v>
      </c>
      <c r="BG22" s="59">
        <f t="shared" ca="1" si="18"/>
        <v>40.037999999999997</v>
      </c>
      <c r="BH22" s="60">
        <f t="shared" ca="1" si="54"/>
        <v>3</v>
      </c>
      <c r="BI22" s="59">
        <f t="shared" ca="1" si="19"/>
        <v>33.5</v>
      </c>
      <c r="BJ22" s="60">
        <f t="shared" ca="1" si="55"/>
        <v>4</v>
      </c>
      <c r="BK22" s="59">
        <f t="shared" ca="1" si="20"/>
        <v>26.731000000000002</v>
      </c>
      <c r="BL22" s="60">
        <f t="shared" ca="1" si="56"/>
        <v>3</v>
      </c>
      <c r="BM22" s="59">
        <f t="shared" ca="1" si="21"/>
        <v>53.665999999999997</v>
      </c>
      <c r="BN22" s="60">
        <f t="shared" ca="1" si="57"/>
        <v>2</v>
      </c>
      <c r="BO22" s="59">
        <f t="shared" ca="1" si="22"/>
        <v>5.1920000000000002</v>
      </c>
      <c r="BP22" s="60">
        <f t="shared" ca="1" si="58"/>
        <v>3</v>
      </c>
      <c r="BQ22" s="66">
        <f t="shared" ca="1" si="59"/>
        <v>88</v>
      </c>
      <c r="BR22" s="47">
        <f t="shared" ca="1" si="60"/>
        <v>2</v>
      </c>
      <c r="BS22" s="62"/>
      <c r="BT22" s="63">
        <f>VLOOKUP($A22,'Ratings Season'!$A:$M,10,FALSE)</f>
        <v>21.5</v>
      </c>
      <c r="BU22" s="60">
        <f t="shared" si="61"/>
        <v>1</v>
      </c>
      <c r="BV22" s="63">
        <f>VLOOKUP($A22,'Ratings Season'!$A:$M,12,FALSE)</f>
        <v>3.7</v>
      </c>
      <c r="BW22" s="60">
        <f t="shared" si="62"/>
        <v>9</v>
      </c>
      <c r="BX22" s="63">
        <f>VLOOKUP($A22,'Ratings Season'!$A:$M,8,FALSE)</f>
        <v>25.2</v>
      </c>
      <c r="BY22" s="64">
        <f t="shared" si="63"/>
        <v>2</v>
      </c>
      <c r="BZ22" s="72"/>
    </row>
    <row r="23" spans="1:78" x14ac:dyDescent="0.2">
      <c r="BZ23" s="69"/>
    </row>
    <row r="24" spans="1:78" x14ac:dyDescent="0.2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69"/>
      <c r="BQ24" s="69"/>
      <c r="BR24" s="69"/>
      <c r="BS24" s="69"/>
      <c r="BT24" s="69"/>
      <c r="BU24" s="69"/>
      <c r="BV24" s="69"/>
      <c r="BW24" s="69"/>
      <c r="BX24" s="69"/>
      <c r="BY24" s="69"/>
    </row>
  </sheetData>
  <mergeCells count="8">
    <mergeCell ref="BE3:BR3"/>
    <mergeCell ref="BT3:BY3"/>
    <mergeCell ref="A3:A4"/>
    <mergeCell ref="B3:K3"/>
    <mergeCell ref="M3:V3"/>
    <mergeCell ref="X3:AG3"/>
    <mergeCell ref="AI3:AR3"/>
    <mergeCell ref="AT3:BC3"/>
  </mergeCells>
  <conditionalFormatting sqref="B5:B22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{1060159E-6016-E846-B468-44F9AF39C763}</x14:id>
        </ext>
      </extLst>
    </cfRule>
  </conditionalFormatting>
  <conditionalFormatting sqref="D5:D22"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{11BCD95A-F833-BD4A-8417-D599ED7A1B2B}</x14:id>
        </ext>
      </extLst>
    </cfRule>
  </conditionalFormatting>
  <conditionalFormatting sqref="F5:F22"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{ED9A72FF-478E-EB43-B477-BAFC2D3622F4}</x14:id>
        </ext>
      </extLst>
    </cfRule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{4742F72F-B648-7347-A392-D57E2AE7C254}</x14:id>
        </ext>
      </extLst>
    </cfRule>
  </conditionalFormatting>
  <conditionalFormatting sqref="H5:H22"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{980EBF0A-42FB-5843-AD1C-9903C83C8004}</x14:id>
        </ext>
      </extLst>
    </cfRule>
  </conditionalFormatting>
  <conditionalFormatting sqref="J5:J22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{BE566674-1A4A-7D4B-BA7C-1FEDF9D0BB30}</x14:id>
        </ext>
      </extLst>
    </cfRule>
  </conditionalFormatting>
  <conditionalFormatting sqref="M5:M22"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{CEF670C8-5EE4-2041-B126-2390FD5BD54E}</x14:id>
        </ext>
      </extLst>
    </cfRule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{3E829F46-249A-4345-80A0-EA422097A795}</x14:id>
        </ext>
      </extLst>
    </cfRule>
  </conditionalFormatting>
  <conditionalFormatting sqref="O5:O22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{05271AE2-B77E-0640-B72F-D7CB368DD9AF}</x14:id>
        </ext>
      </extLst>
    </cfRule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{278CE9A6-197E-F04E-ACB8-B8AB78CFF02A}</x14:id>
        </ext>
      </extLst>
    </cfRule>
  </conditionalFormatting>
  <conditionalFormatting sqref="Q5:Q22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{80AC8150-BC1D-944F-AF48-14F8879ABF0D}</x14:id>
        </ext>
      </extLst>
    </cfRule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{4A3E26FA-31C7-3545-BAAF-7FFD4AFA1459}</x14:id>
        </ext>
      </extLst>
    </cfRule>
  </conditionalFormatting>
  <conditionalFormatting sqref="S5:S22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{9E6AA621-1465-C54D-B6AF-D3E388CDA22C}</x14:id>
        </ext>
      </extLst>
    </cfRule>
  </conditionalFormatting>
  <conditionalFormatting sqref="U5:U22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{C493226E-C9A0-4249-BF83-ABE5B17E703D}</x14:id>
        </ext>
      </extLst>
    </cfRule>
  </conditionalFormatting>
  <conditionalFormatting sqref="X5:X22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{EBDE6A6E-F7CC-8B45-807E-5B5CDAC74FEF}</x14:id>
        </ext>
      </extLst>
    </cfRule>
    <cfRule type="dataBar" priority="48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{B9CCEF91-4331-6F4B-9C56-D4A0EEDD4CC8}</x14:id>
        </ext>
      </extLst>
    </cfRule>
  </conditionalFormatting>
  <conditionalFormatting sqref="Z5:Z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{E87B01AA-FF1B-7545-AA66-C03CD00610E5}</x14:id>
        </ext>
      </extLst>
    </cfRule>
    <cfRule type="dataBar" priority="19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{7628721A-F3D2-7C4A-BD91-AFC374D31935}</x14:id>
        </ext>
      </extLst>
    </cfRule>
  </conditionalFormatting>
  <conditionalFormatting sqref="AB5:AB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{DEF1FFD3-A3BF-034F-A55D-F3CF24C9162C}</x14:id>
        </ext>
      </extLst>
    </cfRule>
    <cfRule type="dataBar" priority="17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{556CEE83-6AE9-DA4C-BD34-9257AE1591EE}</x14:id>
        </ext>
      </extLst>
    </cfRule>
  </conditionalFormatting>
  <conditionalFormatting sqref="AD5:AD22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{D24F377A-F8E8-2449-9D4C-FF6F0D4977BC}</x14:id>
        </ext>
      </extLst>
    </cfRule>
    <cfRule type="dataBar" priority="15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{DA5545BC-DDDB-3E46-8674-6FC4B26905FA}</x14:id>
        </ext>
      </extLst>
    </cfRule>
  </conditionalFormatting>
  <conditionalFormatting sqref="AF5:AF22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{8DE5F84C-0464-804C-95FD-BD60C950D98E}</x14:id>
        </ext>
      </extLst>
    </cfRule>
    <cfRule type="dataBar" priority="13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{F1285F10-A574-AE4E-A577-A022517F889A}</x14:id>
        </ext>
      </extLst>
    </cfRule>
  </conditionalFormatting>
  <conditionalFormatting sqref="AI5:AI22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{C3237A2F-0A8B-8B46-9ADF-DCA953E7D74E}</x14:id>
        </ext>
      </extLst>
    </cfRule>
    <cfRule type="dataBar" priority="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{B4C7676D-2482-9540-B28C-131FBA6D2F0F}</x14:id>
        </ext>
      </extLst>
    </cfRule>
  </conditionalFormatting>
  <conditionalFormatting sqref="AK5:AK22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{28DAACD0-7053-DE4B-8F26-AC44F88DC6D9}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{A7D811B4-1199-CA49-A726-1E33F85C2745}</x14:id>
        </ext>
      </extLst>
    </cfRule>
  </conditionalFormatting>
  <conditionalFormatting sqref="AM5:AM22"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{73CE2D6D-C4FA-8548-AAC2-94094241837D}</x14:id>
        </ext>
      </extLst>
    </cfRule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{DAE209B8-AED0-4F43-AC93-A2E37BA3021F}</x14:id>
        </ext>
      </extLst>
    </cfRule>
  </conditionalFormatting>
  <conditionalFormatting sqref="AO5:AO22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{D5AA125B-FA61-254E-91C0-FD0E24EEBE7D}</x14:id>
        </ext>
      </extLst>
    </cfRule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{4FD6C2EC-D14F-5A41-A06E-FC0E0D0060AD}</x14:id>
        </ext>
      </extLst>
    </cfRule>
  </conditionalFormatting>
  <conditionalFormatting sqref="AQ5:AQ22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{5465ACEA-6283-E346-9155-7C76DA1F6A1F}</x14:id>
        </ext>
      </extLst>
    </cfRule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{7C768B7B-26D2-1242-9722-A19ECE47476B}</x14:id>
        </ext>
      </extLst>
    </cfRule>
  </conditionalFormatting>
  <conditionalFormatting sqref="AT5:AT22">
    <cfRule type="dataBar" priority="9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{A05A264F-6EA1-6440-A886-014514C7FB3C}</x14:id>
        </ext>
      </extLst>
    </cfRule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{DDEF9BCC-90BB-2F43-AD67-A57C7891D80D}</x14:id>
        </ext>
      </extLst>
    </cfRule>
  </conditionalFormatting>
  <conditionalFormatting sqref="AV5:AV22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{918935E0-3E44-AF48-82FA-753C7A1B8AC0}</x14:id>
        </ext>
      </extLst>
    </cfRule>
    <cfRule type="dataBar" priority="7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{CB486607-B8DA-1C44-8664-5D1501EE56F0}</x14:id>
        </ext>
      </extLst>
    </cfRule>
  </conditionalFormatting>
  <conditionalFormatting sqref="AX5:AX2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{8E2AE14A-E318-7B45-AD71-8ECAD4B45FC8}</x14:id>
        </ext>
      </extLst>
    </cfRule>
    <cfRule type="dataBar" priority="5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{F20CDF42-F580-984D-86CB-0687A82F469C}</x14:id>
        </ext>
      </extLst>
    </cfRule>
  </conditionalFormatting>
  <conditionalFormatting sqref="AZ5:AZ22">
    <cfRule type="dataBar" priority="3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{85659340-718A-B346-865C-799FCFEB3F89}</x14:id>
        </ext>
      </extLst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{FF04E1A8-B9D5-D144-B2B8-0E0ECCE1698B}</x14:id>
        </ext>
      </extLst>
    </cfRule>
  </conditionalFormatting>
  <conditionalFormatting sqref="BB5:BB22">
    <cfRule type="dataBar" priority="1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{52CB3219-D562-924D-A918-A757EB151FFB}</x14:id>
        </ext>
      </extLs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{1375F533-4E22-6C41-8D4A-236AF6F42410}</x14:id>
        </ext>
      </extLst>
    </cfRule>
  </conditionalFormatting>
  <conditionalFormatting sqref="BE5:BE22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{F271668F-7985-DD41-9D7F-D22D961F1658}</x14:id>
        </ext>
      </extLst>
    </cfRule>
    <cfRule type="dataBar" priority="40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{F697FE49-8EA0-5740-A81C-C39268F1D0EE}</x14:id>
        </ext>
      </extLst>
    </cfRule>
  </conditionalFormatting>
  <conditionalFormatting sqref="BG5:BG22">
    <cfRule type="dataBar" priority="38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{A6ABD4DD-DB55-7446-B6BE-00306F1B657A}</x14:id>
        </ext>
      </extLst>
    </cfRule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{39A07F5B-C370-F948-85D2-E060D3CF053E}</x14:id>
        </ext>
      </extLst>
    </cfRule>
  </conditionalFormatting>
  <conditionalFormatting sqref="BI5:BI22">
    <cfRule type="dataBar" priority="36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{613E1F7E-7138-0046-8A4C-6F97257DB32C}</x14:id>
        </ext>
      </extLst>
    </cfRule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{9820A73A-5084-C245-89E7-06DFFB79F924}</x14:id>
        </ext>
      </extLst>
    </cfRule>
  </conditionalFormatting>
  <conditionalFormatting sqref="BK5:BK22">
    <cfRule type="dataBar" priority="34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{07495168-DB9F-6F4E-978A-D4AE02F975FA}</x14:id>
        </ext>
      </extLst>
    </cfRule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{9851E5F9-17E5-584E-9906-823F5C87715F}</x14:id>
        </ext>
      </extLst>
    </cfRule>
  </conditionalFormatting>
  <conditionalFormatting sqref="BM5:BM22">
    <cfRule type="dataBar" priority="32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{01449FF1-406F-4F46-A9C9-D665A466DA37}</x14:id>
        </ext>
      </extLst>
    </cfRule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{D845BBF5-EEA2-A042-BED6-6FC7FF671939}</x14:id>
        </ext>
      </extLst>
    </cfRule>
  </conditionalFormatting>
  <conditionalFormatting sqref="BO5:BO22">
    <cfRule type="dataBar" priority="30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{5FF8A9F2-F09E-FA46-91F4-60E378BEEE01}</x14:id>
        </ext>
      </extLst>
    </cfRule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{E7854749-A05B-3B40-B84A-0D6514074B59}</x14:id>
        </ext>
      </extLst>
    </cfRule>
  </conditionalFormatting>
  <conditionalFormatting sqref="BQ5:BQ2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{ACE11C25-4350-334F-A2C8-1630F985EC6E}</x14:id>
        </ext>
      </extLst>
    </cfRule>
    <cfRule type="dataBar" priority="21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{1281D3AB-8C57-1D45-B649-9F6218A0C535}</x14:id>
        </ext>
      </extLst>
    </cfRule>
  </conditionalFormatting>
  <conditionalFormatting sqref="BT5:BT22">
    <cfRule type="dataBar" priority="29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{35EE93B3-72CA-DF47-9312-70010C377D74}</x14:id>
        </ext>
      </extLst>
    </cfRule>
  </conditionalFormatting>
  <conditionalFormatting sqref="BV5:BV22">
    <cfRule type="dataBar" priority="2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{8A6B892E-22B6-CD4C-9530-4F329389E613}</x14:id>
        </ext>
      </extLst>
    </cfRule>
  </conditionalFormatting>
  <conditionalFormatting sqref="BX5:BX22">
    <cfRule type="dataBar" priority="27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{A511F2E1-5310-6545-B0F7-03B48F21290E}</x14:id>
        </ext>
      </extLst>
    </cfRule>
  </conditionalFormatting>
  <dataValidations count="2">
    <dataValidation type="list" allowBlank="1" showErrorMessage="1" sqref="AD1" xr:uid="{F7FA56B6-F670-8F46-9205-E34D602F33BE}">
      <formula1>"2025, 2024, 2023, 2022, 2021, 2020, 2019, 2018"</formula1>
    </dataValidation>
    <dataValidation type="list" allowBlank="1" showInputMessage="1" showErrorMessage="1" sqref="B1" xr:uid="{A012DF21-5E2F-2A42-84BA-56665988A040}">
      <formula1>"2025, 2024, 2023, 2022, 2021"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60159E-6016-E846-B468-44F9AF39C7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B5:B22</xm:sqref>
        </x14:conditionalFormatting>
        <x14:conditionalFormatting xmlns:xm="http://schemas.microsoft.com/office/excel/2006/main">
          <x14:cfRule type="dataBar" id="{11BCD95A-F833-BD4A-8417-D599ED7A1B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D5:D22</xm:sqref>
        </x14:conditionalFormatting>
        <x14:conditionalFormatting xmlns:xm="http://schemas.microsoft.com/office/excel/2006/main">
          <x14:cfRule type="dataBar" id="{ED9A72FF-478E-EB43-B477-BAFC2D3622F4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14:cfRule type="dataBar" id="{4742F72F-B648-7347-A392-D57E2AE7C2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F5:F22</xm:sqref>
        </x14:conditionalFormatting>
        <x14:conditionalFormatting xmlns:xm="http://schemas.microsoft.com/office/excel/2006/main">
          <x14:cfRule type="dataBar" id="{980EBF0A-42FB-5843-AD1C-9903C83C80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H5:H22</xm:sqref>
        </x14:conditionalFormatting>
        <x14:conditionalFormatting xmlns:xm="http://schemas.microsoft.com/office/excel/2006/main">
          <x14:cfRule type="dataBar" id="{BE566674-1A4A-7D4B-BA7C-1FEDF9D0BB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J5:J22</xm:sqref>
        </x14:conditionalFormatting>
        <x14:conditionalFormatting xmlns:xm="http://schemas.microsoft.com/office/excel/2006/main">
          <x14:cfRule type="dataBar" id="{CEF670C8-5EE4-2041-B126-2390FD5BD5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E829F46-249A-4345-80A0-EA422097A795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M5:M22</xm:sqref>
        </x14:conditionalFormatting>
        <x14:conditionalFormatting xmlns:xm="http://schemas.microsoft.com/office/excel/2006/main">
          <x14:cfRule type="dataBar" id="{05271AE2-B77E-0640-B72F-D7CB368DD9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78CE9A6-197E-F04E-ACB8-B8AB78CFF02A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O5:O22</xm:sqref>
        </x14:conditionalFormatting>
        <x14:conditionalFormatting xmlns:xm="http://schemas.microsoft.com/office/excel/2006/main">
          <x14:cfRule type="dataBar" id="{80AC8150-BC1D-944F-AF48-14F8879ABF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A3E26FA-31C7-3545-BAAF-7FFD4AFA1459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Q5:Q22</xm:sqref>
        </x14:conditionalFormatting>
        <x14:conditionalFormatting xmlns:xm="http://schemas.microsoft.com/office/excel/2006/main">
          <x14:cfRule type="dataBar" id="{9E6AA621-1465-C54D-B6AF-D3E388CDA2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S5:S22</xm:sqref>
        </x14:conditionalFormatting>
        <x14:conditionalFormatting xmlns:xm="http://schemas.microsoft.com/office/excel/2006/main">
          <x14:cfRule type="dataBar" id="{C493226E-C9A0-4249-BF83-ABE5B17E70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U5:U22</xm:sqref>
        </x14:conditionalFormatting>
        <x14:conditionalFormatting xmlns:xm="http://schemas.microsoft.com/office/excel/2006/main">
          <x14:cfRule type="dataBar" id="{EBDE6A6E-F7CC-8B45-807E-5B5CDAC74F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9CCEF91-4331-6F4B-9C56-D4A0EEDD4CC8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X5:X22</xm:sqref>
        </x14:conditionalFormatting>
        <x14:conditionalFormatting xmlns:xm="http://schemas.microsoft.com/office/excel/2006/main">
          <x14:cfRule type="dataBar" id="{E87B01AA-FF1B-7545-AA66-C03CD00610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628721A-F3D2-7C4A-BD91-AFC374D31935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Z5:Z22</xm:sqref>
        </x14:conditionalFormatting>
        <x14:conditionalFormatting xmlns:xm="http://schemas.microsoft.com/office/excel/2006/main">
          <x14:cfRule type="dataBar" id="{DEF1FFD3-A3BF-034F-A55D-F3CF24C916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56CEE83-6AE9-DA4C-BD34-9257AE1591EE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AB5:AB22</xm:sqref>
        </x14:conditionalFormatting>
        <x14:conditionalFormatting xmlns:xm="http://schemas.microsoft.com/office/excel/2006/main">
          <x14:cfRule type="dataBar" id="{D24F377A-F8E8-2449-9D4C-FF6F0D4977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A5545BC-DDDB-3E46-8674-6FC4B26905FA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AD5:AD22</xm:sqref>
        </x14:conditionalFormatting>
        <x14:conditionalFormatting xmlns:xm="http://schemas.microsoft.com/office/excel/2006/main">
          <x14:cfRule type="dataBar" id="{8DE5F84C-0464-804C-95FD-BD60C950D9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285F10-A574-AE4E-A577-A022517F889A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AF5:AF22</xm:sqref>
        </x14:conditionalFormatting>
        <x14:conditionalFormatting xmlns:xm="http://schemas.microsoft.com/office/excel/2006/main">
          <x14:cfRule type="dataBar" id="{C3237A2F-0A8B-8B46-9ADF-DCA953E7D7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4C7676D-2482-9540-B28C-131FBA6D2F0F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AI5:AI22</xm:sqref>
        </x14:conditionalFormatting>
        <x14:conditionalFormatting xmlns:xm="http://schemas.microsoft.com/office/excel/2006/main">
          <x14:cfRule type="dataBar" id="{28DAACD0-7053-DE4B-8F26-AC44F88DC6D9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7D811B4-1199-CA49-A726-1E33F85C27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AK5:AK22</xm:sqref>
        </x14:conditionalFormatting>
        <x14:conditionalFormatting xmlns:xm="http://schemas.microsoft.com/office/excel/2006/main">
          <x14:cfRule type="dataBar" id="{73CE2D6D-C4FA-8548-AAC2-94094241837D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AE209B8-AED0-4F43-AC93-A2E37BA302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AM5:AM22</xm:sqref>
        </x14:conditionalFormatting>
        <x14:conditionalFormatting xmlns:xm="http://schemas.microsoft.com/office/excel/2006/main">
          <x14:cfRule type="dataBar" id="{D5AA125B-FA61-254E-91C0-FD0E24EEBE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FD6C2EC-D14F-5A41-A06E-FC0E0D0060AD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AO5:AO22</xm:sqref>
        </x14:conditionalFormatting>
        <x14:conditionalFormatting xmlns:xm="http://schemas.microsoft.com/office/excel/2006/main">
          <x14:cfRule type="dataBar" id="{5465ACEA-6283-E346-9155-7C76DA1F6A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C768B7B-26D2-1242-9722-A19ECE47476B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AQ5:AQ22</xm:sqref>
        </x14:conditionalFormatting>
        <x14:conditionalFormatting xmlns:xm="http://schemas.microsoft.com/office/excel/2006/main">
          <x14:cfRule type="dataBar" id="{A05A264F-6EA1-6440-A886-014514C7FB3C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14:cfRule type="dataBar" id="{DDEF9BCC-90BB-2F43-AD67-A57C7891D8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AT5:AT22</xm:sqref>
        </x14:conditionalFormatting>
        <x14:conditionalFormatting xmlns:xm="http://schemas.microsoft.com/office/excel/2006/main">
          <x14:cfRule type="dataBar" id="{918935E0-3E44-AF48-82FA-753C7A1B8A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B486607-B8DA-1C44-8664-5D1501EE56F0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m:sqref>AV5:AV22</xm:sqref>
        </x14:conditionalFormatting>
        <x14:conditionalFormatting xmlns:xm="http://schemas.microsoft.com/office/excel/2006/main">
          <x14:cfRule type="dataBar" id="{8E2AE14A-E318-7B45-AD71-8ECAD4B45F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20CDF42-F580-984D-86CB-0687A82F469C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m:sqref>AX5:AX22</xm:sqref>
        </x14:conditionalFormatting>
        <x14:conditionalFormatting xmlns:xm="http://schemas.microsoft.com/office/excel/2006/main">
          <x14:cfRule type="dataBar" id="{85659340-718A-B346-865C-799FCFEB3F89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14:cfRule type="dataBar" id="{FF04E1A8-B9D5-D144-B2B8-0E0ECCE169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AZ5:AZ22</xm:sqref>
        </x14:conditionalFormatting>
        <x14:conditionalFormatting xmlns:xm="http://schemas.microsoft.com/office/excel/2006/main">
          <x14:cfRule type="dataBar" id="{52CB3219-D562-924D-A918-A757EB151FFB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14:cfRule type="dataBar" id="{1375F533-4E22-6C41-8D4A-236AF6F424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BB5:BB22</xm:sqref>
        </x14:conditionalFormatting>
        <x14:conditionalFormatting xmlns:xm="http://schemas.microsoft.com/office/excel/2006/main">
          <x14:cfRule type="dataBar" id="{F271668F-7985-DD41-9D7F-D22D961F16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697FE49-8EA0-5740-A81C-C39268F1D0EE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BE5:BE22</xm:sqref>
        </x14:conditionalFormatting>
        <x14:conditionalFormatting xmlns:xm="http://schemas.microsoft.com/office/excel/2006/main">
          <x14:cfRule type="dataBar" id="{A6ABD4DD-DB55-7446-B6BE-00306F1B657A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39A07F5B-C370-F948-85D2-E060D3CF05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BG5:BG22</xm:sqref>
        </x14:conditionalFormatting>
        <x14:conditionalFormatting xmlns:xm="http://schemas.microsoft.com/office/excel/2006/main">
          <x14:cfRule type="dataBar" id="{613E1F7E-7138-0046-8A4C-6F97257DB32C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9820A73A-5084-C245-89E7-06DFFB79F9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BI5:BI22</xm:sqref>
        </x14:conditionalFormatting>
        <x14:conditionalFormatting xmlns:xm="http://schemas.microsoft.com/office/excel/2006/main">
          <x14:cfRule type="dataBar" id="{07495168-DB9F-6F4E-978A-D4AE02F975FA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9851E5F9-17E5-584E-9906-823F5C8771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BK5:BK22</xm:sqref>
        </x14:conditionalFormatting>
        <x14:conditionalFormatting xmlns:xm="http://schemas.microsoft.com/office/excel/2006/main">
          <x14:cfRule type="dataBar" id="{01449FF1-406F-4F46-A9C9-D665A466DA37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D845BBF5-EEA2-A042-BED6-6FC7FF6719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BM5:BM22</xm:sqref>
        </x14:conditionalFormatting>
        <x14:conditionalFormatting xmlns:xm="http://schemas.microsoft.com/office/excel/2006/main">
          <x14:cfRule type="dataBar" id="{5FF8A9F2-F09E-FA46-91F4-60E378BEEE01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E7854749-A05B-3B40-B84A-0D6514074B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BO5:BO22</xm:sqref>
        </x14:conditionalFormatting>
        <x14:conditionalFormatting xmlns:xm="http://schemas.microsoft.com/office/excel/2006/main">
          <x14:cfRule type="dataBar" id="{ACE11C25-4350-334F-A2C8-1630F985EC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281D3AB-8C57-1D45-B649-9F6218A0C535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BQ5:BQ22</xm:sqref>
        </x14:conditionalFormatting>
        <x14:conditionalFormatting xmlns:xm="http://schemas.microsoft.com/office/excel/2006/main">
          <x14:cfRule type="dataBar" id="{35EE93B3-72CA-DF47-9312-70010C377D74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BT5:BT22</xm:sqref>
        </x14:conditionalFormatting>
        <x14:conditionalFormatting xmlns:xm="http://schemas.microsoft.com/office/excel/2006/main">
          <x14:cfRule type="dataBar" id="{8A6B892E-22B6-CD4C-9530-4F329389E613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BV5:BV22</xm:sqref>
        </x14:conditionalFormatting>
        <x14:conditionalFormatting xmlns:xm="http://schemas.microsoft.com/office/excel/2006/main">
          <x14:cfRule type="dataBar" id="{A511F2E1-5310-6545-B0F7-03B48F21290E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BX5:BX22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4D4C5-011A-AA43-AE3D-FA34317E0124}">
  <sheetPr>
    <tabColor rgb="FFFFFF00"/>
  </sheetPr>
  <dimension ref="A1:BZ46"/>
  <sheetViews>
    <sheetView topLeftCell="A7" zoomScaleNormal="100" workbookViewId="0">
      <pane xSplit="1" topLeftCell="B1" activePane="topRight" state="frozen"/>
      <selection activeCell="A4" sqref="A4"/>
      <selection pane="topRight" activeCell="B24" sqref="B24"/>
    </sheetView>
  </sheetViews>
  <sheetFormatPr baseColWidth="10" defaultRowHeight="16" x14ac:dyDescent="0.2"/>
  <cols>
    <col min="1" max="1" width="30.33203125" bestFit="1" customWidth="1"/>
    <col min="2" max="2" width="11.1640625" bestFit="1" customWidth="1"/>
    <col min="3" max="3" width="3.6640625" customWidth="1"/>
    <col min="5" max="5" width="3.6640625" customWidth="1"/>
    <col min="7" max="7" width="3.6640625" customWidth="1"/>
    <col min="9" max="9" width="3.6640625" customWidth="1"/>
    <col min="10" max="10" width="11" customWidth="1"/>
    <col min="11" max="12" width="3.6640625" customWidth="1"/>
    <col min="14" max="14" width="3.6640625" customWidth="1"/>
    <col min="16" max="16" width="3.6640625" customWidth="1"/>
    <col min="18" max="18" width="3.6640625" customWidth="1"/>
    <col min="20" max="20" width="3.6640625" customWidth="1"/>
    <col min="21" max="21" width="11" customWidth="1"/>
    <col min="22" max="23" width="3.6640625" customWidth="1"/>
    <col min="25" max="25" width="3.6640625" customWidth="1"/>
    <col min="27" max="27" width="3.6640625" customWidth="1"/>
    <col min="29" max="29" width="3.6640625" customWidth="1"/>
    <col min="31" max="31" width="3.6640625" customWidth="1"/>
    <col min="32" max="32" width="11" customWidth="1"/>
    <col min="33" max="34" width="3.6640625" customWidth="1"/>
    <col min="36" max="36" width="3.6640625" customWidth="1"/>
    <col min="38" max="38" width="3.6640625" customWidth="1"/>
    <col min="40" max="40" width="3.6640625" customWidth="1"/>
    <col min="42" max="42" width="3.6640625" customWidth="1"/>
    <col min="43" max="43" width="11" customWidth="1"/>
    <col min="44" max="45" width="3.6640625" customWidth="1"/>
    <col min="47" max="47" width="3.6640625" customWidth="1"/>
    <col min="49" max="49" width="3.6640625" customWidth="1"/>
    <col min="51" max="51" width="3.6640625" customWidth="1"/>
    <col min="53" max="53" width="3.6640625" customWidth="1"/>
    <col min="54" max="54" width="11" customWidth="1"/>
    <col min="55" max="56" width="3.6640625" customWidth="1"/>
    <col min="58" max="58" width="3.6640625" customWidth="1"/>
    <col min="60" max="60" width="3.6640625" customWidth="1"/>
    <col min="62" max="62" width="3.6640625" customWidth="1"/>
    <col min="64" max="64" width="3.6640625" customWidth="1"/>
    <col min="66" max="66" width="3.6640625" customWidth="1"/>
    <col min="68" max="68" width="3.6640625" customWidth="1"/>
    <col min="69" max="69" width="11" customWidth="1"/>
    <col min="70" max="71" width="3.6640625" customWidth="1"/>
    <col min="73" max="73" width="3.6640625" customWidth="1"/>
    <col min="75" max="75" width="3.6640625" customWidth="1"/>
    <col min="77" max="77" width="3.6640625" customWidth="1"/>
  </cols>
  <sheetData>
    <row r="1" spans="1:78" ht="35" x14ac:dyDescent="0.35">
      <c r="A1" s="68" t="s">
        <v>308</v>
      </c>
      <c r="B1" s="154">
        <v>2022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</row>
    <row r="2" spans="1:78" ht="17" thickBot="1" x14ac:dyDescent="0.2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69"/>
      <c r="BM2" s="69"/>
      <c r="BN2" s="69"/>
      <c r="BO2" s="69"/>
      <c r="BP2" s="69"/>
      <c r="BQ2" s="69"/>
      <c r="BR2" s="69"/>
      <c r="BS2" s="69"/>
      <c r="BT2" s="69"/>
      <c r="BU2" s="69"/>
      <c r="BV2" s="69"/>
      <c r="BW2" s="69"/>
      <c r="BX2" s="69"/>
      <c r="BY2" s="69"/>
      <c r="BZ2" s="69"/>
    </row>
    <row r="3" spans="1:78" s="25" customFormat="1" ht="25" customHeight="1" thickBot="1" x14ac:dyDescent="0.25">
      <c r="A3" s="240" t="s">
        <v>0</v>
      </c>
      <c r="B3" s="242" t="s">
        <v>298</v>
      </c>
      <c r="C3" s="243"/>
      <c r="D3" s="243"/>
      <c r="E3" s="243"/>
      <c r="F3" s="243"/>
      <c r="G3" s="243"/>
      <c r="H3" s="243"/>
      <c r="I3" s="243"/>
      <c r="J3" s="244"/>
      <c r="K3" s="244"/>
      <c r="L3" s="39"/>
      <c r="M3" s="245" t="s">
        <v>299</v>
      </c>
      <c r="N3" s="246"/>
      <c r="O3" s="246"/>
      <c r="P3" s="246"/>
      <c r="Q3" s="246"/>
      <c r="R3" s="246"/>
      <c r="S3" s="246"/>
      <c r="T3" s="246"/>
      <c r="U3" s="247"/>
      <c r="V3" s="247"/>
      <c r="W3" s="39"/>
      <c r="X3" s="248" t="s">
        <v>301</v>
      </c>
      <c r="Y3" s="249"/>
      <c r="Z3" s="249"/>
      <c r="AA3" s="249"/>
      <c r="AB3" s="249"/>
      <c r="AC3" s="249"/>
      <c r="AD3" s="249"/>
      <c r="AE3" s="249"/>
      <c r="AF3" s="250"/>
      <c r="AG3" s="250"/>
      <c r="AH3" s="39"/>
      <c r="AI3" s="251" t="s">
        <v>303</v>
      </c>
      <c r="AJ3" s="252"/>
      <c r="AK3" s="252"/>
      <c r="AL3" s="252"/>
      <c r="AM3" s="252"/>
      <c r="AN3" s="252"/>
      <c r="AO3" s="252"/>
      <c r="AP3" s="252"/>
      <c r="AQ3" s="253"/>
      <c r="AR3" s="253"/>
      <c r="AS3" s="39"/>
      <c r="AT3" s="254" t="s">
        <v>363</v>
      </c>
      <c r="AU3" s="255"/>
      <c r="AV3" s="255"/>
      <c r="AW3" s="255"/>
      <c r="AX3" s="255"/>
      <c r="AY3" s="255"/>
      <c r="AZ3" s="255"/>
      <c r="BA3" s="255"/>
      <c r="BB3" s="256"/>
      <c r="BC3" s="256"/>
      <c r="BD3" s="39"/>
      <c r="BE3" s="233" t="s">
        <v>305</v>
      </c>
      <c r="BF3" s="234"/>
      <c r="BG3" s="234"/>
      <c r="BH3" s="234"/>
      <c r="BI3" s="234"/>
      <c r="BJ3" s="234"/>
      <c r="BK3" s="234"/>
      <c r="BL3" s="234"/>
      <c r="BM3" s="234"/>
      <c r="BN3" s="234"/>
      <c r="BO3" s="234"/>
      <c r="BP3" s="234"/>
      <c r="BQ3" s="235"/>
      <c r="BR3" s="236"/>
      <c r="BS3" s="39"/>
      <c r="BT3" s="237" t="s">
        <v>337</v>
      </c>
      <c r="BU3" s="238"/>
      <c r="BV3" s="238"/>
      <c r="BW3" s="238"/>
      <c r="BX3" s="238"/>
      <c r="BY3" s="239"/>
      <c r="BZ3" s="70"/>
    </row>
    <row r="4" spans="1:78" s="2" customFormat="1" ht="69" thickBot="1" x14ac:dyDescent="0.25">
      <c r="A4" s="241"/>
      <c r="B4" s="4" t="s">
        <v>311</v>
      </c>
      <c r="C4" s="5" t="s">
        <v>343</v>
      </c>
      <c r="D4" s="5" t="s">
        <v>312</v>
      </c>
      <c r="E4" s="5" t="s">
        <v>343</v>
      </c>
      <c r="F4" s="5" t="s">
        <v>306</v>
      </c>
      <c r="G4" s="5" t="s">
        <v>343</v>
      </c>
      <c r="H4" s="5" t="s">
        <v>313</v>
      </c>
      <c r="I4" s="6" t="s">
        <v>343</v>
      </c>
      <c r="J4" s="27" t="s">
        <v>327</v>
      </c>
      <c r="K4" s="38" t="s">
        <v>343</v>
      </c>
      <c r="L4" s="40"/>
      <c r="M4" s="7" t="s">
        <v>316</v>
      </c>
      <c r="N4" s="8" t="s">
        <v>343</v>
      </c>
      <c r="O4" s="8" t="s">
        <v>315</v>
      </c>
      <c r="P4" s="8" t="s">
        <v>343</v>
      </c>
      <c r="Q4" s="8" t="s">
        <v>314</v>
      </c>
      <c r="R4" s="8" t="s">
        <v>343</v>
      </c>
      <c r="S4" s="8" t="s">
        <v>300</v>
      </c>
      <c r="T4" s="9" t="s">
        <v>343</v>
      </c>
      <c r="U4" s="30" t="s">
        <v>328</v>
      </c>
      <c r="V4" s="31" t="s">
        <v>343</v>
      </c>
      <c r="W4" s="40"/>
      <c r="X4" s="41" t="s">
        <v>317</v>
      </c>
      <c r="Y4" s="23" t="s">
        <v>343</v>
      </c>
      <c r="Z4" s="23" t="s">
        <v>318</v>
      </c>
      <c r="AA4" s="23" t="s">
        <v>343</v>
      </c>
      <c r="AB4" s="23" t="s">
        <v>319</v>
      </c>
      <c r="AC4" s="23" t="s">
        <v>343</v>
      </c>
      <c r="AD4" s="42" t="s">
        <v>302</v>
      </c>
      <c r="AE4" s="43" t="s">
        <v>343</v>
      </c>
      <c r="AF4" s="44" t="s">
        <v>329</v>
      </c>
      <c r="AG4" s="45" t="s">
        <v>343</v>
      </c>
      <c r="AH4" s="40"/>
      <c r="AI4" s="13" t="s">
        <v>320</v>
      </c>
      <c r="AJ4" s="14" t="s">
        <v>343</v>
      </c>
      <c r="AK4" s="14" t="s">
        <v>321</v>
      </c>
      <c r="AL4" s="14" t="s">
        <v>343</v>
      </c>
      <c r="AM4" s="14" t="s">
        <v>322</v>
      </c>
      <c r="AN4" s="14" t="s">
        <v>343</v>
      </c>
      <c r="AO4" s="14" t="s">
        <v>347</v>
      </c>
      <c r="AP4" s="15" t="s">
        <v>343</v>
      </c>
      <c r="AQ4" s="33" t="s">
        <v>330</v>
      </c>
      <c r="AR4" s="34" t="s">
        <v>343</v>
      </c>
      <c r="AS4" s="40"/>
      <c r="AT4" s="183" t="s">
        <v>359</v>
      </c>
      <c r="AU4" s="184" t="s">
        <v>343</v>
      </c>
      <c r="AV4" s="184" t="s">
        <v>360</v>
      </c>
      <c r="AW4" s="184" t="s">
        <v>343</v>
      </c>
      <c r="AX4" s="184" t="s">
        <v>361</v>
      </c>
      <c r="AY4" s="184" t="s">
        <v>343</v>
      </c>
      <c r="AZ4" s="184" t="s">
        <v>362</v>
      </c>
      <c r="BA4" s="185" t="s">
        <v>343</v>
      </c>
      <c r="BB4" s="186" t="s">
        <v>364</v>
      </c>
      <c r="BC4" s="187" t="s">
        <v>343</v>
      </c>
      <c r="BD4" s="40"/>
      <c r="BE4" s="16" t="s">
        <v>332</v>
      </c>
      <c r="BF4" s="17" t="s">
        <v>343</v>
      </c>
      <c r="BG4" s="17" t="s">
        <v>334</v>
      </c>
      <c r="BH4" s="17" t="s">
        <v>343</v>
      </c>
      <c r="BI4" s="17" t="s">
        <v>333</v>
      </c>
      <c r="BJ4" s="17" t="s">
        <v>343</v>
      </c>
      <c r="BK4" s="17" t="s">
        <v>335</v>
      </c>
      <c r="BL4" s="17" t="s">
        <v>343</v>
      </c>
      <c r="BM4" s="17" t="s">
        <v>323</v>
      </c>
      <c r="BN4" s="17" t="s">
        <v>343</v>
      </c>
      <c r="BO4" s="17" t="s">
        <v>336</v>
      </c>
      <c r="BP4" s="35" t="s">
        <v>343</v>
      </c>
      <c r="BQ4" s="36" t="s">
        <v>331</v>
      </c>
      <c r="BR4" s="37" t="s">
        <v>343</v>
      </c>
      <c r="BS4" s="40"/>
      <c r="BT4" s="41" t="s">
        <v>325</v>
      </c>
      <c r="BU4" s="23" t="s">
        <v>343</v>
      </c>
      <c r="BV4" s="23" t="s">
        <v>326</v>
      </c>
      <c r="BW4" s="23" t="s">
        <v>343</v>
      </c>
      <c r="BX4" s="23" t="s">
        <v>324</v>
      </c>
      <c r="BY4" s="24" t="s">
        <v>343</v>
      </c>
      <c r="BZ4" s="71"/>
    </row>
    <row r="5" spans="1:78" s="3" customFormat="1" ht="25" customHeight="1" x14ac:dyDescent="0.2">
      <c r="A5" s="75" t="s">
        <v>14</v>
      </c>
      <c r="B5" s="46">
        <f t="shared" ref="B5:B22" ca="1" si="0">VLOOKUP($A5,INDIRECT("'"&amp;$B$1&amp;"'!$A:$IZ"),222,FALSE)</f>
        <v>0.63600000000000001</v>
      </c>
      <c r="C5" s="47">
        <f ca="1">RANK(B5,B$5:B$22)</f>
        <v>9</v>
      </c>
      <c r="D5" s="48">
        <f t="shared" ref="D5:D22" ca="1" si="1">VLOOKUP($A5,INDIRECT("'"&amp;$B$1&amp;"'!$A:$IZ"),218,FALSE)</f>
        <v>1.1359999999999999</v>
      </c>
      <c r="E5" s="47">
        <f ca="1">RANK(D5,D$5:D$22)</f>
        <v>8</v>
      </c>
      <c r="F5" s="48">
        <f t="shared" ref="F5:F22" ca="1" si="2">VLOOKUP($A5,INDIRECT("'"&amp;$B$1&amp;"'!$A:$IZ"),49,FALSE)</f>
        <v>75.027000000000001</v>
      </c>
      <c r="G5" s="47">
        <f ca="1">RANK(F5,F$5:F$22)</f>
        <v>13</v>
      </c>
      <c r="H5" s="48">
        <f t="shared" ref="H5:H22" ca="1" si="3">VLOOKUP($A5,INDIRECT("'"&amp;$B$1&amp;"'!$A:$IZ"),229,FALSE)</f>
        <v>-0.54500000000000004</v>
      </c>
      <c r="I5" s="47">
        <f ca="1">RANK(H5,H$5:H$22)</f>
        <v>12</v>
      </c>
      <c r="J5" s="49">
        <f t="shared" ref="J5:J22" ca="1" si="4">104-(C5+E5+G5+I5)</f>
        <v>62</v>
      </c>
      <c r="K5" s="47">
        <f ca="1">RANK(J5,J$5:J$22)</f>
        <v>12</v>
      </c>
      <c r="L5" s="50"/>
      <c r="M5" s="46">
        <f t="shared" ref="M5:M22" ca="1" si="5">VLOOKUP($A5,INDIRECT("'"&amp;$B$1&amp;"'!$A:$IZ"),88,FALSE)</f>
        <v>10.907999999999999</v>
      </c>
      <c r="N5" s="47">
        <f t="shared" ref="N5:N22" ca="1" si="6">RANK(M5,M$5:M$22)</f>
        <v>12</v>
      </c>
      <c r="O5" s="46">
        <f t="shared" ref="O5:O22" ca="1" si="7">VLOOKUP($A5,INDIRECT("'"&amp;$B$1&amp;"'!$A:$IZ"),84,FALSE)</f>
        <v>18.46</v>
      </c>
      <c r="P5" s="47">
        <f ca="1">RANK(O5,O$5:O$22)</f>
        <v>14</v>
      </c>
      <c r="Q5" s="46">
        <f t="shared" ref="Q5:Q22" ca="1" si="8">VLOOKUP($A5,INDIRECT("'"&amp;$B$1&amp;"'!$A:$IZ"),85,FALSE)</f>
        <v>19.91</v>
      </c>
      <c r="R5" s="47">
        <f ca="1">RANK(Q5,Q$5:Q$22)</f>
        <v>13</v>
      </c>
      <c r="S5" s="48">
        <f t="shared" ref="S5:S22" ca="1" si="9">VLOOKUP($A5,INDIRECT("'"&amp;$B$1&amp;"'!$A:$IZ"),29,FALSE)</f>
        <v>-1.7250000000000001</v>
      </c>
      <c r="T5" s="47">
        <f ca="1">RANK(S5,S$5:S$22)</f>
        <v>14</v>
      </c>
      <c r="U5" s="49">
        <f ca="1">104-(N5+P5+R5+T5)</f>
        <v>51</v>
      </c>
      <c r="V5" s="47">
        <f ca="1">RANK(U5,U$5:U$22)</f>
        <v>13</v>
      </c>
      <c r="W5" s="50"/>
      <c r="X5" s="46">
        <f t="shared" ref="X5:X22" ca="1" si="10">VLOOKUP($A5,INDIRECT("'"&amp;$B$1&amp;"'!$A:$IZ"),65,FALSE)</f>
        <v>42.883000000000003</v>
      </c>
      <c r="Y5" s="47">
        <f ca="1">RANK(X5,X$5:X$22)</f>
        <v>10</v>
      </c>
      <c r="Z5" s="46">
        <f t="shared" ref="Z5:Z22" ca="1" si="11">VLOOKUP($A5,INDIRECT("'"&amp;$B$1&amp;"'!$A:$IZ"),64,FALSE)</f>
        <v>22.431999999999999</v>
      </c>
      <c r="AA5" s="47">
        <f ca="1">RANK(Z5,Z$5:Z$22)</f>
        <v>9</v>
      </c>
      <c r="AB5" s="46">
        <f t="shared" ref="AB5:AB22" ca="1" si="12">VLOOKUP($A5,INDIRECT("'"&amp;$B$1&amp;"'!$A:$IZ"),63,FALSE)</f>
        <v>48.444000000000003</v>
      </c>
      <c r="AC5" s="47">
        <f ca="1">RANK(AB5,AB$5:AB$22)</f>
        <v>9</v>
      </c>
      <c r="AD5" s="46">
        <f t="shared" ref="AD5:AD22" ca="1" si="13">VLOOKUP($A5,INDIRECT("'"&amp;$B$1&amp;"'!$A:$IZ"),71,FALSE)</f>
        <v>-0.48899999999999999</v>
      </c>
      <c r="AE5" s="47">
        <f ca="1">RANK(AD5,AD$5:AD$22)</f>
        <v>12</v>
      </c>
      <c r="AF5" s="49">
        <f ca="1">104-(Y5+AA5+AC5+AE5)</f>
        <v>64</v>
      </c>
      <c r="AG5" s="47">
        <f ca="1">RANK(AF5,AF$5:AF$22)</f>
        <v>7</v>
      </c>
      <c r="AH5" s="50"/>
      <c r="AI5" s="46">
        <f t="shared" ref="AI5:AI22" ca="1" si="14">VLOOKUP($A5,INDIRECT("'"&amp;$B$1&amp;"'!$A:$IZ"),183,FALSE)</f>
        <v>7.1520000000000001</v>
      </c>
      <c r="AJ5" s="47">
        <f ca="1">RANK(AI5,AI$5:AI$22,1)</f>
        <v>5</v>
      </c>
      <c r="AK5" s="46">
        <f t="shared" ref="AK5:AK22" ca="1" si="15">VLOOKUP($A5,INDIRECT("'"&amp;$B$1&amp;"'!$A:$IZ"),181,FALSE)</f>
        <v>20.047000000000001</v>
      </c>
      <c r="AL5" s="47">
        <f ca="1">RANK(AK5,AK$5:AK$22,1)</f>
        <v>12</v>
      </c>
      <c r="AM5" s="46">
        <f t="shared" ref="AM5:AM22" ca="1" si="16">VLOOKUP($A5,INDIRECT("'"&amp;$B$1&amp;"'!$A:$IZ"),182,FALSE)</f>
        <v>18.061</v>
      </c>
      <c r="AN5" s="47">
        <f ca="1">RANK(AM5,AM$5:AM$22,1)</f>
        <v>2</v>
      </c>
      <c r="AO5" s="46">
        <f ca="1">VLOOKUP($A5,INDIRECT("'"&amp;$B$1&amp;"'!$A:$IZ"),163,FALSE)</f>
        <v>24.254999999999999</v>
      </c>
      <c r="AP5" s="47">
        <f ca="1">RANK(AO5,AO$5:AO$22,1)</f>
        <v>15</v>
      </c>
      <c r="AQ5" s="49">
        <f ca="1">104-(AJ5+AL5+AN5+AP5)</f>
        <v>70</v>
      </c>
      <c r="AR5" s="47">
        <f ca="1">RANK(AQ5,AQ$5:AQ$22)</f>
        <v>7</v>
      </c>
      <c r="AS5" s="50"/>
      <c r="AT5" s="46">
        <f ca="1">VLOOKUP($A5,INDIRECT("'"&amp;$B$1&amp;"'!$A:$IZ"),250,FALSE)</f>
        <v>-0.63600000000000001</v>
      </c>
      <c r="AU5" s="47">
        <f ca="1">RANK(AT5,AT$5:AT$22,0)</f>
        <v>12</v>
      </c>
      <c r="AV5" s="46">
        <f ca="1">VLOOKUP($A5,INDIRECT("'"&amp;$B$1&amp;"'!$A:$IZ"),92,FALSE)</f>
        <v>11</v>
      </c>
      <c r="AW5" s="47">
        <f ca="1">RANK(AV5,AV$5:AV$22,0)</f>
        <v>8</v>
      </c>
      <c r="AX5" s="46">
        <f ca="1">VLOOKUP($A5,INDIRECT("'"&amp;$B$1&amp;"'!$A:$IZ"),93,FALSE)</f>
        <v>302.18200000000002</v>
      </c>
      <c r="AY5" s="47">
        <f ca="1">RANK(AX5,AX$5:AX$22,0)</f>
        <v>3</v>
      </c>
      <c r="AZ5" s="46">
        <f ca="1">VLOOKUP($A5,INDIRECT("'"&amp;$B$1&amp;"'!$A:$IZ"),108,FALSE)</f>
        <v>49.091000000000001</v>
      </c>
      <c r="BA5" s="47">
        <f ca="1">RANK(AZ5,AZ$5:AZ$22,0)</f>
        <v>10</v>
      </c>
      <c r="BB5" s="46">
        <f ca="1">104-(AU5+AW5+AY5+BA5)</f>
        <v>71</v>
      </c>
      <c r="BC5" s="47">
        <f ca="1">RANK(BB5,BB$5:BB$22)</f>
        <v>7</v>
      </c>
      <c r="BD5" s="50"/>
      <c r="BE5" s="46">
        <f t="shared" ref="BE5:BE22" ca="1" si="17">VLOOKUP($A5,INDIRECT("'"&amp;$B$1&amp;"'!$A:$IZ"),80,FALSE)</f>
        <v>44.817999999999998</v>
      </c>
      <c r="BF5" s="47">
        <f ca="1">RANK(BE5,BE$5:BE$22)</f>
        <v>14</v>
      </c>
      <c r="BG5" s="46">
        <f t="shared" ref="BG5:BG22" ca="1" si="18">VLOOKUP($A5,INDIRECT("'"&amp;$B$1&amp;"'!$A:$IZ"),177,FALSE)</f>
        <v>50.226999999999997</v>
      </c>
      <c r="BH5" s="47">
        <f ca="1">RANK(BG5,BG$5:BG$22,1)</f>
        <v>13</v>
      </c>
      <c r="BI5" s="46">
        <f t="shared" ref="BI5:BI22" ca="1" si="19">VLOOKUP($A5,INDIRECT("'"&amp;$B$1&amp;"'!$A:$IZ"),79,FALSE)</f>
        <v>30.635999999999999</v>
      </c>
      <c r="BJ5" s="47">
        <f ca="1">RANK(BI5,BI$5:BI$22)</f>
        <v>11</v>
      </c>
      <c r="BK5" s="46">
        <f t="shared" ref="BK5:BK22" ca="1" si="20">VLOOKUP($A5,INDIRECT("'"&amp;$B$1&amp;"'!$A:$IZ"),176,FALSE)</f>
        <v>38.045000000000002</v>
      </c>
      <c r="BL5" s="47">
        <f ca="1">RANK(BK5,BK$5:BK$22,1)</f>
        <v>16</v>
      </c>
      <c r="BM5" s="46">
        <f t="shared" ref="BM5:BM22" ca="1" si="21">VLOOKUP($A5,INDIRECT("'"&amp;$B$1&amp;"'!$A:$IZ"),11,FALSE)</f>
        <v>49.174999999999997</v>
      </c>
      <c r="BN5" s="47">
        <f ca="1">RANK(BM5,BM$5:BM$22)</f>
        <v>13</v>
      </c>
      <c r="BO5" s="46">
        <f t="shared" ref="BO5:BO22" ca="1" si="22">VLOOKUP($A5,INDIRECT("'"&amp;$B$1&amp;"'!$A:$IZ"),222,FALSE)</f>
        <v>0.63600000000000001</v>
      </c>
      <c r="BP5" s="47">
        <f ca="1">RANK(BO5,BO$5:BO$22)</f>
        <v>9</v>
      </c>
      <c r="BQ5" s="49">
        <f ca="1">106-(BF5+BH5+BN5+BP5+BJ5+BL5)</f>
        <v>30</v>
      </c>
      <c r="BR5" s="47">
        <f ca="1">RANK(BQ5,BQ$5:BQ$22)</f>
        <v>13</v>
      </c>
      <c r="BS5" s="50"/>
      <c r="BT5" s="51">
        <f>VLOOKUP($A5,'Ratings Season'!$A:$M,10,FALSE)</f>
        <v>9.4</v>
      </c>
      <c r="BU5" s="47">
        <f>RANK(BT5,BT$5:BT$22)</f>
        <v>3</v>
      </c>
      <c r="BV5" s="51">
        <f>VLOOKUP($A5,'Ratings Season'!$A:$M,12,FALSE)</f>
        <v>8.9</v>
      </c>
      <c r="BW5" s="47">
        <f>RANK(BV5,BV$5:BV$22)</f>
        <v>4</v>
      </c>
      <c r="BX5" s="51">
        <f>VLOOKUP($A5,'Ratings Season'!$A:$M,8,FALSE)</f>
        <v>18.2</v>
      </c>
      <c r="BY5" s="52">
        <f>RANK(BX5,BX$5:BX$22)</f>
        <v>4</v>
      </c>
      <c r="BZ5" s="72"/>
    </row>
    <row r="6" spans="1:78" s="3" customFormat="1" ht="25" customHeight="1" x14ac:dyDescent="0.2">
      <c r="A6" s="76" t="s">
        <v>10</v>
      </c>
      <c r="B6" s="53">
        <f t="shared" ca="1" si="0"/>
        <v>3.44</v>
      </c>
      <c r="C6" s="54">
        <f t="shared" ref="C6:C22" ca="1" si="23">RANK(B6,B$5:B$22)</f>
        <v>4</v>
      </c>
      <c r="D6" s="55">
        <f t="shared" ca="1" si="1"/>
        <v>0.4</v>
      </c>
      <c r="E6" s="54">
        <f t="shared" ref="E6:G22" ca="1" si="24">RANK(D6,D$5:D$22)</f>
        <v>9</v>
      </c>
      <c r="F6" s="55">
        <f t="shared" ca="1" si="2"/>
        <v>76.141999999999996</v>
      </c>
      <c r="G6" s="54">
        <f t="shared" ca="1" si="24"/>
        <v>9</v>
      </c>
      <c r="H6" s="55">
        <f t="shared" ca="1" si="3"/>
        <v>0.52</v>
      </c>
      <c r="I6" s="54">
        <f t="shared" ref="I6:I22" ca="1" si="25">RANK(H6,H$5:H$22)</f>
        <v>10</v>
      </c>
      <c r="J6" s="49">
        <f t="shared" ca="1" si="4"/>
        <v>72</v>
      </c>
      <c r="K6" s="47">
        <f t="shared" ref="K6:K22" ca="1" si="26">RANK(J6,J$5:J$22)</f>
        <v>7</v>
      </c>
      <c r="L6" s="56"/>
      <c r="M6" s="53">
        <f t="shared" ca="1" si="5"/>
        <v>12.861000000000001</v>
      </c>
      <c r="N6" s="54">
        <f t="shared" ca="1" si="6"/>
        <v>5</v>
      </c>
      <c r="O6" s="53">
        <f t="shared" ca="1" si="7"/>
        <v>21.166</v>
      </c>
      <c r="P6" s="54">
        <f t="shared" ref="P6:P22" ca="1" si="27">RANK(O6,O$5:O$22)</f>
        <v>5</v>
      </c>
      <c r="Q6" s="53">
        <f t="shared" ca="1" si="8"/>
        <v>24.719000000000001</v>
      </c>
      <c r="R6" s="54">
        <f t="shared" ref="R6:R22" ca="1" si="28">RANK(Q6,Q$5:Q$22)</f>
        <v>2</v>
      </c>
      <c r="S6" s="55">
        <f t="shared" ca="1" si="9"/>
        <v>0.36399999999999999</v>
      </c>
      <c r="T6" s="54">
        <f t="shared" ref="T6:T22" ca="1" si="29">RANK(S6,S$5:S$22)</f>
        <v>7</v>
      </c>
      <c r="U6" s="49">
        <f t="shared" ref="U6:U22" ca="1" si="30">104-(N6+P6+R6+T6)</f>
        <v>85</v>
      </c>
      <c r="V6" s="47">
        <f t="shared" ref="V6:V22" ca="1" si="31">RANK(U6,U$5:U$22)</f>
        <v>4</v>
      </c>
      <c r="W6" s="56"/>
      <c r="X6" s="53">
        <f t="shared" ca="1" si="10"/>
        <v>44.045999999999999</v>
      </c>
      <c r="Y6" s="54">
        <f t="shared" ref="Y6:Y22" ca="1" si="32">RANK(X6,X$5:X$22)</f>
        <v>5</v>
      </c>
      <c r="Z6" s="53">
        <f t="shared" ca="1" si="11"/>
        <v>25.538</v>
      </c>
      <c r="AA6" s="54">
        <f t="shared" ref="AA6:AA22" ca="1" si="33">RANK(Z6,Z$5:Z$22)</f>
        <v>1</v>
      </c>
      <c r="AB6" s="53">
        <f t="shared" ca="1" si="12"/>
        <v>52.741</v>
      </c>
      <c r="AC6" s="54">
        <f t="shared" ref="AC6:AC22" ca="1" si="34">RANK(AB6,AB$5:AB$22)</f>
        <v>2</v>
      </c>
      <c r="AD6" s="53">
        <f t="shared" ca="1" si="13"/>
        <v>5.351</v>
      </c>
      <c r="AE6" s="54">
        <f t="shared" ref="AE6:AE22" ca="1" si="35">RANK(AD6,AD$5:AD$22)</f>
        <v>1</v>
      </c>
      <c r="AF6" s="65">
        <f t="shared" ref="AF6:AF22" ca="1" si="36">104-(Y6+AA6+AC6+AE6)</f>
        <v>95</v>
      </c>
      <c r="AG6" s="47">
        <f t="shared" ref="AG6:AG22" ca="1" si="37">RANK(AF6,AF$5:AF$22)</f>
        <v>1</v>
      </c>
      <c r="AH6" s="56"/>
      <c r="AI6" s="53">
        <f t="shared" ca="1" si="14"/>
        <v>8.8149999999999995</v>
      </c>
      <c r="AJ6" s="54">
        <f t="shared" ref="AJ6:AL22" ca="1" si="38">RANK(AI6,AI$5:AI$22,1)</f>
        <v>11</v>
      </c>
      <c r="AK6" s="53">
        <f t="shared" ca="1" si="15"/>
        <v>19.289000000000001</v>
      </c>
      <c r="AL6" s="54">
        <f t="shared" ca="1" si="38"/>
        <v>8</v>
      </c>
      <c r="AM6" s="53">
        <f t="shared" ca="1" si="16"/>
        <v>21.023</v>
      </c>
      <c r="AN6" s="54">
        <f t="shared" ref="AN6:AN22" ca="1" si="39">RANK(AM6,AM$5:AM$22,1)</f>
        <v>11</v>
      </c>
      <c r="AO6" s="53">
        <f t="shared" ref="AO6:AO22" ca="1" si="40">VLOOKUP($A6,INDIRECT("'"&amp;$B$1&amp;"'!$A:$IZ"),163,FALSE)</f>
        <v>23.687999999999999</v>
      </c>
      <c r="AP6" s="54">
        <f t="shared" ref="AP6:AP22" ca="1" si="41">RANK(AO6,AO$5:AO$22,1)</f>
        <v>13</v>
      </c>
      <c r="AQ6" s="65">
        <f t="shared" ref="AQ6:AQ22" ca="1" si="42">104-(AJ6+AL6+AN6+AP6)</f>
        <v>61</v>
      </c>
      <c r="AR6" s="47">
        <f t="shared" ref="AR6:AR22" ca="1" si="43">RANK(AQ6,AQ$5:AQ$22)</f>
        <v>13</v>
      </c>
      <c r="AS6" s="56"/>
      <c r="AT6" s="46">
        <f t="shared" ref="AT6:AT22" ca="1" si="44">VLOOKUP($A6,INDIRECT("'"&amp;$B$1&amp;"'!$A:$IZ"),250,FALSE)</f>
        <v>-1.68</v>
      </c>
      <c r="AU6" s="47">
        <f t="shared" ref="AU6:AW22" ca="1" si="45">RANK(AT6,AT$5:AT$22,0)</f>
        <v>14</v>
      </c>
      <c r="AV6" s="46">
        <f t="shared" ref="AV6:AV22" ca="1" si="46">VLOOKUP($A6,INDIRECT("'"&amp;$B$1&amp;"'!$A:$IZ"),92,FALSE)</f>
        <v>10.44</v>
      </c>
      <c r="AW6" s="47">
        <f t="shared" ca="1" si="45"/>
        <v>10</v>
      </c>
      <c r="AX6" s="46">
        <f t="shared" ref="AX6:AX22" ca="1" si="47">VLOOKUP($A6,INDIRECT("'"&amp;$B$1&amp;"'!$A:$IZ"),93,FALSE)</f>
        <v>280.83999999999997</v>
      </c>
      <c r="AY6" s="47">
        <f t="shared" ref="AY6:AY22" ca="1" si="48">RANK(AX6,AX$5:AX$22,0)</f>
        <v>16</v>
      </c>
      <c r="AZ6" s="46">
        <f t="shared" ref="AZ6:AZ22" ca="1" si="49">VLOOKUP($A6,INDIRECT("'"&amp;$B$1&amp;"'!$A:$IZ"),108,FALSE)</f>
        <v>51.52</v>
      </c>
      <c r="BA6" s="47">
        <f t="shared" ref="BA6:BA22" ca="1" si="50">RANK(AZ6,AZ$5:AZ$22,0)</f>
        <v>5</v>
      </c>
      <c r="BB6" s="46">
        <f t="shared" ref="BB6:BB22" ca="1" si="51">104-(AU6+AW6+AY6+BA6)</f>
        <v>59</v>
      </c>
      <c r="BC6" s="47">
        <f t="shared" ref="BC6:BC22" ca="1" si="52">RANK(BB6,BB$5:BB$22)</f>
        <v>13</v>
      </c>
      <c r="BD6" s="56"/>
      <c r="BE6" s="53">
        <f t="shared" ca="1" si="17"/>
        <v>54.8</v>
      </c>
      <c r="BF6" s="54">
        <f t="shared" ref="BF6:BF22" ca="1" si="53">RANK(BE6,BE$5:BE$22)</f>
        <v>4</v>
      </c>
      <c r="BG6" s="53">
        <f t="shared" ca="1" si="18"/>
        <v>47.44</v>
      </c>
      <c r="BH6" s="54">
        <f t="shared" ref="BH6:BH22" ca="1" si="54">RANK(BG6,BG$5:BG$22,1)</f>
        <v>10</v>
      </c>
      <c r="BI6" s="53">
        <f t="shared" ca="1" si="19"/>
        <v>37.119999999999997</v>
      </c>
      <c r="BJ6" s="54">
        <f t="shared" ref="BJ6:BJ22" ca="1" si="55">RANK(BI6,BI$5:BI$22)</f>
        <v>2</v>
      </c>
      <c r="BK6" s="53">
        <f t="shared" ca="1" si="20"/>
        <v>32.56</v>
      </c>
      <c r="BL6" s="54">
        <f t="shared" ref="BL6:BL22" ca="1" si="56">RANK(BK6,BK$5:BK$22,1)</f>
        <v>11</v>
      </c>
      <c r="BM6" s="53">
        <f t="shared" ca="1" si="21"/>
        <v>50.069000000000003</v>
      </c>
      <c r="BN6" s="54">
        <f t="shared" ref="BN6:BN22" ca="1" si="57">RANK(BM6,BM$5:BM$22)</f>
        <v>10</v>
      </c>
      <c r="BO6" s="53">
        <f t="shared" ca="1" si="22"/>
        <v>3.44</v>
      </c>
      <c r="BP6" s="54">
        <f t="shared" ref="BP6:BP22" ca="1" si="58">RANK(BO6,BO$5:BO$22)</f>
        <v>4</v>
      </c>
      <c r="BQ6" s="65">
        <f t="shared" ref="BQ6:BQ22" ca="1" si="59">106-(BF6+BH6+BN6+BP6+BJ6+BL6)</f>
        <v>65</v>
      </c>
      <c r="BR6" s="47">
        <f t="shared" ref="BR6:BR22" ca="1" si="60">RANK(BQ6,BQ$5:BQ$22)</f>
        <v>5</v>
      </c>
      <c r="BS6" s="56"/>
      <c r="BT6" s="57">
        <f>VLOOKUP($A6,'Ratings Season'!$A:$M,10,FALSE)</f>
        <v>9.1999999999999993</v>
      </c>
      <c r="BU6" s="54">
        <f t="shared" ref="BU6:BU22" si="61">RANK(BT6,BT$5:BT$22)</f>
        <v>4</v>
      </c>
      <c r="BV6" s="57">
        <f>VLOOKUP($A6,'Ratings Season'!$A:$M,12,FALSE)</f>
        <v>9.6999999999999993</v>
      </c>
      <c r="BW6" s="54">
        <f t="shared" ref="BW6:BW22" si="62">RANK(BV6,BV$5:BV$22)</f>
        <v>2</v>
      </c>
      <c r="BX6" s="57">
        <f>VLOOKUP($A6,'Ratings Season'!$A:$M,8,FALSE)</f>
        <v>18.8</v>
      </c>
      <c r="BY6" s="58">
        <f t="shared" ref="BY6:BY22" si="63">RANK(BX6,BX$5:BX$22)</f>
        <v>3</v>
      </c>
      <c r="BZ6" s="72"/>
    </row>
    <row r="7" spans="1:78" s="3" customFormat="1" ht="25" customHeight="1" x14ac:dyDescent="0.2">
      <c r="A7" s="77" t="s">
        <v>6</v>
      </c>
      <c r="B7" s="53">
        <f t="shared" ca="1" si="0"/>
        <v>8.3640000000000008</v>
      </c>
      <c r="C7" s="54">
        <f t="shared" ca="1" si="23"/>
        <v>2</v>
      </c>
      <c r="D7" s="55">
        <f t="shared" ca="1" si="1"/>
        <v>11.409000000000001</v>
      </c>
      <c r="E7" s="54">
        <f t="shared" ca="1" si="24"/>
        <v>1</v>
      </c>
      <c r="F7" s="55">
        <f t="shared" ca="1" si="2"/>
        <v>78.811999999999998</v>
      </c>
      <c r="G7" s="54">
        <f t="shared" ca="1" si="24"/>
        <v>4</v>
      </c>
      <c r="H7" s="55">
        <f t="shared" ca="1" si="3"/>
        <v>3.4550000000000001</v>
      </c>
      <c r="I7" s="54">
        <f t="shared" ca="1" si="25"/>
        <v>2</v>
      </c>
      <c r="J7" s="49">
        <f t="shared" ca="1" si="4"/>
        <v>95</v>
      </c>
      <c r="K7" s="47">
        <f t="shared" ca="1" si="26"/>
        <v>1</v>
      </c>
      <c r="L7" s="56"/>
      <c r="M7" s="53">
        <f t="shared" ca="1" si="5"/>
        <v>13.18</v>
      </c>
      <c r="N7" s="54">
        <f t="shared" ca="1" si="6"/>
        <v>4</v>
      </c>
      <c r="O7" s="53">
        <f t="shared" ca="1" si="7"/>
        <v>20.204000000000001</v>
      </c>
      <c r="P7" s="54">
        <f t="shared" ca="1" si="27"/>
        <v>7</v>
      </c>
      <c r="Q7" s="53">
        <f t="shared" ca="1" si="8"/>
        <v>21.847000000000001</v>
      </c>
      <c r="R7" s="54">
        <f t="shared" ca="1" si="28"/>
        <v>9</v>
      </c>
      <c r="S7" s="55">
        <f t="shared" ca="1" si="9"/>
        <v>2.4159999999999999</v>
      </c>
      <c r="T7" s="54">
        <f t="shared" ca="1" si="29"/>
        <v>2</v>
      </c>
      <c r="U7" s="49">
        <f t="shared" ca="1" si="30"/>
        <v>82</v>
      </c>
      <c r="V7" s="47">
        <f t="shared" ca="1" si="31"/>
        <v>6</v>
      </c>
      <c r="W7" s="56"/>
      <c r="X7" s="53">
        <f t="shared" ca="1" si="10"/>
        <v>42.798000000000002</v>
      </c>
      <c r="Y7" s="54">
        <f t="shared" ca="1" si="32"/>
        <v>12</v>
      </c>
      <c r="Z7" s="53">
        <f t="shared" ca="1" si="11"/>
        <v>22.184999999999999</v>
      </c>
      <c r="AA7" s="54">
        <f t="shared" ca="1" si="33"/>
        <v>13</v>
      </c>
      <c r="AB7" s="53">
        <f t="shared" ca="1" si="12"/>
        <v>47.183</v>
      </c>
      <c r="AC7" s="54">
        <f t="shared" ca="1" si="34"/>
        <v>14</v>
      </c>
      <c r="AD7" s="53">
        <f t="shared" ca="1" si="13"/>
        <v>-1.175</v>
      </c>
      <c r="AE7" s="54">
        <f t="shared" ca="1" si="35"/>
        <v>14</v>
      </c>
      <c r="AF7" s="65">
        <f t="shared" ca="1" si="36"/>
        <v>51</v>
      </c>
      <c r="AG7" s="47">
        <f t="shared" ca="1" si="37"/>
        <v>15</v>
      </c>
      <c r="AH7" s="56"/>
      <c r="AI7" s="53">
        <f t="shared" ca="1" si="14"/>
        <v>9.0220000000000002</v>
      </c>
      <c r="AJ7" s="54">
        <f t="shared" ca="1" si="38"/>
        <v>13</v>
      </c>
      <c r="AK7" s="53">
        <f t="shared" ca="1" si="15"/>
        <v>19.059000000000001</v>
      </c>
      <c r="AL7" s="54">
        <f t="shared" ca="1" si="38"/>
        <v>7</v>
      </c>
      <c r="AM7" s="53">
        <f t="shared" ca="1" si="16"/>
        <v>20.738</v>
      </c>
      <c r="AN7" s="54">
        <f t="shared" ca="1" si="39"/>
        <v>9</v>
      </c>
      <c r="AO7" s="53">
        <f t="shared" ca="1" si="40"/>
        <v>21.888999999999999</v>
      </c>
      <c r="AP7" s="54">
        <f t="shared" ca="1" si="41"/>
        <v>6</v>
      </c>
      <c r="AQ7" s="65">
        <f t="shared" ca="1" si="42"/>
        <v>69</v>
      </c>
      <c r="AR7" s="47">
        <f t="shared" ca="1" si="43"/>
        <v>8</v>
      </c>
      <c r="AS7" s="56"/>
      <c r="AT7" s="46">
        <f t="shared" ca="1" si="44"/>
        <v>1.8180000000000001</v>
      </c>
      <c r="AU7" s="47">
        <f t="shared" ca="1" si="45"/>
        <v>6</v>
      </c>
      <c r="AV7" s="46">
        <f t="shared" ca="1" si="46"/>
        <v>11.135999999999999</v>
      </c>
      <c r="AW7" s="47">
        <f t="shared" ca="1" si="45"/>
        <v>6</v>
      </c>
      <c r="AX7" s="46">
        <f t="shared" ca="1" si="47"/>
        <v>277.22699999999998</v>
      </c>
      <c r="AY7" s="47">
        <f t="shared" ca="1" si="48"/>
        <v>17</v>
      </c>
      <c r="AZ7" s="46">
        <f t="shared" ca="1" si="49"/>
        <v>52.545000000000002</v>
      </c>
      <c r="BA7" s="47">
        <f t="shared" ca="1" si="50"/>
        <v>3</v>
      </c>
      <c r="BB7" s="46">
        <f t="shared" ca="1" si="51"/>
        <v>72</v>
      </c>
      <c r="BC7" s="47">
        <f t="shared" ca="1" si="52"/>
        <v>5</v>
      </c>
      <c r="BD7" s="56"/>
      <c r="BE7" s="53">
        <f t="shared" ca="1" si="17"/>
        <v>48.091000000000001</v>
      </c>
      <c r="BF7" s="54">
        <f t="shared" ca="1" si="53"/>
        <v>9</v>
      </c>
      <c r="BG7" s="53">
        <f t="shared" ca="1" si="18"/>
        <v>47.408999999999999</v>
      </c>
      <c r="BH7" s="54">
        <f t="shared" ca="1" si="54"/>
        <v>9</v>
      </c>
      <c r="BI7" s="53">
        <f t="shared" ca="1" si="19"/>
        <v>34.363999999999997</v>
      </c>
      <c r="BJ7" s="54">
        <f t="shared" ca="1" si="55"/>
        <v>5</v>
      </c>
      <c r="BK7" s="53">
        <f t="shared" ca="1" si="20"/>
        <v>25.954999999999998</v>
      </c>
      <c r="BL7" s="54">
        <f t="shared" ca="1" si="56"/>
        <v>1</v>
      </c>
      <c r="BM7" s="53">
        <f t="shared" ca="1" si="21"/>
        <v>49.991999999999997</v>
      </c>
      <c r="BN7" s="54">
        <f t="shared" ca="1" si="57"/>
        <v>11</v>
      </c>
      <c r="BO7" s="53">
        <f t="shared" ca="1" si="22"/>
        <v>8.3640000000000008</v>
      </c>
      <c r="BP7" s="54">
        <f t="shared" ca="1" si="58"/>
        <v>2</v>
      </c>
      <c r="BQ7" s="65">
        <f t="shared" ca="1" si="59"/>
        <v>69</v>
      </c>
      <c r="BR7" s="47">
        <f t="shared" ca="1" si="60"/>
        <v>3</v>
      </c>
      <c r="BS7" s="56"/>
      <c r="BT7" s="57">
        <f>VLOOKUP($A7,'Ratings Season'!$A:$M,10,FALSE)</f>
        <v>-6.7</v>
      </c>
      <c r="BU7" s="54">
        <f t="shared" si="61"/>
        <v>14</v>
      </c>
      <c r="BV7" s="57">
        <f>VLOOKUP($A7,'Ratings Season'!$A:$M,12,FALSE)</f>
        <v>4.0999999999999996</v>
      </c>
      <c r="BW7" s="54">
        <f t="shared" si="62"/>
        <v>8</v>
      </c>
      <c r="BX7" s="57">
        <f>VLOOKUP($A7,'Ratings Season'!$A:$M,8,FALSE)</f>
        <v>-2.6</v>
      </c>
      <c r="BY7" s="58">
        <f t="shared" si="63"/>
        <v>10</v>
      </c>
      <c r="BZ7" s="72"/>
    </row>
    <row r="8" spans="1:78" s="3" customFormat="1" ht="25" customHeight="1" x14ac:dyDescent="0.2">
      <c r="A8" s="78" t="s">
        <v>4</v>
      </c>
      <c r="B8" s="53">
        <f t="shared" ca="1" si="0"/>
        <v>-1.4</v>
      </c>
      <c r="C8" s="54">
        <f t="shared" ca="1" si="23"/>
        <v>11</v>
      </c>
      <c r="D8" s="55">
        <f t="shared" ca="1" si="1"/>
        <v>-10.72</v>
      </c>
      <c r="E8" s="54">
        <f t="shared" ca="1" si="24"/>
        <v>18</v>
      </c>
      <c r="F8" s="55">
        <f t="shared" ca="1" si="2"/>
        <v>74.265000000000001</v>
      </c>
      <c r="G8" s="54">
        <f t="shared" ca="1" si="24"/>
        <v>17</v>
      </c>
      <c r="H8" s="55">
        <f t="shared" ca="1" si="3"/>
        <v>-4.4000000000000004</v>
      </c>
      <c r="I8" s="54">
        <f t="shared" ca="1" si="25"/>
        <v>16</v>
      </c>
      <c r="J8" s="49">
        <f t="shared" ca="1" si="4"/>
        <v>42</v>
      </c>
      <c r="K8" s="47">
        <f t="shared" ca="1" si="26"/>
        <v>18</v>
      </c>
      <c r="L8" s="56"/>
      <c r="M8" s="53">
        <f t="shared" ca="1" si="5"/>
        <v>12.318</v>
      </c>
      <c r="N8" s="54">
        <f t="shared" ca="1" si="6"/>
        <v>8</v>
      </c>
      <c r="O8" s="53">
        <f t="shared" ca="1" si="7"/>
        <v>19.382999999999999</v>
      </c>
      <c r="P8" s="54">
        <f t="shared" ca="1" si="27"/>
        <v>9</v>
      </c>
      <c r="Q8" s="53">
        <f t="shared" ca="1" si="8"/>
        <v>22.222000000000001</v>
      </c>
      <c r="R8" s="54">
        <f t="shared" ca="1" si="28"/>
        <v>8</v>
      </c>
      <c r="S8" s="55">
        <f t="shared" ca="1" si="9"/>
        <v>-1.5409999999999999</v>
      </c>
      <c r="T8" s="54">
        <f t="shared" ca="1" si="29"/>
        <v>12</v>
      </c>
      <c r="U8" s="49">
        <f t="shared" ca="1" si="30"/>
        <v>67</v>
      </c>
      <c r="V8" s="47">
        <f t="shared" ca="1" si="31"/>
        <v>10</v>
      </c>
      <c r="W8" s="56"/>
      <c r="X8" s="53">
        <f t="shared" ca="1" si="10"/>
        <v>41.9</v>
      </c>
      <c r="Y8" s="54">
        <f t="shared" ca="1" si="32"/>
        <v>14</v>
      </c>
      <c r="Z8" s="53">
        <f t="shared" ca="1" si="11"/>
        <v>22.312000000000001</v>
      </c>
      <c r="AA8" s="54">
        <f t="shared" ca="1" si="33"/>
        <v>12</v>
      </c>
      <c r="AB8" s="53">
        <f t="shared" ca="1" si="12"/>
        <v>49.917999999999999</v>
      </c>
      <c r="AC8" s="54">
        <f t="shared" ca="1" si="34"/>
        <v>6</v>
      </c>
      <c r="AD8" s="53">
        <f t="shared" ca="1" si="13"/>
        <v>1.02</v>
      </c>
      <c r="AE8" s="54">
        <f t="shared" ca="1" si="35"/>
        <v>8</v>
      </c>
      <c r="AF8" s="65">
        <f t="shared" ca="1" si="36"/>
        <v>64</v>
      </c>
      <c r="AG8" s="47">
        <f t="shared" ca="1" si="37"/>
        <v>7</v>
      </c>
      <c r="AH8" s="56"/>
      <c r="AI8" s="53">
        <f t="shared" ca="1" si="14"/>
        <v>7.4359999999999999</v>
      </c>
      <c r="AJ8" s="54">
        <f t="shared" ca="1" si="38"/>
        <v>6</v>
      </c>
      <c r="AK8" s="53">
        <f t="shared" ca="1" si="15"/>
        <v>17.661000000000001</v>
      </c>
      <c r="AL8" s="54">
        <f t="shared" ca="1" si="38"/>
        <v>4</v>
      </c>
      <c r="AM8" s="53">
        <f t="shared" ca="1" si="16"/>
        <v>20.21</v>
      </c>
      <c r="AN8" s="54">
        <f t="shared" ca="1" si="39"/>
        <v>8</v>
      </c>
      <c r="AO8" s="53">
        <f t="shared" ca="1" si="40"/>
        <v>22.297999999999998</v>
      </c>
      <c r="AP8" s="54">
        <f t="shared" ca="1" si="41"/>
        <v>8</v>
      </c>
      <c r="AQ8" s="65">
        <f t="shared" ca="1" si="42"/>
        <v>78</v>
      </c>
      <c r="AR8" s="47">
        <f t="shared" ca="1" si="43"/>
        <v>6</v>
      </c>
      <c r="AS8" s="56"/>
      <c r="AT8" s="46">
        <f t="shared" ca="1" si="44"/>
        <v>2.88</v>
      </c>
      <c r="AU8" s="47">
        <f t="shared" ca="1" si="45"/>
        <v>4</v>
      </c>
      <c r="AV8" s="46">
        <f t="shared" ca="1" si="46"/>
        <v>11.32</v>
      </c>
      <c r="AW8" s="47">
        <f t="shared" ca="1" si="45"/>
        <v>3</v>
      </c>
      <c r="AX8" s="46">
        <f t="shared" ca="1" si="47"/>
        <v>308.68</v>
      </c>
      <c r="AY8" s="47">
        <f t="shared" ca="1" si="48"/>
        <v>2</v>
      </c>
      <c r="AZ8" s="46">
        <f t="shared" ca="1" si="49"/>
        <v>51.08</v>
      </c>
      <c r="BA8" s="47">
        <f t="shared" ca="1" si="50"/>
        <v>6</v>
      </c>
      <c r="BB8" s="46">
        <f t="shared" ca="1" si="51"/>
        <v>89</v>
      </c>
      <c r="BC8" s="47">
        <f t="shared" ca="1" si="52"/>
        <v>1</v>
      </c>
      <c r="BD8" s="56"/>
      <c r="BE8" s="53">
        <f t="shared" ca="1" si="17"/>
        <v>51.72</v>
      </c>
      <c r="BF8" s="54">
        <f t="shared" ca="1" si="53"/>
        <v>5</v>
      </c>
      <c r="BG8" s="53">
        <f t="shared" ca="1" si="18"/>
        <v>45.08</v>
      </c>
      <c r="BH8" s="54">
        <f t="shared" ca="1" si="54"/>
        <v>7</v>
      </c>
      <c r="BI8" s="53">
        <f t="shared" ca="1" si="19"/>
        <v>28.4</v>
      </c>
      <c r="BJ8" s="54">
        <f t="shared" ca="1" si="55"/>
        <v>15</v>
      </c>
      <c r="BK8" s="53">
        <f t="shared" ca="1" si="20"/>
        <v>31.84</v>
      </c>
      <c r="BL8" s="54">
        <f t="shared" ca="1" si="56"/>
        <v>9</v>
      </c>
      <c r="BM8" s="53">
        <f t="shared" ca="1" si="21"/>
        <v>51.801000000000002</v>
      </c>
      <c r="BN8" s="54">
        <f t="shared" ca="1" si="57"/>
        <v>6</v>
      </c>
      <c r="BO8" s="53">
        <f t="shared" ca="1" si="22"/>
        <v>-1.4</v>
      </c>
      <c r="BP8" s="54">
        <f t="shared" ca="1" si="58"/>
        <v>11</v>
      </c>
      <c r="BQ8" s="65">
        <f t="shared" ca="1" si="59"/>
        <v>53</v>
      </c>
      <c r="BR8" s="47">
        <f t="shared" ca="1" si="60"/>
        <v>10</v>
      </c>
      <c r="BS8" s="56"/>
      <c r="BT8" s="57">
        <f>VLOOKUP($A8,'Ratings Season'!$A:$M,10,FALSE)</f>
        <v>3.3</v>
      </c>
      <c r="BU8" s="54">
        <f t="shared" si="61"/>
        <v>8</v>
      </c>
      <c r="BV8" s="57">
        <f>VLOOKUP($A8,'Ratings Season'!$A:$M,12,FALSE)</f>
        <v>14.3</v>
      </c>
      <c r="BW8" s="54">
        <f t="shared" si="62"/>
        <v>1</v>
      </c>
      <c r="BX8" s="57">
        <f>VLOOKUP($A8,'Ratings Season'!$A:$M,8,FALSE)</f>
        <v>17.600000000000001</v>
      </c>
      <c r="BY8" s="58">
        <f t="shared" si="63"/>
        <v>5</v>
      </c>
      <c r="BZ8" s="72"/>
    </row>
    <row r="9" spans="1:78" s="3" customFormat="1" ht="25" customHeight="1" x14ac:dyDescent="0.2">
      <c r="A9" s="79" t="s">
        <v>7</v>
      </c>
      <c r="B9" s="53">
        <f t="shared" ca="1" si="0"/>
        <v>-1.409</v>
      </c>
      <c r="C9" s="54">
        <f t="shared" ca="1" si="23"/>
        <v>12</v>
      </c>
      <c r="D9" s="55">
        <f t="shared" ca="1" si="1"/>
        <v>-5.0910000000000002</v>
      </c>
      <c r="E9" s="54">
        <f t="shared" ca="1" si="24"/>
        <v>13</v>
      </c>
      <c r="F9" s="55">
        <f t="shared" ca="1" si="2"/>
        <v>80.051000000000002</v>
      </c>
      <c r="G9" s="54">
        <f t="shared" ca="1" si="24"/>
        <v>1</v>
      </c>
      <c r="H9" s="55">
        <f t="shared" ca="1" si="3"/>
        <v>-0.318</v>
      </c>
      <c r="I9" s="54">
        <f t="shared" ca="1" si="25"/>
        <v>11</v>
      </c>
      <c r="J9" s="49">
        <f t="shared" ca="1" si="4"/>
        <v>67</v>
      </c>
      <c r="K9" s="47">
        <f t="shared" ca="1" si="26"/>
        <v>11</v>
      </c>
      <c r="L9" s="56"/>
      <c r="M9" s="53">
        <f t="shared" ca="1" si="5"/>
        <v>11.861000000000001</v>
      </c>
      <c r="N9" s="54">
        <f t="shared" ca="1" si="6"/>
        <v>9</v>
      </c>
      <c r="O9" s="53">
        <f t="shared" ca="1" si="7"/>
        <v>20.391999999999999</v>
      </c>
      <c r="P9" s="54">
        <f t="shared" ca="1" si="27"/>
        <v>6</v>
      </c>
      <c r="Q9" s="53">
        <f t="shared" ca="1" si="8"/>
        <v>23.253</v>
      </c>
      <c r="R9" s="54">
        <f t="shared" ca="1" si="28"/>
        <v>6</v>
      </c>
      <c r="S9" s="55">
        <f t="shared" ca="1" si="9"/>
        <v>0.53300000000000003</v>
      </c>
      <c r="T9" s="54">
        <f t="shared" ca="1" si="29"/>
        <v>5</v>
      </c>
      <c r="U9" s="49">
        <f t="shared" ca="1" si="30"/>
        <v>78</v>
      </c>
      <c r="V9" s="47">
        <f t="shared" ca="1" si="31"/>
        <v>7</v>
      </c>
      <c r="W9" s="56"/>
      <c r="X9" s="53">
        <f t="shared" ca="1" si="10"/>
        <v>44.204999999999998</v>
      </c>
      <c r="Y9" s="54">
        <f t="shared" ca="1" si="32"/>
        <v>4</v>
      </c>
      <c r="Z9" s="53">
        <f t="shared" ca="1" si="11"/>
        <v>22.372</v>
      </c>
      <c r="AA9" s="54">
        <f t="shared" ca="1" si="33"/>
        <v>11</v>
      </c>
      <c r="AB9" s="53">
        <f t="shared" ca="1" si="12"/>
        <v>46.542000000000002</v>
      </c>
      <c r="AC9" s="54">
        <f t="shared" ca="1" si="34"/>
        <v>16</v>
      </c>
      <c r="AD9" s="53">
        <f t="shared" ca="1" si="13"/>
        <v>0.59499999999999997</v>
      </c>
      <c r="AE9" s="54">
        <f t="shared" ca="1" si="35"/>
        <v>10</v>
      </c>
      <c r="AF9" s="65">
        <f t="shared" ca="1" si="36"/>
        <v>63</v>
      </c>
      <c r="AG9" s="47">
        <f t="shared" ca="1" si="37"/>
        <v>9</v>
      </c>
      <c r="AH9" s="56"/>
      <c r="AI9" s="53">
        <f t="shared" ca="1" si="14"/>
        <v>12.66</v>
      </c>
      <c r="AJ9" s="54">
        <f t="shared" ca="1" si="38"/>
        <v>18</v>
      </c>
      <c r="AK9" s="53">
        <f t="shared" ca="1" si="15"/>
        <v>22.989000000000001</v>
      </c>
      <c r="AL9" s="54">
        <f t="shared" ca="1" si="38"/>
        <v>16</v>
      </c>
      <c r="AM9" s="53">
        <f t="shared" ca="1" si="16"/>
        <v>27.841999999999999</v>
      </c>
      <c r="AN9" s="54">
        <f t="shared" ca="1" si="39"/>
        <v>17</v>
      </c>
      <c r="AO9" s="53">
        <f t="shared" ca="1" si="40"/>
        <v>26.239000000000001</v>
      </c>
      <c r="AP9" s="54">
        <f t="shared" ca="1" si="41"/>
        <v>17</v>
      </c>
      <c r="AQ9" s="65">
        <f t="shared" ca="1" si="42"/>
        <v>36</v>
      </c>
      <c r="AR9" s="47">
        <f t="shared" ca="1" si="43"/>
        <v>17</v>
      </c>
      <c r="AS9" s="56"/>
      <c r="AT9" s="46">
        <f t="shared" ca="1" si="44"/>
        <v>1.8640000000000001</v>
      </c>
      <c r="AU9" s="47">
        <f t="shared" ca="1" si="45"/>
        <v>5</v>
      </c>
      <c r="AV9" s="46">
        <f t="shared" ca="1" si="46"/>
        <v>9.6359999999999992</v>
      </c>
      <c r="AW9" s="47">
        <f t="shared" ca="1" si="45"/>
        <v>15</v>
      </c>
      <c r="AX9" s="46">
        <f t="shared" ca="1" si="47"/>
        <v>272.31799999999998</v>
      </c>
      <c r="AY9" s="47">
        <f t="shared" ca="1" si="48"/>
        <v>18</v>
      </c>
      <c r="AZ9" s="46">
        <f t="shared" ca="1" si="49"/>
        <v>44</v>
      </c>
      <c r="BA9" s="47">
        <f t="shared" ca="1" si="50"/>
        <v>17</v>
      </c>
      <c r="BB9" s="46">
        <f t="shared" ca="1" si="51"/>
        <v>49</v>
      </c>
      <c r="BC9" s="47">
        <f t="shared" ca="1" si="52"/>
        <v>17</v>
      </c>
      <c r="BD9" s="56"/>
      <c r="BE9" s="53">
        <f t="shared" ca="1" si="17"/>
        <v>42.273000000000003</v>
      </c>
      <c r="BF9" s="54">
        <f t="shared" ca="1" si="53"/>
        <v>15</v>
      </c>
      <c r="BG9" s="53">
        <f t="shared" ca="1" si="18"/>
        <v>57.136000000000003</v>
      </c>
      <c r="BH9" s="54">
        <f t="shared" ca="1" si="54"/>
        <v>16</v>
      </c>
      <c r="BI9" s="53">
        <f t="shared" ca="1" si="19"/>
        <v>32.863999999999997</v>
      </c>
      <c r="BJ9" s="54">
        <f t="shared" ca="1" si="55"/>
        <v>7</v>
      </c>
      <c r="BK9" s="53">
        <f t="shared" ca="1" si="20"/>
        <v>32.954999999999998</v>
      </c>
      <c r="BL9" s="54">
        <f t="shared" ca="1" si="56"/>
        <v>12</v>
      </c>
      <c r="BM9" s="53">
        <f t="shared" ca="1" si="21"/>
        <v>49.103999999999999</v>
      </c>
      <c r="BN9" s="54">
        <f t="shared" ca="1" si="57"/>
        <v>14</v>
      </c>
      <c r="BO9" s="53">
        <f t="shared" ca="1" si="22"/>
        <v>-1.409</v>
      </c>
      <c r="BP9" s="54">
        <f t="shared" ca="1" si="58"/>
        <v>12</v>
      </c>
      <c r="BQ9" s="65">
        <f t="shared" ca="1" si="59"/>
        <v>30</v>
      </c>
      <c r="BR9" s="47">
        <f t="shared" ca="1" si="60"/>
        <v>13</v>
      </c>
      <c r="BS9" s="56"/>
      <c r="BT9" s="57">
        <f>VLOOKUP($A9,'Ratings Season'!$A:$M,10,FALSE)</f>
        <v>-15.5</v>
      </c>
      <c r="BU9" s="54">
        <f t="shared" si="61"/>
        <v>16</v>
      </c>
      <c r="BV9" s="57">
        <f>VLOOKUP($A9,'Ratings Season'!$A:$M,12,FALSE)</f>
        <v>-8.3000000000000007</v>
      </c>
      <c r="BW9" s="54">
        <f t="shared" si="62"/>
        <v>15</v>
      </c>
      <c r="BX9" s="57">
        <f>VLOOKUP($A9,'Ratings Season'!$A:$M,8,FALSE)</f>
        <v>-23.8</v>
      </c>
      <c r="BY9" s="58">
        <f t="shared" si="63"/>
        <v>16</v>
      </c>
      <c r="BZ9" s="72"/>
    </row>
    <row r="10" spans="1:78" s="3" customFormat="1" ht="25" customHeight="1" x14ac:dyDescent="0.2">
      <c r="A10" s="80" t="s">
        <v>8</v>
      </c>
      <c r="B10" s="53">
        <f t="shared" ca="1" si="0"/>
        <v>-2.1669999999999998</v>
      </c>
      <c r="C10" s="54">
        <f t="shared" ca="1" si="23"/>
        <v>14</v>
      </c>
      <c r="D10" s="55">
        <f t="shared" ca="1" si="1"/>
        <v>-1.042</v>
      </c>
      <c r="E10" s="54">
        <f t="shared" ca="1" si="24"/>
        <v>11</v>
      </c>
      <c r="F10" s="55">
        <f t="shared" ca="1" si="2"/>
        <v>77.111000000000004</v>
      </c>
      <c r="G10" s="54">
        <f t="shared" ca="1" si="24"/>
        <v>6</v>
      </c>
      <c r="H10" s="55">
        <f t="shared" ca="1" si="3"/>
        <v>2.75</v>
      </c>
      <c r="I10" s="54">
        <f t="shared" ca="1" si="25"/>
        <v>3</v>
      </c>
      <c r="J10" s="49">
        <f t="shared" ca="1" si="4"/>
        <v>70</v>
      </c>
      <c r="K10" s="47">
        <f t="shared" ca="1" si="26"/>
        <v>8</v>
      </c>
      <c r="L10" s="56"/>
      <c r="M10" s="53">
        <f t="shared" ca="1" si="5"/>
        <v>10.766</v>
      </c>
      <c r="N10" s="54">
        <f t="shared" ca="1" si="6"/>
        <v>13</v>
      </c>
      <c r="O10" s="53">
        <f t="shared" ca="1" si="7"/>
        <v>18.431999999999999</v>
      </c>
      <c r="P10" s="54">
        <f t="shared" ca="1" si="27"/>
        <v>15</v>
      </c>
      <c r="Q10" s="53">
        <f t="shared" ca="1" si="8"/>
        <v>18.558</v>
      </c>
      <c r="R10" s="54">
        <f t="shared" ca="1" si="28"/>
        <v>16</v>
      </c>
      <c r="S10" s="55">
        <f t="shared" ca="1" si="9"/>
        <v>-1.573</v>
      </c>
      <c r="T10" s="54">
        <f t="shared" ca="1" si="29"/>
        <v>13</v>
      </c>
      <c r="U10" s="49">
        <f t="shared" ca="1" si="30"/>
        <v>47</v>
      </c>
      <c r="V10" s="47">
        <f t="shared" ca="1" si="31"/>
        <v>14</v>
      </c>
      <c r="W10" s="56"/>
      <c r="X10" s="53">
        <f t="shared" ca="1" si="10"/>
        <v>41.613</v>
      </c>
      <c r="Y10" s="54">
        <f t="shared" ca="1" si="32"/>
        <v>15</v>
      </c>
      <c r="Z10" s="53">
        <f t="shared" ca="1" si="11"/>
        <v>21.855</v>
      </c>
      <c r="AA10" s="54">
        <f t="shared" ca="1" si="33"/>
        <v>17</v>
      </c>
      <c r="AB10" s="53">
        <f t="shared" ca="1" si="12"/>
        <v>45.7</v>
      </c>
      <c r="AC10" s="54">
        <f t="shared" ca="1" si="34"/>
        <v>17</v>
      </c>
      <c r="AD10" s="53">
        <f t="shared" ca="1" si="13"/>
        <v>-2.3170000000000002</v>
      </c>
      <c r="AE10" s="54">
        <f t="shared" ca="1" si="35"/>
        <v>15</v>
      </c>
      <c r="AF10" s="65">
        <f t="shared" ca="1" si="36"/>
        <v>40</v>
      </c>
      <c r="AG10" s="47">
        <f t="shared" ca="1" si="37"/>
        <v>17</v>
      </c>
      <c r="AH10" s="56"/>
      <c r="AI10" s="53">
        <f t="shared" ca="1" si="14"/>
        <v>6.0510000000000002</v>
      </c>
      <c r="AJ10" s="54">
        <f t="shared" ca="1" si="38"/>
        <v>1</v>
      </c>
      <c r="AK10" s="53">
        <f t="shared" ca="1" si="15"/>
        <v>16.827000000000002</v>
      </c>
      <c r="AL10" s="54">
        <f t="shared" ca="1" si="38"/>
        <v>3</v>
      </c>
      <c r="AM10" s="53">
        <f t="shared" ca="1" si="16"/>
        <v>19.856999999999999</v>
      </c>
      <c r="AN10" s="54">
        <f t="shared" ca="1" si="39"/>
        <v>7</v>
      </c>
      <c r="AO10" s="53">
        <f t="shared" ca="1" si="40"/>
        <v>19.399999999999999</v>
      </c>
      <c r="AP10" s="54">
        <f t="shared" ca="1" si="41"/>
        <v>1</v>
      </c>
      <c r="AQ10" s="65">
        <f t="shared" ca="1" si="42"/>
        <v>92</v>
      </c>
      <c r="AR10" s="47">
        <f t="shared" ca="1" si="43"/>
        <v>3</v>
      </c>
      <c r="AS10" s="56"/>
      <c r="AT10" s="46">
        <f t="shared" ca="1" si="44"/>
        <v>-1.292</v>
      </c>
      <c r="AU10" s="47">
        <f t="shared" ca="1" si="45"/>
        <v>13</v>
      </c>
      <c r="AV10" s="46">
        <f t="shared" ca="1" si="46"/>
        <v>11.25</v>
      </c>
      <c r="AW10" s="47">
        <f t="shared" ca="1" si="45"/>
        <v>4</v>
      </c>
      <c r="AX10" s="46">
        <f t="shared" ca="1" si="47"/>
        <v>290.54199999999997</v>
      </c>
      <c r="AY10" s="47">
        <f t="shared" ca="1" si="48"/>
        <v>8</v>
      </c>
      <c r="AZ10" s="46">
        <f t="shared" ca="1" si="49"/>
        <v>50.292000000000002</v>
      </c>
      <c r="BA10" s="47">
        <f t="shared" ca="1" si="50"/>
        <v>7</v>
      </c>
      <c r="BB10" s="46">
        <f t="shared" ca="1" si="51"/>
        <v>72</v>
      </c>
      <c r="BC10" s="47">
        <f t="shared" ca="1" si="52"/>
        <v>5</v>
      </c>
      <c r="BD10" s="56"/>
      <c r="BE10" s="53">
        <f t="shared" ca="1" si="17"/>
        <v>45</v>
      </c>
      <c r="BF10" s="54">
        <f t="shared" ca="1" si="53"/>
        <v>13</v>
      </c>
      <c r="BG10" s="53">
        <f t="shared" ca="1" si="18"/>
        <v>37.25</v>
      </c>
      <c r="BH10" s="54">
        <f t="shared" ca="1" si="54"/>
        <v>2</v>
      </c>
      <c r="BI10" s="53">
        <f t="shared" ca="1" si="19"/>
        <v>30.5</v>
      </c>
      <c r="BJ10" s="54">
        <f t="shared" ca="1" si="55"/>
        <v>12</v>
      </c>
      <c r="BK10" s="53">
        <f t="shared" ca="1" si="20"/>
        <v>28.457999999999998</v>
      </c>
      <c r="BL10" s="54">
        <f t="shared" ca="1" si="56"/>
        <v>4</v>
      </c>
      <c r="BM10" s="53">
        <f t="shared" ca="1" si="21"/>
        <v>51.116999999999997</v>
      </c>
      <c r="BN10" s="54">
        <f t="shared" ca="1" si="57"/>
        <v>7</v>
      </c>
      <c r="BO10" s="53">
        <f t="shared" ca="1" si="22"/>
        <v>-2.1669999999999998</v>
      </c>
      <c r="BP10" s="54">
        <f t="shared" ca="1" si="58"/>
        <v>14</v>
      </c>
      <c r="BQ10" s="65">
        <f t="shared" ca="1" si="59"/>
        <v>54</v>
      </c>
      <c r="BR10" s="47">
        <f t="shared" ca="1" si="60"/>
        <v>9</v>
      </c>
      <c r="BS10" s="56"/>
      <c r="BT10" s="57">
        <f>VLOOKUP($A10,'Ratings Season'!$A:$M,10,FALSE)</f>
        <v>0.3</v>
      </c>
      <c r="BU10" s="54">
        <f t="shared" si="61"/>
        <v>9</v>
      </c>
      <c r="BV10" s="57">
        <f>VLOOKUP($A10,'Ratings Season'!$A:$M,12,FALSE)</f>
        <v>5.4</v>
      </c>
      <c r="BW10" s="54">
        <f t="shared" si="62"/>
        <v>7</v>
      </c>
      <c r="BX10" s="57">
        <f>VLOOKUP($A10,'Ratings Season'!$A:$M,8,FALSE)</f>
        <v>5.7</v>
      </c>
      <c r="BY10" s="58">
        <f t="shared" si="63"/>
        <v>9</v>
      </c>
      <c r="BZ10" s="72"/>
    </row>
    <row r="11" spans="1:78" s="3" customFormat="1" ht="25" customHeight="1" x14ac:dyDescent="0.2">
      <c r="A11" s="81" t="s">
        <v>9</v>
      </c>
      <c r="B11" s="53">
        <f t="shared" ca="1" si="0"/>
        <v>5.4</v>
      </c>
      <c r="C11" s="54">
        <f t="shared" ca="1" si="23"/>
        <v>3</v>
      </c>
      <c r="D11" s="55">
        <f t="shared" ca="1" si="1"/>
        <v>3.96</v>
      </c>
      <c r="E11" s="54">
        <f t="shared" ca="1" si="24"/>
        <v>5</v>
      </c>
      <c r="F11" s="55">
        <f t="shared" ca="1" si="2"/>
        <v>75.727999999999994</v>
      </c>
      <c r="G11" s="54">
        <f t="shared" ca="1" si="24"/>
        <v>11</v>
      </c>
      <c r="H11" s="55">
        <f t="shared" ca="1" si="3"/>
        <v>1.4</v>
      </c>
      <c r="I11" s="54">
        <f t="shared" ca="1" si="25"/>
        <v>6</v>
      </c>
      <c r="J11" s="49">
        <f t="shared" ca="1" si="4"/>
        <v>79</v>
      </c>
      <c r="K11" s="47">
        <f t="shared" ca="1" si="26"/>
        <v>4</v>
      </c>
      <c r="L11" s="56"/>
      <c r="M11" s="53">
        <f t="shared" ca="1" si="5"/>
        <v>15.271000000000001</v>
      </c>
      <c r="N11" s="54">
        <f t="shared" ca="1" si="6"/>
        <v>1</v>
      </c>
      <c r="O11" s="53">
        <f t="shared" ca="1" si="7"/>
        <v>23.562000000000001</v>
      </c>
      <c r="P11" s="54">
        <f t="shared" ca="1" si="27"/>
        <v>1</v>
      </c>
      <c r="Q11" s="53">
        <f t="shared" ca="1" si="8"/>
        <v>23.704999999999998</v>
      </c>
      <c r="R11" s="54">
        <f t="shared" ca="1" si="28"/>
        <v>4</v>
      </c>
      <c r="S11" s="55">
        <f t="shared" ca="1" si="9"/>
        <v>3.2629999999999999</v>
      </c>
      <c r="T11" s="54">
        <f t="shared" ca="1" si="29"/>
        <v>1</v>
      </c>
      <c r="U11" s="49">
        <f t="shared" ca="1" si="30"/>
        <v>97</v>
      </c>
      <c r="V11" s="47">
        <f t="shared" ca="1" si="31"/>
        <v>1</v>
      </c>
      <c r="W11" s="56"/>
      <c r="X11" s="53">
        <f t="shared" ca="1" si="10"/>
        <v>47.131999999999998</v>
      </c>
      <c r="Y11" s="54">
        <f t="shared" ca="1" si="32"/>
        <v>1</v>
      </c>
      <c r="Z11" s="53">
        <f t="shared" ca="1" si="11"/>
        <v>24.81</v>
      </c>
      <c r="AA11" s="54">
        <f t="shared" ca="1" si="33"/>
        <v>3</v>
      </c>
      <c r="AB11" s="53">
        <f t="shared" ca="1" si="12"/>
        <v>50.07</v>
      </c>
      <c r="AC11" s="54">
        <f t="shared" ca="1" si="34"/>
        <v>5</v>
      </c>
      <c r="AD11" s="53">
        <f t="shared" ca="1" si="13"/>
        <v>4.5869999999999997</v>
      </c>
      <c r="AE11" s="54">
        <f t="shared" ca="1" si="35"/>
        <v>3</v>
      </c>
      <c r="AF11" s="65">
        <f t="shared" ca="1" si="36"/>
        <v>92</v>
      </c>
      <c r="AG11" s="47">
        <f t="shared" ca="1" si="37"/>
        <v>2</v>
      </c>
      <c r="AH11" s="56"/>
      <c r="AI11" s="53">
        <f t="shared" ca="1" si="14"/>
        <v>6.1470000000000002</v>
      </c>
      <c r="AJ11" s="54">
        <f t="shared" ca="1" si="38"/>
        <v>2</v>
      </c>
      <c r="AK11" s="53">
        <f t="shared" ca="1" si="15"/>
        <v>15.746</v>
      </c>
      <c r="AL11" s="54">
        <f t="shared" ca="1" si="38"/>
        <v>1</v>
      </c>
      <c r="AM11" s="53">
        <f t="shared" ca="1" si="16"/>
        <v>17.064</v>
      </c>
      <c r="AN11" s="54">
        <f t="shared" ca="1" si="39"/>
        <v>1</v>
      </c>
      <c r="AO11" s="53">
        <f t="shared" ca="1" si="40"/>
        <v>21.728000000000002</v>
      </c>
      <c r="AP11" s="54">
        <f t="shared" ca="1" si="41"/>
        <v>5</v>
      </c>
      <c r="AQ11" s="65">
        <f t="shared" ca="1" si="42"/>
        <v>95</v>
      </c>
      <c r="AR11" s="47">
        <f t="shared" ca="1" si="43"/>
        <v>1</v>
      </c>
      <c r="AS11" s="56"/>
      <c r="AT11" s="46">
        <f t="shared" ca="1" si="44"/>
        <v>0.96</v>
      </c>
      <c r="AU11" s="47">
        <f t="shared" ca="1" si="45"/>
        <v>7</v>
      </c>
      <c r="AV11" s="46">
        <f t="shared" ca="1" si="46"/>
        <v>9.68</v>
      </c>
      <c r="AW11" s="47">
        <f t="shared" ca="1" si="45"/>
        <v>14</v>
      </c>
      <c r="AX11" s="46">
        <f t="shared" ca="1" si="47"/>
        <v>286.64</v>
      </c>
      <c r="AY11" s="47">
        <f t="shared" ca="1" si="48"/>
        <v>12</v>
      </c>
      <c r="AZ11" s="46">
        <f t="shared" ca="1" si="49"/>
        <v>46.96</v>
      </c>
      <c r="BA11" s="47">
        <f t="shared" ca="1" si="50"/>
        <v>14</v>
      </c>
      <c r="BB11" s="46">
        <f t="shared" ca="1" si="51"/>
        <v>57</v>
      </c>
      <c r="BC11" s="47">
        <f t="shared" ca="1" si="52"/>
        <v>14</v>
      </c>
      <c r="BD11" s="56"/>
      <c r="BE11" s="53">
        <f t="shared" ca="1" si="17"/>
        <v>60.08</v>
      </c>
      <c r="BF11" s="54">
        <f t="shared" ca="1" si="53"/>
        <v>2</v>
      </c>
      <c r="BG11" s="53">
        <f t="shared" ca="1" si="18"/>
        <v>34.24</v>
      </c>
      <c r="BH11" s="54">
        <f t="shared" ca="1" si="54"/>
        <v>1</v>
      </c>
      <c r="BI11" s="53">
        <f t="shared" ca="1" si="19"/>
        <v>34.840000000000003</v>
      </c>
      <c r="BJ11" s="54">
        <f t="shared" ca="1" si="55"/>
        <v>4</v>
      </c>
      <c r="BK11" s="53">
        <f t="shared" ca="1" si="20"/>
        <v>28.68</v>
      </c>
      <c r="BL11" s="54">
        <f t="shared" ca="1" si="56"/>
        <v>6</v>
      </c>
      <c r="BM11" s="53">
        <f t="shared" ca="1" si="21"/>
        <v>54.561999999999998</v>
      </c>
      <c r="BN11" s="54">
        <f t="shared" ca="1" si="57"/>
        <v>1</v>
      </c>
      <c r="BO11" s="53">
        <f t="shared" ca="1" si="22"/>
        <v>5.4</v>
      </c>
      <c r="BP11" s="54">
        <f t="shared" ca="1" si="58"/>
        <v>3</v>
      </c>
      <c r="BQ11" s="65">
        <f t="shared" ca="1" si="59"/>
        <v>89</v>
      </c>
      <c r="BR11" s="47">
        <f t="shared" ca="1" si="60"/>
        <v>1</v>
      </c>
      <c r="BS11" s="56"/>
      <c r="BT11" s="57">
        <f>VLOOKUP($A11,'Ratings Season'!$A:$M,10,FALSE)</f>
        <v>19.2</v>
      </c>
      <c r="BU11" s="54">
        <f t="shared" si="61"/>
        <v>2</v>
      </c>
      <c r="BV11" s="57">
        <f>VLOOKUP($A11,'Ratings Season'!$A:$M,12,FALSE)</f>
        <v>6.4</v>
      </c>
      <c r="BW11" s="54">
        <f t="shared" si="62"/>
        <v>6</v>
      </c>
      <c r="BX11" s="57">
        <f>VLOOKUP($A11,'Ratings Season'!$A:$M,8,FALSE)</f>
        <v>25.6</v>
      </c>
      <c r="BY11" s="58">
        <f t="shared" si="63"/>
        <v>1</v>
      </c>
      <c r="BZ11" s="72"/>
    </row>
    <row r="12" spans="1:78" s="3" customFormat="1" ht="25" customHeight="1" x14ac:dyDescent="0.2">
      <c r="A12" s="82" t="s">
        <v>17</v>
      </c>
      <c r="B12" s="53">
        <f t="shared" ca="1" si="0"/>
        <v>-1.8640000000000001</v>
      </c>
      <c r="C12" s="54">
        <f t="shared" ca="1" si="23"/>
        <v>13</v>
      </c>
      <c r="D12" s="55">
        <f t="shared" ca="1" si="1"/>
        <v>-0.68200000000000005</v>
      </c>
      <c r="E12" s="54">
        <f t="shared" ca="1" si="24"/>
        <v>10</v>
      </c>
      <c r="F12" s="55">
        <f t="shared" ca="1" si="2"/>
        <v>76.875</v>
      </c>
      <c r="G12" s="54">
        <f t="shared" ca="1" si="24"/>
        <v>8</v>
      </c>
      <c r="H12" s="55">
        <f t="shared" ca="1" si="3"/>
        <v>2</v>
      </c>
      <c r="I12" s="54">
        <f t="shared" ca="1" si="25"/>
        <v>4</v>
      </c>
      <c r="J12" s="49">
        <f t="shared" ca="1" si="4"/>
        <v>69</v>
      </c>
      <c r="K12" s="47">
        <f t="shared" ca="1" si="26"/>
        <v>9</v>
      </c>
      <c r="L12" s="56"/>
      <c r="M12" s="53">
        <f t="shared" ca="1" si="5"/>
        <v>11.103999999999999</v>
      </c>
      <c r="N12" s="54">
        <f t="shared" ca="1" si="6"/>
        <v>11</v>
      </c>
      <c r="O12" s="53">
        <f t="shared" ca="1" si="7"/>
        <v>19.347000000000001</v>
      </c>
      <c r="P12" s="54">
        <f t="shared" ca="1" si="27"/>
        <v>10</v>
      </c>
      <c r="Q12" s="53">
        <f t="shared" ca="1" si="8"/>
        <v>21.577999999999999</v>
      </c>
      <c r="R12" s="54">
        <f t="shared" ca="1" si="28"/>
        <v>11</v>
      </c>
      <c r="S12" s="55">
        <f t="shared" ca="1" si="9"/>
        <v>-0.86</v>
      </c>
      <c r="T12" s="54">
        <f t="shared" ca="1" si="29"/>
        <v>10</v>
      </c>
      <c r="U12" s="49">
        <f t="shared" ca="1" si="30"/>
        <v>62</v>
      </c>
      <c r="V12" s="47">
        <f t="shared" ca="1" si="31"/>
        <v>11</v>
      </c>
      <c r="W12" s="56"/>
      <c r="X12" s="53">
        <f t="shared" ca="1" si="10"/>
        <v>41.951000000000001</v>
      </c>
      <c r="Y12" s="54">
        <f t="shared" ca="1" si="32"/>
        <v>13</v>
      </c>
      <c r="Z12" s="53">
        <f t="shared" ca="1" si="11"/>
        <v>22.033000000000001</v>
      </c>
      <c r="AA12" s="54">
        <f t="shared" ca="1" si="33"/>
        <v>15</v>
      </c>
      <c r="AB12" s="53">
        <f t="shared" ca="1" si="12"/>
        <v>47.710999999999999</v>
      </c>
      <c r="AC12" s="54">
        <f t="shared" ca="1" si="34"/>
        <v>11</v>
      </c>
      <c r="AD12" s="53">
        <f t="shared" ca="1" si="13"/>
        <v>-3.4449999999999998</v>
      </c>
      <c r="AE12" s="54">
        <f t="shared" ca="1" si="35"/>
        <v>17</v>
      </c>
      <c r="AF12" s="65">
        <f t="shared" ca="1" si="36"/>
        <v>48</v>
      </c>
      <c r="AG12" s="47">
        <f t="shared" ca="1" si="37"/>
        <v>16</v>
      </c>
      <c r="AH12" s="56"/>
      <c r="AI12" s="53">
        <f t="shared" ca="1" si="14"/>
        <v>8.8409999999999993</v>
      </c>
      <c r="AJ12" s="54">
        <f t="shared" ca="1" si="38"/>
        <v>12</v>
      </c>
      <c r="AK12" s="53">
        <f t="shared" ca="1" si="15"/>
        <v>19.507999999999999</v>
      </c>
      <c r="AL12" s="54">
        <f t="shared" ca="1" si="38"/>
        <v>9</v>
      </c>
      <c r="AM12" s="53">
        <f t="shared" ca="1" si="16"/>
        <v>20.994</v>
      </c>
      <c r="AN12" s="54">
        <f t="shared" ca="1" si="39"/>
        <v>10</v>
      </c>
      <c r="AO12" s="53">
        <f t="shared" ca="1" si="40"/>
        <v>23.056999999999999</v>
      </c>
      <c r="AP12" s="54">
        <f t="shared" ca="1" si="41"/>
        <v>11</v>
      </c>
      <c r="AQ12" s="65">
        <f t="shared" ca="1" si="42"/>
        <v>62</v>
      </c>
      <c r="AR12" s="47">
        <f t="shared" ca="1" si="43"/>
        <v>11</v>
      </c>
      <c r="AS12" s="56"/>
      <c r="AT12" s="46">
        <f t="shared" ca="1" si="44"/>
        <v>-2.0910000000000002</v>
      </c>
      <c r="AU12" s="47">
        <f t="shared" ca="1" si="45"/>
        <v>15</v>
      </c>
      <c r="AV12" s="46">
        <f t="shared" ca="1" si="46"/>
        <v>11.227</v>
      </c>
      <c r="AW12" s="47">
        <f t="shared" ca="1" si="45"/>
        <v>5</v>
      </c>
      <c r="AX12" s="46">
        <f t="shared" ca="1" si="47"/>
        <v>301.63600000000002</v>
      </c>
      <c r="AY12" s="47">
        <f t="shared" ca="1" si="48"/>
        <v>4</v>
      </c>
      <c r="AZ12" s="46">
        <f t="shared" ca="1" si="49"/>
        <v>54</v>
      </c>
      <c r="BA12" s="47">
        <f t="shared" ca="1" si="50"/>
        <v>2</v>
      </c>
      <c r="BB12" s="46">
        <f t="shared" ca="1" si="51"/>
        <v>78</v>
      </c>
      <c r="BC12" s="47">
        <f t="shared" ca="1" si="52"/>
        <v>3</v>
      </c>
      <c r="BD12" s="56"/>
      <c r="BE12" s="53">
        <f t="shared" ca="1" si="17"/>
        <v>50.954999999999998</v>
      </c>
      <c r="BF12" s="54">
        <f t="shared" ca="1" si="53"/>
        <v>6</v>
      </c>
      <c r="BG12" s="53">
        <f t="shared" ca="1" si="18"/>
        <v>48.182000000000002</v>
      </c>
      <c r="BH12" s="54">
        <f t="shared" ca="1" si="54"/>
        <v>11</v>
      </c>
      <c r="BI12" s="53">
        <f t="shared" ca="1" si="19"/>
        <v>31.818000000000001</v>
      </c>
      <c r="BJ12" s="54">
        <f t="shared" ca="1" si="55"/>
        <v>10</v>
      </c>
      <c r="BK12" s="53">
        <f t="shared" ca="1" si="20"/>
        <v>31.318000000000001</v>
      </c>
      <c r="BL12" s="54">
        <f t="shared" ca="1" si="56"/>
        <v>8</v>
      </c>
      <c r="BM12" s="53">
        <f t="shared" ca="1" si="21"/>
        <v>52.783999999999999</v>
      </c>
      <c r="BN12" s="54">
        <f t="shared" ca="1" si="57"/>
        <v>5</v>
      </c>
      <c r="BO12" s="53">
        <f t="shared" ca="1" si="22"/>
        <v>-1.8640000000000001</v>
      </c>
      <c r="BP12" s="54">
        <f t="shared" ca="1" si="58"/>
        <v>13</v>
      </c>
      <c r="BQ12" s="65">
        <f t="shared" ca="1" si="59"/>
        <v>53</v>
      </c>
      <c r="BR12" s="47">
        <f t="shared" ca="1" si="60"/>
        <v>10</v>
      </c>
      <c r="BS12" s="56"/>
      <c r="BT12" s="57">
        <f>VLOOKUP($A12,'Ratings Season'!$A:$M,10,FALSE)</f>
        <v>8.4</v>
      </c>
      <c r="BU12" s="54">
        <f t="shared" si="61"/>
        <v>5</v>
      </c>
      <c r="BV12" s="57">
        <f>VLOOKUP($A12,'Ratings Season'!$A:$M,12,FALSE)</f>
        <v>7.5</v>
      </c>
      <c r="BW12" s="54">
        <f t="shared" si="62"/>
        <v>5</v>
      </c>
      <c r="BX12" s="57">
        <f>VLOOKUP($A12,'Ratings Season'!$A:$M,8,FALSE)</f>
        <v>15.9</v>
      </c>
      <c r="BY12" s="58">
        <f t="shared" si="63"/>
        <v>7</v>
      </c>
      <c r="BZ12" s="72"/>
    </row>
    <row r="13" spans="1:78" s="3" customFormat="1" ht="25" customHeight="1" x14ac:dyDescent="0.2">
      <c r="A13" s="83" t="s">
        <v>3</v>
      </c>
      <c r="B13" s="53">
        <f t="shared" ca="1" si="0"/>
        <v>-4.2270000000000003</v>
      </c>
      <c r="C13" s="54">
        <f t="shared" ca="1" si="23"/>
        <v>16</v>
      </c>
      <c r="D13" s="55">
        <f t="shared" ca="1" si="1"/>
        <v>-7.5910000000000002</v>
      </c>
      <c r="E13" s="54">
        <f t="shared" ca="1" si="24"/>
        <v>16</v>
      </c>
      <c r="F13" s="55">
        <f t="shared" ca="1" si="2"/>
        <v>75.373999999999995</v>
      </c>
      <c r="G13" s="54">
        <f t="shared" ca="1" si="24"/>
        <v>12</v>
      </c>
      <c r="H13" s="55">
        <f t="shared" ca="1" si="3"/>
        <v>-1.4550000000000001</v>
      </c>
      <c r="I13" s="54">
        <f t="shared" ca="1" si="25"/>
        <v>13</v>
      </c>
      <c r="J13" s="49">
        <f t="shared" ca="1" si="4"/>
        <v>47</v>
      </c>
      <c r="K13" s="47">
        <f t="shared" ca="1" si="26"/>
        <v>15</v>
      </c>
      <c r="L13" s="56"/>
      <c r="M13" s="53">
        <f t="shared" ca="1" si="5"/>
        <v>10.103999999999999</v>
      </c>
      <c r="N13" s="54">
        <f t="shared" ca="1" si="6"/>
        <v>15</v>
      </c>
      <c r="O13" s="53">
        <f t="shared" ca="1" si="7"/>
        <v>17.949000000000002</v>
      </c>
      <c r="P13" s="54">
        <f t="shared" ca="1" si="27"/>
        <v>16</v>
      </c>
      <c r="Q13" s="53">
        <f t="shared" ca="1" si="8"/>
        <v>21.716000000000001</v>
      </c>
      <c r="R13" s="54">
        <f t="shared" ca="1" si="28"/>
        <v>10</v>
      </c>
      <c r="S13" s="55">
        <f t="shared" ca="1" si="9"/>
        <v>-2.371</v>
      </c>
      <c r="T13" s="54">
        <f t="shared" ca="1" si="29"/>
        <v>16</v>
      </c>
      <c r="U13" s="49">
        <f t="shared" ca="1" si="30"/>
        <v>47</v>
      </c>
      <c r="V13" s="47">
        <f t="shared" ca="1" si="31"/>
        <v>14</v>
      </c>
      <c r="W13" s="56"/>
      <c r="X13" s="53">
        <f t="shared" ca="1" si="10"/>
        <v>41.411000000000001</v>
      </c>
      <c r="Y13" s="54">
        <f t="shared" ca="1" si="32"/>
        <v>16</v>
      </c>
      <c r="Z13" s="53">
        <f t="shared" ca="1" si="11"/>
        <v>22.006</v>
      </c>
      <c r="AA13" s="54">
        <f t="shared" ca="1" si="33"/>
        <v>16</v>
      </c>
      <c r="AB13" s="53">
        <f t="shared" ca="1" si="12"/>
        <v>49.478000000000002</v>
      </c>
      <c r="AC13" s="54">
        <f t="shared" ca="1" si="34"/>
        <v>8</v>
      </c>
      <c r="AD13" s="53">
        <f t="shared" ca="1" si="13"/>
        <v>0.88500000000000001</v>
      </c>
      <c r="AE13" s="54">
        <f t="shared" ca="1" si="35"/>
        <v>9</v>
      </c>
      <c r="AF13" s="65">
        <f t="shared" ca="1" si="36"/>
        <v>55</v>
      </c>
      <c r="AG13" s="47">
        <f t="shared" ca="1" si="37"/>
        <v>14</v>
      </c>
      <c r="AH13" s="56"/>
      <c r="AI13" s="53">
        <f t="shared" ca="1" si="14"/>
        <v>9.2200000000000006</v>
      </c>
      <c r="AJ13" s="54">
        <f t="shared" ca="1" si="38"/>
        <v>14</v>
      </c>
      <c r="AK13" s="53">
        <f t="shared" ca="1" si="15"/>
        <v>20.890999999999998</v>
      </c>
      <c r="AL13" s="54">
        <f t="shared" ca="1" si="38"/>
        <v>15</v>
      </c>
      <c r="AM13" s="53">
        <f t="shared" ca="1" si="16"/>
        <v>21.96</v>
      </c>
      <c r="AN13" s="54">
        <f t="shared" ca="1" si="39"/>
        <v>14</v>
      </c>
      <c r="AO13" s="53">
        <f t="shared" ca="1" si="40"/>
        <v>22.951000000000001</v>
      </c>
      <c r="AP13" s="54">
        <f t="shared" ca="1" si="41"/>
        <v>10</v>
      </c>
      <c r="AQ13" s="65">
        <f t="shared" ca="1" si="42"/>
        <v>51</v>
      </c>
      <c r="AR13" s="47">
        <f t="shared" ca="1" si="43"/>
        <v>14</v>
      </c>
      <c r="AS13" s="56"/>
      <c r="AT13" s="46">
        <f t="shared" ca="1" si="44"/>
        <v>4.8179999999999996</v>
      </c>
      <c r="AU13" s="47">
        <f t="shared" ca="1" si="45"/>
        <v>2</v>
      </c>
      <c r="AV13" s="46">
        <f t="shared" ca="1" si="46"/>
        <v>9.9090000000000007</v>
      </c>
      <c r="AW13" s="47">
        <f t="shared" ca="1" si="45"/>
        <v>13</v>
      </c>
      <c r="AX13" s="46">
        <f t="shared" ca="1" si="47"/>
        <v>295.68200000000002</v>
      </c>
      <c r="AY13" s="47">
        <f t="shared" ca="1" si="48"/>
        <v>6</v>
      </c>
      <c r="AZ13" s="46">
        <f t="shared" ca="1" si="49"/>
        <v>47.863999999999997</v>
      </c>
      <c r="BA13" s="47">
        <f t="shared" ca="1" si="50"/>
        <v>13</v>
      </c>
      <c r="BB13" s="46">
        <f t="shared" ca="1" si="51"/>
        <v>70</v>
      </c>
      <c r="BC13" s="47">
        <f t="shared" ca="1" si="52"/>
        <v>8</v>
      </c>
      <c r="BD13" s="56"/>
      <c r="BE13" s="53">
        <f t="shared" ca="1" si="17"/>
        <v>41.817999999999998</v>
      </c>
      <c r="BF13" s="54">
        <f t="shared" ca="1" si="53"/>
        <v>16</v>
      </c>
      <c r="BG13" s="53">
        <f t="shared" ca="1" si="18"/>
        <v>52.182000000000002</v>
      </c>
      <c r="BH13" s="54">
        <f t="shared" ca="1" si="54"/>
        <v>14</v>
      </c>
      <c r="BI13" s="53">
        <f t="shared" ca="1" si="19"/>
        <v>27.818000000000001</v>
      </c>
      <c r="BJ13" s="54">
        <f t="shared" ca="1" si="55"/>
        <v>16</v>
      </c>
      <c r="BK13" s="53">
        <f t="shared" ca="1" si="20"/>
        <v>33.273000000000003</v>
      </c>
      <c r="BL13" s="54">
        <f t="shared" ca="1" si="56"/>
        <v>14</v>
      </c>
      <c r="BM13" s="53">
        <f t="shared" ca="1" si="21"/>
        <v>46.344000000000001</v>
      </c>
      <c r="BN13" s="54">
        <f t="shared" ca="1" si="57"/>
        <v>16</v>
      </c>
      <c r="BO13" s="53">
        <f t="shared" ca="1" si="22"/>
        <v>-4.2270000000000003</v>
      </c>
      <c r="BP13" s="54">
        <f t="shared" ca="1" si="58"/>
        <v>16</v>
      </c>
      <c r="BQ13" s="65">
        <f t="shared" ca="1" si="59"/>
        <v>14</v>
      </c>
      <c r="BR13" s="47">
        <f t="shared" ca="1" si="60"/>
        <v>16</v>
      </c>
      <c r="BS13" s="56"/>
      <c r="BT13" s="57">
        <f>VLOOKUP($A13,'Ratings Season'!$A:$M,10,FALSE)</f>
        <v>5.9</v>
      </c>
      <c r="BU13" s="54">
        <f t="shared" si="61"/>
        <v>7</v>
      </c>
      <c r="BV13" s="57">
        <f>VLOOKUP($A13,'Ratings Season'!$A:$M,12,FALSE)</f>
        <v>1.2</v>
      </c>
      <c r="BW13" s="54">
        <f t="shared" si="62"/>
        <v>10</v>
      </c>
      <c r="BX13" s="57">
        <f>VLOOKUP($A13,'Ratings Season'!$A:$M,8,FALSE)</f>
        <v>7.1</v>
      </c>
      <c r="BY13" s="58">
        <f t="shared" si="63"/>
        <v>8</v>
      </c>
      <c r="BZ13" s="72"/>
    </row>
    <row r="14" spans="1:78" s="3" customFormat="1" ht="25" customHeight="1" x14ac:dyDescent="0.2">
      <c r="A14" s="84" t="s">
        <v>2</v>
      </c>
      <c r="B14" s="53">
        <f t="shared" ca="1" si="0"/>
        <v>-3.0449999999999999</v>
      </c>
      <c r="C14" s="54">
        <f t="shared" ca="1" si="23"/>
        <v>15</v>
      </c>
      <c r="D14" s="55">
        <f t="shared" ca="1" si="1"/>
        <v>-1.409</v>
      </c>
      <c r="E14" s="54">
        <f t="shared" ca="1" si="24"/>
        <v>12</v>
      </c>
      <c r="F14" s="55">
        <f t="shared" ca="1" si="2"/>
        <v>74.438999999999993</v>
      </c>
      <c r="G14" s="54">
        <f t="shared" ca="1" si="24"/>
        <v>15</v>
      </c>
      <c r="H14" s="55">
        <f t="shared" ca="1" si="3"/>
        <v>-6.7729999999999997</v>
      </c>
      <c r="I14" s="54">
        <f t="shared" ca="1" si="25"/>
        <v>18</v>
      </c>
      <c r="J14" s="49">
        <f t="shared" ca="1" si="4"/>
        <v>44</v>
      </c>
      <c r="K14" s="47">
        <f t="shared" ca="1" si="26"/>
        <v>17</v>
      </c>
      <c r="L14" s="56"/>
      <c r="M14" s="53">
        <f t="shared" ca="1" si="5"/>
        <v>11.683</v>
      </c>
      <c r="N14" s="54">
        <f t="shared" ca="1" si="6"/>
        <v>10</v>
      </c>
      <c r="O14" s="53">
        <f t="shared" ca="1" si="7"/>
        <v>18.911000000000001</v>
      </c>
      <c r="P14" s="54">
        <f t="shared" ca="1" si="27"/>
        <v>12</v>
      </c>
      <c r="Q14" s="53">
        <f t="shared" ca="1" si="8"/>
        <v>24.71</v>
      </c>
      <c r="R14" s="54">
        <f t="shared" ca="1" si="28"/>
        <v>3</v>
      </c>
      <c r="S14" s="55">
        <f t="shared" ca="1" si="9"/>
        <v>-0.224</v>
      </c>
      <c r="T14" s="54">
        <f t="shared" ca="1" si="29"/>
        <v>9</v>
      </c>
      <c r="U14" s="49">
        <f t="shared" ca="1" si="30"/>
        <v>70</v>
      </c>
      <c r="V14" s="47">
        <f t="shared" ca="1" si="31"/>
        <v>8</v>
      </c>
      <c r="W14" s="56"/>
      <c r="X14" s="53">
        <f t="shared" ca="1" si="10"/>
        <v>43.521999999999998</v>
      </c>
      <c r="Y14" s="54">
        <f t="shared" ca="1" si="32"/>
        <v>6</v>
      </c>
      <c r="Z14" s="53">
        <f t="shared" ca="1" si="11"/>
        <v>23.905000000000001</v>
      </c>
      <c r="AA14" s="54">
        <f t="shared" ca="1" si="33"/>
        <v>5</v>
      </c>
      <c r="AB14" s="53">
        <f t="shared" ca="1" si="12"/>
        <v>51.984000000000002</v>
      </c>
      <c r="AC14" s="54">
        <f t="shared" ca="1" si="34"/>
        <v>3</v>
      </c>
      <c r="AD14" s="53">
        <f t="shared" ca="1" si="13"/>
        <v>1.966</v>
      </c>
      <c r="AE14" s="54">
        <f t="shared" ca="1" si="35"/>
        <v>5</v>
      </c>
      <c r="AF14" s="65">
        <f t="shared" ca="1" si="36"/>
        <v>85</v>
      </c>
      <c r="AG14" s="47">
        <f t="shared" ca="1" si="37"/>
        <v>5</v>
      </c>
      <c r="AH14" s="56"/>
      <c r="AI14" s="53">
        <f t="shared" ca="1" si="14"/>
        <v>8.2240000000000002</v>
      </c>
      <c r="AJ14" s="54">
        <f t="shared" ca="1" si="38"/>
        <v>8</v>
      </c>
      <c r="AK14" s="53">
        <f t="shared" ca="1" si="15"/>
        <v>20.405999999999999</v>
      </c>
      <c r="AL14" s="54">
        <f t="shared" ca="1" si="38"/>
        <v>14</v>
      </c>
      <c r="AM14" s="53">
        <f t="shared" ca="1" si="16"/>
        <v>19.738</v>
      </c>
      <c r="AN14" s="54">
        <f t="shared" ca="1" si="39"/>
        <v>5</v>
      </c>
      <c r="AO14" s="53">
        <f t="shared" ca="1" si="40"/>
        <v>23.62</v>
      </c>
      <c r="AP14" s="54">
        <f t="shared" ca="1" si="41"/>
        <v>12</v>
      </c>
      <c r="AQ14" s="65">
        <f t="shared" ca="1" si="42"/>
        <v>65</v>
      </c>
      <c r="AR14" s="47">
        <f t="shared" ca="1" si="43"/>
        <v>9</v>
      </c>
      <c r="AS14" s="56"/>
      <c r="AT14" s="46">
        <f t="shared" ca="1" si="44"/>
        <v>-8</v>
      </c>
      <c r="AU14" s="47">
        <f t="shared" ca="1" si="45"/>
        <v>18</v>
      </c>
      <c r="AV14" s="46">
        <f t="shared" ca="1" si="46"/>
        <v>10.318</v>
      </c>
      <c r="AW14" s="47">
        <f t="shared" ca="1" si="45"/>
        <v>12</v>
      </c>
      <c r="AX14" s="46">
        <f t="shared" ca="1" si="47"/>
        <v>309.90899999999999</v>
      </c>
      <c r="AY14" s="47">
        <f t="shared" ca="1" si="48"/>
        <v>1</v>
      </c>
      <c r="AZ14" s="46">
        <f t="shared" ca="1" si="49"/>
        <v>49.682000000000002</v>
      </c>
      <c r="BA14" s="47">
        <f t="shared" ca="1" si="50"/>
        <v>9</v>
      </c>
      <c r="BB14" s="46">
        <f t="shared" ca="1" si="51"/>
        <v>64</v>
      </c>
      <c r="BC14" s="47">
        <f t="shared" ca="1" si="52"/>
        <v>11</v>
      </c>
      <c r="BD14" s="56"/>
      <c r="BE14" s="53">
        <f t="shared" ca="1" si="17"/>
        <v>49.273000000000003</v>
      </c>
      <c r="BF14" s="54">
        <f t="shared" ca="1" si="53"/>
        <v>7</v>
      </c>
      <c r="BG14" s="53">
        <f t="shared" ca="1" si="18"/>
        <v>55.545000000000002</v>
      </c>
      <c r="BH14" s="54">
        <f t="shared" ca="1" si="54"/>
        <v>15</v>
      </c>
      <c r="BI14" s="53">
        <f t="shared" ca="1" si="19"/>
        <v>27.318000000000001</v>
      </c>
      <c r="BJ14" s="54">
        <f t="shared" ca="1" si="55"/>
        <v>18</v>
      </c>
      <c r="BK14" s="53">
        <f t="shared" ca="1" si="20"/>
        <v>32.363999999999997</v>
      </c>
      <c r="BL14" s="54">
        <f t="shared" ca="1" si="56"/>
        <v>10</v>
      </c>
      <c r="BM14" s="53">
        <f t="shared" ca="1" si="21"/>
        <v>47.19</v>
      </c>
      <c r="BN14" s="54">
        <f t="shared" ca="1" si="57"/>
        <v>15</v>
      </c>
      <c r="BO14" s="53">
        <f t="shared" ca="1" si="22"/>
        <v>-3.0449999999999999</v>
      </c>
      <c r="BP14" s="54">
        <f t="shared" ca="1" si="58"/>
        <v>15</v>
      </c>
      <c r="BQ14" s="65">
        <f t="shared" ca="1" si="59"/>
        <v>26</v>
      </c>
      <c r="BR14" s="47">
        <f t="shared" ca="1" si="60"/>
        <v>15</v>
      </c>
      <c r="BS14" s="56"/>
      <c r="BT14" s="57">
        <f>VLOOKUP($A14,'Ratings Season'!$A:$M,10,FALSE)</f>
        <v>6.9</v>
      </c>
      <c r="BU14" s="54">
        <f t="shared" si="61"/>
        <v>6</v>
      </c>
      <c r="BV14" s="57">
        <f>VLOOKUP($A14,'Ratings Season'!$A:$M,12,FALSE)</f>
        <v>9.1999999999999993</v>
      </c>
      <c r="BW14" s="54">
        <f t="shared" si="62"/>
        <v>3</v>
      </c>
      <c r="BX14" s="57">
        <f>VLOOKUP($A14,'Ratings Season'!$A:$M,8,FALSE)</f>
        <v>16.100000000000001</v>
      </c>
      <c r="BY14" s="58">
        <f t="shared" si="63"/>
        <v>6</v>
      </c>
      <c r="BZ14" s="72"/>
    </row>
    <row r="15" spans="1:78" s="3" customFormat="1" ht="25" customHeight="1" x14ac:dyDescent="0.2">
      <c r="A15" s="85" t="s">
        <v>16</v>
      </c>
      <c r="B15" s="53">
        <f t="shared" ca="1" si="0"/>
        <v>9.5</v>
      </c>
      <c r="C15" s="54">
        <f t="shared" ca="1" si="23"/>
        <v>1</v>
      </c>
      <c r="D15" s="55">
        <f t="shared" ca="1" si="1"/>
        <v>11.125</v>
      </c>
      <c r="E15" s="54">
        <f t="shared" ca="1" si="24"/>
        <v>2</v>
      </c>
      <c r="F15" s="55">
        <f t="shared" ca="1" si="2"/>
        <v>73.853999999999999</v>
      </c>
      <c r="G15" s="54">
        <f t="shared" ca="1" si="24"/>
        <v>18</v>
      </c>
      <c r="H15" s="55">
        <f t="shared" ca="1" si="3"/>
        <v>1.083</v>
      </c>
      <c r="I15" s="54">
        <f t="shared" ca="1" si="25"/>
        <v>7</v>
      </c>
      <c r="J15" s="49">
        <f t="shared" ca="1" si="4"/>
        <v>76</v>
      </c>
      <c r="K15" s="47">
        <f t="shared" ca="1" si="26"/>
        <v>6</v>
      </c>
      <c r="L15" s="56"/>
      <c r="M15" s="53">
        <f t="shared" ca="1" si="5"/>
        <v>12.433999999999999</v>
      </c>
      <c r="N15" s="54">
        <f t="shared" ca="1" si="6"/>
        <v>7</v>
      </c>
      <c r="O15" s="53">
        <f t="shared" ca="1" si="7"/>
        <v>20.154</v>
      </c>
      <c r="P15" s="54">
        <f t="shared" ca="1" si="27"/>
        <v>8</v>
      </c>
      <c r="Q15" s="53">
        <f t="shared" ca="1" si="8"/>
        <v>21.058</v>
      </c>
      <c r="R15" s="54">
        <f t="shared" ca="1" si="28"/>
        <v>12</v>
      </c>
      <c r="S15" s="55">
        <f t="shared" ca="1" si="9"/>
        <v>-7.1999999999999995E-2</v>
      </c>
      <c r="T15" s="54">
        <f t="shared" ca="1" si="29"/>
        <v>8</v>
      </c>
      <c r="U15" s="49">
        <f t="shared" ca="1" si="30"/>
        <v>69</v>
      </c>
      <c r="V15" s="47">
        <f t="shared" ca="1" si="31"/>
        <v>9</v>
      </c>
      <c r="W15" s="56"/>
      <c r="X15" s="53">
        <f t="shared" ca="1" si="10"/>
        <v>43.1</v>
      </c>
      <c r="Y15" s="54">
        <f t="shared" ca="1" si="32"/>
        <v>7</v>
      </c>
      <c r="Z15" s="53">
        <f t="shared" ca="1" si="11"/>
        <v>22.14</v>
      </c>
      <c r="AA15" s="54">
        <f t="shared" ca="1" si="33"/>
        <v>14</v>
      </c>
      <c r="AB15" s="53">
        <f t="shared" ca="1" si="12"/>
        <v>46.948</v>
      </c>
      <c r="AC15" s="54">
        <f t="shared" ca="1" si="34"/>
        <v>15</v>
      </c>
      <c r="AD15" s="53">
        <f t="shared" ca="1" si="13"/>
        <v>1.115</v>
      </c>
      <c r="AE15" s="54">
        <f t="shared" ca="1" si="35"/>
        <v>7</v>
      </c>
      <c r="AF15" s="65">
        <f t="shared" ca="1" si="36"/>
        <v>61</v>
      </c>
      <c r="AG15" s="47">
        <f t="shared" ca="1" si="37"/>
        <v>11</v>
      </c>
      <c r="AH15" s="56"/>
      <c r="AI15" s="53">
        <f t="shared" ca="1" si="14"/>
        <v>7.0229999999999997</v>
      </c>
      <c r="AJ15" s="54">
        <f t="shared" ca="1" si="38"/>
        <v>4</v>
      </c>
      <c r="AK15" s="53">
        <f t="shared" ca="1" si="15"/>
        <v>16.672999999999998</v>
      </c>
      <c r="AL15" s="54">
        <f t="shared" ca="1" si="38"/>
        <v>2</v>
      </c>
      <c r="AM15" s="53">
        <f t="shared" ca="1" si="16"/>
        <v>18.497</v>
      </c>
      <c r="AN15" s="54">
        <f t="shared" ca="1" si="39"/>
        <v>3</v>
      </c>
      <c r="AO15" s="53">
        <f t="shared" ca="1" si="40"/>
        <v>20.443000000000001</v>
      </c>
      <c r="AP15" s="54">
        <f t="shared" ca="1" si="41"/>
        <v>2</v>
      </c>
      <c r="AQ15" s="65">
        <f t="shared" ca="1" si="42"/>
        <v>93</v>
      </c>
      <c r="AR15" s="47">
        <f t="shared" ca="1" si="43"/>
        <v>2</v>
      </c>
      <c r="AS15" s="56"/>
      <c r="AT15" s="46">
        <f t="shared" ca="1" si="44"/>
        <v>-4.375</v>
      </c>
      <c r="AU15" s="47">
        <f t="shared" ca="1" si="45"/>
        <v>16</v>
      </c>
      <c r="AV15" s="46">
        <f t="shared" ca="1" si="46"/>
        <v>11.333</v>
      </c>
      <c r="AW15" s="47">
        <f t="shared" ca="1" si="45"/>
        <v>2</v>
      </c>
      <c r="AX15" s="46">
        <f t="shared" ca="1" si="47"/>
        <v>282</v>
      </c>
      <c r="AY15" s="47">
        <f t="shared" ca="1" si="48"/>
        <v>15</v>
      </c>
      <c r="AZ15" s="46">
        <f t="shared" ca="1" si="49"/>
        <v>46.5</v>
      </c>
      <c r="BA15" s="47">
        <f t="shared" ca="1" si="50"/>
        <v>15</v>
      </c>
      <c r="BB15" s="46">
        <f t="shared" ca="1" si="51"/>
        <v>56</v>
      </c>
      <c r="BC15" s="47">
        <f t="shared" ca="1" si="52"/>
        <v>15</v>
      </c>
      <c r="BD15" s="56"/>
      <c r="BE15" s="53">
        <f t="shared" ca="1" si="17"/>
        <v>49.25</v>
      </c>
      <c r="BF15" s="54">
        <f t="shared" ca="1" si="53"/>
        <v>8</v>
      </c>
      <c r="BG15" s="53">
        <f t="shared" ca="1" si="18"/>
        <v>39.375</v>
      </c>
      <c r="BH15" s="54">
        <f t="shared" ca="1" si="54"/>
        <v>3</v>
      </c>
      <c r="BI15" s="53">
        <f t="shared" ca="1" si="19"/>
        <v>35.917000000000002</v>
      </c>
      <c r="BJ15" s="54">
        <f t="shared" ca="1" si="55"/>
        <v>3</v>
      </c>
      <c r="BK15" s="53">
        <f t="shared" ca="1" si="20"/>
        <v>27</v>
      </c>
      <c r="BL15" s="54">
        <f t="shared" ca="1" si="56"/>
        <v>2</v>
      </c>
      <c r="BM15" s="53">
        <f t="shared" ca="1" si="21"/>
        <v>53.716999999999999</v>
      </c>
      <c r="BN15" s="54">
        <f t="shared" ca="1" si="57"/>
        <v>3</v>
      </c>
      <c r="BO15" s="53">
        <f t="shared" ca="1" si="22"/>
        <v>9.5</v>
      </c>
      <c r="BP15" s="54">
        <f t="shared" ca="1" si="58"/>
        <v>1</v>
      </c>
      <c r="BQ15" s="65">
        <f t="shared" ca="1" si="59"/>
        <v>86</v>
      </c>
      <c r="BR15" s="47">
        <f t="shared" ca="1" si="60"/>
        <v>2</v>
      </c>
      <c r="BS15" s="56"/>
      <c r="BT15" s="57">
        <f>VLOOKUP($A15,'Ratings Season'!$A:$M,10,FALSE)</f>
        <v>-0.8</v>
      </c>
      <c r="BU15" s="54">
        <f t="shared" si="61"/>
        <v>10</v>
      </c>
      <c r="BV15" s="57">
        <f>VLOOKUP($A15,'Ratings Season'!$A:$M,12,FALSE)</f>
        <v>-2.9</v>
      </c>
      <c r="BW15" s="54">
        <f t="shared" si="62"/>
        <v>12</v>
      </c>
      <c r="BX15" s="57">
        <f>VLOOKUP($A15,'Ratings Season'!$A:$M,8,FALSE)</f>
        <v>-3.7</v>
      </c>
      <c r="BY15" s="58">
        <f t="shared" si="63"/>
        <v>12</v>
      </c>
      <c r="BZ15" s="72"/>
    </row>
    <row r="16" spans="1:78" s="3" customFormat="1" ht="25" customHeight="1" x14ac:dyDescent="0.2">
      <c r="A16" s="86" t="s">
        <v>11</v>
      </c>
      <c r="B16" s="53">
        <f t="shared" ca="1" si="0"/>
        <v>-10.818</v>
      </c>
      <c r="C16" s="54">
        <f t="shared" ca="1" si="23"/>
        <v>18</v>
      </c>
      <c r="D16" s="55">
        <f t="shared" ca="1" si="1"/>
        <v>-6.3639999999999999</v>
      </c>
      <c r="E16" s="54">
        <f t="shared" ca="1" si="24"/>
        <v>14</v>
      </c>
      <c r="F16" s="55">
        <f t="shared" ca="1" si="2"/>
        <v>76.022000000000006</v>
      </c>
      <c r="G16" s="54">
        <f t="shared" ca="1" si="24"/>
        <v>10</v>
      </c>
      <c r="H16" s="55">
        <f t="shared" ca="1" si="3"/>
        <v>-1.7729999999999999</v>
      </c>
      <c r="I16" s="54">
        <f t="shared" ca="1" si="25"/>
        <v>14</v>
      </c>
      <c r="J16" s="49">
        <f t="shared" ca="1" si="4"/>
        <v>48</v>
      </c>
      <c r="K16" s="47">
        <f t="shared" ca="1" si="26"/>
        <v>13</v>
      </c>
      <c r="L16" s="56"/>
      <c r="M16" s="53">
        <f t="shared" ca="1" si="5"/>
        <v>7.3479999999999999</v>
      </c>
      <c r="N16" s="54">
        <f t="shared" ca="1" si="6"/>
        <v>17</v>
      </c>
      <c r="O16" s="53">
        <f t="shared" ca="1" si="7"/>
        <v>15.504</v>
      </c>
      <c r="P16" s="54">
        <f t="shared" ca="1" si="27"/>
        <v>17</v>
      </c>
      <c r="Q16" s="53">
        <f t="shared" ca="1" si="8"/>
        <v>17.181000000000001</v>
      </c>
      <c r="R16" s="54">
        <f t="shared" ca="1" si="28"/>
        <v>17</v>
      </c>
      <c r="S16" s="55">
        <f t="shared" ca="1" si="9"/>
        <v>-3.927</v>
      </c>
      <c r="T16" s="54">
        <f t="shared" ca="1" si="29"/>
        <v>17</v>
      </c>
      <c r="U16" s="49">
        <f t="shared" ca="1" si="30"/>
        <v>36</v>
      </c>
      <c r="V16" s="47">
        <f t="shared" ca="1" si="31"/>
        <v>17</v>
      </c>
      <c r="W16" s="56"/>
      <c r="X16" s="53">
        <f t="shared" ca="1" si="10"/>
        <v>38.79</v>
      </c>
      <c r="Y16" s="54">
        <f t="shared" ca="1" si="32"/>
        <v>18</v>
      </c>
      <c r="Z16" s="53">
        <f t="shared" ca="1" si="11"/>
        <v>20.125</v>
      </c>
      <c r="AA16" s="54">
        <f t="shared" ca="1" si="33"/>
        <v>18</v>
      </c>
      <c r="AB16" s="53">
        <f t="shared" ca="1" si="12"/>
        <v>44.368000000000002</v>
      </c>
      <c r="AC16" s="54">
        <f t="shared" ca="1" si="34"/>
        <v>18</v>
      </c>
      <c r="AD16" s="53">
        <f t="shared" ca="1" si="13"/>
        <v>-5.8579999999999997</v>
      </c>
      <c r="AE16" s="54">
        <f t="shared" ca="1" si="35"/>
        <v>18</v>
      </c>
      <c r="AF16" s="65">
        <f t="shared" ca="1" si="36"/>
        <v>32</v>
      </c>
      <c r="AG16" s="47">
        <f t="shared" ca="1" si="37"/>
        <v>18</v>
      </c>
      <c r="AH16" s="56"/>
      <c r="AI16" s="53">
        <f t="shared" ca="1" si="14"/>
        <v>12.583</v>
      </c>
      <c r="AJ16" s="54">
        <f t="shared" ca="1" si="38"/>
        <v>17</v>
      </c>
      <c r="AK16" s="53">
        <f t="shared" ca="1" si="15"/>
        <v>25.64</v>
      </c>
      <c r="AL16" s="54">
        <f t="shared" ca="1" si="38"/>
        <v>18</v>
      </c>
      <c r="AM16" s="53">
        <f t="shared" ca="1" si="16"/>
        <v>29.934000000000001</v>
      </c>
      <c r="AN16" s="54">
        <f t="shared" ca="1" si="39"/>
        <v>18</v>
      </c>
      <c r="AO16" s="53">
        <f t="shared" ca="1" si="40"/>
        <v>25.29</v>
      </c>
      <c r="AP16" s="54">
        <f t="shared" ca="1" si="41"/>
        <v>16</v>
      </c>
      <c r="AQ16" s="65">
        <f t="shared" ca="1" si="42"/>
        <v>35</v>
      </c>
      <c r="AR16" s="47">
        <f t="shared" ca="1" si="43"/>
        <v>18</v>
      </c>
      <c r="AS16" s="56"/>
      <c r="AT16" s="46">
        <f t="shared" ca="1" si="44"/>
        <v>-6.9089999999999998</v>
      </c>
      <c r="AU16" s="47">
        <f t="shared" ca="1" si="45"/>
        <v>17</v>
      </c>
      <c r="AV16" s="46">
        <f t="shared" ca="1" si="46"/>
        <v>6.7729999999999997</v>
      </c>
      <c r="AW16" s="47">
        <f t="shared" ca="1" si="45"/>
        <v>18</v>
      </c>
      <c r="AX16" s="46">
        <f t="shared" ca="1" si="47"/>
        <v>288.95499999999998</v>
      </c>
      <c r="AY16" s="47">
        <f t="shared" ca="1" si="48"/>
        <v>11</v>
      </c>
      <c r="AZ16" s="46">
        <f t="shared" ca="1" si="49"/>
        <v>45.454999999999998</v>
      </c>
      <c r="BA16" s="47">
        <f t="shared" ca="1" si="50"/>
        <v>16</v>
      </c>
      <c r="BB16" s="46">
        <f t="shared" ca="1" si="51"/>
        <v>42</v>
      </c>
      <c r="BC16" s="47">
        <f t="shared" ca="1" si="52"/>
        <v>18</v>
      </c>
      <c r="BD16" s="56"/>
      <c r="BE16" s="53">
        <f t="shared" ca="1" si="17"/>
        <v>30.635999999999999</v>
      </c>
      <c r="BF16" s="54">
        <f t="shared" ca="1" si="53"/>
        <v>18</v>
      </c>
      <c r="BG16" s="53">
        <f t="shared" ca="1" si="18"/>
        <v>65.864000000000004</v>
      </c>
      <c r="BH16" s="54">
        <f t="shared" ca="1" si="54"/>
        <v>17</v>
      </c>
      <c r="BI16" s="53">
        <f t="shared" ca="1" si="19"/>
        <v>27.773</v>
      </c>
      <c r="BJ16" s="54">
        <f t="shared" ca="1" si="55"/>
        <v>17</v>
      </c>
      <c r="BK16" s="53">
        <f t="shared" ca="1" si="20"/>
        <v>40.682000000000002</v>
      </c>
      <c r="BL16" s="54">
        <f t="shared" ca="1" si="56"/>
        <v>18</v>
      </c>
      <c r="BM16" s="53">
        <f t="shared" ca="1" si="21"/>
        <v>42.433999999999997</v>
      </c>
      <c r="BN16" s="54">
        <f t="shared" ca="1" si="57"/>
        <v>18</v>
      </c>
      <c r="BO16" s="53">
        <f t="shared" ca="1" si="22"/>
        <v>-10.818</v>
      </c>
      <c r="BP16" s="54">
        <f t="shared" ca="1" si="58"/>
        <v>18</v>
      </c>
      <c r="BQ16" s="65">
        <f t="shared" ca="1" si="59"/>
        <v>0</v>
      </c>
      <c r="BR16" s="47">
        <f t="shared" ca="1" si="60"/>
        <v>18</v>
      </c>
      <c r="BS16" s="56"/>
      <c r="BT16" s="57">
        <f>VLOOKUP($A16,'Ratings Season'!$A:$M,10,FALSE)</f>
        <v>-5.3</v>
      </c>
      <c r="BU16" s="54">
        <f t="shared" si="61"/>
        <v>13</v>
      </c>
      <c r="BV16" s="57">
        <f>VLOOKUP($A16,'Ratings Season'!$A:$M,12,FALSE)</f>
        <v>-16.100000000000001</v>
      </c>
      <c r="BW16" s="54">
        <f t="shared" si="62"/>
        <v>17</v>
      </c>
      <c r="BX16" s="57">
        <f>VLOOKUP($A16,'Ratings Season'!$A:$M,8,FALSE)</f>
        <v>-21.4</v>
      </c>
      <c r="BY16" s="58">
        <f t="shared" si="63"/>
        <v>15</v>
      </c>
      <c r="BZ16" s="72"/>
    </row>
    <row r="17" spans="1:78" s="3" customFormat="1" ht="25" customHeight="1" x14ac:dyDescent="0.2">
      <c r="A17" s="87" t="s">
        <v>13</v>
      </c>
      <c r="B17" s="53">
        <f t="shared" ca="1" si="0"/>
        <v>0.90900000000000003</v>
      </c>
      <c r="C17" s="54">
        <f t="shared" ca="1" si="23"/>
        <v>7</v>
      </c>
      <c r="D17" s="55">
        <f t="shared" ca="1" si="1"/>
        <v>7.1820000000000004</v>
      </c>
      <c r="E17" s="54">
        <f t="shared" ca="1" si="24"/>
        <v>4</v>
      </c>
      <c r="F17" s="55">
        <f t="shared" ca="1" si="2"/>
        <v>79.123000000000005</v>
      </c>
      <c r="G17" s="54">
        <f t="shared" ca="1" si="24"/>
        <v>3</v>
      </c>
      <c r="H17" s="55">
        <f t="shared" ca="1" si="3"/>
        <v>1.6819999999999999</v>
      </c>
      <c r="I17" s="54">
        <f t="shared" ca="1" si="25"/>
        <v>5</v>
      </c>
      <c r="J17" s="49">
        <f t="shared" ca="1" si="4"/>
        <v>85</v>
      </c>
      <c r="K17" s="47">
        <f t="shared" ca="1" si="26"/>
        <v>3</v>
      </c>
      <c r="L17" s="56"/>
      <c r="M17" s="53">
        <f t="shared" ca="1" si="5"/>
        <v>9.8130000000000006</v>
      </c>
      <c r="N17" s="54">
        <f t="shared" ca="1" si="6"/>
        <v>16</v>
      </c>
      <c r="O17" s="53">
        <f t="shared" ca="1" si="7"/>
        <v>18.992999999999999</v>
      </c>
      <c r="P17" s="54">
        <f t="shared" ca="1" si="27"/>
        <v>11</v>
      </c>
      <c r="Q17" s="53">
        <f t="shared" ca="1" si="8"/>
        <v>19.863</v>
      </c>
      <c r="R17" s="54">
        <f t="shared" ca="1" si="28"/>
        <v>14</v>
      </c>
      <c r="S17" s="55">
        <f t="shared" ca="1" si="9"/>
        <v>-1.101</v>
      </c>
      <c r="T17" s="54">
        <f t="shared" ca="1" si="29"/>
        <v>11</v>
      </c>
      <c r="U17" s="49">
        <f t="shared" ca="1" si="30"/>
        <v>52</v>
      </c>
      <c r="V17" s="47">
        <f t="shared" ca="1" si="31"/>
        <v>12</v>
      </c>
      <c r="W17" s="56"/>
      <c r="X17" s="53">
        <f t="shared" ca="1" si="10"/>
        <v>43.003999999999998</v>
      </c>
      <c r="Y17" s="54">
        <f t="shared" ca="1" si="32"/>
        <v>9</v>
      </c>
      <c r="Z17" s="53">
        <f t="shared" ca="1" si="11"/>
        <v>22.402999999999999</v>
      </c>
      <c r="AA17" s="54">
        <f t="shared" ca="1" si="33"/>
        <v>10</v>
      </c>
      <c r="AB17" s="53">
        <f t="shared" ca="1" si="12"/>
        <v>47.283000000000001</v>
      </c>
      <c r="AC17" s="54">
        <f t="shared" ca="1" si="34"/>
        <v>13</v>
      </c>
      <c r="AD17" s="53">
        <f t="shared" ca="1" si="13"/>
        <v>0.51</v>
      </c>
      <c r="AE17" s="54">
        <f t="shared" ca="1" si="35"/>
        <v>11</v>
      </c>
      <c r="AF17" s="65">
        <f t="shared" ca="1" si="36"/>
        <v>61</v>
      </c>
      <c r="AG17" s="47">
        <f t="shared" ca="1" si="37"/>
        <v>11</v>
      </c>
      <c r="AH17" s="56"/>
      <c r="AI17" s="53">
        <f t="shared" ca="1" si="14"/>
        <v>8.15</v>
      </c>
      <c r="AJ17" s="54">
        <f t="shared" ca="1" si="38"/>
        <v>7</v>
      </c>
      <c r="AK17" s="53">
        <f t="shared" ca="1" si="15"/>
        <v>18.234999999999999</v>
      </c>
      <c r="AL17" s="54">
        <f t="shared" ca="1" si="38"/>
        <v>5</v>
      </c>
      <c r="AM17" s="53">
        <f t="shared" ca="1" si="16"/>
        <v>19.824000000000002</v>
      </c>
      <c r="AN17" s="54">
        <f t="shared" ca="1" si="39"/>
        <v>6</v>
      </c>
      <c r="AO17" s="53">
        <f t="shared" ca="1" si="40"/>
        <v>21.163</v>
      </c>
      <c r="AP17" s="54">
        <f t="shared" ca="1" si="41"/>
        <v>3</v>
      </c>
      <c r="AQ17" s="65">
        <f t="shared" ca="1" si="42"/>
        <v>83</v>
      </c>
      <c r="AR17" s="47">
        <f t="shared" ca="1" si="43"/>
        <v>5</v>
      </c>
      <c r="AS17" s="56"/>
      <c r="AT17" s="46">
        <f t="shared" ca="1" si="44"/>
        <v>5.4089999999999998</v>
      </c>
      <c r="AU17" s="47">
        <f t="shared" ca="1" si="45"/>
        <v>1</v>
      </c>
      <c r="AV17" s="46">
        <f t="shared" ca="1" si="46"/>
        <v>10.682</v>
      </c>
      <c r="AW17" s="47">
        <f t="shared" ca="1" si="45"/>
        <v>9</v>
      </c>
      <c r="AX17" s="46">
        <f t="shared" ca="1" si="47"/>
        <v>295.59100000000001</v>
      </c>
      <c r="AY17" s="47">
        <f t="shared" ca="1" si="48"/>
        <v>7</v>
      </c>
      <c r="AZ17" s="46">
        <f t="shared" ca="1" si="49"/>
        <v>51.682000000000002</v>
      </c>
      <c r="BA17" s="47">
        <f t="shared" ca="1" si="50"/>
        <v>4</v>
      </c>
      <c r="BB17" s="46">
        <f t="shared" ca="1" si="51"/>
        <v>83</v>
      </c>
      <c r="BC17" s="47">
        <f t="shared" ca="1" si="52"/>
        <v>2</v>
      </c>
      <c r="BD17" s="56"/>
      <c r="BE17" s="53">
        <f t="shared" ca="1" si="17"/>
        <v>46</v>
      </c>
      <c r="BF17" s="54">
        <f t="shared" ca="1" si="53"/>
        <v>11</v>
      </c>
      <c r="BG17" s="53">
        <f t="shared" ca="1" si="18"/>
        <v>43.773000000000003</v>
      </c>
      <c r="BH17" s="54">
        <f t="shared" ca="1" si="54"/>
        <v>5</v>
      </c>
      <c r="BI17" s="53">
        <f t="shared" ca="1" si="19"/>
        <v>32.908999999999999</v>
      </c>
      <c r="BJ17" s="54">
        <f t="shared" ca="1" si="55"/>
        <v>6</v>
      </c>
      <c r="BK17" s="53">
        <f t="shared" ca="1" si="20"/>
        <v>28.545000000000002</v>
      </c>
      <c r="BL17" s="54">
        <f t="shared" ca="1" si="56"/>
        <v>5</v>
      </c>
      <c r="BM17" s="53">
        <f t="shared" ca="1" si="21"/>
        <v>50.639000000000003</v>
      </c>
      <c r="BN17" s="54">
        <f t="shared" ca="1" si="57"/>
        <v>8</v>
      </c>
      <c r="BO17" s="53">
        <f t="shared" ca="1" si="22"/>
        <v>0.90900000000000003</v>
      </c>
      <c r="BP17" s="54">
        <f t="shared" ca="1" si="58"/>
        <v>7</v>
      </c>
      <c r="BQ17" s="65">
        <f t="shared" ca="1" si="59"/>
        <v>64</v>
      </c>
      <c r="BR17" s="47">
        <f t="shared" ca="1" si="60"/>
        <v>6</v>
      </c>
      <c r="BS17" s="56"/>
      <c r="BT17" s="57">
        <f>VLOOKUP($A17,'Ratings Season'!$A:$M,10,FALSE)</f>
        <v>-7.7</v>
      </c>
      <c r="BU17" s="54">
        <f t="shared" si="61"/>
        <v>15</v>
      </c>
      <c r="BV17" s="57">
        <f>VLOOKUP($A17,'Ratings Season'!$A:$M,12,FALSE)</f>
        <v>-7.3</v>
      </c>
      <c r="BW17" s="54">
        <f t="shared" si="62"/>
        <v>14</v>
      </c>
      <c r="BX17" s="57">
        <f>VLOOKUP($A17,'Ratings Season'!$A:$M,8,FALSE)</f>
        <v>-15</v>
      </c>
      <c r="BY17" s="58">
        <f t="shared" si="63"/>
        <v>14</v>
      </c>
      <c r="BZ17" s="72"/>
    </row>
    <row r="18" spans="1:78" s="3" customFormat="1" ht="25" customHeight="1" x14ac:dyDescent="0.2">
      <c r="A18" s="88" t="s">
        <v>5</v>
      </c>
      <c r="B18" s="53">
        <f t="shared" ca="1" si="0"/>
        <v>-0.52200000000000002</v>
      </c>
      <c r="C18" s="54">
        <f t="shared" ca="1" si="23"/>
        <v>10</v>
      </c>
      <c r="D18" s="55">
        <f t="shared" ca="1" si="1"/>
        <v>-7.0430000000000001</v>
      </c>
      <c r="E18" s="54">
        <f t="shared" ca="1" si="24"/>
        <v>15</v>
      </c>
      <c r="F18" s="55">
        <f t="shared" ca="1" si="2"/>
        <v>74.317999999999998</v>
      </c>
      <c r="G18" s="54">
        <f t="shared" ca="1" si="24"/>
        <v>16</v>
      </c>
      <c r="H18" s="55">
        <f t="shared" ca="1" si="3"/>
        <v>-2.8260000000000001</v>
      </c>
      <c r="I18" s="54">
        <f t="shared" ca="1" si="25"/>
        <v>15</v>
      </c>
      <c r="J18" s="49">
        <f t="shared" ca="1" si="4"/>
        <v>48</v>
      </c>
      <c r="K18" s="47">
        <f t="shared" ca="1" si="26"/>
        <v>13</v>
      </c>
      <c r="L18" s="56"/>
      <c r="M18" s="53">
        <f t="shared" ca="1" si="5"/>
        <v>14.066000000000001</v>
      </c>
      <c r="N18" s="54">
        <f t="shared" ca="1" si="6"/>
        <v>2</v>
      </c>
      <c r="O18" s="53">
        <f t="shared" ca="1" si="7"/>
        <v>22.114000000000001</v>
      </c>
      <c r="P18" s="54">
        <f t="shared" ca="1" si="27"/>
        <v>2</v>
      </c>
      <c r="Q18" s="53">
        <f t="shared" ca="1" si="8"/>
        <v>24.759</v>
      </c>
      <c r="R18" s="54">
        <f t="shared" ca="1" si="28"/>
        <v>1</v>
      </c>
      <c r="S18" s="55">
        <f t="shared" ca="1" si="9"/>
        <v>1.373</v>
      </c>
      <c r="T18" s="54">
        <f t="shared" ca="1" si="29"/>
        <v>3</v>
      </c>
      <c r="U18" s="49">
        <f t="shared" ca="1" si="30"/>
        <v>96</v>
      </c>
      <c r="V18" s="47">
        <f t="shared" ca="1" si="31"/>
        <v>2</v>
      </c>
      <c r="W18" s="56"/>
      <c r="X18" s="53">
        <f t="shared" ca="1" si="10"/>
        <v>45.481999999999999</v>
      </c>
      <c r="Y18" s="54">
        <f t="shared" ca="1" si="32"/>
        <v>3</v>
      </c>
      <c r="Z18" s="53">
        <f t="shared" ca="1" si="11"/>
        <v>25.361000000000001</v>
      </c>
      <c r="AA18" s="54">
        <f t="shared" ca="1" si="33"/>
        <v>2</v>
      </c>
      <c r="AB18" s="53">
        <f t="shared" ca="1" si="12"/>
        <v>50.837000000000003</v>
      </c>
      <c r="AC18" s="54">
        <f t="shared" ca="1" si="34"/>
        <v>4</v>
      </c>
      <c r="AD18" s="53">
        <f t="shared" ca="1" si="13"/>
        <v>1.704</v>
      </c>
      <c r="AE18" s="54">
        <f t="shared" ca="1" si="35"/>
        <v>6</v>
      </c>
      <c r="AF18" s="65">
        <f t="shared" ca="1" si="36"/>
        <v>89</v>
      </c>
      <c r="AG18" s="47">
        <f t="shared" ca="1" si="37"/>
        <v>3</v>
      </c>
      <c r="AH18" s="56"/>
      <c r="AI18" s="53">
        <f t="shared" ca="1" si="14"/>
        <v>8.5510000000000002</v>
      </c>
      <c r="AJ18" s="54">
        <f t="shared" ca="1" si="38"/>
        <v>10</v>
      </c>
      <c r="AK18" s="53">
        <f t="shared" ca="1" si="15"/>
        <v>19.774000000000001</v>
      </c>
      <c r="AL18" s="54">
        <f t="shared" ca="1" si="38"/>
        <v>11</v>
      </c>
      <c r="AM18" s="53">
        <f t="shared" ca="1" si="16"/>
        <v>21.126999999999999</v>
      </c>
      <c r="AN18" s="54">
        <f t="shared" ca="1" si="39"/>
        <v>12</v>
      </c>
      <c r="AO18" s="53">
        <f t="shared" ca="1" si="40"/>
        <v>22.407</v>
      </c>
      <c r="AP18" s="54">
        <f t="shared" ca="1" si="41"/>
        <v>9</v>
      </c>
      <c r="AQ18" s="65">
        <f t="shared" ca="1" si="42"/>
        <v>62</v>
      </c>
      <c r="AR18" s="47">
        <f t="shared" ca="1" si="43"/>
        <v>11</v>
      </c>
      <c r="AS18" s="56"/>
      <c r="AT18" s="46">
        <f t="shared" ca="1" si="44"/>
        <v>-0.60899999999999999</v>
      </c>
      <c r="AU18" s="47">
        <f t="shared" ca="1" si="45"/>
        <v>11</v>
      </c>
      <c r="AV18" s="46">
        <f t="shared" ca="1" si="46"/>
        <v>9.1300000000000008</v>
      </c>
      <c r="AW18" s="47">
        <f t="shared" ca="1" si="45"/>
        <v>16</v>
      </c>
      <c r="AX18" s="46">
        <f t="shared" ca="1" si="47"/>
        <v>290.47800000000001</v>
      </c>
      <c r="AY18" s="47">
        <f t="shared" ca="1" si="48"/>
        <v>9</v>
      </c>
      <c r="AZ18" s="46">
        <f t="shared" ca="1" si="49"/>
        <v>54.521999999999998</v>
      </c>
      <c r="BA18" s="47">
        <f t="shared" ca="1" si="50"/>
        <v>1</v>
      </c>
      <c r="BB18" s="46">
        <f t="shared" ca="1" si="51"/>
        <v>67</v>
      </c>
      <c r="BC18" s="47">
        <f t="shared" ca="1" si="52"/>
        <v>9</v>
      </c>
      <c r="BD18" s="56"/>
      <c r="BE18" s="53">
        <f t="shared" ca="1" si="17"/>
        <v>61.912999999999997</v>
      </c>
      <c r="BF18" s="54">
        <f t="shared" ca="1" si="53"/>
        <v>1</v>
      </c>
      <c r="BG18" s="53">
        <f t="shared" ca="1" si="18"/>
        <v>44.521999999999998</v>
      </c>
      <c r="BH18" s="54">
        <f t="shared" ca="1" si="54"/>
        <v>6</v>
      </c>
      <c r="BI18" s="53">
        <f t="shared" ca="1" si="19"/>
        <v>32.435000000000002</v>
      </c>
      <c r="BJ18" s="54">
        <f t="shared" ca="1" si="55"/>
        <v>8</v>
      </c>
      <c r="BK18" s="53">
        <f t="shared" ca="1" si="20"/>
        <v>34.347999999999999</v>
      </c>
      <c r="BL18" s="54">
        <f t="shared" ca="1" si="56"/>
        <v>15</v>
      </c>
      <c r="BM18" s="53">
        <f t="shared" ca="1" si="21"/>
        <v>52.997</v>
      </c>
      <c r="BN18" s="54">
        <f t="shared" ca="1" si="57"/>
        <v>4</v>
      </c>
      <c r="BO18" s="53">
        <f t="shared" ca="1" si="22"/>
        <v>-0.52200000000000002</v>
      </c>
      <c r="BP18" s="54">
        <f t="shared" ca="1" si="58"/>
        <v>10</v>
      </c>
      <c r="BQ18" s="65">
        <f t="shared" ca="1" si="59"/>
        <v>62</v>
      </c>
      <c r="BR18" s="47">
        <f t="shared" ca="1" si="60"/>
        <v>7</v>
      </c>
      <c r="BS18" s="56"/>
      <c r="BT18" s="57">
        <f>VLOOKUP($A18,'Ratings Season'!$A:$M,10,FALSE)</f>
        <v>-20.8</v>
      </c>
      <c r="BU18" s="54">
        <f t="shared" si="61"/>
        <v>18</v>
      </c>
      <c r="BV18" s="57">
        <f>VLOOKUP($A18,'Ratings Season'!$A:$M,12,FALSE)</f>
        <v>-11.1</v>
      </c>
      <c r="BW18" s="54">
        <f t="shared" si="62"/>
        <v>16</v>
      </c>
      <c r="BX18" s="57">
        <f>VLOOKUP($A18,'Ratings Season'!$A:$M,8,FALSE)</f>
        <v>-31.9</v>
      </c>
      <c r="BY18" s="58">
        <f t="shared" si="63"/>
        <v>17</v>
      </c>
      <c r="BZ18" s="72"/>
    </row>
    <row r="19" spans="1:78" s="3" customFormat="1" ht="25" customHeight="1" x14ac:dyDescent="0.2">
      <c r="A19" s="89" t="s">
        <v>15</v>
      </c>
      <c r="B19" s="53">
        <f t="shared" ca="1" si="0"/>
        <v>0.90900000000000003</v>
      </c>
      <c r="C19" s="54">
        <f t="shared" ca="1" si="23"/>
        <v>7</v>
      </c>
      <c r="D19" s="55">
        <f t="shared" ca="1" si="1"/>
        <v>3</v>
      </c>
      <c r="E19" s="54">
        <f t="shared" ca="1" si="24"/>
        <v>6</v>
      </c>
      <c r="F19" s="55">
        <f t="shared" ca="1" si="2"/>
        <v>74.912999999999997</v>
      </c>
      <c r="G19" s="54">
        <f t="shared" ca="1" si="24"/>
        <v>14</v>
      </c>
      <c r="H19" s="55">
        <f t="shared" ca="1" si="3"/>
        <v>0.77300000000000002</v>
      </c>
      <c r="I19" s="54">
        <f t="shared" ca="1" si="25"/>
        <v>9</v>
      </c>
      <c r="J19" s="49">
        <f t="shared" ca="1" si="4"/>
        <v>68</v>
      </c>
      <c r="K19" s="47">
        <f t="shared" ca="1" si="26"/>
        <v>10</v>
      </c>
      <c r="L19" s="56"/>
      <c r="M19" s="53">
        <f t="shared" ca="1" si="5"/>
        <v>10.638</v>
      </c>
      <c r="N19" s="54">
        <f t="shared" ca="1" si="6"/>
        <v>14</v>
      </c>
      <c r="O19" s="53">
        <f t="shared" ca="1" si="7"/>
        <v>18.876000000000001</v>
      </c>
      <c r="P19" s="54">
        <f t="shared" ca="1" si="27"/>
        <v>13</v>
      </c>
      <c r="Q19" s="53">
        <f t="shared" ca="1" si="8"/>
        <v>19.640999999999998</v>
      </c>
      <c r="R19" s="54">
        <f t="shared" ca="1" si="28"/>
        <v>15</v>
      </c>
      <c r="S19" s="55">
        <f t="shared" ca="1" si="9"/>
        <v>-1.8540000000000001</v>
      </c>
      <c r="T19" s="54">
        <f t="shared" ca="1" si="29"/>
        <v>15</v>
      </c>
      <c r="U19" s="49">
        <f t="shared" ca="1" si="30"/>
        <v>47</v>
      </c>
      <c r="V19" s="47">
        <f t="shared" ca="1" si="31"/>
        <v>14</v>
      </c>
      <c r="W19" s="56"/>
      <c r="X19" s="53">
        <f t="shared" ca="1" si="10"/>
        <v>42.817999999999998</v>
      </c>
      <c r="Y19" s="54">
        <f t="shared" ca="1" si="32"/>
        <v>11</v>
      </c>
      <c r="Z19" s="53">
        <f t="shared" ca="1" si="11"/>
        <v>22.597999999999999</v>
      </c>
      <c r="AA19" s="54">
        <f t="shared" ca="1" si="33"/>
        <v>8</v>
      </c>
      <c r="AB19" s="53">
        <f t="shared" ca="1" si="12"/>
        <v>48.054000000000002</v>
      </c>
      <c r="AC19" s="54">
        <f t="shared" ca="1" si="34"/>
        <v>10</v>
      </c>
      <c r="AD19" s="53">
        <f t="shared" ca="1" si="13"/>
        <v>-0.99</v>
      </c>
      <c r="AE19" s="54">
        <f t="shared" ca="1" si="35"/>
        <v>13</v>
      </c>
      <c r="AF19" s="65">
        <f t="shared" ca="1" si="36"/>
        <v>62</v>
      </c>
      <c r="AG19" s="47">
        <f t="shared" ca="1" si="37"/>
        <v>10</v>
      </c>
      <c r="AH19" s="56"/>
      <c r="AI19" s="53">
        <f t="shared" ca="1" si="14"/>
        <v>8.2940000000000005</v>
      </c>
      <c r="AJ19" s="54">
        <f t="shared" ca="1" si="38"/>
        <v>9</v>
      </c>
      <c r="AK19" s="53">
        <f t="shared" ca="1" si="15"/>
        <v>19.555</v>
      </c>
      <c r="AL19" s="54">
        <f t="shared" ca="1" si="38"/>
        <v>10</v>
      </c>
      <c r="AM19" s="53">
        <f t="shared" ca="1" si="16"/>
        <v>21.158000000000001</v>
      </c>
      <c r="AN19" s="54">
        <f t="shared" ca="1" si="39"/>
        <v>13</v>
      </c>
      <c r="AO19" s="53">
        <f t="shared" ca="1" si="40"/>
        <v>22.053999999999998</v>
      </c>
      <c r="AP19" s="54">
        <f t="shared" ca="1" si="41"/>
        <v>7</v>
      </c>
      <c r="AQ19" s="65">
        <f t="shared" ca="1" si="42"/>
        <v>65</v>
      </c>
      <c r="AR19" s="47">
        <f t="shared" ca="1" si="43"/>
        <v>9</v>
      </c>
      <c r="AS19" s="56"/>
      <c r="AT19" s="46">
        <f t="shared" ca="1" si="44"/>
        <v>0.95499999999999996</v>
      </c>
      <c r="AU19" s="47">
        <f t="shared" ca="1" si="45"/>
        <v>8</v>
      </c>
      <c r="AV19" s="46">
        <f t="shared" ca="1" si="46"/>
        <v>10.409000000000001</v>
      </c>
      <c r="AW19" s="47">
        <f t="shared" ca="1" si="45"/>
        <v>11</v>
      </c>
      <c r="AX19" s="46">
        <f t="shared" ca="1" si="47"/>
        <v>289.22699999999998</v>
      </c>
      <c r="AY19" s="47">
        <f t="shared" ca="1" si="48"/>
        <v>10</v>
      </c>
      <c r="AZ19" s="46">
        <f t="shared" ca="1" si="49"/>
        <v>48.545000000000002</v>
      </c>
      <c r="BA19" s="47">
        <f t="shared" ca="1" si="50"/>
        <v>12</v>
      </c>
      <c r="BB19" s="46">
        <f t="shared" ca="1" si="51"/>
        <v>63</v>
      </c>
      <c r="BC19" s="47">
        <f t="shared" ca="1" si="52"/>
        <v>12</v>
      </c>
      <c r="BD19" s="56"/>
      <c r="BE19" s="53">
        <f t="shared" ca="1" si="17"/>
        <v>46</v>
      </c>
      <c r="BF19" s="54">
        <f t="shared" ca="1" si="53"/>
        <v>11</v>
      </c>
      <c r="BG19" s="53">
        <f t="shared" ca="1" si="18"/>
        <v>45.182000000000002</v>
      </c>
      <c r="BH19" s="54">
        <f t="shared" ca="1" si="54"/>
        <v>8</v>
      </c>
      <c r="BI19" s="53">
        <f t="shared" ca="1" si="19"/>
        <v>28.908999999999999</v>
      </c>
      <c r="BJ19" s="54">
        <f t="shared" ca="1" si="55"/>
        <v>14</v>
      </c>
      <c r="BK19" s="53">
        <f t="shared" ca="1" si="20"/>
        <v>28.181999999999999</v>
      </c>
      <c r="BL19" s="54">
        <f t="shared" ca="1" si="56"/>
        <v>3</v>
      </c>
      <c r="BM19" s="53">
        <f t="shared" ca="1" si="21"/>
        <v>49.662999999999997</v>
      </c>
      <c r="BN19" s="54">
        <f t="shared" ca="1" si="57"/>
        <v>12</v>
      </c>
      <c r="BO19" s="53">
        <f t="shared" ca="1" si="22"/>
        <v>0.90900000000000003</v>
      </c>
      <c r="BP19" s="54">
        <f t="shared" ca="1" si="58"/>
        <v>7</v>
      </c>
      <c r="BQ19" s="65">
        <f t="shared" ca="1" si="59"/>
        <v>51</v>
      </c>
      <c r="BR19" s="47">
        <f t="shared" ca="1" si="60"/>
        <v>12</v>
      </c>
      <c r="BS19" s="56"/>
      <c r="BT19" s="57">
        <f>VLOOKUP($A19,'Ratings Season'!$A:$M,10,FALSE)</f>
        <v>-4.2</v>
      </c>
      <c r="BU19" s="54">
        <f t="shared" si="61"/>
        <v>11</v>
      </c>
      <c r="BV19" s="57">
        <f>VLOOKUP($A19,'Ratings Season'!$A:$M,12,FALSE)</f>
        <v>-4.9000000000000004</v>
      </c>
      <c r="BW19" s="54">
        <f t="shared" si="62"/>
        <v>13</v>
      </c>
      <c r="BX19" s="57">
        <f>VLOOKUP($A19,'Ratings Season'!$A:$M,8,FALSE)</f>
        <v>-9.1</v>
      </c>
      <c r="BY19" s="58">
        <f t="shared" si="63"/>
        <v>13</v>
      </c>
      <c r="BZ19" s="72"/>
    </row>
    <row r="20" spans="1:78" s="3" customFormat="1" ht="25" customHeight="1" x14ac:dyDescent="0.2">
      <c r="A20" s="90" t="s">
        <v>1</v>
      </c>
      <c r="B20" s="53">
        <f t="shared" ca="1" si="0"/>
        <v>1.88</v>
      </c>
      <c r="C20" s="54">
        <f t="shared" ca="1" si="23"/>
        <v>6</v>
      </c>
      <c r="D20" s="55">
        <f t="shared" ca="1" si="1"/>
        <v>2.64</v>
      </c>
      <c r="E20" s="54">
        <f t="shared" ca="1" si="24"/>
        <v>7</v>
      </c>
      <c r="F20" s="55">
        <f t="shared" ca="1" si="2"/>
        <v>78.138000000000005</v>
      </c>
      <c r="G20" s="54">
        <f t="shared" ca="1" si="24"/>
        <v>5</v>
      </c>
      <c r="H20" s="55">
        <f t="shared" ca="1" si="3"/>
        <v>1</v>
      </c>
      <c r="I20" s="54">
        <f t="shared" ca="1" si="25"/>
        <v>8</v>
      </c>
      <c r="J20" s="49">
        <f t="shared" ca="1" si="4"/>
        <v>78</v>
      </c>
      <c r="K20" s="47">
        <f t="shared" ca="1" si="26"/>
        <v>5</v>
      </c>
      <c r="L20" s="56"/>
      <c r="M20" s="53">
        <f t="shared" ca="1" si="5"/>
        <v>13.542999999999999</v>
      </c>
      <c r="N20" s="54">
        <f t="shared" ca="1" si="6"/>
        <v>3</v>
      </c>
      <c r="O20" s="53">
        <f t="shared" ca="1" si="7"/>
        <v>21.834</v>
      </c>
      <c r="P20" s="54">
        <f t="shared" ca="1" si="27"/>
        <v>3</v>
      </c>
      <c r="Q20" s="53">
        <f t="shared" ca="1" si="8"/>
        <v>23.123000000000001</v>
      </c>
      <c r="R20" s="54">
        <f t="shared" ca="1" si="28"/>
        <v>7</v>
      </c>
      <c r="S20" s="55">
        <f t="shared" ca="1" si="9"/>
        <v>1.004</v>
      </c>
      <c r="T20" s="54">
        <f t="shared" ca="1" si="29"/>
        <v>4</v>
      </c>
      <c r="U20" s="49">
        <f t="shared" ca="1" si="30"/>
        <v>87</v>
      </c>
      <c r="V20" s="47">
        <f t="shared" ca="1" si="31"/>
        <v>3</v>
      </c>
      <c r="W20" s="56"/>
      <c r="X20" s="53">
        <f t="shared" ca="1" si="10"/>
        <v>45.921999999999997</v>
      </c>
      <c r="Y20" s="54">
        <f t="shared" ca="1" si="32"/>
        <v>2</v>
      </c>
      <c r="Z20" s="53">
        <f t="shared" ca="1" si="11"/>
        <v>24.687999999999999</v>
      </c>
      <c r="AA20" s="54">
        <f t="shared" ca="1" si="33"/>
        <v>4</v>
      </c>
      <c r="AB20" s="53">
        <f t="shared" ca="1" si="12"/>
        <v>49.704000000000001</v>
      </c>
      <c r="AC20" s="54">
        <f t="shared" ca="1" si="34"/>
        <v>7</v>
      </c>
      <c r="AD20" s="53">
        <f t="shared" ca="1" si="13"/>
        <v>3.2189999999999999</v>
      </c>
      <c r="AE20" s="54">
        <f t="shared" ca="1" si="35"/>
        <v>4</v>
      </c>
      <c r="AF20" s="65">
        <f t="shared" ca="1" si="36"/>
        <v>87</v>
      </c>
      <c r="AG20" s="47">
        <f t="shared" ca="1" si="37"/>
        <v>4</v>
      </c>
      <c r="AH20" s="56"/>
      <c r="AI20" s="53">
        <f t="shared" ca="1" si="14"/>
        <v>6.4989999999999997</v>
      </c>
      <c r="AJ20" s="54">
        <f t="shared" ca="1" si="38"/>
        <v>3</v>
      </c>
      <c r="AK20" s="53">
        <f t="shared" ca="1" si="15"/>
        <v>18.491</v>
      </c>
      <c r="AL20" s="54">
        <f t="shared" ca="1" si="38"/>
        <v>6</v>
      </c>
      <c r="AM20" s="53">
        <f t="shared" ca="1" si="16"/>
        <v>19.632000000000001</v>
      </c>
      <c r="AN20" s="54">
        <f t="shared" ca="1" si="39"/>
        <v>4</v>
      </c>
      <c r="AO20" s="53">
        <f t="shared" ca="1" si="40"/>
        <v>21.646999999999998</v>
      </c>
      <c r="AP20" s="54">
        <f t="shared" ca="1" si="41"/>
        <v>4</v>
      </c>
      <c r="AQ20" s="65">
        <f t="shared" ca="1" si="42"/>
        <v>87</v>
      </c>
      <c r="AR20" s="47">
        <f t="shared" ca="1" si="43"/>
        <v>4</v>
      </c>
      <c r="AS20" s="56"/>
      <c r="AT20" s="46">
        <f t="shared" ca="1" si="44"/>
        <v>4.8</v>
      </c>
      <c r="AU20" s="47">
        <f t="shared" ca="1" si="45"/>
        <v>3</v>
      </c>
      <c r="AV20" s="46">
        <f t="shared" ca="1" si="46"/>
        <v>12</v>
      </c>
      <c r="AW20" s="47">
        <f t="shared" ca="1" si="45"/>
        <v>1</v>
      </c>
      <c r="AX20" s="46">
        <f t="shared" ca="1" si="47"/>
        <v>285.2</v>
      </c>
      <c r="AY20" s="47">
        <f t="shared" ca="1" si="48"/>
        <v>13</v>
      </c>
      <c r="AZ20" s="46">
        <f t="shared" ca="1" si="49"/>
        <v>49</v>
      </c>
      <c r="BA20" s="47">
        <f t="shared" ca="1" si="50"/>
        <v>11</v>
      </c>
      <c r="BB20" s="46">
        <f t="shared" ca="1" si="51"/>
        <v>76</v>
      </c>
      <c r="BC20" s="47">
        <f t="shared" ca="1" si="52"/>
        <v>4</v>
      </c>
      <c r="BD20" s="56"/>
      <c r="BE20" s="53">
        <f t="shared" ca="1" si="17"/>
        <v>56.68</v>
      </c>
      <c r="BF20" s="54">
        <f t="shared" ca="1" si="53"/>
        <v>3</v>
      </c>
      <c r="BG20" s="53">
        <f t="shared" ca="1" si="18"/>
        <v>40.6</v>
      </c>
      <c r="BH20" s="54">
        <f t="shared" ca="1" si="54"/>
        <v>4</v>
      </c>
      <c r="BI20" s="53">
        <f t="shared" ca="1" si="19"/>
        <v>32.4</v>
      </c>
      <c r="BJ20" s="54">
        <f t="shared" ca="1" si="55"/>
        <v>9</v>
      </c>
      <c r="BK20" s="53">
        <f t="shared" ca="1" si="20"/>
        <v>33.200000000000003</v>
      </c>
      <c r="BL20" s="54">
        <f t="shared" ca="1" si="56"/>
        <v>13</v>
      </c>
      <c r="BM20" s="53">
        <f t="shared" ca="1" si="21"/>
        <v>50.31</v>
      </c>
      <c r="BN20" s="54">
        <f t="shared" ca="1" si="57"/>
        <v>9</v>
      </c>
      <c r="BO20" s="53">
        <f t="shared" ca="1" si="22"/>
        <v>1.88</v>
      </c>
      <c r="BP20" s="54">
        <f t="shared" ca="1" si="58"/>
        <v>6</v>
      </c>
      <c r="BQ20" s="65">
        <f t="shared" ca="1" si="59"/>
        <v>62</v>
      </c>
      <c r="BR20" s="47">
        <f t="shared" ca="1" si="60"/>
        <v>7</v>
      </c>
      <c r="BS20" s="56"/>
      <c r="BT20" s="57">
        <f>VLOOKUP($A20,'Ratings Season'!$A:$M,10,FALSE)</f>
        <v>-4.4000000000000004</v>
      </c>
      <c r="BU20" s="54">
        <f t="shared" si="61"/>
        <v>12</v>
      </c>
      <c r="BV20" s="57">
        <f>VLOOKUP($A20,'Ratings Season'!$A:$M,12,FALSE)</f>
        <v>0.8</v>
      </c>
      <c r="BW20" s="54">
        <f t="shared" si="62"/>
        <v>11</v>
      </c>
      <c r="BX20" s="57">
        <f>VLOOKUP($A20,'Ratings Season'!$A:$M,8,FALSE)</f>
        <v>-3.5</v>
      </c>
      <c r="BY20" s="58">
        <f t="shared" si="63"/>
        <v>11</v>
      </c>
      <c r="BZ20" s="72"/>
    </row>
    <row r="21" spans="1:78" s="3" customFormat="1" ht="25" customHeight="1" x14ac:dyDescent="0.2">
      <c r="A21" s="91" t="s">
        <v>18</v>
      </c>
      <c r="B21" s="53">
        <f t="shared" ca="1" si="0"/>
        <v>-10.135999999999999</v>
      </c>
      <c r="C21" s="54">
        <f t="shared" ca="1" si="23"/>
        <v>17</v>
      </c>
      <c r="D21" s="55">
        <f t="shared" ca="1" si="1"/>
        <v>-10.682</v>
      </c>
      <c r="E21" s="54">
        <f t="shared" ca="1" si="24"/>
        <v>17</v>
      </c>
      <c r="F21" s="55">
        <f t="shared" ca="1" si="2"/>
        <v>77.052999999999997</v>
      </c>
      <c r="G21" s="54">
        <f t="shared" ca="1" si="24"/>
        <v>7</v>
      </c>
      <c r="H21" s="55">
        <f t="shared" ca="1" si="3"/>
        <v>-4.8639999999999999</v>
      </c>
      <c r="I21" s="54">
        <f t="shared" ca="1" si="25"/>
        <v>17</v>
      </c>
      <c r="J21" s="49">
        <f t="shared" ca="1" si="4"/>
        <v>46</v>
      </c>
      <c r="K21" s="47">
        <f t="shared" ca="1" si="26"/>
        <v>16</v>
      </c>
      <c r="L21" s="56"/>
      <c r="M21" s="53">
        <f t="shared" ca="1" si="5"/>
        <v>7.1479999999999997</v>
      </c>
      <c r="N21" s="54">
        <f t="shared" ca="1" si="6"/>
        <v>18</v>
      </c>
      <c r="O21" s="53">
        <f t="shared" ca="1" si="7"/>
        <v>15.323</v>
      </c>
      <c r="P21" s="54">
        <f t="shared" ca="1" si="27"/>
        <v>18</v>
      </c>
      <c r="Q21" s="53">
        <f t="shared" ca="1" si="8"/>
        <v>12.211</v>
      </c>
      <c r="R21" s="54">
        <f t="shared" ca="1" si="28"/>
        <v>18</v>
      </c>
      <c r="S21" s="55">
        <f t="shared" ca="1" si="9"/>
        <v>-4.0869999999999997</v>
      </c>
      <c r="T21" s="54">
        <f t="shared" ca="1" si="29"/>
        <v>18</v>
      </c>
      <c r="U21" s="49">
        <f t="shared" ca="1" si="30"/>
        <v>32</v>
      </c>
      <c r="V21" s="47">
        <f t="shared" ca="1" si="31"/>
        <v>18</v>
      </c>
      <c r="W21" s="56"/>
      <c r="X21" s="53">
        <f t="shared" ca="1" si="10"/>
        <v>41.274999999999999</v>
      </c>
      <c r="Y21" s="54">
        <f t="shared" ca="1" si="32"/>
        <v>17</v>
      </c>
      <c r="Z21" s="53">
        <f t="shared" ca="1" si="11"/>
        <v>23.713999999999999</v>
      </c>
      <c r="AA21" s="54">
        <f t="shared" ca="1" si="33"/>
        <v>6</v>
      </c>
      <c r="AB21" s="53">
        <f t="shared" ca="1" si="12"/>
        <v>53.534999999999997</v>
      </c>
      <c r="AC21" s="54">
        <f t="shared" ca="1" si="34"/>
        <v>1</v>
      </c>
      <c r="AD21" s="53">
        <f t="shared" ca="1" si="13"/>
        <v>4.6100000000000003</v>
      </c>
      <c r="AE21" s="54">
        <f t="shared" ca="1" si="35"/>
        <v>2</v>
      </c>
      <c r="AF21" s="65">
        <f t="shared" ca="1" si="36"/>
        <v>78</v>
      </c>
      <c r="AG21" s="47">
        <f t="shared" ca="1" si="37"/>
        <v>6</v>
      </c>
      <c r="AH21" s="56"/>
      <c r="AI21" s="53">
        <f t="shared" ca="1" si="14"/>
        <v>10.395</v>
      </c>
      <c r="AJ21" s="54">
        <f t="shared" ca="1" si="38"/>
        <v>15</v>
      </c>
      <c r="AK21" s="53">
        <f t="shared" ca="1" si="15"/>
        <v>24.452999999999999</v>
      </c>
      <c r="AL21" s="54">
        <f t="shared" ca="1" si="38"/>
        <v>17</v>
      </c>
      <c r="AM21" s="53">
        <f t="shared" ca="1" si="16"/>
        <v>26.239000000000001</v>
      </c>
      <c r="AN21" s="54">
        <f t="shared" ca="1" si="39"/>
        <v>16</v>
      </c>
      <c r="AO21" s="53">
        <f t="shared" ca="1" si="40"/>
        <v>27.605</v>
      </c>
      <c r="AP21" s="54">
        <f t="shared" ca="1" si="41"/>
        <v>18</v>
      </c>
      <c r="AQ21" s="65">
        <f t="shared" ca="1" si="42"/>
        <v>38</v>
      </c>
      <c r="AR21" s="47">
        <f t="shared" ca="1" si="43"/>
        <v>16</v>
      </c>
      <c r="AS21" s="56"/>
      <c r="AT21" s="46">
        <f t="shared" ca="1" si="44"/>
        <v>0.86399999999999999</v>
      </c>
      <c r="AU21" s="47">
        <f t="shared" ca="1" si="45"/>
        <v>9</v>
      </c>
      <c r="AV21" s="46">
        <f t="shared" ca="1" si="46"/>
        <v>8.4090000000000007</v>
      </c>
      <c r="AW21" s="47">
        <f t="shared" ca="1" si="45"/>
        <v>17</v>
      </c>
      <c r="AX21" s="46">
        <f t="shared" ca="1" si="47"/>
        <v>298.90899999999999</v>
      </c>
      <c r="AY21" s="47">
        <f t="shared" ca="1" si="48"/>
        <v>5</v>
      </c>
      <c r="AZ21" s="46">
        <f t="shared" ca="1" si="49"/>
        <v>43.091000000000001</v>
      </c>
      <c r="BA21" s="47">
        <f t="shared" ca="1" si="50"/>
        <v>18</v>
      </c>
      <c r="BB21" s="46">
        <f t="shared" ca="1" si="51"/>
        <v>55</v>
      </c>
      <c r="BC21" s="47">
        <f t="shared" ca="1" si="52"/>
        <v>16</v>
      </c>
      <c r="BD21" s="56"/>
      <c r="BE21" s="53">
        <f t="shared" ca="1" si="17"/>
        <v>31.591000000000001</v>
      </c>
      <c r="BF21" s="54">
        <f t="shared" ca="1" si="53"/>
        <v>17</v>
      </c>
      <c r="BG21" s="53">
        <f t="shared" ca="1" si="18"/>
        <v>65.954999999999998</v>
      </c>
      <c r="BH21" s="54">
        <f t="shared" ca="1" si="54"/>
        <v>18</v>
      </c>
      <c r="BI21" s="53">
        <f t="shared" ca="1" si="19"/>
        <v>30.273</v>
      </c>
      <c r="BJ21" s="54">
        <f t="shared" ca="1" si="55"/>
        <v>13</v>
      </c>
      <c r="BK21" s="53">
        <f t="shared" ca="1" si="20"/>
        <v>39.273000000000003</v>
      </c>
      <c r="BL21" s="54">
        <f t="shared" ca="1" si="56"/>
        <v>17</v>
      </c>
      <c r="BM21" s="53">
        <f t="shared" ca="1" si="21"/>
        <v>42.683</v>
      </c>
      <c r="BN21" s="54">
        <f t="shared" ca="1" si="57"/>
        <v>17</v>
      </c>
      <c r="BO21" s="53">
        <f t="shared" ca="1" si="22"/>
        <v>-10.135999999999999</v>
      </c>
      <c r="BP21" s="54">
        <f t="shared" ca="1" si="58"/>
        <v>17</v>
      </c>
      <c r="BQ21" s="65">
        <f t="shared" ca="1" si="59"/>
        <v>7</v>
      </c>
      <c r="BR21" s="47">
        <f t="shared" ca="1" si="60"/>
        <v>17</v>
      </c>
      <c r="BS21" s="56"/>
      <c r="BT21" s="57">
        <f>VLOOKUP($A21,'Ratings Season'!$A:$M,10,FALSE)</f>
        <v>-18.8</v>
      </c>
      <c r="BU21" s="54">
        <f t="shared" si="61"/>
        <v>17</v>
      </c>
      <c r="BV21" s="57">
        <f>VLOOKUP($A21,'Ratings Season'!$A:$M,12,FALSE)</f>
        <v>-20.399999999999999</v>
      </c>
      <c r="BW21" s="54">
        <f t="shared" si="62"/>
        <v>18</v>
      </c>
      <c r="BX21" s="57">
        <f>VLOOKUP($A21,'Ratings Season'!$A:$M,8,FALSE)</f>
        <v>-39.200000000000003</v>
      </c>
      <c r="BY21" s="58">
        <f t="shared" si="63"/>
        <v>18</v>
      </c>
      <c r="BZ21" s="72"/>
    </row>
    <row r="22" spans="1:78" s="3" customFormat="1" ht="25" customHeight="1" thickBot="1" x14ac:dyDescent="0.25">
      <c r="A22" s="92" t="s">
        <v>12</v>
      </c>
      <c r="B22" s="59">
        <f t="shared" ca="1" si="0"/>
        <v>2.5219999999999998</v>
      </c>
      <c r="C22" s="60">
        <f t="shared" ca="1" si="23"/>
        <v>5</v>
      </c>
      <c r="D22" s="61">
        <f t="shared" ca="1" si="1"/>
        <v>9.2609999999999992</v>
      </c>
      <c r="E22" s="60">
        <f t="shared" ca="1" si="24"/>
        <v>3</v>
      </c>
      <c r="F22" s="61">
        <f t="shared" ca="1" si="2"/>
        <v>79.680999999999997</v>
      </c>
      <c r="G22" s="60">
        <f t="shared" ca="1" si="24"/>
        <v>2</v>
      </c>
      <c r="H22" s="61">
        <f t="shared" ca="1" si="3"/>
        <v>7.9130000000000003</v>
      </c>
      <c r="I22" s="60">
        <f t="shared" ca="1" si="25"/>
        <v>1</v>
      </c>
      <c r="J22" s="49">
        <f t="shared" ca="1" si="4"/>
        <v>93</v>
      </c>
      <c r="K22" s="47">
        <f t="shared" ca="1" si="26"/>
        <v>2</v>
      </c>
      <c r="L22" s="62"/>
      <c r="M22" s="59">
        <f t="shared" ca="1" si="5"/>
        <v>12.691000000000001</v>
      </c>
      <c r="N22" s="60">
        <f t="shared" ca="1" si="6"/>
        <v>6</v>
      </c>
      <c r="O22" s="59">
        <f t="shared" ca="1" si="7"/>
        <v>21.518000000000001</v>
      </c>
      <c r="P22" s="60">
        <f t="shared" ca="1" si="27"/>
        <v>4</v>
      </c>
      <c r="Q22" s="59">
        <f t="shared" ca="1" si="8"/>
        <v>23.702999999999999</v>
      </c>
      <c r="R22" s="60">
        <f t="shared" ca="1" si="28"/>
        <v>5</v>
      </c>
      <c r="S22" s="61">
        <f t="shared" ca="1" si="9"/>
        <v>0.503</v>
      </c>
      <c r="T22" s="60">
        <f t="shared" ca="1" si="29"/>
        <v>6</v>
      </c>
      <c r="U22" s="49">
        <f t="shared" ca="1" si="30"/>
        <v>83</v>
      </c>
      <c r="V22" s="47">
        <f t="shared" ca="1" si="31"/>
        <v>5</v>
      </c>
      <c r="W22" s="62"/>
      <c r="X22" s="59">
        <f t="shared" ca="1" si="10"/>
        <v>43.088999999999999</v>
      </c>
      <c r="Y22" s="60">
        <f t="shared" ca="1" si="32"/>
        <v>8</v>
      </c>
      <c r="Z22" s="59">
        <f t="shared" ca="1" si="11"/>
        <v>22.78</v>
      </c>
      <c r="AA22" s="60">
        <f t="shared" ca="1" si="33"/>
        <v>7</v>
      </c>
      <c r="AB22" s="59">
        <f t="shared" ca="1" si="12"/>
        <v>47.581000000000003</v>
      </c>
      <c r="AC22" s="60">
        <f t="shared" ca="1" si="34"/>
        <v>12</v>
      </c>
      <c r="AD22" s="59">
        <f t="shared" ca="1" si="13"/>
        <v>-2.452</v>
      </c>
      <c r="AE22" s="60">
        <f t="shared" ca="1" si="35"/>
        <v>16</v>
      </c>
      <c r="AF22" s="66">
        <f t="shared" ca="1" si="36"/>
        <v>61</v>
      </c>
      <c r="AG22" s="47">
        <f t="shared" ca="1" si="37"/>
        <v>11</v>
      </c>
      <c r="AH22" s="62"/>
      <c r="AI22" s="59">
        <f t="shared" ca="1" si="14"/>
        <v>11.765000000000001</v>
      </c>
      <c r="AJ22" s="60">
        <f t="shared" ca="1" si="38"/>
        <v>16</v>
      </c>
      <c r="AK22" s="59">
        <f t="shared" ca="1" si="15"/>
        <v>20.227</v>
      </c>
      <c r="AL22" s="60">
        <f t="shared" ca="1" si="38"/>
        <v>13</v>
      </c>
      <c r="AM22" s="59">
        <f t="shared" ca="1" si="16"/>
        <v>23.529</v>
      </c>
      <c r="AN22" s="60">
        <f t="shared" ca="1" si="39"/>
        <v>15</v>
      </c>
      <c r="AO22" s="59">
        <f t="shared" ca="1" si="40"/>
        <v>24.167999999999999</v>
      </c>
      <c r="AP22" s="60">
        <f t="shared" ca="1" si="41"/>
        <v>14</v>
      </c>
      <c r="AQ22" s="66">
        <f t="shared" ca="1" si="42"/>
        <v>46</v>
      </c>
      <c r="AR22" s="47">
        <f t="shared" ca="1" si="43"/>
        <v>15</v>
      </c>
      <c r="AS22" s="62"/>
      <c r="AT22" s="46">
        <f t="shared" ca="1" si="44"/>
        <v>0.78300000000000003</v>
      </c>
      <c r="AU22" s="47">
        <f t="shared" ca="1" si="45"/>
        <v>10</v>
      </c>
      <c r="AV22" s="46">
        <f t="shared" ca="1" si="46"/>
        <v>11.087</v>
      </c>
      <c r="AW22" s="47">
        <f t="shared" ca="1" si="45"/>
        <v>7</v>
      </c>
      <c r="AX22" s="46">
        <f t="shared" ca="1" si="47"/>
        <v>282.60899999999998</v>
      </c>
      <c r="AY22" s="47">
        <f t="shared" ca="1" si="48"/>
        <v>14</v>
      </c>
      <c r="AZ22" s="46">
        <f t="shared" ca="1" si="49"/>
        <v>50</v>
      </c>
      <c r="BA22" s="47">
        <f t="shared" ca="1" si="50"/>
        <v>8</v>
      </c>
      <c r="BB22" s="46">
        <f t="shared" ca="1" si="51"/>
        <v>65</v>
      </c>
      <c r="BC22" s="47">
        <f t="shared" ca="1" si="52"/>
        <v>10</v>
      </c>
      <c r="BD22" s="62"/>
      <c r="BE22" s="59">
        <f t="shared" ca="1" si="17"/>
        <v>47.695999999999998</v>
      </c>
      <c r="BF22" s="60">
        <f t="shared" ca="1" si="53"/>
        <v>10</v>
      </c>
      <c r="BG22" s="59">
        <f t="shared" ca="1" si="18"/>
        <v>48.609000000000002</v>
      </c>
      <c r="BH22" s="60">
        <f t="shared" ca="1" si="54"/>
        <v>12</v>
      </c>
      <c r="BI22" s="59">
        <f t="shared" ca="1" si="19"/>
        <v>37.216999999999999</v>
      </c>
      <c r="BJ22" s="60">
        <f t="shared" ca="1" si="55"/>
        <v>1</v>
      </c>
      <c r="BK22" s="59">
        <f t="shared" ca="1" si="20"/>
        <v>29</v>
      </c>
      <c r="BL22" s="60">
        <f t="shared" ca="1" si="56"/>
        <v>7</v>
      </c>
      <c r="BM22" s="59">
        <f t="shared" ca="1" si="21"/>
        <v>53.753999999999998</v>
      </c>
      <c r="BN22" s="60">
        <f t="shared" ca="1" si="57"/>
        <v>2</v>
      </c>
      <c r="BO22" s="59">
        <f t="shared" ca="1" si="22"/>
        <v>2.5219999999999998</v>
      </c>
      <c r="BP22" s="60">
        <f t="shared" ca="1" si="58"/>
        <v>5</v>
      </c>
      <c r="BQ22" s="66">
        <f t="shared" ca="1" si="59"/>
        <v>69</v>
      </c>
      <c r="BR22" s="47">
        <f t="shared" ca="1" si="60"/>
        <v>3</v>
      </c>
      <c r="BS22" s="62"/>
      <c r="BT22" s="63">
        <f>VLOOKUP($A22,'Ratings Season'!$A:$M,10,FALSE)</f>
        <v>21.5</v>
      </c>
      <c r="BU22" s="60">
        <f t="shared" si="61"/>
        <v>1</v>
      </c>
      <c r="BV22" s="63">
        <f>VLOOKUP($A22,'Ratings Season'!$A:$M,12,FALSE)</f>
        <v>3.7</v>
      </c>
      <c r="BW22" s="60">
        <f t="shared" si="62"/>
        <v>9</v>
      </c>
      <c r="BX22" s="63">
        <f>VLOOKUP($A22,'Ratings Season'!$A:$M,8,FALSE)</f>
        <v>25.2</v>
      </c>
      <c r="BY22" s="64">
        <f t="shared" si="63"/>
        <v>2</v>
      </c>
      <c r="BZ22" s="72"/>
    </row>
    <row r="23" spans="1:78" x14ac:dyDescent="0.2">
      <c r="BZ23" s="69"/>
    </row>
    <row r="24" spans="1:78" ht="35" x14ac:dyDescent="0.35">
      <c r="A24" s="67" t="s">
        <v>308</v>
      </c>
      <c r="B24" s="154">
        <v>2021</v>
      </c>
    </row>
    <row r="25" spans="1:78" ht="17" thickBot="1" x14ac:dyDescent="0.25"/>
    <row r="26" spans="1:78" ht="22" thickBot="1" x14ac:dyDescent="0.25">
      <c r="A26" s="240" t="s">
        <v>0</v>
      </c>
      <c r="B26" s="242" t="s">
        <v>298</v>
      </c>
      <c r="C26" s="243"/>
      <c r="D26" s="243"/>
      <c r="E26" s="243"/>
      <c r="F26" s="243"/>
      <c r="G26" s="243"/>
      <c r="H26" s="243"/>
      <c r="I26" s="243"/>
      <c r="J26" s="244"/>
      <c r="K26" s="244"/>
      <c r="L26" s="39"/>
      <c r="M26" s="245" t="s">
        <v>299</v>
      </c>
      <c r="N26" s="246"/>
      <c r="O26" s="246"/>
      <c r="P26" s="246"/>
      <c r="Q26" s="246"/>
      <c r="R26" s="246"/>
      <c r="S26" s="246"/>
      <c r="T26" s="246"/>
      <c r="U26" s="247"/>
      <c r="V26" s="247"/>
      <c r="W26" s="39"/>
      <c r="X26" s="248" t="s">
        <v>301</v>
      </c>
      <c r="Y26" s="249"/>
      <c r="Z26" s="249"/>
      <c r="AA26" s="249"/>
      <c r="AB26" s="249"/>
      <c r="AC26" s="249"/>
      <c r="AD26" s="249"/>
      <c r="AE26" s="249"/>
      <c r="AF26" s="250"/>
      <c r="AG26" s="250"/>
      <c r="AH26" s="39"/>
      <c r="AI26" s="251" t="s">
        <v>303</v>
      </c>
      <c r="AJ26" s="252"/>
      <c r="AK26" s="252"/>
      <c r="AL26" s="252"/>
      <c r="AM26" s="252"/>
      <c r="AN26" s="252"/>
      <c r="AO26" s="252"/>
      <c r="AP26" s="252"/>
      <c r="AQ26" s="253"/>
      <c r="AR26" s="253"/>
      <c r="AS26" s="39"/>
      <c r="AT26" s="254" t="s">
        <v>363</v>
      </c>
      <c r="AU26" s="255"/>
      <c r="AV26" s="255"/>
      <c r="AW26" s="255"/>
      <c r="AX26" s="255"/>
      <c r="AY26" s="255"/>
      <c r="AZ26" s="255"/>
      <c r="BA26" s="255"/>
      <c r="BB26" s="256"/>
      <c r="BC26" s="256"/>
      <c r="BD26" s="39"/>
      <c r="BE26" s="233" t="s">
        <v>305</v>
      </c>
      <c r="BF26" s="234"/>
      <c r="BG26" s="234"/>
      <c r="BH26" s="234"/>
      <c r="BI26" s="234"/>
      <c r="BJ26" s="234"/>
      <c r="BK26" s="234"/>
      <c r="BL26" s="234"/>
      <c r="BM26" s="234"/>
      <c r="BN26" s="234"/>
      <c r="BO26" s="234"/>
      <c r="BP26" s="234"/>
      <c r="BQ26" s="235"/>
      <c r="BR26" s="236"/>
      <c r="BS26" s="39"/>
      <c r="BT26" s="237" t="s">
        <v>337</v>
      </c>
      <c r="BU26" s="238"/>
      <c r="BV26" s="238"/>
      <c r="BW26" s="238"/>
      <c r="BX26" s="238"/>
      <c r="BY26" s="239"/>
    </row>
    <row r="27" spans="1:78" ht="69" thickBot="1" x14ac:dyDescent="0.25">
      <c r="A27" s="241"/>
      <c r="B27" s="21" t="s">
        <v>311</v>
      </c>
      <c r="C27" s="20" t="s">
        <v>310</v>
      </c>
      <c r="D27" s="20" t="s">
        <v>312</v>
      </c>
      <c r="E27" s="20" t="s">
        <v>310</v>
      </c>
      <c r="F27" s="20" t="s">
        <v>306</v>
      </c>
      <c r="G27" s="20" t="s">
        <v>310</v>
      </c>
      <c r="H27" s="20" t="s">
        <v>313</v>
      </c>
      <c r="I27" s="29" t="s">
        <v>310</v>
      </c>
      <c r="J27" s="27" t="s">
        <v>327</v>
      </c>
      <c r="K27" s="28" t="s">
        <v>310</v>
      </c>
      <c r="L27" s="40"/>
      <c r="M27" s="19" t="s">
        <v>316</v>
      </c>
      <c r="N27" s="8" t="s">
        <v>310</v>
      </c>
      <c r="O27" s="8" t="s">
        <v>315</v>
      </c>
      <c r="P27" s="8" t="s">
        <v>310</v>
      </c>
      <c r="Q27" s="8" t="s">
        <v>314</v>
      </c>
      <c r="R27" s="8" t="s">
        <v>310</v>
      </c>
      <c r="S27" s="8" t="s">
        <v>300</v>
      </c>
      <c r="T27" s="9" t="s">
        <v>310</v>
      </c>
      <c r="U27" s="30" t="s">
        <v>328</v>
      </c>
      <c r="V27" s="31" t="s">
        <v>310</v>
      </c>
      <c r="W27" s="40"/>
      <c r="X27" s="41" t="s">
        <v>317</v>
      </c>
      <c r="Y27" s="23" t="s">
        <v>310</v>
      </c>
      <c r="Z27" s="23" t="s">
        <v>318</v>
      </c>
      <c r="AA27" s="23" t="s">
        <v>310</v>
      </c>
      <c r="AB27" s="23" t="s">
        <v>319</v>
      </c>
      <c r="AC27" s="23" t="s">
        <v>310</v>
      </c>
      <c r="AD27" s="42" t="s">
        <v>302</v>
      </c>
      <c r="AE27" s="43" t="s">
        <v>310</v>
      </c>
      <c r="AF27" s="44" t="s">
        <v>329</v>
      </c>
      <c r="AG27" s="45" t="s">
        <v>310</v>
      </c>
      <c r="AH27" s="40"/>
      <c r="AI27" s="13" t="s">
        <v>320</v>
      </c>
      <c r="AJ27" s="14" t="s">
        <v>310</v>
      </c>
      <c r="AK27" s="14" t="s">
        <v>321</v>
      </c>
      <c r="AL27" s="14" t="s">
        <v>310</v>
      </c>
      <c r="AM27" s="14" t="s">
        <v>322</v>
      </c>
      <c r="AN27" s="14" t="s">
        <v>310</v>
      </c>
      <c r="AO27" s="14" t="s">
        <v>347</v>
      </c>
      <c r="AP27" s="15" t="s">
        <v>310</v>
      </c>
      <c r="AQ27" s="33" t="s">
        <v>330</v>
      </c>
      <c r="AR27" s="34" t="s">
        <v>310</v>
      </c>
      <c r="AS27" s="40"/>
      <c r="AT27" s="183" t="s">
        <v>359</v>
      </c>
      <c r="AU27" s="184" t="s">
        <v>310</v>
      </c>
      <c r="AV27" s="184" t="s">
        <v>360</v>
      </c>
      <c r="AW27" s="184" t="s">
        <v>310</v>
      </c>
      <c r="AX27" s="184" t="s">
        <v>361</v>
      </c>
      <c r="AY27" s="184" t="s">
        <v>310</v>
      </c>
      <c r="AZ27" s="184" t="s">
        <v>362</v>
      </c>
      <c r="BA27" s="185" t="s">
        <v>310</v>
      </c>
      <c r="BB27" s="186" t="s">
        <v>364</v>
      </c>
      <c r="BC27" s="187" t="s">
        <v>310</v>
      </c>
      <c r="BD27" s="40"/>
      <c r="BE27" s="16" t="s">
        <v>332</v>
      </c>
      <c r="BF27" s="17" t="s">
        <v>310</v>
      </c>
      <c r="BG27" s="17" t="s">
        <v>334</v>
      </c>
      <c r="BH27" s="17" t="s">
        <v>310</v>
      </c>
      <c r="BI27" s="17" t="s">
        <v>333</v>
      </c>
      <c r="BJ27" s="17" t="s">
        <v>310</v>
      </c>
      <c r="BK27" s="17" t="s">
        <v>335</v>
      </c>
      <c r="BL27" s="17" t="s">
        <v>310</v>
      </c>
      <c r="BM27" s="17" t="s">
        <v>323</v>
      </c>
      <c r="BN27" s="17" t="s">
        <v>310</v>
      </c>
      <c r="BO27" s="17" t="s">
        <v>336</v>
      </c>
      <c r="BP27" s="35" t="s">
        <v>310</v>
      </c>
      <c r="BQ27" s="36" t="s">
        <v>331</v>
      </c>
      <c r="BR27" s="37" t="s">
        <v>310</v>
      </c>
      <c r="BS27" s="40"/>
      <c r="BT27" s="22" t="s">
        <v>325</v>
      </c>
      <c r="BU27" s="23" t="s">
        <v>310</v>
      </c>
      <c r="BV27" s="23" t="s">
        <v>326</v>
      </c>
      <c r="BW27" s="23" t="s">
        <v>310</v>
      </c>
      <c r="BX27" s="23" t="s">
        <v>324</v>
      </c>
      <c r="BY27" s="24" t="s">
        <v>310</v>
      </c>
    </row>
    <row r="28" spans="1:78" ht="25" customHeight="1" x14ac:dyDescent="0.2">
      <c r="A28" s="75" t="s">
        <v>14</v>
      </c>
      <c r="B28" s="46">
        <f t="shared" ref="B28:B45" ca="1" si="64">VLOOKUP($A28,INDIRECT("'"&amp;$B$24&amp;"'!$A:$IZ"),222,FALSE)</f>
        <v>-2.7269999999999999</v>
      </c>
      <c r="C28" s="47">
        <f ca="1">RANK(B28,B$28:B$45)</f>
        <v>14</v>
      </c>
      <c r="D28" s="48">
        <f t="shared" ref="D28:D45" ca="1" si="65">VLOOKUP($A28,INDIRECT("'"&amp;$B$24&amp;"'!$A:$IZ"),218,FALSE)</f>
        <v>9.0999999999999998E-2</v>
      </c>
      <c r="E28" s="47">
        <f ca="1">RANK(D28,D$28:D$45)</f>
        <v>8</v>
      </c>
      <c r="F28" s="48">
        <f t="shared" ref="F28:F45" ca="1" si="66">VLOOKUP($A28,INDIRECT("'"&amp;$B$24&amp;"'!$A:$IZ"),49,FALSE)</f>
        <v>74.453000000000003</v>
      </c>
      <c r="G28" s="47">
        <f ca="1">RANK(F28,F$28:F$45)</f>
        <v>17</v>
      </c>
      <c r="H28" s="48">
        <f t="shared" ref="H28:H45" ca="1" si="67">VLOOKUP($A28,INDIRECT("'"&amp;$B$24&amp;"'!$A:$IZ"),229,FALSE)</f>
        <v>-0.68200000000000005</v>
      </c>
      <c r="I28" s="47">
        <f ca="1">RANK(H28,H$28:H$45)</f>
        <v>10</v>
      </c>
      <c r="J28" s="49">
        <f t="shared" ref="J28:J45" ca="1" si="68">104-(C28+E28+G28+I28)</f>
        <v>55</v>
      </c>
      <c r="K28" s="47">
        <f ca="1">RANK(J28,J$28:J$45)</f>
        <v>13</v>
      </c>
      <c r="L28" s="50"/>
      <c r="M28" s="46">
        <f t="shared" ref="M28:M45" ca="1" si="69">VLOOKUP($A28,INDIRECT("'"&amp;$B$24&amp;"'!$A:$IZ"),88,FALSE)</f>
        <v>11.336</v>
      </c>
      <c r="N28" s="47">
        <f t="shared" ref="N28:N45" ca="1" si="70">RANK(M28,M$28:M$45)</f>
        <v>11</v>
      </c>
      <c r="O28" s="46">
        <f t="shared" ref="O28:O45" ca="1" si="71">VLOOKUP($A28,INDIRECT("'"&amp;$B$24&amp;"'!$A:$IZ"),84,FALSE)</f>
        <v>18.510999999999999</v>
      </c>
      <c r="P28" s="47">
        <f ca="1">RANK(O28,O$28:O$45)</f>
        <v>13</v>
      </c>
      <c r="Q28" s="46">
        <f t="shared" ref="Q28:Q45" ca="1" si="72">VLOOKUP($A28,INDIRECT("'"&amp;$B$24&amp;"'!$A:$IZ"),85,FALSE)</f>
        <v>20.649000000000001</v>
      </c>
      <c r="R28" s="47">
        <f ca="1">RANK(Q28,Q$28:Q$45)</f>
        <v>13</v>
      </c>
      <c r="S28" s="48">
        <f t="shared" ref="S28:S45" ca="1" si="73">VLOOKUP($A28,INDIRECT("'"&amp;$B$24&amp;"'!$A:$IZ"),29,FALSE)</f>
        <v>2.8000000000000001E-2</v>
      </c>
      <c r="T28" s="47">
        <f ca="1">RANK(S28,S$28:S$45)</f>
        <v>7</v>
      </c>
      <c r="U28" s="49">
        <f ca="1">104-(N28+P28+R28+T28)</f>
        <v>60</v>
      </c>
      <c r="V28" s="47">
        <f ca="1">RANK(U28,U$28:U$45)</f>
        <v>11</v>
      </c>
      <c r="W28" s="50"/>
      <c r="X28" s="46">
        <f t="shared" ref="X28:X45" ca="1" si="74">VLOOKUP($A28,INDIRECT("'"&amp;$B$24&amp;"'!$A:$IZ"),65,FALSE)</f>
        <v>42.478999999999999</v>
      </c>
      <c r="Y28" s="47">
        <f ca="1">RANK(X28,X$28:X$45)</f>
        <v>11</v>
      </c>
      <c r="Z28" s="46">
        <f t="shared" ref="Z28:Z45" ca="1" si="75">VLOOKUP($A28,INDIRECT("'"&amp;$B$24&amp;"'!$A:$IZ"),64,FALSE)</f>
        <v>20.966000000000001</v>
      </c>
      <c r="AA28" s="47">
        <f ca="1">RANK(Z28,Z$28:Z$45)</f>
        <v>15</v>
      </c>
      <c r="AB28" s="46">
        <f t="shared" ref="AB28:AB45" ca="1" si="76">VLOOKUP($A28,INDIRECT("'"&amp;$B$24&amp;"'!$A:$IZ"),63,FALSE)</f>
        <v>43.478000000000002</v>
      </c>
      <c r="AC28" s="47">
        <f ca="1">RANK(AB28,AB$28:AB$45)</f>
        <v>16</v>
      </c>
      <c r="AD28" s="46">
        <f t="shared" ref="AD28:AD45" ca="1" si="77">VLOOKUP($A28,INDIRECT("'"&amp;$B$24&amp;"'!$A:$IZ"),71,FALSE)</f>
        <v>-4.0519999999999996</v>
      </c>
      <c r="AE28" s="47">
        <f ca="1">RANK(AD28,AD$28:AD$45)</f>
        <v>15</v>
      </c>
      <c r="AF28" s="49">
        <f ca="1">104-(Y28+AA28+AC28+AE28)</f>
        <v>47</v>
      </c>
      <c r="AG28" s="47">
        <f ca="1">RANK(AF28,AF$28:AF$45)</f>
        <v>15</v>
      </c>
      <c r="AH28" s="50"/>
      <c r="AI28" s="46">
        <f t="shared" ref="AI28:AI45" ca="1" si="78">VLOOKUP($A28,INDIRECT("'"&amp;$B$24&amp;"'!$A:$IZ"),183,FALSE)</f>
        <v>7.71</v>
      </c>
      <c r="AJ28" s="47">
        <f ca="1">RANK(AI28,AI$28:AI$45,1)</f>
        <v>5</v>
      </c>
      <c r="AK28" s="46">
        <f t="shared" ref="AK28:AK45" ca="1" si="79">VLOOKUP($A28,INDIRECT("'"&amp;$B$24&amp;"'!$A:$IZ"),181,FALSE)</f>
        <v>20.530999999999999</v>
      </c>
      <c r="AL28" s="47">
        <f ca="1">RANK(AK28,AK$28:AK$45,1)</f>
        <v>14</v>
      </c>
      <c r="AM28" s="46">
        <f t="shared" ref="AM28:AM45" ca="1" si="80">VLOOKUP($A28,INDIRECT("'"&amp;$B$24&amp;"'!$A:$IZ"),182,FALSE)</f>
        <v>20.46</v>
      </c>
      <c r="AN28" s="47">
        <f ca="1">RANK(AM28,AM$28:AM$45,1)</f>
        <v>7</v>
      </c>
      <c r="AO28" s="46">
        <f ca="1">VLOOKUP($A28,INDIRECT("'"&amp;$B$24&amp;"'!$A:$IZ"),163,FALSE)</f>
        <v>23.602</v>
      </c>
      <c r="AP28" s="47">
        <f ca="1">RANK(AO28,AO$28:AO$45,1)</f>
        <v>14</v>
      </c>
      <c r="AQ28" s="49">
        <f ca="1">104-(AJ28+AL28+AN28+AP28)</f>
        <v>64</v>
      </c>
      <c r="AR28" s="47">
        <f ca="1">RANK(AQ28,AQ$28:AQ$45)</f>
        <v>9</v>
      </c>
      <c r="AS28" s="50"/>
      <c r="AT28" s="46">
        <f ca="1">VLOOKUP($A28,INDIRECT("'"&amp;$B$24&amp;"'!$A:$IZ"),250,FALSE)</f>
        <v>-10.182</v>
      </c>
      <c r="AU28" s="47">
        <f ca="1">RANK(AT28,AT$28:AT$45,0)</f>
        <v>18</v>
      </c>
      <c r="AV28" s="46">
        <f ca="1">VLOOKUP($A28,INDIRECT("'"&amp;$B$24&amp;"'!$A:$IZ"),92,FALSE)</f>
        <v>9.0909999999999993</v>
      </c>
      <c r="AW28" s="47">
        <f ca="1">RANK(AV28,AV$28:AV$45,0)</f>
        <v>13</v>
      </c>
      <c r="AX28" s="46">
        <f ca="1">VLOOKUP($A28,INDIRECT("'"&amp;$B$24&amp;"'!$A:$IZ"),93,FALSE)</f>
        <v>289.86399999999998</v>
      </c>
      <c r="AY28" s="47">
        <f ca="1">RANK(AX28,AX$28:AX$45,0)</f>
        <v>9</v>
      </c>
      <c r="AZ28" s="46">
        <f ca="1">VLOOKUP($A28,INDIRECT("'"&amp;$B$24&amp;"'!$A:$IZ"),108,FALSE)</f>
        <v>46.591000000000001</v>
      </c>
      <c r="BA28" s="47">
        <f ca="1">RANK(AZ28,AZ$28:AZ$45,0)</f>
        <v>16</v>
      </c>
      <c r="BB28" s="46">
        <f ca="1">104-(AU28+AW28+AY28+BA28)</f>
        <v>48</v>
      </c>
      <c r="BC28" s="47">
        <f ca="1">RANK(BB28,BB$28:BB$45)</f>
        <v>16</v>
      </c>
      <c r="BD28" s="50"/>
      <c r="BE28" s="46">
        <f t="shared" ref="BE28:BE45" ca="1" si="81">VLOOKUP($A28,INDIRECT("'"&amp;$B$24&amp;"'!$A:$IZ"),80,FALSE)</f>
        <v>42.636000000000003</v>
      </c>
      <c r="BF28" s="47">
        <f ca="1">RANK(BE28,BE$28:BE$45)</f>
        <v>15</v>
      </c>
      <c r="BG28" s="46">
        <f t="shared" ref="BG28:BG45" ca="1" si="82">VLOOKUP($A28,INDIRECT("'"&amp;$B$24&amp;"'!$A:$IZ"),177,FALSE)</f>
        <v>54.954999999999998</v>
      </c>
      <c r="BH28" s="47">
        <f ca="1">RANK(BG28,BG$28:BG$45,1)</f>
        <v>18</v>
      </c>
      <c r="BI28" s="46">
        <f t="shared" ref="BI28:BI45" ca="1" si="83">VLOOKUP($A28,INDIRECT("'"&amp;$B$24&amp;"'!$A:$IZ"),79,FALSE)</f>
        <v>28.091000000000001</v>
      </c>
      <c r="BJ28" s="47">
        <f ca="1">RANK(BI28,BI$28:BI$45)</f>
        <v>11</v>
      </c>
      <c r="BK28" s="46">
        <f t="shared" ref="BK28:BK45" ca="1" si="84">VLOOKUP($A28,INDIRECT("'"&amp;$B$24&amp;"'!$A:$IZ"),176,FALSE)</f>
        <v>31.318000000000001</v>
      </c>
      <c r="BL28" s="47">
        <f ca="1">RANK(BK28,BK$28:BK$45,1)</f>
        <v>15</v>
      </c>
      <c r="BM28" s="46">
        <f t="shared" ref="BM28:BM45" ca="1" si="85">VLOOKUP($A28,INDIRECT("'"&amp;$B$24&amp;"'!$A:$IZ"),11,FALSE)</f>
        <v>48.59</v>
      </c>
      <c r="BN28" s="47">
        <f ca="1">RANK(BM28,BM$28:BM$45)</f>
        <v>13</v>
      </c>
      <c r="BO28" s="46">
        <f t="shared" ref="BO28:BO45" ca="1" si="86">VLOOKUP($A28,INDIRECT("'"&amp;$B$24&amp;"'!$A:$IZ"),222,FALSE)</f>
        <v>-2.7269999999999999</v>
      </c>
      <c r="BP28" s="47">
        <f ca="1">RANK(BO28,BO$28:BO$45)</f>
        <v>14</v>
      </c>
      <c r="BQ28" s="49">
        <f ca="1">104-(BJ28+BL28+BN28+BP28)</f>
        <v>51</v>
      </c>
      <c r="BR28" s="47">
        <f ca="1">RANK(BQ28,BQ$28:BQ$45)</f>
        <v>15</v>
      </c>
      <c r="BS28" s="50"/>
      <c r="BT28" s="51">
        <f>VLOOKUP($A28,'Ratings Season'!$A:$M,8,FALSE)</f>
        <v>18.2</v>
      </c>
      <c r="BU28" s="47">
        <f>RANK(BT28,BT$28:BT$45)</f>
        <v>4</v>
      </c>
      <c r="BV28" s="51">
        <f>VLOOKUP($A28,'Ratings Season'!$A:$M,4,FALSE)</f>
        <v>5.4</v>
      </c>
      <c r="BW28" s="47">
        <f>RANK(BV28,BV$28:BV$45)</f>
        <v>7</v>
      </c>
      <c r="BX28" s="51">
        <f>VLOOKUP($A28,'Ratings Season'!$A:$M,2,FALSE)</f>
        <v>11.5</v>
      </c>
      <c r="BY28" s="52">
        <f>RANK(BX28,BX$28:BX$45)</f>
        <v>6</v>
      </c>
    </row>
    <row r="29" spans="1:78" ht="25" customHeight="1" x14ac:dyDescent="0.2">
      <c r="A29" s="76" t="s">
        <v>10</v>
      </c>
      <c r="B29" s="53">
        <f t="shared" ca="1" si="64"/>
        <v>4.2919999999999998</v>
      </c>
      <c r="C29" s="54">
        <f t="shared" ref="C29:E45" ca="1" si="87">RANK(B29,B$28:B$45)</f>
        <v>4</v>
      </c>
      <c r="D29" s="55">
        <f t="shared" ca="1" si="65"/>
        <v>6.125</v>
      </c>
      <c r="E29" s="54">
        <f t="shared" ca="1" si="87"/>
        <v>3</v>
      </c>
      <c r="F29" s="55">
        <f t="shared" ca="1" si="66"/>
        <v>78.694999999999993</v>
      </c>
      <c r="G29" s="54">
        <f t="shared" ref="G29:G45" ca="1" si="88">RANK(F29,F$28:F$45)</f>
        <v>4</v>
      </c>
      <c r="H29" s="55">
        <f t="shared" ca="1" si="67"/>
        <v>2.2080000000000002</v>
      </c>
      <c r="I29" s="54">
        <f t="shared" ref="I29:I45" ca="1" si="89">RANK(H29,H$28:H$45)</f>
        <v>4</v>
      </c>
      <c r="J29" s="49">
        <f t="shared" ca="1" si="68"/>
        <v>89</v>
      </c>
      <c r="K29" s="47">
        <f t="shared" ref="K29:K45" ca="1" si="90">RANK(J29,J$28:J$45)</f>
        <v>3</v>
      </c>
      <c r="L29" s="56"/>
      <c r="M29" s="53">
        <f t="shared" ca="1" si="69"/>
        <v>12.058</v>
      </c>
      <c r="N29" s="54">
        <f t="shared" ca="1" si="70"/>
        <v>4</v>
      </c>
      <c r="O29" s="53">
        <f t="shared" ca="1" si="71"/>
        <v>20.882999999999999</v>
      </c>
      <c r="P29" s="54">
        <f t="shared" ref="P29:P45" ca="1" si="91">RANK(O29,O$28:O$45)</f>
        <v>4</v>
      </c>
      <c r="Q29" s="53">
        <f t="shared" ca="1" si="72"/>
        <v>21.391999999999999</v>
      </c>
      <c r="R29" s="54">
        <f t="shared" ref="R29:R45" ca="1" si="92">RANK(Q29,Q$28:Q$45)</f>
        <v>10</v>
      </c>
      <c r="S29" s="55">
        <f t="shared" ca="1" si="73"/>
        <v>1.7909999999999999</v>
      </c>
      <c r="T29" s="54">
        <f t="shared" ref="T29:T45" ca="1" si="93">RANK(S29,S$28:S$45)</f>
        <v>1</v>
      </c>
      <c r="U29" s="49">
        <f t="shared" ref="U29:U45" ca="1" si="94">104-(N29+P29+R29+T29)</f>
        <v>85</v>
      </c>
      <c r="V29" s="47">
        <f t="shared" ref="V29:V45" ca="1" si="95">RANK(U29,U$28:U$45)</f>
        <v>4</v>
      </c>
      <c r="W29" s="56"/>
      <c r="X29" s="53">
        <f t="shared" ca="1" si="74"/>
        <v>44.411999999999999</v>
      </c>
      <c r="Y29" s="54">
        <f t="shared" ref="Y29:Y45" ca="1" si="96">RANK(X29,X$28:X$45)</f>
        <v>4</v>
      </c>
      <c r="Z29" s="53">
        <f t="shared" ca="1" si="75"/>
        <v>24.484999999999999</v>
      </c>
      <c r="AA29" s="54">
        <f t="shared" ref="AA29:AA45" ca="1" si="97">RANK(Z29,Z$28:Z$45)</f>
        <v>1</v>
      </c>
      <c r="AB29" s="53">
        <f t="shared" ca="1" si="76"/>
        <v>50</v>
      </c>
      <c r="AC29" s="54">
        <f t="shared" ref="AC29:AC45" ca="1" si="98">RANK(AB29,AB$28:AB$45)</f>
        <v>4</v>
      </c>
      <c r="AD29" s="53">
        <f t="shared" ca="1" si="77"/>
        <v>0.90100000000000002</v>
      </c>
      <c r="AE29" s="54">
        <f t="shared" ref="AE29:AE45" ca="1" si="99">RANK(AD29,AD$28:AD$45)</f>
        <v>5</v>
      </c>
      <c r="AF29" s="65">
        <f t="shared" ref="AF29:AF45" ca="1" si="100">104-(Y29+AA29+AC29+AE29)</f>
        <v>90</v>
      </c>
      <c r="AG29" s="47">
        <f t="shared" ref="AG29:AG45" ca="1" si="101">RANK(AF29,AF$28:AF$45)</f>
        <v>2</v>
      </c>
      <c r="AH29" s="56"/>
      <c r="AI29" s="53">
        <f t="shared" ca="1" si="78"/>
        <v>7.61</v>
      </c>
      <c r="AJ29" s="54">
        <f t="shared" ref="AJ29:AL45" ca="1" si="102">RANK(AI29,AI$28:AI$45,1)</f>
        <v>2</v>
      </c>
      <c r="AK29" s="53">
        <f t="shared" ca="1" si="79"/>
        <v>17.533999999999999</v>
      </c>
      <c r="AL29" s="54">
        <f t="shared" ca="1" si="102"/>
        <v>4</v>
      </c>
      <c r="AM29" s="53">
        <f t="shared" ca="1" si="80"/>
        <v>19.882999999999999</v>
      </c>
      <c r="AN29" s="54">
        <f t="shared" ref="AN29:AN45" ca="1" si="103">RANK(AM29,AM$28:AM$45,1)</f>
        <v>6</v>
      </c>
      <c r="AO29" s="53">
        <f t="shared" ref="AO29:AO45" ca="1" si="104">VLOOKUP($A29,INDIRECT("'"&amp;$B$24&amp;"'!$A:$IZ"),163,FALSE)</f>
        <v>20.597999999999999</v>
      </c>
      <c r="AP29" s="54">
        <f t="shared" ref="AP29:AP45" ca="1" si="105">RANK(AO29,AO$28:AO$45,1)</f>
        <v>3</v>
      </c>
      <c r="AQ29" s="65">
        <f t="shared" ref="AQ29:AQ45" ca="1" si="106">104-(AJ29+AL29+AN29+AP29)</f>
        <v>89</v>
      </c>
      <c r="AR29" s="47">
        <f t="shared" ref="AR29:AR45" ca="1" si="107">RANK(AQ29,AQ$28:AQ$45)</f>
        <v>3</v>
      </c>
      <c r="AS29" s="56"/>
      <c r="AT29" s="46">
        <f t="shared" ref="AT29:AT45" ca="1" si="108">VLOOKUP($A29,INDIRECT("'"&amp;$B$24&amp;"'!$A:$IZ"),250,FALSE)</f>
        <v>1.583</v>
      </c>
      <c r="AU29" s="47">
        <f t="shared" ref="AU29:AW45" ca="1" si="109">RANK(AT29,AT$28:AT$45,0)</f>
        <v>9</v>
      </c>
      <c r="AV29" s="46">
        <f t="shared" ref="AV29:AV45" ca="1" si="110">VLOOKUP($A29,INDIRECT("'"&amp;$B$24&amp;"'!$A:$IZ"),92,FALSE)</f>
        <v>12</v>
      </c>
      <c r="AW29" s="47">
        <f t="shared" ca="1" si="109"/>
        <v>2</v>
      </c>
      <c r="AX29" s="46">
        <f t="shared" ref="AX29:AX45" ca="1" si="111">VLOOKUP($A29,INDIRECT("'"&amp;$B$24&amp;"'!$A:$IZ"),93,FALSE)</f>
        <v>280.20800000000003</v>
      </c>
      <c r="AY29" s="47">
        <f t="shared" ref="AY29:AY45" ca="1" si="112">RANK(AX29,AX$28:AX$45,0)</f>
        <v>15</v>
      </c>
      <c r="AZ29" s="46">
        <f t="shared" ref="AZ29:AZ45" ca="1" si="113">VLOOKUP($A29,INDIRECT("'"&amp;$B$24&amp;"'!$A:$IZ"),108,FALSE)</f>
        <v>50</v>
      </c>
      <c r="BA29" s="47">
        <f t="shared" ref="BA29:BA45" ca="1" si="114">RANK(AZ29,AZ$28:AZ$45,0)</f>
        <v>6</v>
      </c>
      <c r="BB29" s="46">
        <f t="shared" ref="BB29:BB45" ca="1" si="115">104-(AU29+AW29+AY29+BA29)</f>
        <v>72</v>
      </c>
      <c r="BC29" s="47">
        <f t="shared" ref="BC29:BC45" ca="1" si="116">RANK(BB29,BB$28:BB$45)</f>
        <v>7</v>
      </c>
      <c r="BD29" s="56"/>
      <c r="BE29" s="53">
        <f t="shared" ca="1" si="81"/>
        <v>52.5</v>
      </c>
      <c r="BF29" s="54">
        <f t="shared" ref="BF29:BF45" ca="1" si="117">RANK(BE29,BE$28:BE$45)</f>
        <v>5</v>
      </c>
      <c r="BG29" s="53">
        <f t="shared" ca="1" si="82"/>
        <v>44</v>
      </c>
      <c r="BH29" s="54">
        <f t="shared" ref="BH29:BH45" ca="1" si="118">RANK(BG29,BG$28:BG$45,1)</f>
        <v>6</v>
      </c>
      <c r="BI29" s="53">
        <f t="shared" ca="1" si="83"/>
        <v>38.957999999999998</v>
      </c>
      <c r="BJ29" s="54">
        <f t="shared" ref="BJ29:BJ45" ca="1" si="119">RANK(BI29,BI$28:BI$45)</f>
        <v>1</v>
      </c>
      <c r="BK29" s="53">
        <f t="shared" ca="1" si="84"/>
        <v>27.457999999999998</v>
      </c>
      <c r="BL29" s="54">
        <f t="shared" ref="BL29:BL45" ca="1" si="120">RANK(BK29,BK$28:BK$45,1)</f>
        <v>5</v>
      </c>
      <c r="BM29" s="53">
        <f t="shared" ca="1" si="85"/>
        <v>50.734999999999999</v>
      </c>
      <c r="BN29" s="54">
        <f t="shared" ref="BN29:BN45" ca="1" si="121">RANK(BM29,BM$28:BM$45)</f>
        <v>6</v>
      </c>
      <c r="BO29" s="53">
        <f t="shared" ca="1" si="86"/>
        <v>4.2919999999999998</v>
      </c>
      <c r="BP29" s="54">
        <f t="shared" ref="BP29:BP45" ca="1" si="122">RANK(BO29,BO$28:BO$45)</f>
        <v>4</v>
      </c>
      <c r="BQ29" s="65">
        <f t="shared" ref="BQ29:BQ45" ca="1" si="123">104-(BJ29+BL29+BN29+BP29)</f>
        <v>88</v>
      </c>
      <c r="BR29" s="47">
        <f t="shared" ref="BR29:BR45" ca="1" si="124">RANK(BQ29,BQ$28:BQ$45)</f>
        <v>3</v>
      </c>
      <c r="BS29" s="56"/>
      <c r="BT29" s="57">
        <f>VLOOKUP($A29,'Ratings Season'!$A:$M,8,FALSE)</f>
        <v>18.8</v>
      </c>
      <c r="BU29" s="54">
        <f t="shared" ref="BU29:BW45" si="125">RANK(BT29,BT$28:BT$45)</f>
        <v>3</v>
      </c>
      <c r="BV29" s="57">
        <f>VLOOKUP($A29,'Ratings Season'!$A:$M,4,FALSE)</f>
        <v>13.2</v>
      </c>
      <c r="BW29" s="54">
        <f t="shared" si="125"/>
        <v>3</v>
      </c>
      <c r="BX29" s="57">
        <f>VLOOKUP($A29,'Ratings Season'!$A:$M,2,FALSE)</f>
        <v>26.3</v>
      </c>
      <c r="BY29" s="58">
        <f t="shared" ref="BY29:BY45" si="126">RANK(BX29,BX$28:BX$45)</f>
        <v>3</v>
      </c>
    </row>
    <row r="30" spans="1:78" ht="25" customHeight="1" x14ac:dyDescent="0.2">
      <c r="A30" s="77" t="s">
        <v>6</v>
      </c>
      <c r="B30" s="53">
        <f t="shared" ca="1" si="64"/>
        <v>-3.5910000000000002</v>
      </c>
      <c r="C30" s="54">
        <f t="shared" ca="1" si="87"/>
        <v>15</v>
      </c>
      <c r="D30" s="55">
        <f t="shared" ca="1" si="65"/>
        <v>-4.1360000000000001</v>
      </c>
      <c r="E30" s="54">
        <f t="shared" ca="1" si="87"/>
        <v>15</v>
      </c>
      <c r="F30" s="55">
        <f t="shared" ca="1" si="66"/>
        <v>76.331999999999994</v>
      </c>
      <c r="G30" s="54">
        <f t="shared" ca="1" si="88"/>
        <v>10</v>
      </c>
      <c r="H30" s="55">
        <f t="shared" ca="1" si="67"/>
        <v>-3.7730000000000001</v>
      </c>
      <c r="I30" s="54">
        <f t="shared" ca="1" si="89"/>
        <v>16</v>
      </c>
      <c r="J30" s="49">
        <f t="shared" ca="1" si="68"/>
        <v>48</v>
      </c>
      <c r="K30" s="47">
        <f t="shared" ca="1" si="90"/>
        <v>16</v>
      </c>
      <c r="L30" s="56"/>
      <c r="M30" s="53">
        <f t="shared" ca="1" si="69"/>
        <v>11.8</v>
      </c>
      <c r="N30" s="54">
        <f t="shared" ca="1" si="70"/>
        <v>8</v>
      </c>
      <c r="O30" s="53">
        <f t="shared" ca="1" si="71"/>
        <v>20.007999999999999</v>
      </c>
      <c r="P30" s="54">
        <f t="shared" ca="1" si="91"/>
        <v>6</v>
      </c>
      <c r="Q30" s="53">
        <f t="shared" ca="1" si="72"/>
        <v>22.661000000000001</v>
      </c>
      <c r="R30" s="54">
        <f t="shared" ca="1" si="92"/>
        <v>3</v>
      </c>
      <c r="S30" s="55">
        <f t="shared" ca="1" si="73"/>
        <v>0.94599999999999995</v>
      </c>
      <c r="T30" s="54">
        <f t="shared" ca="1" si="93"/>
        <v>4</v>
      </c>
      <c r="U30" s="49">
        <f t="shared" ca="1" si="94"/>
        <v>83</v>
      </c>
      <c r="V30" s="47">
        <f t="shared" ca="1" si="95"/>
        <v>5</v>
      </c>
      <c r="W30" s="56"/>
      <c r="X30" s="53">
        <f t="shared" ca="1" si="74"/>
        <v>44.805999999999997</v>
      </c>
      <c r="Y30" s="54">
        <f t="shared" ca="1" si="96"/>
        <v>3</v>
      </c>
      <c r="Z30" s="53">
        <f t="shared" ca="1" si="75"/>
        <v>22.584</v>
      </c>
      <c r="AA30" s="54">
        <f t="shared" ca="1" si="97"/>
        <v>9</v>
      </c>
      <c r="AB30" s="53">
        <f t="shared" ca="1" si="76"/>
        <v>46.040999999999997</v>
      </c>
      <c r="AC30" s="54">
        <f t="shared" ca="1" si="98"/>
        <v>13</v>
      </c>
      <c r="AD30" s="53">
        <f t="shared" ca="1" si="77"/>
        <v>-4.6639999999999997</v>
      </c>
      <c r="AE30" s="54">
        <f t="shared" ca="1" si="99"/>
        <v>16</v>
      </c>
      <c r="AF30" s="65">
        <f t="shared" ca="1" si="100"/>
        <v>63</v>
      </c>
      <c r="AG30" s="47">
        <f t="shared" ca="1" si="101"/>
        <v>11</v>
      </c>
      <c r="AH30" s="56"/>
      <c r="AI30" s="53">
        <f t="shared" ca="1" si="78"/>
        <v>9.4359999999999999</v>
      </c>
      <c r="AJ30" s="54">
        <f t="shared" ca="1" si="102"/>
        <v>14</v>
      </c>
      <c r="AK30" s="53">
        <f t="shared" ca="1" si="79"/>
        <v>20.977</v>
      </c>
      <c r="AL30" s="54">
        <f t="shared" ca="1" si="102"/>
        <v>16</v>
      </c>
      <c r="AM30" s="53">
        <f t="shared" ca="1" si="80"/>
        <v>23.420999999999999</v>
      </c>
      <c r="AN30" s="54">
        <f t="shared" ca="1" si="103"/>
        <v>14</v>
      </c>
      <c r="AO30" s="53">
        <f t="shared" ca="1" si="104"/>
        <v>24.161000000000001</v>
      </c>
      <c r="AP30" s="54">
        <f t="shared" ca="1" si="105"/>
        <v>16</v>
      </c>
      <c r="AQ30" s="65">
        <f t="shared" ca="1" si="106"/>
        <v>44</v>
      </c>
      <c r="AR30" s="47">
        <f t="shared" ca="1" si="107"/>
        <v>17</v>
      </c>
      <c r="AS30" s="56"/>
      <c r="AT30" s="46">
        <f t="shared" ca="1" si="108"/>
        <v>-8.1820000000000004</v>
      </c>
      <c r="AU30" s="47">
        <f t="shared" ca="1" si="109"/>
        <v>17</v>
      </c>
      <c r="AV30" s="46">
        <f t="shared" ca="1" si="110"/>
        <v>8.0909999999999993</v>
      </c>
      <c r="AW30" s="47">
        <f t="shared" ca="1" si="109"/>
        <v>17</v>
      </c>
      <c r="AX30" s="46">
        <f t="shared" ca="1" si="111"/>
        <v>271.86399999999998</v>
      </c>
      <c r="AY30" s="47">
        <f t="shared" ca="1" si="112"/>
        <v>18</v>
      </c>
      <c r="AZ30" s="46">
        <f t="shared" ca="1" si="113"/>
        <v>49.317999999999998</v>
      </c>
      <c r="BA30" s="47">
        <f t="shared" ca="1" si="114"/>
        <v>9</v>
      </c>
      <c r="BB30" s="46">
        <f t="shared" ca="1" si="115"/>
        <v>43</v>
      </c>
      <c r="BC30" s="47">
        <f t="shared" ca="1" si="116"/>
        <v>18</v>
      </c>
      <c r="BD30" s="56"/>
      <c r="BE30" s="53">
        <f t="shared" ca="1" si="81"/>
        <v>45.954999999999998</v>
      </c>
      <c r="BF30" s="54">
        <f t="shared" ca="1" si="117"/>
        <v>10</v>
      </c>
      <c r="BG30" s="53">
        <f t="shared" ca="1" si="82"/>
        <v>53.182000000000002</v>
      </c>
      <c r="BH30" s="54">
        <f t="shared" ca="1" si="118"/>
        <v>17</v>
      </c>
      <c r="BI30" s="53">
        <f t="shared" ca="1" si="83"/>
        <v>29.5</v>
      </c>
      <c r="BJ30" s="54">
        <f t="shared" ca="1" si="119"/>
        <v>10</v>
      </c>
      <c r="BK30" s="53">
        <f t="shared" ca="1" si="84"/>
        <v>33.954999999999998</v>
      </c>
      <c r="BL30" s="54">
        <f t="shared" ca="1" si="120"/>
        <v>17</v>
      </c>
      <c r="BM30" s="53">
        <f t="shared" ca="1" si="85"/>
        <v>49.820999999999998</v>
      </c>
      <c r="BN30" s="54">
        <f t="shared" ca="1" si="121"/>
        <v>10</v>
      </c>
      <c r="BO30" s="53">
        <f t="shared" ca="1" si="86"/>
        <v>-3.5910000000000002</v>
      </c>
      <c r="BP30" s="54">
        <f t="shared" ca="1" si="122"/>
        <v>15</v>
      </c>
      <c r="BQ30" s="65">
        <f t="shared" ca="1" si="123"/>
        <v>52</v>
      </c>
      <c r="BR30" s="47">
        <f t="shared" ca="1" si="124"/>
        <v>14</v>
      </c>
      <c r="BS30" s="56"/>
      <c r="BT30" s="57">
        <f>VLOOKUP($A30,'Ratings Season'!$A:$M,8,FALSE)</f>
        <v>-2.6</v>
      </c>
      <c r="BU30" s="54">
        <f t="shared" si="125"/>
        <v>10</v>
      </c>
      <c r="BV30" s="57">
        <f>VLOOKUP($A30,'Ratings Season'!$A:$M,4,FALSE)</f>
        <v>-6.4</v>
      </c>
      <c r="BW30" s="54">
        <f t="shared" si="125"/>
        <v>13</v>
      </c>
      <c r="BX30" s="57">
        <f>VLOOKUP($A30,'Ratings Season'!$A:$M,2,FALSE)</f>
        <v>-3.3</v>
      </c>
      <c r="BY30" s="58">
        <f t="shared" si="126"/>
        <v>12</v>
      </c>
    </row>
    <row r="31" spans="1:78" ht="25" customHeight="1" x14ac:dyDescent="0.2">
      <c r="A31" s="78" t="s">
        <v>4</v>
      </c>
      <c r="B31" s="53">
        <f t="shared" ca="1" si="64"/>
        <v>-0.40899999999999997</v>
      </c>
      <c r="C31" s="54">
        <f t="shared" ca="1" si="87"/>
        <v>8</v>
      </c>
      <c r="D31" s="55">
        <f t="shared" ca="1" si="65"/>
        <v>-2.3180000000000001</v>
      </c>
      <c r="E31" s="54">
        <f t="shared" ca="1" si="87"/>
        <v>11</v>
      </c>
      <c r="F31" s="55">
        <f t="shared" ca="1" si="66"/>
        <v>75.765000000000001</v>
      </c>
      <c r="G31" s="54">
        <f t="shared" ca="1" si="88"/>
        <v>13</v>
      </c>
      <c r="H31" s="55">
        <f t="shared" ca="1" si="67"/>
        <v>-1.3180000000000001</v>
      </c>
      <c r="I31" s="54">
        <f t="shared" ca="1" si="89"/>
        <v>14</v>
      </c>
      <c r="J31" s="49">
        <f t="shared" ca="1" si="68"/>
        <v>58</v>
      </c>
      <c r="K31" s="47">
        <f t="shared" ca="1" si="90"/>
        <v>11</v>
      </c>
      <c r="L31" s="56"/>
      <c r="M31" s="53">
        <f t="shared" ca="1" si="69"/>
        <v>10.311</v>
      </c>
      <c r="N31" s="54">
        <f t="shared" ca="1" si="70"/>
        <v>18</v>
      </c>
      <c r="O31" s="53">
        <f t="shared" ca="1" si="71"/>
        <v>17.861999999999998</v>
      </c>
      <c r="P31" s="54">
        <f t="shared" ca="1" si="91"/>
        <v>15</v>
      </c>
      <c r="Q31" s="53">
        <f t="shared" ca="1" si="72"/>
        <v>20.591000000000001</v>
      </c>
      <c r="R31" s="54">
        <f t="shared" ca="1" si="92"/>
        <v>15</v>
      </c>
      <c r="S31" s="55">
        <f t="shared" ca="1" si="73"/>
        <v>-1.794</v>
      </c>
      <c r="T31" s="54">
        <f t="shared" ca="1" si="93"/>
        <v>15</v>
      </c>
      <c r="U31" s="49">
        <f t="shared" ca="1" si="94"/>
        <v>41</v>
      </c>
      <c r="V31" s="47">
        <f t="shared" ca="1" si="95"/>
        <v>16</v>
      </c>
      <c r="W31" s="56"/>
      <c r="X31" s="53">
        <f t="shared" ca="1" si="74"/>
        <v>42.146000000000001</v>
      </c>
      <c r="Y31" s="54">
        <f t="shared" ca="1" si="96"/>
        <v>14</v>
      </c>
      <c r="Z31" s="53">
        <f t="shared" ca="1" si="75"/>
        <v>21.951000000000001</v>
      </c>
      <c r="AA31" s="54">
        <f t="shared" ca="1" si="97"/>
        <v>13</v>
      </c>
      <c r="AB31" s="53">
        <f t="shared" ca="1" si="76"/>
        <v>47.973999999999997</v>
      </c>
      <c r="AC31" s="54">
        <f t="shared" ca="1" si="98"/>
        <v>9</v>
      </c>
      <c r="AD31" s="53">
        <f t="shared" ca="1" si="77"/>
        <v>-1.4350000000000001</v>
      </c>
      <c r="AE31" s="54">
        <f t="shared" ca="1" si="99"/>
        <v>11</v>
      </c>
      <c r="AF31" s="65">
        <f t="shared" ca="1" si="100"/>
        <v>57</v>
      </c>
      <c r="AG31" s="47">
        <f t="shared" ca="1" si="101"/>
        <v>13</v>
      </c>
      <c r="AH31" s="56"/>
      <c r="AI31" s="53">
        <f t="shared" ca="1" si="78"/>
        <v>8.9760000000000009</v>
      </c>
      <c r="AJ31" s="54">
        <f t="shared" ca="1" si="102"/>
        <v>12</v>
      </c>
      <c r="AK31" s="53">
        <f t="shared" ca="1" si="79"/>
        <v>19.315000000000001</v>
      </c>
      <c r="AL31" s="54">
        <f t="shared" ca="1" si="102"/>
        <v>7</v>
      </c>
      <c r="AM31" s="53">
        <f t="shared" ca="1" si="80"/>
        <v>25.757999999999999</v>
      </c>
      <c r="AN31" s="54">
        <f t="shared" ca="1" si="103"/>
        <v>17</v>
      </c>
      <c r="AO31" s="53">
        <f t="shared" ca="1" si="104"/>
        <v>23.11</v>
      </c>
      <c r="AP31" s="54">
        <f t="shared" ca="1" si="105"/>
        <v>9</v>
      </c>
      <c r="AQ31" s="65">
        <f t="shared" ca="1" si="106"/>
        <v>59</v>
      </c>
      <c r="AR31" s="47">
        <f t="shared" ca="1" si="107"/>
        <v>12</v>
      </c>
      <c r="AS31" s="56"/>
      <c r="AT31" s="46">
        <f t="shared" ca="1" si="108"/>
        <v>0.54500000000000004</v>
      </c>
      <c r="AU31" s="47">
        <f t="shared" ca="1" si="109"/>
        <v>11</v>
      </c>
      <c r="AV31" s="46">
        <f t="shared" ca="1" si="110"/>
        <v>9.0909999999999993</v>
      </c>
      <c r="AW31" s="47">
        <f t="shared" ca="1" si="109"/>
        <v>13</v>
      </c>
      <c r="AX31" s="46">
        <f t="shared" ca="1" si="111"/>
        <v>294.5</v>
      </c>
      <c r="AY31" s="47">
        <f t="shared" ca="1" si="112"/>
        <v>8</v>
      </c>
      <c r="AZ31" s="46">
        <f t="shared" ca="1" si="113"/>
        <v>44.045000000000002</v>
      </c>
      <c r="BA31" s="47">
        <f t="shared" ca="1" si="114"/>
        <v>17</v>
      </c>
      <c r="BB31" s="46">
        <f t="shared" ca="1" si="115"/>
        <v>55</v>
      </c>
      <c r="BC31" s="47">
        <f t="shared" ca="1" si="116"/>
        <v>12</v>
      </c>
      <c r="BD31" s="56"/>
      <c r="BE31" s="53">
        <f t="shared" ca="1" si="81"/>
        <v>43.182000000000002</v>
      </c>
      <c r="BF31" s="54">
        <f t="shared" ca="1" si="117"/>
        <v>13</v>
      </c>
      <c r="BG31" s="53">
        <f t="shared" ca="1" si="82"/>
        <v>52.636000000000003</v>
      </c>
      <c r="BH31" s="54">
        <f t="shared" ca="1" si="118"/>
        <v>16</v>
      </c>
      <c r="BI31" s="53">
        <f t="shared" ca="1" si="83"/>
        <v>24.864000000000001</v>
      </c>
      <c r="BJ31" s="54">
        <f t="shared" ca="1" si="119"/>
        <v>14</v>
      </c>
      <c r="BK31" s="53">
        <f t="shared" ca="1" si="84"/>
        <v>27.908999999999999</v>
      </c>
      <c r="BL31" s="54">
        <f t="shared" ca="1" si="120"/>
        <v>7</v>
      </c>
      <c r="BM31" s="53">
        <f t="shared" ca="1" si="85"/>
        <v>48.576000000000001</v>
      </c>
      <c r="BN31" s="54">
        <f t="shared" ca="1" si="121"/>
        <v>14</v>
      </c>
      <c r="BO31" s="53">
        <f t="shared" ca="1" si="86"/>
        <v>-0.40899999999999997</v>
      </c>
      <c r="BP31" s="54">
        <f t="shared" ca="1" si="122"/>
        <v>8</v>
      </c>
      <c r="BQ31" s="65">
        <f t="shared" ca="1" si="123"/>
        <v>61</v>
      </c>
      <c r="BR31" s="47">
        <f t="shared" ca="1" si="124"/>
        <v>12</v>
      </c>
      <c r="BS31" s="56"/>
      <c r="BT31" s="57">
        <f>VLOOKUP($A31,'Ratings Season'!$A:$M,8,FALSE)</f>
        <v>17.600000000000001</v>
      </c>
      <c r="BU31" s="54">
        <f t="shared" si="125"/>
        <v>5</v>
      </c>
      <c r="BV31" s="57">
        <f>VLOOKUP($A31,'Ratings Season'!$A:$M,4,FALSE)</f>
        <v>-0.4</v>
      </c>
      <c r="BW31" s="54">
        <f t="shared" si="125"/>
        <v>9</v>
      </c>
      <c r="BX31" s="57">
        <f>VLOOKUP($A31,'Ratings Season'!$A:$M,2,FALSE)</f>
        <v>12.2</v>
      </c>
      <c r="BY31" s="58">
        <f t="shared" si="126"/>
        <v>5</v>
      </c>
    </row>
    <row r="32" spans="1:78" ht="25" customHeight="1" x14ac:dyDescent="0.2">
      <c r="A32" s="79" t="s">
        <v>7</v>
      </c>
      <c r="B32" s="53">
        <f t="shared" ca="1" si="64"/>
        <v>-1.087</v>
      </c>
      <c r="C32" s="54">
        <f t="shared" ca="1" si="87"/>
        <v>10</v>
      </c>
      <c r="D32" s="55">
        <f t="shared" ca="1" si="65"/>
        <v>-0.87</v>
      </c>
      <c r="E32" s="54">
        <f t="shared" ca="1" si="87"/>
        <v>10</v>
      </c>
      <c r="F32" s="55">
        <f t="shared" ca="1" si="66"/>
        <v>79.367000000000004</v>
      </c>
      <c r="G32" s="54">
        <f t="shared" ca="1" si="88"/>
        <v>3</v>
      </c>
      <c r="H32" s="55">
        <f t="shared" ca="1" si="67"/>
        <v>-0.26100000000000001</v>
      </c>
      <c r="I32" s="54">
        <f t="shared" ca="1" si="89"/>
        <v>9</v>
      </c>
      <c r="J32" s="49">
        <f t="shared" ca="1" si="68"/>
        <v>72</v>
      </c>
      <c r="K32" s="47">
        <f t="shared" ca="1" si="90"/>
        <v>6</v>
      </c>
      <c r="L32" s="56"/>
      <c r="M32" s="53">
        <f t="shared" ca="1" si="69"/>
        <v>12.787000000000001</v>
      </c>
      <c r="N32" s="54">
        <f t="shared" ca="1" si="70"/>
        <v>2</v>
      </c>
      <c r="O32" s="53">
        <f t="shared" ca="1" si="71"/>
        <v>21.207999999999998</v>
      </c>
      <c r="P32" s="54">
        <f t="shared" ca="1" si="91"/>
        <v>1</v>
      </c>
      <c r="Q32" s="53">
        <f t="shared" ca="1" si="72"/>
        <v>21.734000000000002</v>
      </c>
      <c r="R32" s="54">
        <f t="shared" ca="1" si="92"/>
        <v>9</v>
      </c>
      <c r="S32" s="55">
        <f t="shared" ca="1" si="73"/>
        <v>0.35</v>
      </c>
      <c r="T32" s="54">
        <f t="shared" ca="1" si="93"/>
        <v>5</v>
      </c>
      <c r="U32" s="49">
        <f t="shared" ca="1" si="94"/>
        <v>87</v>
      </c>
      <c r="V32" s="47">
        <f t="shared" ca="1" si="95"/>
        <v>3</v>
      </c>
      <c r="W32" s="56"/>
      <c r="X32" s="53">
        <f t="shared" ca="1" si="74"/>
        <v>44.131999999999998</v>
      </c>
      <c r="Y32" s="54">
        <f t="shared" ca="1" si="96"/>
        <v>5</v>
      </c>
      <c r="Z32" s="53">
        <f t="shared" ca="1" si="75"/>
        <v>24.05</v>
      </c>
      <c r="AA32" s="54">
        <f t="shared" ca="1" si="97"/>
        <v>3</v>
      </c>
      <c r="AB32" s="53">
        <f t="shared" ca="1" si="76"/>
        <v>49.914000000000001</v>
      </c>
      <c r="AC32" s="54">
        <f t="shared" ca="1" si="98"/>
        <v>5</v>
      </c>
      <c r="AD32" s="53">
        <f t="shared" ca="1" si="77"/>
        <v>2.3420000000000001</v>
      </c>
      <c r="AE32" s="54">
        <f t="shared" ca="1" si="99"/>
        <v>3</v>
      </c>
      <c r="AF32" s="65">
        <f t="shared" ca="1" si="100"/>
        <v>88</v>
      </c>
      <c r="AG32" s="47">
        <f t="shared" ca="1" si="101"/>
        <v>3</v>
      </c>
      <c r="AH32" s="56"/>
      <c r="AI32" s="53">
        <f t="shared" ca="1" si="78"/>
        <v>10.792999999999999</v>
      </c>
      <c r="AJ32" s="54">
        <f t="shared" ca="1" si="102"/>
        <v>17</v>
      </c>
      <c r="AK32" s="53">
        <f t="shared" ca="1" si="79"/>
        <v>19.984000000000002</v>
      </c>
      <c r="AL32" s="54">
        <f t="shared" ca="1" si="102"/>
        <v>11</v>
      </c>
      <c r="AM32" s="53">
        <f t="shared" ca="1" si="80"/>
        <v>25.881</v>
      </c>
      <c r="AN32" s="54">
        <f t="shared" ca="1" si="103"/>
        <v>18</v>
      </c>
      <c r="AO32" s="53">
        <f t="shared" ca="1" si="104"/>
        <v>23.518999999999998</v>
      </c>
      <c r="AP32" s="54">
        <f t="shared" ca="1" si="105"/>
        <v>12</v>
      </c>
      <c r="AQ32" s="65">
        <f t="shared" ca="1" si="106"/>
        <v>46</v>
      </c>
      <c r="AR32" s="47">
        <f t="shared" ca="1" si="107"/>
        <v>16</v>
      </c>
      <c r="AS32" s="56"/>
      <c r="AT32" s="46">
        <f t="shared" ca="1" si="108"/>
        <v>8.3480000000000008</v>
      </c>
      <c r="AU32" s="47">
        <f t="shared" ca="1" si="109"/>
        <v>1</v>
      </c>
      <c r="AV32" s="46">
        <f t="shared" ca="1" si="110"/>
        <v>10.042999999999999</v>
      </c>
      <c r="AW32" s="47">
        <f t="shared" ca="1" si="109"/>
        <v>9</v>
      </c>
      <c r="AX32" s="46">
        <f t="shared" ca="1" si="111"/>
        <v>284.78300000000002</v>
      </c>
      <c r="AY32" s="47">
        <f t="shared" ca="1" si="112"/>
        <v>11</v>
      </c>
      <c r="AZ32" s="46">
        <f t="shared" ca="1" si="113"/>
        <v>46.826000000000001</v>
      </c>
      <c r="BA32" s="47">
        <f t="shared" ca="1" si="114"/>
        <v>15</v>
      </c>
      <c r="BB32" s="46">
        <f t="shared" ca="1" si="115"/>
        <v>68</v>
      </c>
      <c r="BC32" s="47">
        <f t="shared" ca="1" si="116"/>
        <v>10</v>
      </c>
      <c r="BD32" s="56"/>
      <c r="BE32" s="53">
        <f t="shared" ca="1" si="81"/>
        <v>46.478000000000002</v>
      </c>
      <c r="BF32" s="54">
        <f t="shared" ca="1" si="117"/>
        <v>8</v>
      </c>
      <c r="BG32" s="53">
        <f t="shared" ca="1" si="82"/>
        <v>49.087000000000003</v>
      </c>
      <c r="BH32" s="54">
        <f t="shared" ca="1" si="118"/>
        <v>9</v>
      </c>
      <c r="BI32" s="53">
        <f t="shared" ca="1" si="83"/>
        <v>35.478000000000002</v>
      </c>
      <c r="BJ32" s="54">
        <f t="shared" ca="1" si="119"/>
        <v>2</v>
      </c>
      <c r="BK32" s="53">
        <f t="shared" ca="1" si="84"/>
        <v>27.609000000000002</v>
      </c>
      <c r="BL32" s="54">
        <f t="shared" ca="1" si="120"/>
        <v>6</v>
      </c>
      <c r="BM32" s="53">
        <f t="shared" ca="1" si="85"/>
        <v>50.448999999999998</v>
      </c>
      <c r="BN32" s="54">
        <f t="shared" ca="1" si="121"/>
        <v>9</v>
      </c>
      <c r="BO32" s="53">
        <f t="shared" ca="1" si="86"/>
        <v>-1.087</v>
      </c>
      <c r="BP32" s="54">
        <f t="shared" ca="1" si="122"/>
        <v>10</v>
      </c>
      <c r="BQ32" s="65">
        <f t="shared" ca="1" si="123"/>
        <v>77</v>
      </c>
      <c r="BR32" s="47">
        <f t="shared" ca="1" si="124"/>
        <v>6</v>
      </c>
      <c r="BS32" s="56"/>
      <c r="BT32" s="57">
        <f>VLOOKUP($A32,'Ratings Season'!$A:$M,8,FALSE)</f>
        <v>-23.8</v>
      </c>
      <c r="BU32" s="54">
        <f t="shared" si="125"/>
        <v>16</v>
      </c>
      <c r="BV32" s="57">
        <f>VLOOKUP($A32,'Ratings Season'!$A:$M,4,FALSE)</f>
        <v>-16.600000000000001</v>
      </c>
      <c r="BW32" s="54">
        <f t="shared" si="125"/>
        <v>16</v>
      </c>
      <c r="BX32" s="57">
        <f>VLOOKUP($A32,'Ratings Season'!$A:$M,2,FALSE)</f>
        <v>-28</v>
      </c>
      <c r="BY32" s="58">
        <f t="shared" si="126"/>
        <v>16</v>
      </c>
    </row>
    <row r="33" spans="1:77" ht="25" customHeight="1" x14ac:dyDescent="0.2">
      <c r="A33" s="80" t="s">
        <v>8</v>
      </c>
      <c r="B33" s="53">
        <f t="shared" ca="1" si="64"/>
        <v>-2.4550000000000001</v>
      </c>
      <c r="C33" s="54">
        <f t="shared" ca="1" si="87"/>
        <v>13</v>
      </c>
      <c r="D33" s="55">
        <f t="shared" ca="1" si="65"/>
        <v>2.5449999999999999</v>
      </c>
      <c r="E33" s="54">
        <f t="shared" ca="1" si="87"/>
        <v>7</v>
      </c>
      <c r="F33" s="55">
        <f t="shared" ca="1" si="66"/>
        <v>77.262</v>
      </c>
      <c r="G33" s="54">
        <f t="shared" ca="1" si="88"/>
        <v>9</v>
      </c>
      <c r="H33" s="55">
        <f t="shared" ca="1" si="67"/>
        <v>3.6819999999999999</v>
      </c>
      <c r="I33" s="54">
        <f t="shared" ca="1" si="89"/>
        <v>3</v>
      </c>
      <c r="J33" s="49">
        <f t="shared" ca="1" si="68"/>
        <v>72</v>
      </c>
      <c r="K33" s="47">
        <f t="shared" ca="1" si="90"/>
        <v>6</v>
      </c>
      <c r="L33" s="56"/>
      <c r="M33" s="53">
        <f t="shared" ca="1" si="69"/>
        <v>11.699</v>
      </c>
      <c r="N33" s="54">
        <f t="shared" ca="1" si="70"/>
        <v>9</v>
      </c>
      <c r="O33" s="53">
        <f t="shared" ca="1" si="71"/>
        <v>19.934000000000001</v>
      </c>
      <c r="P33" s="54">
        <f t="shared" ca="1" si="91"/>
        <v>7</v>
      </c>
      <c r="Q33" s="53">
        <f t="shared" ca="1" si="72"/>
        <v>22.641999999999999</v>
      </c>
      <c r="R33" s="54">
        <f t="shared" ca="1" si="92"/>
        <v>4</v>
      </c>
      <c r="S33" s="55">
        <f t="shared" ca="1" si="73"/>
        <v>-0.93</v>
      </c>
      <c r="T33" s="54">
        <f t="shared" ca="1" si="93"/>
        <v>12</v>
      </c>
      <c r="U33" s="49">
        <f t="shared" ca="1" si="94"/>
        <v>72</v>
      </c>
      <c r="V33" s="47">
        <f t="shared" ca="1" si="95"/>
        <v>8</v>
      </c>
      <c r="W33" s="56"/>
      <c r="X33" s="53">
        <f t="shared" ca="1" si="74"/>
        <v>43.01</v>
      </c>
      <c r="Y33" s="54">
        <f t="shared" ca="1" si="96"/>
        <v>8</v>
      </c>
      <c r="Z33" s="53">
        <f t="shared" ca="1" si="75"/>
        <v>19.501000000000001</v>
      </c>
      <c r="AA33" s="54">
        <f t="shared" ca="1" si="97"/>
        <v>17</v>
      </c>
      <c r="AB33" s="53">
        <f t="shared" ca="1" si="76"/>
        <v>41.874000000000002</v>
      </c>
      <c r="AC33" s="54">
        <f t="shared" ca="1" si="98"/>
        <v>18</v>
      </c>
      <c r="AD33" s="53">
        <f t="shared" ca="1" si="77"/>
        <v>-6.5469999999999997</v>
      </c>
      <c r="AE33" s="54">
        <f t="shared" ca="1" si="99"/>
        <v>18</v>
      </c>
      <c r="AF33" s="65">
        <f t="shared" ca="1" si="100"/>
        <v>43</v>
      </c>
      <c r="AG33" s="47">
        <f t="shared" ca="1" si="101"/>
        <v>16</v>
      </c>
      <c r="AH33" s="56"/>
      <c r="AI33" s="53">
        <f t="shared" ca="1" si="78"/>
        <v>9.0399999999999991</v>
      </c>
      <c r="AJ33" s="54">
        <f t="shared" ca="1" si="102"/>
        <v>13</v>
      </c>
      <c r="AK33" s="53">
        <f t="shared" ca="1" si="79"/>
        <v>20.687999999999999</v>
      </c>
      <c r="AL33" s="54">
        <f t="shared" ca="1" si="102"/>
        <v>15</v>
      </c>
      <c r="AM33" s="53">
        <f t="shared" ca="1" si="80"/>
        <v>22.52</v>
      </c>
      <c r="AN33" s="54">
        <f t="shared" ca="1" si="103"/>
        <v>12</v>
      </c>
      <c r="AO33" s="53">
        <f t="shared" ca="1" si="104"/>
        <v>23.681999999999999</v>
      </c>
      <c r="AP33" s="54">
        <f t="shared" ca="1" si="105"/>
        <v>15</v>
      </c>
      <c r="AQ33" s="65">
        <f t="shared" ca="1" si="106"/>
        <v>49</v>
      </c>
      <c r="AR33" s="47">
        <f t="shared" ca="1" si="107"/>
        <v>14</v>
      </c>
      <c r="AS33" s="56"/>
      <c r="AT33" s="46">
        <f t="shared" ca="1" si="108"/>
        <v>-7.8179999999999996</v>
      </c>
      <c r="AU33" s="47">
        <f t="shared" ca="1" si="109"/>
        <v>16</v>
      </c>
      <c r="AV33" s="46">
        <f t="shared" ca="1" si="110"/>
        <v>7.1820000000000004</v>
      </c>
      <c r="AW33" s="47">
        <f t="shared" ca="1" si="109"/>
        <v>18</v>
      </c>
      <c r="AX33" s="46">
        <f t="shared" ca="1" si="111"/>
        <v>283.09100000000001</v>
      </c>
      <c r="AY33" s="47">
        <f t="shared" ca="1" si="112"/>
        <v>13</v>
      </c>
      <c r="AZ33" s="46">
        <f t="shared" ca="1" si="113"/>
        <v>47.908999999999999</v>
      </c>
      <c r="BA33" s="47">
        <f t="shared" ca="1" si="114"/>
        <v>12</v>
      </c>
      <c r="BB33" s="46">
        <f t="shared" ca="1" si="115"/>
        <v>45</v>
      </c>
      <c r="BC33" s="47">
        <f t="shared" ca="1" si="116"/>
        <v>17</v>
      </c>
      <c r="BD33" s="56"/>
      <c r="BE33" s="53">
        <f t="shared" ca="1" si="81"/>
        <v>37.954999999999998</v>
      </c>
      <c r="BF33" s="54">
        <f t="shared" ca="1" si="117"/>
        <v>18</v>
      </c>
      <c r="BG33" s="53">
        <f t="shared" ca="1" si="82"/>
        <v>51.726999999999997</v>
      </c>
      <c r="BH33" s="54">
        <f t="shared" ca="1" si="118"/>
        <v>15</v>
      </c>
      <c r="BI33" s="53">
        <f t="shared" ca="1" si="83"/>
        <v>30.091000000000001</v>
      </c>
      <c r="BJ33" s="54">
        <f t="shared" ca="1" si="119"/>
        <v>9</v>
      </c>
      <c r="BK33" s="53">
        <f t="shared" ca="1" si="84"/>
        <v>26.773</v>
      </c>
      <c r="BL33" s="54">
        <f t="shared" ca="1" si="120"/>
        <v>4</v>
      </c>
      <c r="BM33" s="53">
        <f t="shared" ca="1" si="85"/>
        <v>49.795999999999999</v>
      </c>
      <c r="BN33" s="54">
        <f t="shared" ca="1" si="121"/>
        <v>11</v>
      </c>
      <c r="BO33" s="53">
        <f t="shared" ca="1" si="86"/>
        <v>-2.4550000000000001</v>
      </c>
      <c r="BP33" s="54">
        <f t="shared" ca="1" si="122"/>
        <v>13</v>
      </c>
      <c r="BQ33" s="65">
        <f t="shared" ca="1" si="123"/>
        <v>67</v>
      </c>
      <c r="BR33" s="47">
        <f t="shared" ca="1" si="124"/>
        <v>9</v>
      </c>
      <c r="BS33" s="56"/>
      <c r="BT33" s="57">
        <f>VLOOKUP($A33,'Ratings Season'!$A:$M,8,FALSE)</f>
        <v>5.7</v>
      </c>
      <c r="BU33" s="54">
        <f t="shared" si="125"/>
        <v>9</v>
      </c>
      <c r="BV33" s="57">
        <f>VLOOKUP($A33,'Ratings Season'!$A:$M,4,FALSE)</f>
        <v>1</v>
      </c>
      <c r="BW33" s="54">
        <f t="shared" si="125"/>
        <v>8</v>
      </c>
      <c r="BX33" s="57">
        <f>VLOOKUP($A33,'Ratings Season'!$A:$M,2,FALSE)</f>
        <v>5.3</v>
      </c>
      <c r="BY33" s="58">
        <f t="shared" si="126"/>
        <v>9</v>
      </c>
    </row>
    <row r="34" spans="1:77" ht="25" customHeight="1" x14ac:dyDescent="0.2">
      <c r="A34" s="81" t="s">
        <v>9</v>
      </c>
      <c r="B34" s="53">
        <f t="shared" ca="1" si="64"/>
        <v>6.72</v>
      </c>
      <c r="C34" s="54">
        <f t="shared" ca="1" si="87"/>
        <v>2</v>
      </c>
      <c r="D34" s="55">
        <f t="shared" ca="1" si="65"/>
        <v>7.08</v>
      </c>
      <c r="E34" s="54">
        <f t="shared" ca="1" si="87"/>
        <v>2</v>
      </c>
      <c r="F34" s="55">
        <f t="shared" ca="1" si="66"/>
        <v>78.209999999999994</v>
      </c>
      <c r="G34" s="54">
        <f t="shared" ca="1" si="88"/>
        <v>5</v>
      </c>
      <c r="H34" s="55">
        <f t="shared" ca="1" si="67"/>
        <v>4.24</v>
      </c>
      <c r="I34" s="54">
        <f t="shared" ca="1" si="89"/>
        <v>2</v>
      </c>
      <c r="J34" s="49">
        <f t="shared" ca="1" si="68"/>
        <v>93</v>
      </c>
      <c r="K34" s="47">
        <f t="shared" ca="1" si="90"/>
        <v>2</v>
      </c>
      <c r="L34" s="56"/>
      <c r="M34" s="53">
        <f t="shared" ca="1" si="69"/>
        <v>12.647</v>
      </c>
      <c r="N34" s="54">
        <f t="shared" ca="1" si="70"/>
        <v>3</v>
      </c>
      <c r="O34" s="53">
        <f t="shared" ca="1" si="71"/>
        <v>19.928000000000001</v>
      </c>
      <c r="P34" s="54">
        <f t="shared" ca="1" si="91"/>
        <v>8</v>
      </c>
      <c r="Q34" s="53">
        <f t="shared" ca="1" si="72"/>
        <v>21.792000000000002</v>
      </c>
      <c r="R34" s="54">
        <f t="shared" ca="1" si="92"/>
        <v>8</v>
      </c>
      <c r="S34" s="55">
        <f t="shared" ca="1" si="73"/>
        <v>1.08</v>
      </c>
      <c r="T34" s="54">
        <f t="shared" ca="1" si="93"/>
        <v>3</v>
      </c>
      <c r="U34" s="49">
        <f t="shared" ca="1" si="94"/>
        <v>82</v>
      </c>
      <c r="V34" s="47">
        <f t="shared" ca="1" si="95"/>
        <v>6</v>
      </c>
      <c r="W34" s="56"/>
      <c r="X34" s="53">
        <f t="shared" ca="1" si="74"/>
        <v>42.563000000000002</v>
      </c>
      <c r="Y34" s="54">
        <f t="shared" ca="1" si="96"/>
        <v>10</v>
      </c>
      <c r="Z34" s="53">
        <f t="shared" ca="1" si="75"/>
        <v>22.501999999999999</v>
      </c>
      <c r="AA34" s="54">
        <f t="shared" ca="1" si="97"/>
        <v>10</v>
      </c>
      <c r="AB34" s="53">
        <f t="shared" ca="1" si="76"/>
        <v>48.045999999999999</v>
      </c>
      <c r="AC34" s="54">
        <f t="shared" ca="1" si="98"/>
        <v>6</v>
      </c>
      <c r="AD34" s="53">
        <f t="shared" ca="1" si="77"/>
        <v>-0.61499999999999999</v>
      </c>
      <c r="AE34" s="54">
        <f t="shared" ca="1" si="99"/>
        <v>9</v>
      </c>
      <c r="AF34" s="65">
        <f t="shared" ca="1" si="100"/>
        <v>69</v>
      </c>
      <c r="AG34" s="47">
        <f t="shared" ca="1" si="101"/>
        <v>9</v>
      </c>
      <c r="AH34" s="56"/>
      <c r="AI34" s="53">
        <f t="shared" ca="1" si="78"/>
        <v>8.4280000000000008</v>
      </c>
      <c r="AJ34" s="54">
        <f t="shared" ca="1" si="102"/>
        <v>9</v>
      </c>
      <c r="AK34" s="53">
        <f t="shared" ca="1" si="79"/>
        <v>18.765999999999998</v>
      </c>
      <c r="AL34" s="54">
        <f t="shared" ca="1" si="102"/>
        <v>5</v>
      </c>
      <c r="AM34" s="53">
        <f t="shared" ca="1" si="80"/>
        <v>19.486999999999998</v>
      </c>
      <c r="AN34" s="54">
        <f t="shared" ca="1" si="103"/>
        <v>5</v>
      </c>
      <c r="AO34" s="53">
        <f t="shared" ca="1" si="104"/>
        <v>21.062000000000001</v>
      </c>
      <c r="AP34" s="54">
        <f t="shared" ca="1" si="105"/>
        <v>5</v>
      </c>
      <c r="AQ34" s="65">
        <f t="shared" ca="1" si="106"/>
        <v>80</v>
      </c>
      <c r="AR34" s="47">
        <f t="shared" ca="1" si="107"/>
        <v>6</v>
      </c>
      <c r="AS34" s="56"/>
      <c r="AT34" s="46">
        <f t="shared" ca="1" si="108"/>
        <v>-5.12</v>
      </c>
      <c r="AU34" s="47">
        <f t="shared" ca="1" si="109"/>
        <v>14</v>
      </c>
      <c r="AV34" s="46">
        <f t="shared" ca="1" si="110"/>
        <v>9.6</v>
      </c>
      <c r="AW34" s="47">
        <f t="shared" ca="1" si="109"/>
        <v>10</v>
      </c>
      <c r="AX34" s="46">
        <f t="shared" ca="1" si="111"/>
        <v>272.27999999999997</v>
      </c>
      <c r="AY34" s="47">
        <f t="shared" ca="1" si="112"/>
        <v>17</v>
      </c>
      <c r="AZ34" s="46">
        <f t="shared" ca="1" si="113"/>
        <v>48.16</v>
      </c>
      <c r="BA34" s="47">
        <f t="shared" ca="1" si="114"/>
        <v>11</v>
      </c>
      <c r="BB34" s="46">
        <f t="shared" ca="1" si="115"/>
        <v>52</v>
      </c>
      <c r="BC34" s="47">
        <f t="shared" ca="1" si="116"/>
        <v>14</v>
      </c>
      <c r="BD34" s="56"/>
      <c r="BE34" s="53">
        <f t="shared" ca="1" si="81"/>
        <v>44.76</v>
      </c>
      <c r="BF34" s="54">
        <f t="shared" ca="1" si="117"/>
        <v>11</v>
      </c>
      <c r="BG34" s="53">
        <f t="shared" ca="1" si="82"/>
        <v>36.72</v>
      </c>
      <c r="BH34" s="54">
        <f t="shared" ca="1" si="118"/>
        <v>1</v>
      </c>
      <c r="BI34" s="53">
        <f t="shared" ca="1" si="83"/>
        <v>32.08</v>
      </c>
      <c r="BJ34" s="54">
        <f t="shared" ca="1" si="119"/>
        <v>6</v>
      </c>
      <c r="BK34" s="53">
        <f t="shared" ca="1" si="84"/>
        <v>30.52</v>
      </c>
      <c r="BL34" s="54">
        <f t="shared" ca="1" si="120"/>
        <v>12</v>
      </c>
      <c r="BM34" s="53">
        <f t="shared" ca="1" si="85"/>
        <v>51.881</v>
      </c>
      <c r="BN34" s="54">
        <f t="shared" ca="1" si="121"/>
        <v>3</v>
      </c>
      <c r="BO34" s="53">
        <f t="shared" ca="1" si="86"/>
        <v>6.72</v>
      </c>
      <c r="BP34" s="54">
        <f t="shared" ca="1" si="122"/>
        <v>2</v>
      </c>
      <c r="BQ34" s="65">
        <f t="shared" ca="1" si="123"/>
        <v>81</v>
      </c>
      <c r="BR34" s="47">
        <f t="shared" ca="1" si="124"/>
        <v>5</v>
      </c>
      <c r="BS34" s="56"/>
      <c r="BT34" s="57">
        <f>VLOOKUP($A34,'Ratings Season'!$A:$M,8,FALSE)</f>
        <v>25.6</v>
      </c>
      <c r="BU34" s="54">
        <f t="shared" si="125"/>
        <v>1</v>
      </c>
      <c r="BV34" s="57">
        <f>VLOOKUP($A34,'Ratings Season'!$A:$M,4,FALSE)</f>
        <v>21.7</v>
      </c>
      <c r="BW34" s="54">
        <f t="shared" si="125"/>
        <v>2</v>
      </c>
      <c r="BX34" s="57">
        <f>VLOOKUP($A34,'Ratings Season'!$A:$M,2,FALSE)</f>
        <v>29.2</v>
      </c>
      <c r="BY34" s="58">
        <f t="shared" si="126"/>
        <v>1</v>
      </c>
    </row>
    <row r="35" spans="1:77" ht="25" customHeight="1" x14ac:dyDescent="0.2">
      <c r="A35" s="82" t="s">
        <v>17</v>
      </c>
      <c r="B35" s="53">
        <f t="shared" ca="1" si="64"/>
        <v>-4.6820000000000004</v>
      </c>
      <c r="C35" s="54">
        <f t="shared" ca="1" si="87"/>
        <v>17</v>
      </c>
      <c r="D35" s="55">
        <f t="shared" ca="1" si="65"/>
        <v>3.0910000000000002</v>
      </c>
      <c r="E35" s="54">
        <f t="shared" ca="1" si="87"/>
        <v>6</v>
      </c>
      <c r="F35" s="55">
        <f t="shared" ca="1" si="66"/>
        <v>75.25</v>
      </c>
      <c r="G35" s="54">
        <f t="shared" ca="1" si="88"/>
        <v>15</v>
      </c>
      <c r="H35" s="55">
        <f t="shared" ca="1" si="67"/>
        <v>-4.0910000000000002</v>
      </c>
      <c r="I35" s="54">
        <f t="shared" ca="1" si="89"/>
        <v>17</v>
      </c>
      <c r="J35" s="49">
        <f t="shared" ca="1" si="68"/>
        <v>49</v>
      </c>
      <c r="K35" s="47">
        <f t="shared" ca="1" si="90"/>
        <v>15</v>
      </c>
      <c r="L35" s="56"/>
      <c r="M35" s="53">
        <f t="shared" ca="1" si="69"/>
        <v>10.89</v>
      </c>
      <c r="N35" s="54">
        <f t="shared" ca="1" si="70"/>
        <v>16</v>
      </c>
      <c r="O35" s="53">
        <f t="shared" ca="1" si="71"/>
        <v>16.827999999999999</v>
      </c>
      <c r="P35" s="54">
        <f t="shared" ca="1" si="91"/>
        <v>18</v>
      </c>
      <c r="Q35" s="53">
        <f t="shared" ca="1" si="72"/>
        <v>19.033000000000001</v>
      </c>
      <c r="R35" s="54">
        <f t="shared" ca="1" si="92"/>
        <v>18</v>
      </c>
      <c r="S35" s="55">
        <f t="shared" ca="1" si="73"/>
        <v>-1.9950000000000001</v>
      </c>
      <c r="T35" s="54">
        <f t="shared" ca="1" si="93"/>
        <v>17</v>
      </c>
      <c r="U35" s="49">
        <f t="shared" ca="1" si="94"/>
        <v>35</v>
      </c>
      <c r="V35" s="47">
        <f t="shared" ca="1" si="95"/>
        <v>18</v>
      </c>
      <c r="W35" s="56"/>
      <c r="X35" s="53">
        <f t="shared" ca="1" si="74"/>
        <v>39.646000000000001</v>
      </c>
      <c r="Y35" s="54">
        <f t="shared" ca="1" si="96"/>
        <v>17</v>
      </c>
      <c r="Z35" s="53">
        <f t="shared" ca="1" si="75"/>
        <v>18.75</v>
      </c>
      <c r="AA35" s="54">
        <f t="shared" ca="1" si="97"/>
        <v>18</v>
      </c>
      <c r="AB35" s="53">
        <f t="shared" ca="1" si="76"/>
        <v>43.133000000000003</v>
      </c>
      <c r="AC35" s="54">
        <f t="shared" ca="1" si="98"/>
        <v>17</v>
      </c>
      <c r="AD35" s="53">
        <f t="shared" ca="1" si="77"/>
        <v>-5.6580000000000004</v>
      </c>
      <c r="AE35" s="54">
        <f t="shared" ca="1" si="99"/>
        <v>17</v>
      </c>
      <c r="AF35" s="65">
        <f t="shared" ca="1" si="100"/>
        <v>35</v>
      </c>
      <c r="AG35" s="47">
        <f t="shared" ca="1" si="101"/>
        <v>18</v>
      </c>
      <c r="AH35" s="56"/>
      <c r="AI35" s="53">
        <f t="shared" ca="1" si="78"/>
        <v>8.2650000000000006</v>
      </c>
      <c r="AJ35" s="54">
        <f t="shared" ca="1" si="102"/>
        <v>6</v>
      </c>
      <c r="AK35" s="53">
        <f t="shared" ca="1" si="79"/>
        <v>20.077999999999999</v>
      </c>
      <c r="AL35" s="54">
        <f t="shared" ca="1" si="102"/>
        <v>12</v>
      </c>
      <c r="AM35" s="53">
        <f t="shared" ca="1" si="80"/>
        <v>22.943000000000001</v>
      </c>
      <c r="AN35" s="54">
        <f t="shared" ca="1" si="103"/>
        <v>13</v>
      </c>
      <c r="AO35" s="53">
        <f t="shared" ca="1" si="104"/>
        <v>21.683</v>
      </c>
      <c r="AP35" s="54">
        <f t="shared" ca="1" si="105"/>
        <v>8</v>
      </c>
      <c r="AQ35" s="65">
        <f t="shared" ca="1" si="106"/>
        <v>65</v>
      </c>
      <c r="AR35" s="47">
        <f t="shared" ca="1" si="107"/>
        <v>8</v>
      </c>
      <c r="AS35" s="56"/>
      <c r="AT35" s="46">
        <f t="shared" ca="1" si="108"/>
        <v>5.5910000000000002</v>
      </c>
      <c r="AU35" s="47">
        <f t="shared" ca="1" si="109"/>
        <v>3</v>
      </c>
      <c r="AV35" s="46">
        <f t="shared" ca="1" si="110"/>
        <v>10.273</v>
      </c>
      <c r="AW35" s="47">
        <f t="shared" ca="1" si="109"/>
        <v>8</v>
      </c>
      <c r="AX35" s="46">
        <f t="shared" ca="1" si="111"/>
        <v>307.59100000000001</v>
      </c>
      <c r="AY35" s="47">
        <f t="shared" ca="1" si="112"/>
        <v>1</v>
      </c>
      <c r="AZ35" s="46">
        <f t="shared" ca="1" si="113"/>
        <v>50.182000000000002</v>
      </c>
      <c r="BA35" s="47">
        <f t="shared" ca="1" si="114"/>
        <v>5</v>
      </c>
      <c r="BB35" s="46">
        <f t="shared" ca="1" si="115"/>
        <v>87</v>
      </c>
      <c r="BC35" s="47">
        <f t="shared" ca="1" si="116"/>
        <v>1</v>
      </c>
      <c r="BD35" s="56"/>
      <c r="BE35" s="53">
        <f t="shared" ca="1" si="81"/>
        <v>38.863999999999997</v>
      </c>
      <c r="BF35" s="54">
        <f t="shared" ca="1" si="117"/>
        <v>17</v>
      </c>
      <c r="BG35" s="53">
        <f t="shared" ca="1" si="82"/>
        <v>51.317999999999998</v>
      </c>
      <c r="BH35" s="54">
        <f t="shared" ca="1" si="118"/>
        <v>12</v>
      </c>
      <c r="BI35" s="53">
        <f t="shared" ca="1" si="83"/>
        <v>23.635999999999999</v>
      </c>
      <c r="BJ35" s="54">
        <f t="shared" ca="1" si="119"/>
        <v>15</v>
      </c>
      <c r="BK35" s="53">
        <f t="shared" ca="1" si="84"/>
        <v>30.818000000000001</v>
      </c>
      <c r="BL35" s="54">
        <f t="shared" ca="1" si="120"/>
        <v>13</v>
      </c>
      <c r="BM35" s="53">
        <f t="shared" ca="1" si="85"/>
        <v>46.441000000000003</v>
      </c>
      <c r="BN35" s="54">
        <f t="shared" ca="1" si="121"/>
        <v>17</v>
      </c>
      <c r="BO35" s="53">
        <f t="shared" ca="1" si="86"/>
        <v>-4.6820000000000004</v>
      </c>
      <c r="BP35" s="54">
        <f t="shared" ca="1" si="122"/>
        <v>17</v>
      </c>
      <c r="BQ35" s="65">
        <f t="shared" ca="1" si="123"/>
        <v>42</v>
      </c>
      <c r="BR35" s="47">
        <f t="shared" ca="1" si="124"/>
        <v>16</v>
      </c>
      <c r="BS35" s="56"/>
      <c r="BT35" s="57">
        <f>VLOOKUP($A35,'Ratings Season'!$A:$M,8,FALSE)</f>
        <v>15.9</v>
      </c>
      <c r="BU35" s="54">
        <f t="shared" si="125"/>
        <v>7</v>
      </c>
      <c r="BV35" s="57">
        <f>VLOOKUP($A35,'Ratings Season'!$A:$M,4,FALSE)</f>
        <v>6.3</v>
      </c>
      <c r="BW35" s="54">
        <f t="shared" si="125"/>
        <v>6</v>
      </c>
      <c r="BX35" s="57">
        <f>VLOOKUP($A35,'Ratings Season'!$A:$M,2,FALSE)</f>
        <v>11.5</v>
      </c>
      <c r="BY35" s="58">
        <f t="shared" si="126"/>
        <v>6</v>
      </c>
    </row>
    <row r="36" spans="1:77" ht="25" customHeight="1" x14ac:dyDescent="0.2">
      <c r="A36" s="83" t="s">
        <v>3</v>
      </c>
      <c r="B36" s="53">
        <f t="shared" ca="1" si="64"/>
        <v>1.292</v>
      </c>
      <c r="C36" s="54">
        <f t="shared" ca="1" si="87"/>
        <v>6</v>
      </c>
      <c r="D36" s="55">
        <f t="shared" ca="1" si="65"/>
        <v>5.9169999999999998</v>
      </c>
      <c r="E36" s="54">
        <f t="shared" ca="1" si="87"/>
        <v>4</v>
      </c>
      <c r="F36" s="55">
        <f t="shared" ca="1" si="66"/>
        <v>77.277000000000001</v>
      </c>
      <c r="G36" s="54">
        <f t="shared" ca="1" si="88"/>
        <v>8</v>
      </c>
      <c r="H36" s="55">
        <f t="shared" ca="1" si="67"/>
        <v>1.875</v>
      </c>
      <c r="I36" s="54">
        <f t="shared" ca="1" si="89"/>
        <v>5</v>
      </c>
      <c r="J36" s="49">
        <f t="shared" ca="1" si="68"/>
        <v>81</v>
      </c>
      <c r="K36" s="47">
        <f t="shared" ca="1" si="90"/>
        <v>4</v>
      </c>
      <c r="L36" s="56"/>
      <c r="M36" s="53">
        <f t="shared" ca="1" si="69"/>
        <v>10.79</v>
      </c>
      <c r="N36" s="54">
        <f t="shared" ca="1" si="70"/>
        <v>17</v>
      </c>
      <c r="O36" s="53">
        <f t="shared" ca="1" si="71"/>
        <v>18.981000000000002</v>
      </c>
      <c r="P36" s="54">
        <f t="shared" ca="1" si="91"/>
        <v>11</v>
      </c>
      <c r="Q36" s="53">
        <f t="shared" ca="1" si="72"/>
        <v>20.635000000000002</v>
      </c>
      <c r="R36" s="54">
        <f t="shared" ca="1" si="92"/>
        <v>14</v>
      </c>
      <c r="S36" s="55">
        <f t="shared" ca="1" si="73"/>
        <v>-2.4E-2</v>
      </c>
      <c r="T36" s="54">
        <f t="shared" ca="1" si="93"/>
        <v>8</v>
      </c>
      <c r="U36" s="49">
        <f t="shared" ca="1" si="94"/>
        <v>54</v>
      </c>
      <c r="V36" s="47">
        <f t="shared" ca="1" si="95"/>
        <v>14</v>
      </c>
      <c r="W36" s="56"/>
      <c r="X36" s="53">
        <f t="shared" ca="1" si="74"/>
        <v>43.167999999999999</v>
      </c>
      <c r="Y36" s="54">
        <f t="shared" ca="1" si="96"/>
        <v>7</v>
      </c>
      <c r="Z36" s="53">
        <f t="shared" ca="1" si="75"/>
        <v>23.385999999999999</v>
      </c>
      <c r="AA36" s="54">
        <f t="shared" ca="1" si="97"/>
        <v>6</v>
      </c>
      <c r="AB36" s="53">
        <f t="shared" ca="1" si="76"/>
        <v>46.578000000000003</v>
      </c>
      <c r="AC36" s="54">
        <f t="shared" ca="1" si="98"/>
        <v>12</v>
      </c>
      <c r="AD36" s="53">
        <f t="shared" ca="1" si="77"/>
        <v>-0.44600000000000001</v>
      </c>
      <c r="AE36" s="54">
        <f t="shared" ca="1" si="99"/>
        <v>8</v>
      </c>
      <c r="AF36" s="65">
        <f t="shared" ca="1" si="100"/>
        <v>71</v>
      </c>
      <c r="AG36" s="47">
        <f t="shared" ca="1" si="101"/>
        <v>7</v>
      </c>
      <c r="AH36" s="56"/>
      <c r="AI36" s="53">
        <f t="shared" ca="1" si="78"/>
        <v>8.4250000000000007</v>
      </c>
      <c r="AJ36" s="54">
        <f t="shared" ca="1" si="102"/>
        <v>8</v>
      </c>
      <c r="AK36" s="53">
        <f t="shared" ca="1" si="79"/>
        <v>20.274999999999999</v>
      </c>
      <c r="AL36" s="54">
        <f t="shared" ca="1" si="102"/>
        <v>13</v>
      </c>
      <c r="AM36" s="53">
        <f t="shared" ca="1" si="80"/>
        <v>24.699000000000002</v>
      </c>
      <c r="AN36" s="54">
        <f t="shared" ca="1" si="103"/>
        <v>15</v>
      </c>
      <c r="AO36" s="53">
        <f t="shared" ca="1" si="104"/>
        <v>21.622</v>
      </c>
      <c r="AP36" s="54">
        <f t="shared" ca="1" si="105"/>
        <v>7</v>
      </c>
      <c r="AQ36" s="65">
        <f t="shared" ca="1" si="106"/>
        <v>61</v>
      </c>
      <c r="AR36" s="47">
        <f t="shared" ca="1" si="107"/>
        <v>10</v>
      </c>
      <c r="AS36" s="56"/>
      <c r="AT36" s="46">
        <f t="shared" ca="1" si="108"/>
        <v>2.25</v>
      </c>
      <c r="AU36" s="47">
        <f t="shared" ca="1" si="109"/>
        <v>7</v>
      </c>
      <c r="AV36" s="46">
        <f t="shared" ca="1" si="110"/>
        <v>9.5419999999999998</v>
      </c>
      <c r="AW36" s="47">
        <f t="shared" ca="1" si="109"/>
        <v>12</v>
      </c>
      <c r="AX36" s="46">
        <f t="shared" ca="1" si="111"/>
        <v>277.5</v>
      </c>
      <c r="AY36" s="47">
        <f t="shared" ca="1" si="112"/>
        <v>16</v>
      </c>
      <c r="AZ36" s="46">
        <f t="shared" ca="1" si="113"/>
        <v>54.707999999999998</v>
      </c>
      <c r="BA36" s="47">
        <f t="shared" ca="1" si="114"/>
        <v>1</v>
      </c>
      <c r="BB36" s="46">
        <f t="shared" ca="1" si="115"/>
        <v>68</v>
      </c>
      <c r="BC36" s="47">
        <f t="shared" ca="1" si="116"/>
        <v>10</v>
      </c>
      <c r="BD36" s="56"/>
      <c r="BE36" s="53">
        <f t="shared" ca="1" si="81"/>
        <v>43.082999999999998</v>
      </c>
      <c r="BF36" s="54">
        <f t="shared" ca="1" si="117"/>
        <v>14</v>
      </c>
      <c r="BG36" s="53">
        <f t="shared" ca="1" si="82"/>
        <v>49.375</v>
      </c>
      <c r="BH36" s="54">
        <f t="shared" ca="1" si="118"/>
        <v>10</v>
      </c>
      <c r="BI36" s="53">
        <f t="shared" ca="1" si="83"/>
        <v>33.042000000000002</v>
      </c>
      <c r="BJ36" s="54">
        <f t="shared" ca="1" si="119"/>
        <v>5</v>
      </c>
      <c r="BK36" s="53">
        <f t="shared" ca="1" si="84"/>
        <v>29.917000000000002</v>
      </c>
      <c r="BL36" s="54">
        <f t="shared" ca="1" si="120"/>
        <v>9</v>
      </c>
      <c r="BM36" s="53">
        <f t="shared" ca="1" si="85"/>
        <v>47.244999999999997</v>
      </c>
      <c r="BN36" s="54">
        <f t="shared" ca="1" si="121"/>
        <v>16</v>
      </c>
      <c r="BO36" s="53">
        <f t="shared" ca="1" si="86"/>
        <v>1.292</v>
      </c>
      <c r="BP36" s="54">
        <f t="shared" ca="1" si="122"/>
        <v>6</v>
      </c>
      <c r="BQ36" s="65">
        <f t="shared" ca="1" si="123"/>
        <v>68</v>
      </c>
      <c r="BR36" s="47">
        <f t="shared" ca="1" si="124"/>
        <v>7</v>
      </c>
      <c r="BS36" s="56"/>
      <c r="BT36" s="57">
        <f>VLOOKUP($A36,'Ratings Season'!$A:$M,8,FALSE)</f>
        <v>7.1</v>
      </c>
      <c r="BU36" s="54">
        <f t="shared" si="125"/>
        <v>8</v>
      </c>
      <c r="BV36" s="57">
        <f>VLOOKUP($A36,'Ratings Season'!$A:$M,4,FALSE)</f>
        <v>9.4</v>
      </c>
      <c r="BW36" s="54">
        <f t="shared" si="125"/>
        <v>5</v>
      </c>
      <c r="BX36" s="57">
        <f>VLOOKUP($A36,'Ratings Season'!$A:$M,2,FALSE)</f>
        <v>7.1</v>
      </c>
      <c r="BY36" s="58">
        <f t="shared" si="126"/>
        <v>8</v>
      </c>
    </row>
    <row r="37" spans="1:77" ht="25" customHeight="1" x14ac:dyDescent="0.2">
      <c r="A37" s="84" t="s">
        <v>2</v>
      </c>
      <c r="B37" s="53">
        <f t="shared" ca="1" si="64"/>
        <v>-4.4550000000000001</v>
      </c>
      <c r="C37" s="54">
        <f t="shared" ca="1" si="87"/>
        <v>16</v>
      </c>
      <c r="D37" s="55">
        <f t="shared" ca="1" si="65"/>
        <v>-4.4550000000000001</v>
      </c>
      <c r="E37" s="54">
        <f t="shared" ca="1" si="87"/>
        <v>16</v>
      </c>
      <c r="F37" s="55">
        <f t="shared" ca="1" si="66"/>
        <v>76</v>
      </c>
      <c r="G37" s="54">
        <f t="shared" ca="1" si="88"/>
        <v>11</v>
      </c>
      <c r="H37" s="55">
        <f t="shared" ca="1" si="67"/>
        <v>-2.0910000000000002</v>
      </c>
      <c r="I37" s="54">
        <f t="shared" ca="1" si="89"/>
        <v>15</v>
      </c>
      <c r="J37" s="49">
        <f t="shared" ca="1" si="68"/>
        <v>46</v>
      </c>
      <c r="K37" s="47">
        <f t="shared" ca="1" si="90"/>
        <v>17</v>
      </c>
      <c r="L37" s="56"/>
      <c r="M37" s="53">
        <f t="shared" ca="1" si="69"/>
        <v>10.952999999999999</v>
      </c>
      <c r="N37" s="54">
        <f t="shared" ca="1" si="70"/>
        <v>15</v>
      </c>
      <c r="O37" s="53">
        <f t="shared" ca="1" si="71"/>
        <v>17.434000000000001</v>
      </c>
      <c r="P37" s="54">
        <f t="shared" ca="1" si="91"/>
        <v>16</v>
      </c>
      <c r="Q37" s="53">
        <f t="shared" ca="1" si="72"/>
        <v>21.83</v>
      </c>
      <c r="R37" s="54">
        <f t="shared" ca="1" si="92"/>
        <v>6</v>
      </c>
      <c r="S37" s="55">
        <f t="shared" ca="1" si="73"/>
        <v>-1.9370000000000001</v>
      </c>
      <c r="T37" s="54">
        <f t="shared" ca="1" si="93"/>
        <v>16</v>
      </c>
      <c r="U37" s="49">
        <f t="shared" ca="1" si="94"/>
        <v>51</v>
      </c>
      <c r="V37" s="47">
        <f t="shared" ca="1" si="95"/>
        <v>15</v>
      </c>
      <c r="W37" s="56"/>
      <c r="X37" s="53">
        <f t="shared" ca="1" si="74"/>
        <v>40.484999999999999</v>
      </c>
      <c r="Y37" s="54">
        <f t="shared" ca="1" si="96"/>
        <v>16</v>
      </c>
      <c r="Z37" s="53">
        <f t="shared" ca="1" si="75"/>
        <v>22.295000000000002</v>
      </c>
      <c r="AA37" s="54">
        <f t="shared" ca="1" si="97"/>
        <v>12</v>
      </c>
      <c r="AB37" s="53">
        <f t="shared" ca="1" si="76"/>
        <v>50.850999999999999</v>
      </c>
      <c r="AC37" s="54">
        <f t="shared" ca="1" si="98"/>
        <v>2</v>
      </c>
      <c r="AD37" s="53">
        <f t="shared" ca="1" si="77"/>
        <v>1.089</v>
      </c>
      <c r="AE37" s="54">
        <f t="shared" ca="1" si="99"/>
        <v>4</v>
      </c>
      <c r="AF37" s="65">
        <f t="shared" ca="1" si="100"/>
        <v>70</v>
      </c>
      <c r="AG37" s="47">
        <f t="shared" ca="1" si="101"/>
        <v>8</v>
      </c>
      <c r="AH37" s="56"/>
      <c r="AI37" s="53">
        <f t="shared" ca="1" si="78"/>
        <v>9.5579999999999998</v>
      </c>
      <c r="AJ37" s="54">
        <f t="shared" ca="1" si="102"/>
        <v>15</v>
      </c>
      <c r="AK37" s="53">
        <f t="shared" ca="1" si="79"/>
        <v>19.754999999999999</v>
      </c>
      <c r="AL37" s="54">
        <f t="shared" ca="1" si="102"/>
        <v>9</v>
      </c>
      <c r="AM37" s="53">
        <f t="shared" ca="1" si="80"/>
        <v>21.001999999999999</v>
      </c>
      <c r="AN37" s="54">
        <f t="shared" ca="1" si="103"/>
        <v>9</v>
      </c>
      <c r="AO37" s="53">
        <f t="shared" ca="1" si="104"/>
        <v>23.559000000000001</v>
      </c>
      <c r="AP37" s="54">
        <f t="shared" ca="1" si="105"/>
        <v>13</v>
      </c>
      <c r="AQ37" s="65">
        <f t="shared" ca="1" si="106"/>
        <v>58</v>
      </c>
      <c r="AR37" s="47">
        <f t="shared" ca="1" si="107"/>
        <v>13</v>
      </c>
      <c r="AS37" s="56"/>
      <c r="AT37" s="46">
        <f t="shared" ca="1" si="108"/>
        <v>3.5910000000000002</v>
      </c>
      <c r="AU37" s="47">
        <f t="shared" ca="1" si="109"/>
        <v>5</v>
      </c>
      <c r="AV37" s="46">
        <f t="shared" ca="1" si="110"/>
        <v>10.545</v>
      </c>
      <c r="AW37" s="47">
        <f t="shared" ca="1" si="109"/>
        <v>7</v>
      </c>
      <c r="AX37" s="46">
        <f t="shared" ca="1" si="111"/>
        <v>287.04500000000002</v>
      </c>
      <c r="AY37" s="47">
        <f t="shared" ca="1" si="112"/>
        <v>10</v>
      </c>
      <c r="AZ37" s="46">
        <f t="shared" ca="1" si="113"/>
        <v>51.817999999999998</v>
      </c>
      <c r="BA37" s="47">
        <f t="shared" ca="1" si="114"/>
        <v>3</v>
      </c>
      <c r="BB37" s="46">
        <f t="shared" ca="1" si="115"/>
        <v>79</v>
      </c>
      <c r="BC37" s="47">
        <f t="shared" ca="1" si="116"/>
        <v>5</v>
      </c>
      <c r="BD37" s="56"/>
      <c r="BE37" s="53">
        <f t="shared" ca="1" si="81"/>
        <v>48.545000000000002</v>
      </c>
      <c r="BF37" s="54">
        <f t="shared" ca="1" si="117"/>
        <v>7</v>
      </c>
      <c r="BG37" s="53">
        <f t="shared" ca="1" si="82"/>
        <v>50.591000000000001</v>
      </c>
      <c r="BH37" s="54">
        <f t="shared" ca="1" si="118"/>
        <v>11</v>
      </c>
      <c r="BI37" s="53">
        <f t="shared" ca="1" si="83"/>
        <v>22.454999999999998</v>
      </c>
      <c r="BJ37" s="54">
        <f t="shared" ca="1" si="119"/>
        <v>17</v>
      </c>
      <c r="BK37" s="53">
        <f t="shared" ca="1" si="84"/>
        <v>32.273000000000003</v>
      </c>
      <c r="BL37" s="54">
        <f t="shared" ca="1" si="120"/>
        <v>16</v>
      </c>
      <c r="BM37" s="53">
        <f t="shared" ca="1" si="85"/>
        <v>47.335999999999999</v>
      </c>
      <c r="BN37" s="54">
        <f t="shared" ca="1" si="121"/>
        <v>15</v>
      </c>
      <c r="BO37" s="53">
        <f t="shared" ca="1" si="86"/>
        <v>-4.4550000000000001</v>
      </c>
      <c r="BP37" s="54">
        <f t="shared" ca="1" si="122"/>
        <v>16</v>
      </c>
      <c r="BQ37" s="65">
        <f t="shared" ca="1" si="123"/>
        <v>40</v>
      </c>
      <c r="BR37" s="47">
        <f t="shared" ca="1" si="124"/>
        <v>17</v>
      </c>
      <c r="BS37" s="56"/>
      <c r="BT37" s="57">
        <f>VLOOKUP($A37,'Ratings Season'!$A:$M,8,FALSE)</f>
        <v>16.100000000000001</v>
      </c>
      <c r="BU37" s="54">
        <f t="shared" si="125"/>
        <v>6</v>
      </c>
      <c r="BV37" s="57">
        <f>VLOOKUP($A37,'Ratings Season'!$A:$M,4,FALSE)</f>
        <v>10.8</v>
      </c>
      <c r="BW37" s="54">
        <f t="shared" si="125"/>
        <v>4</v>
      </c>
      <c r="BX37" s="57">
        <f>VLOOKUP($A37,'Ratings Season'!$A:$M,2,FALSE)</f>
        <v>21.7</v>
      </c>
      <c r="BY37" s="58">
        <f t="shared" si="126"/>
        <v>4</v>
      </c>
    </row>
    <row r="38" spans="1:77" ht="25" customHeight="1" x14ac:dyDescent="0.2">
      <c r="A38" s="85" t="s">
        <v>16</v>
      </c>
      <c r="B38" s="53">
        <f t="shared" ca="1" si="64"/>
        <v>9.52</v>
      </c>
      <c r="C38" s="54">
        <f t="shared" ca="1" si="87"/>
        <v>1</v>
      </c>
      <c r="D38" s="55">
        <f t="shared" ca="1" si="65"/>
        <v>5</v>
      </c>
      <c r="E38" s="54">
        <f t="shared" ca="1" si="87"/>
        <v>5</v>
      </c>
      <c r="F38" s="55">
        <f t="shared" ca="1" si="66"/>
        <v>75.906000000000006</v>
      </c>
      <c r="G38" s="54">
        <f t="shared" ca="1" si="88"/>
        <v>12</v>
      </c>
      <c r="H38" s="55">
        <f t="shared" ca="1" si="67"/>
        <v>0.68</v>
      </c>
      <c r="I38" s="54">
        <f t="shared" ca="1" si="89"/>
        <v>7</v>
      </c>
      <c r="J38" s="49">
        <f t="shared" ca="1" si="68"/>
        <v>79</v>
      </c>
      <c r="K38" s="47">
        <f t="shared" ca="1" si="90"/>
        <v>5</v>
      </c>
      <c r="L38" s="56"/>
      <c r="M38" s="53">
        <f t="shared" ca="1" si="69"/>
        <v>11.878</v>
      </c>
      <c r="N38" s="54">
        <f t="shared" ca="1" si="70"/>
        <v>7</v>
      </c>
      <c r="O38" s="53">
        <f t="shared" ca="1" si="71"/>
        <v>20.849</v>
      </c>
      <c r="P38" s="54">
        <f t="shared" ca="1" si="91"/>
        <v>5</v>
      </c>
      <c r="Q38" s="53">
        <f t="shared" ca="1" si="72"/>
        <v>23.007999999999999</v>
      </c>
      <c r="R38" s="54">
        <f t="shared" ca="1" si="92"/>
        <v>2</v>
      </c>
      <c r="S38" s="55">
        <f t="shared" ca="1" si="73"/>
        <v>1.224</v>
      </c>
      <c r="T38" s="54">
        <f t="shared" ca="1" si="93"/>
        <v>2</v>
      </c>
      <c r="U38" s="49">
        <f t="shared" ca="1" si="94"/>
        <v>88</v>
      </c>
      <c r="V38" s="47">
        <f t="shared" ca="1" si="95"/>
        <v>2</v>
      </c>
      <c r="W38" s="56"/>
      <c r="X38" s="53">
        <f t="shared" ca="1" si="74"/>
        <v>44.847000000000001</v>
      </c>
      <c r="Y38" s="54">
        <f t="shared" ca="1" si="96"/>
        <v>2</v>
      </c>
      <c r="Z38" s="53">
        <f t="shared" ca="1" si="75"/>
        <v>22.957000000000001</v>
      </c>
      <c r="AA38" s="54">
        <f t="shared" ca="1" si="97"/>
        <v>7</v>
      </c>
      <c r="AB38" s="53">
        <f t="shared" ca="1" si="76"/>
        <v>45.557000000000002</v>
      </c>
      <c r="AC38" s="54">
        <f t="shared" ca="1" si="98"/>
        <v>14</v>
      </c>
      <c r="AD38" s="53">
        <f t="shared" ca="1" si="77"/>
        <v>-0.14799999999999999</v>
      </c>
      <c r="AE38" s="54">
        <f t="shared" ca="1" si="99"/>
        <v>6</v>
      </c>
      <c r="AF38" s="65">
        <f t="shared" ca="1" si="100"/>
        <v>75</v>
      </c>
      <c r="AG38" s="47">
        <f t="shared" ca="1" si="101"/>
        <v>6</v>
      </c>
      <c r="AH38" s="56"/>
      <c r="AI38" s="53">
        <f t="shared" ca="1" si="78"/>
        <v>6.399</v>
      </c>
      <c r="AJ38" s="54">
        <f t="shared" ca="1" si="102"/>
        <v>1</v>
      </c>
      <c r="AK38" s="53">
        <f t="shared" ca="1" si="79"/>
        <v>14.576000000000001</v>
      </c>
      <c r="AL38" s="54">
        <f t="shared" ca="1" si="102"/>
        <v>1</v>
      </c>
      <c r="AM38" s="53">
        <f t="shared" ca="1" si="80"/>
        <v>18.829999999999998</v>
      </c>
      <c r="AN38" s="54">
        <f t="shared" ca="1" si="103"/>
        <v>3</v>
      </c>
      <c r="AO38" s="53">
        <f t="shared" ca="1" si="104"/>
        <v>19.109000000000002</v>
      </c>
      <c r="AP38" s="54">
        <f t="shared" ca="1" si="105"/>
        <v>1</v>
      </c>
      <c r="AQ38" s="65">
        <f t="shared" ca="1" si="106"/>
        <v>98</v>
      </c>
      <c r="AR38" s="47">
        <f t="shared" ca="1" si="107"/>
        <v>1</v>
      </c>
      <c r="AS38" s="56"/>
      <c r="AT38" s="46">
        <f t="shared" ca="1" si="108"/>
        <v>-0.88</v>
      </c>
      <c r="AU38" s="47">
        <f t="shared" ca="1" si="109"/>
        <v>12</v>
      </c>
      <c r="AV38" s="46">
        <f t="shared" ca="1" si="110"/>
        <v>12.4</v>
      </c>
      <c r="AW38" s="47">
        <f t="shared" ca="1" si="109"/>
        <v>1</v>
      </c>
      <c r="AX38" s="46">
        <f t="shared" ca="1" si="111"/>
        <v>298.27999999999997</v>
      </c>
      <c r="AY38" s="47">
        <f t="shared" ca="1" si="112"/>
        <v>5</v>
      </c>
      <c r="AZ38" s="46">
        <f t="shared" ca="1" si="113"/>
        <v>46.92</v>
      </c>
      <c r="BA38" s="47">
        <f t="shared" ca="1" si="114"/>
        <v>14</v>
      </c>
      <c r="BB38" s="46">
        <f t="shared" ca="1" si="115"/>
        <v>72</v>
      </c>
      <c r="BC38" s="47">
        <f t="shared" ca="1" si="116"/>
        <v>7</v>
      </c>
      <c r="BD38" s="56"/>
      <c r="BE38" s="53">
        <f t="shared" ca="1" si="81"/>
        <v>53.76</v>
      </c>
      <c r="BF38" s="54">
        <f t="shared" ca="1" si="117"/>
        <v>4</v>
      </c>
      <c r="BG38" s="53">
        <f t="shared" ca="1" si="82"/>
        <v>37.520000000000003</v>
      </c>
      <c r="BH38" s="54">
        <f t="shared" ca="1" si="118"/>
        <v>2</v>
      </c>
      <c r="BI38" s="53">
        <f t="shared" ca="1" si="83"/>
        <v>33.72</v>
      </c>
      <c r="BJ38" s="54">
        <f t="shared" ca="1" si="119"/>
        <v>3</v>
      </c>
      <c r="BK38" s="53">
        <f t="shared" ca="1" si="84"/>
        <v>23.76</v>
      </c>
      <c r="BL38" s="54">
        <f t="shared" ca="1" si="120"/>
        <v>2</v>
      </c>
      <c r="BM38" s="53">
        <f t="shared" ca="1" si="85"/>
        <v>54.091000000000001</v>
      </c>
      <c r="BN38" s="54">
        <f t="shared" ca="1" si="121"/>
        <v>1</v>
      </c>
      <c r="BO38" s="53">
        <f t="shared" ca="1" si="86"/>
        <v>9.52</v>
      </c>
      <c r="BP38" s="54">
        <f t="shared" ca="1" si="122"/>
        <v>1</v>
      </c>
      <c r="BQ38" s="65">
        <f t="shared" ca="1" si="123"/>
        <v>97</v>
      </c>
      <c r="BR38" s="47">
        <f t="shared" ca="1" si="124"/>
        <v>1</v>
      </c>
      <c r="BS38" s="56"/>
      <c r="BT38" s="57">
        <f>VLOOKUP($A38,'Ratings Season'!$A:$M,8,FALSE)</f>
        <v>-3.7</v>
      </c>
      <c r="BU38" s="54">
        <f t="shared" si="125"/>
        <v>12</v>
      </c>
      <c r="BV38" s="57">
        <f>VLOOKUP($A38,'Ratings Season'!$A:$M,4,FALSE)</f>
        <v>-0.4</v>
      </c>
      <c r="BW38" s="54">
        <f t="shared" si="125"/>
        <v>9</v>
      </c>
      <c r="BX38" s="57">
        <f>VLOOKUP($A38,'Ratings Season'!$A:$M,2,FALSE)</f>
        <v>-1.2</v>
      </c>
      <c r="BY38" s="58">
        <f t="shared" si="126"/>
        <v>10</v>
      </c>
    </row>
    <row r="39" spans="1:77" ht="25" customHeight="1" x14ac:dyDescent="0.2">
      <c r="A39" s="86" t="s">
        <v>11</v>
      </c>
      <c r="B39" s="53">
        <f t="shared" ca="1" si="64"/>
        <v>-9.3179999999999996</v>
      </c>
      <c r="C39" s="54">
        <f t="shared" ca="1" si="87"/>
        <v>18</v>
      </c>
      <c r="D39" s="55">
        <f t="shared" ca="1" si="65"/>
        <v>-9.4550000000000001</v>
      </c>
      <c r="E39" s="54">
        <f t="shared" ca="1" si="87"/>
        <v>17</v>
      </c>
      <c r="F39" s="55">
        <f t="shared" ca="1" si="66"/>
        <v>80.313000000000002</v>
      </c>
      <c r="G39" s="54">
        <f t="shared" ca="1" si="88"/>
        <v>2</v>
      </c>
      <c r="H39" s="55">
        <f t="shared" ca="1" si="67"/>
        <v>-1.1359999999999999</v>
      </c>
      <c r="I39" s="54">
        <f t="shared" ca="1" si="89"/>
        <v>13</v>
      </c>
      <c r="J39" s="49">
        <f t="shared" ca="1" si="68"/>
        <v>54</v>
      </c>
      <c r="K39" s="47">
        <f t="shared" ca="1" si="90"/>
        <v>14</v>
      </c>
      <c r="L39" s="56"/>
      <c r="M39" s="53">
        <f t="shared" ca="1" si="69"/>
        <v>11.000999999999999</v>
      </c>
      <c r="N39" s="54">
        <f t="shared" ca="1" si="70"/>
        <v>14</v>
      </c>
      <c r="O39" s="53">
        <f t="shared" ca="1" si="71"/>
        <v>16.946999999999999</v>
      </c>
      <c r="P39" s="54">
        <f t="shared" ca="1" si="91"/>
        <v>17</v>
      </c>
      <c r="Q39" s="53">
        <f t="shared" ca="1" si="72"/>
        <v>20.216999999999999</v>
      </c>
      <c r="R39" s="54">
        <f t="shared" ca="1" si="92"/>
        <v>16</v>
      </c>
      <c r="S39" s="55">
        <f t="shared" ca="1" si="73"/>
        <v>-2.4169999999999998</v>
      </c>
      <c r="T39" s="54">
        <f t="shared" ca="1" si="93"/>
        <v>18</v>
      </c>
      <c r="U39" s="49">
        <f t="shared" ca="1" si="94"/>
        <v>39</v>
      </c>
      <c r="V39" s="47">
        <f t="shared" ca="1" si="95"/>
        <v>17</v>
      </c>
      <c r="W39" s="56"/>
      <c r="X39" s="53">
        <f t="shared" ca="1" si="74"/>
        <v>39.192999999999998</v>
      </c>
      <c r="Y39" s="54">
        <f t="shared" ca="1" si="96"/>
        <v>18</v>
      </c>
      <c r="Z39" s="53">
        <f t="shared" ca="1" si="75"/>
        <v>20.172999999999998</v>
      </c>
      <c r="AA39" s="54">
        <f t="shared" ca="1" si="97"/>
        <v>16</v>
      </c>
      <c r="AB39" s="53">
        <f t="shared" ca="1" si="76"/>
        <v>45.356000000000002</v>
      </c>
      <c r="AC39" s="54">
        <f t="shared" ca="1" si="98"/>
        <v>15</v>
      </c>
      <c r="AD39" s="53">
        <f t="shared" ca="1" si="77"/>
        <v>-3.8740000000000001</v>
      </c>
      <c r="AE39" s="54">
        <f t="shared" ca="1" si="99"/>
        <v>14</v>
      </c>
      <c r="AF39" s="65">
        <f t="shared" ca="1" si="100"/>
        <v>41</v>
      </c>
      <c r="AG39" s="47">
        <f t="shared" ca="1" si="101"/>
        <v>17</v>
      </c>
      <c r="AH39" s="56"/>
      <c r="AI39" s="53">
        <f t="shared" ca="1" si="78"/>
        <v>11.38</v>
      </c>
      <c r="AJ39" s="54">
        <f t="shared" ca="1" si="102"/>
        <v>18</v>
      </c>
      <c r="AK39" s="53">
        <f t="shared" ca="1" si="79"/>
        <v>23.866</v>
      </c>
      <c r="AL39" s="54">
        <f t="shared" ca="1" si="102"/>
        <v>18</v>
      </c>
      <c r="AM39" s="53">
        <f t="shared" ca="1" si="80"/>
        <v>24.818000000000001</v>
      </c>
      <c r="AN39" s="54">
        <f t="shared" ca="1" si="103"/>
        <v>16</v>
      </c>
      <c r="AO39" s="53">
        <f t="shared" ca="1" si="104"/>
        <v>24.771999999999998</v>
      </c>
      <c r="AP39" s="54">
        <f t="shared" ca="1" si="105"/>
        <v>17</v>
      </c>
      <c r="AQ39" s="65">
        <f t="shared" ca="1" si="106"/>
        <v>35</v>
      </c>
      <c r="AR39" s="47">
        <f t="shared" ca="1" si="107"/>
        <v>18</v>
      </c>
      <c r="AS39" s="56"/>
      <c r="AT39" s="46">
        <f t="shared" ca="1" si="108"/>
        <v>-2.0910000000000002</v>
      </c>
      <c r="AU39" s="47">
        <f t="shared" ca="1" si="109"/>
        <v>13</v>
      </c>
      <c r="AV39" s="46">
        <f t="shared" ca="1" si="110"/>
        <v>8.2270000000000003</v>
      </c>
      <c r="AW39" s="47">
        <f t="shared" ca="1" si="109"/>
        <v>16</v>
      </c>
      <c r="AX39" s="46">
        <f t="shared" ca="1" si="111"/>
        <v>295.81799999999998</v>
      </c>
      <c r="AY39" s="47">
        <f t="shared" ca="1" si="112"/>
        <v>6</v>
      </c>
      <c r="AZ39" s="46">
        <f t="shared" ca="1" si="113"/>
        <v>43.817999999999998</v>
      </c>
      <c r="BA39" s="47">
        <f t="shared" ca="1" si="114"/>
        <v>18</v>
      </c>
      <c r="BB39" s="46">
        <f t="shared" ca="1" si="115"/>
        <v>51</v>
      </c>
      <c r="BC39" s="47">
        <f t="shared" ca="1" si="116"/>
        <v>15</v>
      </c>
      <c r="BD39" s="56"/>
      <c r="BE39" s="53">
        <f t="shared" ca="1" si="81"/>
        <v>42.182000000000002</v>
      </c>
      <c r="BF39" s="54">
        <f t="shared" ca="1" si="117"/>
        <v>16</v>
      </c>
      <c r="BG39" s="53">
        <f t="shared" ca="1" si="82"/>
        <v>51.682000000000002</v>
      </c>
      <c r="BH39" s="54">
        <f t="shared" ca="1" si="118"/>
        <v>14</v>
      </c>
      <c r="BI39" s="53">
        <f t="shared" ca="1" si="83"/>
        <v>21.454999999999998</v>
      </c>
      <c r="BJ39" s="54">
        <f t="shared" ca="1" si="119"/>
        <v>18</v>
      </c>
      <c r="BK39" s="53">
        <f t="shared" ca="1" si="84"/>
        <v>36.591000000000001</v>
      </c>
      <c r="BL39" s="54">
        <f t="shared" ca="1" si="120"/>
        <v>18</v>
      </c>
      <c r="BM39" s="53">
        <f t="shared" ca="1" si="85"/>
        <v>46.277999999999999</v>
      </c>
      <c r="BN39" s="54">
        <f t="shared" ca="1" si="121"/>
        <v>18</v>
      </c>
      <c r="BO39" s="53">
        <f t="shared" ca="1" si="86"/>
        <v>-9.3179999999999996</v>
      </c>
      <c r="BP39" s="54">
        <f t="shared" ca="1" si="122"/>
        <v>18</v>
      </c>
      <c r="BQ39" s="65">
        <f t="shared" ca="1" si="123"/>
        <v>32</v>
      </c>
      <c r="BR39" s="47">
        <f t="shared" ca="1" si="124"/>
        <v>18</v>
      </c>
      <c r="BS39" s="56"/>
      <c r="BT39" s="57">
        <f>VLOOKUP($A39,'Ratings Season'!$A:$M,8,FALSE)</f>
        <v>-21.4</v>
      </c>
      <c r="BU39" s="54">
        <f t="shared" si="125"/>
        <v>15</v>
      </c>
      <c r="BV39" s="57">
        <f>VLOOKUP($A39,'Ratings Season'!$A:$M,4,FALSE)</f>
        <v>-3.5</v>
      </c>
      <c r="BW39" s="54">
        <f t="shared" si="125"/>
        <v>11</v>
      </c>
      <c r="BX39" s="57">
        <f>VLOOKUP($A39,'Ratings Season'!$A:$M,2,FALSE)</f>
        <v>-20.100000000000001</v>
      </c>
      <c r="BY39" s="58">
        <f t="shared" si="126"/>
        <v>15</v>
      </c>
    </row>
    <row r="40" spans="1:77" ht="25" customHeight="1" x14ac:dyDescent="0.2">
      <c r="A40" s="87" t="s">
        <v>13</v>
      </c>
      <c r="B40" s="53">
        <f t="shared" ca="1" si="64"/>
        <v>2.375</v>
      </c>
      <c r="C40" s="54">
        <f t="shared" ca="1" si="87"/>
        <v>5</v>
      </c>
      <c r="D40" s="55">
        <f t="shared" ca="1" si="65"/>
        <v>-0.58299999999999996</v>
      </c>
      <c r="E40" s="54">
        <f t="shared" ca="1" si="87"/>
        <v>9</v>
      </c>
      <c r="F40" s="55">
        <f t="shared" ca="1" si="66"/>
        <v>74.004000000000005</v>
      </c>
      <c r="G40" s="54">
        <f t="shared" ca="1" si="88"/>
        <v>18</v>
      </c>
      <c r="H40" s="55">
        <f t="shared" ca="1" si="67"/>
        <v>0.58299999999999996</v>
      </c>
      <c r="I40" s="54">
        <f t="shared" ca="1" si="89"/>
        <v>8</v>
      </c>
      <c r="J40" s="49">
        <f t="shared" ca="1" si="68"/>
        <v>64</v>
      </c>
      <c r="K40" s="47">
        <f t="shared" ca="1" si="90"/>
        <v>8</v>
      </c>
      <c r="L40" s="56"/>
      <c r="M40" s="53">
        <f t="shared" ca="1" si="69"/>
        <v>11.387</v>
      </c>
      <c r="N40" s="54">
        <f t="shared" ca="1" si="70"/>
        <v>10</v>
      </c>
      <c r="O40" s="53">
        <f t="shared" ca="1" si="71"/>
        <v>19.361999999999998</v>
      </c>
      <c r="P40" s="54">
        <f t="shared" ca="1" si="91"/>
        <v>10</v>
      </c>
      <c r="Q40" s="53">
        <f t="shared" ca="1" si="72"/>
        <v>20.757000000000001</v>
      </c>
      <c r="R40" s="54">
        <f t="shared" ca="1" si="92"/>
        <v>12</v>
      </c>
      <c r="S40" s="55">
        <f t="shared" ca="1" si="73"/>
        <v>-1.0409999999999999</v>
      </c>
      <c r="T40" s="54">
        <f t="shared" ca="1" si="93"/>
        <v>13</v>
      </c>
      <c r="U40" s="49">
        <f t="shared" ca="1" si="94"/>
        <v>59</v>
      </c>
      <c r="V40" s="47">
        <f t="shared" ca="1" si="95"/>
        <v>12</v>
      </c>
      <c r="W40" s="56"/>
      <c r="X40" s="53">
        <f t="shared" ca="1" si="74"/>
        <v>42.280999999999999</v>
      </c>
      <c r="Y40" s="54">
        <f t="shared" ca="1" si="96"/>
        <v>13</v>
      </c>
      <c r="Z40" s="53">
        <f t="shared" ca="1" si="75"/>
        <v>22.808</v>
      </c>
      <c r="AA40" s="54">
        <f t="shared" ca="1" si="97"/>
        <v>8</v>
      </c>
      <c r="AB40" s="53">
        <f t="shared" ca="1" si="76"/>
        <v>48.039000000000001</v>
      </c>
      <c r="AC40" s="54">
        <f t="shared" ca="1" si="98"/>
        <v>7</v>
      </c>
      <c r="AD40" s="53">
        <f t="shared" ca="1" si="77"/>
        <v>-0.24299999999999999</v>
      </c>
      <c r="AE40" s="54">
        <f t="shared" ca="1" si="99"/>
        <v>7</v>
      </c>
      <c r="AF40" s="65">
        <f t="shared" ca="1" si="100"/>
        <v>69</v>
      </c>
      <c r="AG40" s="47">
        <f t="shared" ca="1" si="101"/>
        <v>9</v>
      </c>
      <c r="AH40" s="56"/>
      <c r="AI40" s="53">
        <f t="shared" ca="1" si="78"/>
        <v>7.6769999999999996</v>
      </c>
      <c r="AJ40" s="54">
        <f t="shared" ca="1" si="102"/>
        <v>4</v>
      </c>
      <c r="AK40" s="53">
        <f t="shared" ca="1" si="79"/>
        <v>17.504999999999999</v>
      </c>
      <c r="AL40" s="54">
        <f t="shared" ca="1" si="102"/>
        <v>2</v>
      </c>
      <c r="AM40" s="53">
        <f t="shared" ca="1" si="80"/>
        <v>19.143000000000001</v>
      </c>
      <c r="AN40" s="54">
        <f t="shared" ca="1" si="103"/>
        <v>4</v>
      </c>
      <c r="AO40" s="53">
        <f t="shared" ca="1" si="104"/>
        <v>19.545000000000002</v>
      </c>
      <c r="AP40" s="54">
        <f t="shared" ca="1" si="105"/>
        <v>2</v>
      </c>
      <c r="AQ40" s="65">
        <f t="shared" ca="1" si="106"/>
        <v>92</v>
      </c>
      <c r="AR40" s="47">
        <f t="shared" ca="1" si="107"/>
        <v>2</v>
      </c>
      <c r="AS40" s="56"/>
      <c r="AT40" s="46">
        <f t="shared" ca="1" si="108"/>
        <v>5.75</v>
      </c>
      <c r="AU40" s="47">
        <f t="shared" ca="1" si="109"/>
        <v>2</v>
      </c>
      <c r="AV40" s="46">
        <f t="shared" ca="1" si="110"/>
        <v>10.875</v>
      </c>
      <c r="AW40" s="47">
        <f t="shared" ca="1" si="109"/>
        <v>6</v>
      </c>
      <c r="AX40" s="46">
        <f t="shared" ca="1" si="111"/>
        <v>295.58300000000003</v>
      </c>
      <c r="AY40" s="47">
        <f t="shared" ca="1" si="112"/>
        <v>7</v>
      </c>
      <c r="AZ40" s="46">
        <f t="shared" ca="1" si="113"/>
        <v>49.457999999999998</v>
      </c>
      <c r="BA40" s="47">
        <f t="shared" ca="1" si="114"/>
        <v>8</v>
      </c>
      <c r="BB40" s="46">
        <f t="shared" ca="1" si="115"/>
        <v>81</v>
      </c>
      <c r="BC40" s="47">
        <f t="shared" ca="1" si="116"/>
        <v>4</v>
      </c>
      <c r="BD40" s="56"/>
      <c r="BE40" s="53">
        <f t="shared" ca="1" si="81"/>
        <v>50</v>
      </c>
      <c r="BF40" s="54">
        <f t="shared" ca="1" si="117"/>
        <v>6</v>
      </c>
      <c r="BG40" s="53">
        <f t="shared" ca="1" si="82"/>
        <v>43.917000000000002</v>
      </c>
      <c r="BH40" s="54">
        <f t="shared" ca="1" si="118"/>
        <v>5</v>
      </c>
      <c r="BI40" s="53">
        <f t="shared" ca="1" si="83"/>
        <v>30.707999999999998</v>
      </c>
      <c r="BJ40" s="54">
        <f t="shared" ca="1" si="119"/>
        <v>8</v>
      </c>
      <c r="BK40" s="53">
        <f t="shared" ca="1" si="84"/>
        <v>22.957999999999998</v>
      </c>
      <c r="BL40" s="54">
        <f t="shared" ca="1" si="120"/>
        <v>1</v>
      </c>
      <c r="BM40" s="53">
        <f t="shared" ca="1" si="85"/>
        <v>51.46</v>
      </c>
      <c r="BN40" s="54">
        <f t="shared" ca="1" si="121"/>
        <v>5</v>
      </c>
      <c r="BO40" s="53">
        <f t="shared" ca="1" si="86"/>
        <v>2.375</v>
      </c>
      <c r="BP40" s="54">
        <f t="shared" ca="1" si="122"/>
        <v>5</v>
      </c>
      <c r="BQ40" s="65">
        <f t="shared" ca="1" si="123"/>
        <v>85</v>
      </c>
      <c r="BR40" s="47">
        <f t="shared" ca="1" si="124"/>
        <v>4</v>
      </c>
      <c r="BS40" s="56"/>
      <c r="BT40" s="57">
        <f>VLOOKUP($A40,'Ratings Season'!$A:$M,8,FALSE)</f>
        <v>-15</v>
      </c>
      <c r="BU40" s="54">
        <f t="shared" si="125"/>
        <v>14</v>
      </c>
      <c r="BV40" s="57">
        <f>VLOOKUP($A40,'Ratings Season'!$A:$M,4,FALSE)</f>
        <v>-9.3000000000000007</v>
      </c>
      <c r="BW40" s="54">
        <f t="shared" si="125"/>
        <v>15</v>
      </c>
      <c r="BX40" s="57">
        <f>VLOOKUP($A40,'Ratings Season'!$A:$M,2,FALSE)</f>
        <v>-17</v>
      </c>
      <c r="BY40" s="58">
        <f t="shared" si="126"/>
        <v>14</v>
      </c>
    </row>
    <row r="41" spans="1:77" ht="25" customHeight="1" x14ac:dyDescent="0.2">
      <c r="A41" s="88" t="s">
        <v>5</v>
      </c>
      <c r="B41" s="53">
        <f t="shared" ca="1" si="64"/>
        <v>-2.2730000000000001</v>
      </c>
      <c r="C41" s="54">
        <f t="shared" ca="1" si="87"/>
        <v>12</v>
      </c>
      <c r="D41" s="55">
        <f t="shared" ca="1" si="65"/>
        <v>-2.7730000000000001</v>
      </c>
      <c r="E41" s="54">
        <f t="shared" ca="1" si="87"/>
        <v>12</v>
      </c>
      <c r="F41" s="55">
        <f t="shared" ca="1" si="66"/>
        <v>74.605000000000004</v>
      </c>
      <c r="G41" s="54">
        <f t="shared" ca="1" si="88"/>
        <v>16</v>
      </c>
      <c r="H41" s="55">
        <f t="shared" ca="1" si="67"/>
        <v>-6.5</v>
      </c>
      <c r="I41" s="54">
        <f t="shared" ca="1" si="89"/>
        <v>18</v>
      </c>
      <c r="J41" s="49">
        <f t="shared" ca="1" si="68"/>
        <v>46</v>
      </c>
      <c r="K41" s="47">
        <f t="shared" ca="1" si="90"/>
        <v>17</v>
      </c>
      <c r="L41" s="56"/>
      <c r="M41" s="53">
        <f t="shared" ca="1" si="69"/>
        <v>11.975</v>
      </c>
      <c r="N41" s="54">
        <f t="shared" ca="1" si="70"/>
        <v>6</v>
      </c>
      <c r="O41" s="53">
        <f t="shared" ca="1" si="71"/>
        <v>19.545000000000002</v>
      </c>
      <c r="P41" s="54">
        <f t="shared" ca="1" si="91"/>
        <v>9</v>
      </c>
      <c r="Q41" s="53">
        <f t="shared" ca="1" si="72"/>
        <v>21.905000000000001</v>
      </c>
      <c r="R41" s="54">
        <f t="shared" ca="1" si="92"/>
        <v>5</v>
      </c>
      <c r="S41" s="55">
        <f t="shared" ca="1" si="73"/>
        <v>-0.46600000000000003</v>
      </c>
      <c r="T41" s="54">
        <f t="shared" ca="1" si="93"/>
        <v>11</v>
      </c>
      <c r="U41" s="49">
        <f t="shared" ca="1" si="94"/>
        <v>73</v>
      </c>
      <c r="V41" s="47">
        <f t="shared" ca="1" si="95"/>
        <v>7</v>
      </c>
      <c r="W41" s="56"/>
      <c r="X41" s="53">
        <f t="shared" ca="1" si="74"/>
        <v>42.301000000000002</v>
      </c>
      <c r="Y41" s="54">
        <f t="shared" ca="1" si="96"/>
        <v>12</v>
      </c>
      <c r="Z41" s="53">
        <f t="shared" ca="1" si="75"/>
        <v>22.388999999999999</v>
      </c>
      <c r="AA41" s="54">
        <f t="shared" ca="1" si="97"/>
        <v>11</v>
      </c>
      <c r="AB41" s="53">
        <f t="shared" ca="1" si="76"/>
        <v>47.917000000000002</v>
      </c>
      <c r="AC41" s="54">
        <f t="shared" ca="1" si="98"/>
        <v>10</v>
      </c>
      <c r="AD41" s="53">
        <f t="shared" ca="1" si="77"/>
        <v>-1.3879999999999999</v>
      </c>
      <c r="AE41" s="54">
        <f t="shared" ca="1" si="99"/>
        <v>10</v>
      </c>
      <c r="AF41" s="65">
        <f t="shared" ca="1" si="100"/>
        <v>61</v>
      </c>
      <c r="AG41" s="47">
        <f t="shared" ca="1" si="101"/>
        <v>12</v>
      </c>
      <c r="AH41" s="56"/>
      <c r="AI41" s="53">
        <f t="shared" ca="1" si="78"/>
        <v>9.843</v>
      </c>
      <c r="AJ41" s="54">
        <f t="shared" ca="1" si="102"/>
        <v>16</v>
      </c>
      <c r="AK41" s="53">
        <f t="shared" ca="1" si="79"/>
        <v>19.372</v>
      </c>
      <c r="AL41" s="54">
        <f t="shared" ca="1" si="102"/>
        <v>8</v>
      </c>
      <c r="AM41" s="53">
        <f t="shared" ca="1" si="80"/>
        <v>20.693999999999999</v>
      </c>
      <c r="AN41" s="54">
        <f t="shared" ca="1" si="103"/>
        <v>8</v>
      </c>
      <c r="AO41" s="53">
        <f t="shared" ca="1" si="104"/>
        <v>23.285</v>
      </c>
      <c r="AP41" s="54">
        <f t="shared" ca="1" si="105"/>
        <v>11</v>
      </c>
      <c r="AQ41" s="65">
        <f t="shared" ca="1" si="106"/>
        <v>61</v>
      </c>
      <c r="AR41" s="47">
        <f t="shared" ca="1" si="107"/>
        <v>10</v>
      </c>
      <c r="AS41" s="56"/>
      <c r="AT41" s="46">
        <f t="shared" ca="1" si="108"/>
        <v>3.0910000000000002</v>
      </c>
      <c r="AU41" s="47">
        <f t="shared" ca="1" si="109"/>
        <v>6</v>
      </c>
      <c r="AV41" s="46">
        <f t="shared" ca="1" si="110"/>
        <v>9.5909999999999993</v>
      </c>
      <c r="AW41" s="47">
        <f t="shared" ca="1" si="109"/>
        <v>11</v>
      </c>
      <c r="AX41" s="46">
        <f t="shared" ca="1" si="111"/>
        <v>299.04500000000002</v>
      </c>
      <c r="AY41" s="47">
        <f t="shared" ca="1" si="112"/>
        <v>4</v>
      </c>
      <c r="AZ41" s="46">
        <f t="shared" ca="1" si="113"/>
        <v>47.454999999999998</v>
      </c>
      <c r="BA41" s="47">
        <f t="shared" ca="1" si="114"/>
        <v>13</v>
      </c>
      <c r="BB41" s="46">
        <f t="shared" ca="1" si="115"/>
        <v>70</v>
      </c>
      <c r="BC41" s="47">
        <f t="shared" ca="1" si="116"/>
        <v>9</v>
      </c>
      <c r="BD41" s="56"/>
      <c r="BE41" s="53">
        <f t="shared" ca="1" si="81"/>
        <v>55.226999999999997</v>
      </c>
      <c r="BF41" s="54">
        <f t="shared" ca="1" si="117"/>
        <v>2</v>
      </c>
      <c r="BG41" s="53">
        <f t="shared" ca="1" si="82"/>
        <v>45</v>
      </c>
      <c r="BH41" s="54">
        <f t="shared" ca="1" si="118"/>
        <v>7</v>
      </c>
      <c r="BI41" s="53">
        <f t="shared" ca="1" si="83"/>
        <v>22.681999999999999</v>
      </c>
      <c r="BJ41" s="54">
        <f t="shared" ca="1" si="119"/>
        <v>16</v>
      </c>
      <c r="BK41" s="53">
        <f t="shared" ca="1" si="84"/>
        <v>30.818000000000001</v>
      </c>
      <c r="BL41" s="54">
        <f t="shared" ca="1" si="120"/>
        <v>13</v>
      </c>
      <c r="BM41" s="53">
        <f t="shared" ca="1" si="85"/>
        <v>51.787999999999997</v>
      </c>
      <c r="BN41" s="54">
        <f t="shared" ca="1" si="121"/>
        <v>4</v>
      </c>
      <c r="BO41" s="53">
        <f t="shared" ca="1" si="86"/>
        <v>-2.2730000000000001</v>
      </c>
      <c r="BP41" s="54">
        <f t="shared" ca="1" si="122"/>
        <v>12</v>
      </c>
      <c r="BQ41" s="65">
        <f t="shared" ca="1" si="123"/>
        <v>59</v>
      </c>
      <c r="BR41" s="47">
        <f t="shared" ca="1" si="124"/>
        <v>13</v>
      </c>
      <c r="BS41" s="56"/>
      <c r="BT41" s="57">
        <f>VLOOKUP($A41,'Ratings Season'!$A:$M,8,FALSE)</f>
        <v>-31.9</v>
      </c>
      <c r="BU41" s="54">
        <f t="shared" si="125"/>
        <v>17</v>
      </c>
      <c r="BV41" s="57">
        <f>VLOOKUP($A41,'Ratings Season'!$A:$M,4,FALSE)</f>
        <v>-21.3</v>
      </c>
      <c r="BW41" s="54">
        <f t="shared" si="125"/>
        <v>18</v>
      </c>
      <c r="BX41" s="57">
        <f>VLOOKUP($A41,'Ratings Season'!$A:$M,2,FALSE)</f>
        <v>-31.2</v>
      </c>
      <c r="BY41" s="58">
        <f t="shared" si="126"/>
        <v>17</v>
      </c>
    </row>
    <row r="42" spans="1:77" ht="25" customHeight="1" x14ac:dyDescent="0.2">
      <c r="A42" s="89" t="s">
        <v>15</v>
      </c>
      <c r="B42" s="53">
        <f t="shared" ca="1" si="64"/>
        <v>-0.13600000000000001</v>
      </c>
      <c r="C42" s="54">
        <f t="shared" ca="1" si="87"/>
        <v>7</v>
      </c>
      <c r="D42" s="55">
        <f t="shared" ca="1" si="65"/>
        <v>-4</v>
      </c>
      <c r="E42" s="54">
        <f t="shared" ca="1" si="87"/>
        <v>14</v>
      </c>
      <c r="F42" s="55">
        <f t="shared" ca="1" si="66"/>
        <v>75.319999999999993</v>
      </c>
      <c r="G42" s="54">
        <f t="shared" ca="1" si="88"/>
        <v>14</v>
      </c>
      <c r="H42" s="55">
        <f t="shared" ca="1" si="67"/>
        <v>-0.90900000000000003</v>
      </c>
      <c r="I42" s="54">
        <f t="shared" ca="1" si="89"/>
        <v>11</v>
      </c>
      <c r="J42" s="49">
        <f t="shared" ca="1" si="68"/>
        <v>58</v>
      </c>
      <c r="K42" s="47">
        <f t="shared" ca="1" si="90"/>
        <v>11</v>
      </c>
      <c r="L42" s="56"/>
      <c r="M42" s="53">
        <f t="shared" ca="1" si="69"/>
        <v>12.051</v>
      </c>
      <c r="N42" s="54">
        <f t="shared" ca="1" si="70"/>
        <v>5</v>
      </c>
      <c r="O42" s="53">
        <f t="shared" ca="1" si="71"/>
        <v>18.478999999999999</v>
      </c>
      <c r="P42" s="54">
        <f t="shared" ca="1" si="91"/>
        <v>14</v>
      </c>
      <c r="Q42" s="53">
        <f t="shared" ca="1" si="72"/>
        <v>21.82</v>
      </c>
      <c r="R42" s="54">
        <f t="shared" ca="1" si="92"/>
        <v>7</v>
      </c>
      <c r="S42" s="55">
        <f t="shared" ca="1" si="73"/>
        <v>-0.44500000000000001</v>
      </c>
      <c r="T42" s="54">
        <f t="shared" ca="1" si="93"/>
        <v>10</v>
      </c>
      <c r="U42" s="49">
        <f t="shared" ca="1" si="94"/>
        <v>68</v>
      </c>
      <c r="V42" s="47">
        <f t="shared" ca="1" si="95"/>
        <v>9</v>
      </c>
      <c r="W42" s="56"/>
      <c r="X42" s="53">
        <f t="shared" ca="1" si="74"/>
        <v>40.945999999999998</v>
      </c>
      <c r="Y42" s="54">
        <f t="shared" ca="1" si="96"/>
        <v>15</v>
      </c>
      <c r="Z42" s="53">
        <f t="shared" ca="1" si="75"/>
        <v>21.141999999999999</v>
      </c>
      <c r="AA42" s="54">
        <f t="shared" ca="1" si="97"/>
        <v>14</v>
      </c>
      <c r="AB42" s="53">
        <f t="shared" ca="1" si="76"/>
        <v>46.930999999999997</v>
      </c>
      <c r="AC42" s="54">
        <f t="shared" ca="1" si="98"/>
        <v>11</v>
      </c>
      <c r="AD42" s="53">
        <f t="shared" ca="1" si="77"/>
        <v>-2.4900000000000002</v>
      </c>
      <c r="AE42" s="54">
        <f t="shared" ca="1" si="99"/>
        <v>12</v>
      </c>
      <c r="AF42" s="65">
        <f t="shared" ca="1" si="100"/>
        <v>52</v>
      </c>
      <c r="AG42" s="47">
        <f t="shared" ca="1" si="101"/>
        <v>14</v>
      </c>
      <c r="AH42" s="56"/>
      <c r="AI42" s="53">
        <f t="shared" ca="1" si="78"/>
        <v>8.3040000000000003</v>
      </c>
      <c r="AJ42" s="54">
        <f t="shared" ca="1" si="102"/>
        <v>7</v>
      </c>
      <c r="AK42" s="53">
        <f t="shared" ca="1" si="79"/>
        <v>19.927</v>
      </c>
      <c r="AL42" s="54">
        <f t="shared" ca="1" si="102"/>
        <v>10</v>
      </c>
      <c r="AM42" s="53">
        <f t="shared" ca="1" si="80"/>
        <v>21.568999999999999</v>
      </c>
      <c r="AN42" s="54">
        <f t="shared" ca="1" si="103"/>
        <v>10</v>
      </c>
      <c r="AO42" s="53">
        <f t="shared" ca="1" si="104"/>
        <v>23.277000000000001</v>
      </c>
      <c r="AP42" s="54">
        <f t="shared" ca="1" si="105"/>
        <v>10</v>
      </c>
      <c r="AQ42" s="65">
        <f t="shared" ca="1" si="106"/>
        <v>67</v>
      </c>
      <c r="AR42" s="47">
        <f t="shared" ca="1" si="107"/>
        <v>7</v>
      </c>
      <c r="AS42" s="56"/>
      <c r="AT42" s="46">
        <f t="shared" ca="1" si="108"/>
        <v>4.7270000000000003</v>
      </c>
      <c r="AU42" s="47">
        <f t="shared" ca="1" si="109"/>
        <v>4</v>
      </c>
      <c r="AV42" s="46">
        <f t="shared" ca="1" si="110"/>
        <v>11.635999999999999</v>
      </c>
      <c r="AW42" s="47">
        <f t="shared" ca="1" si="109"/>
        <v>3</v>
      </c>
      <c r="AX42" s="46">
        <f t="shared" ca="1" si="111"/>
        <v>300.27300000000002</v>
      </c>
      <c r="AY42" s="47">
        <f t="shared" ca="1" si="112"/>
        <v>2</v>
      </c>
      <c r="AZ42" s="46">
        <f t="shared" ca="1" si="113"/>
        <v>49.091000000000001</v>
      </c>
      <c r="BA42" s="47">
        <f t="shared" ca="1" si="114"/>
        <v>10</v>
      </c>
      <c r="BB42" s="46">
        <f t="shared" ca="1" si="115"/>
        <v>85</v>
      </c>
      <c r="BC42" s="47">
        <f t="shared" ca="1" si="116"/>
        <v>2</v>
      </c>
      <c r="BD42" s="56"/>
      <c r="BE42" s="53">
        <f t="shared" ca="1" si="81"/>
        <v>46</v>
      </c>
      <c r="BF42" s="54">
        <f t="shared" ca="1" si="117"/>
        <v>9</v>
      </c>
      <c r="BG42" s="53">
        <f t="shared" ca="1" si="82"/>
        <v>48.091000000000001</v>
      </c>
      <c r="BH42" s="54">
        <f t="shared" ca="1" si="118"/>
        <v>8</v>
      </c>
      <c r="BI42" s="53">
        <f t="shared" ca="1" si="83"/>
        <v>25.227</v>
      </c>
      <c r="BJ42" s="54">
        <f t="shared" ca="1" si="119"/>
        <v>13</v>
      </c>
      <c r="BK42" s="53">
        <f t="shared" ca="1" si="84"/>
        <v>30.135999999999999</v>
      </c>
      <c r="BL42" s="54">
        <f t="shared" ca="1" si="120"/>
        <v>10</v>
      </c>
      <c r="BM42" s="53">
        <f t="shared" ca="1" si="85"/>
        <v>50.463000000000001</v>
      </c>
      <c r="BN42" s="54">
        <f t="shared" ca="1" si="121"/>
        <v>8</v>
      </c>
      <c r="BO42" s="53">
        <f t="shared" ca="1" si="86"/>
        <v>-0.13600000000000001</v>
      </c>
      <c r="BP42" s="54">
        <f t="shared" ca="1" si="122"/>
        <v>7</v>
      </c>
      <c r="BQ42" s="65">
        <f t="shared" ca="1" si="123"/>
        <v>66</v>
      </c>
      <c r="BR42" s="47">
        <f t="shared" ca="1" si="124"/>
        <v>10</v>
      </c>
      <c r="BS42" s="56"/>
      <c r="BT42" s="57">
        <f>VLOOKUP($A42,'Ratings Season'!$A:$M,8,FALSE)</f>
        <v>-9.1</v>
      </c>
      <c r="BU42" s="54">
        <f t="shared" si="125"/>
        <v>13</v>
      </c>
      <c r="BV42" s="57">
        <f>VLOOKUP($A42,'Ratings Season'!$A:$M,4,FALSE)</f>
        <v>-6.5</v>
      </c>
      <c r="BW42" s="54">
        <f t="shared" si="125"/>
        <v>14</v>
      </c>
      <c r="BX42" s="57">
        <f>VLOOKUP($A42,'Ratings Season'!$A:$M,2,FALSE)</f>
        <v>-10</v>
      </c>
      <c r="BY42" s="58">
        <f t="shared" si="126"/>
        <v>13</v>
      </c>
    </row>
    <row r="43" spans="1:77" ht="25" customHeight="1" x14ac:dyDescent="0.2">
      <c r="A43" s="90" t="s">
        <v>1</v>
      </c>
      <c r="B43" s="53">
        <f t="shared" ca="1" si="64"/>
        <v>-0.435</v>
      </c>
      <c r="C43" s="54">
        <f t="shared" ca="1" si="87"/>
        <v>9</v>
      </c>
      <c r="D43" s="55">
        <f t="shared" ca="1" si="65"/>
        <v>-3.8260000000000001</v>
      </c>
      <c r="E43" s="54">
        <f t="shared" ca="1" si="87"/>
        <v>13</v>
      </c>
      <c r="F43" s="55">
        <f t="shared" ca="1" si="66"/>
        <v>77.727999999999994</v>
      </c>
      <c r="G43" s="54">
        <f t="shared" ca="1" si="88"/>
        <v>6</v>
      </c>
      <c r="H43" s="55">
        <f t="shared" ca="1" si="67"/>
        <v>-1</v>
      </c>
      <c r="I43" s="54">
        <f t="shared" ca="1" si="89"/>
        <v>12</v>
      </c>
      <c r="J43" s="49">
        <f t="shared" ca="1" si="68"/>
        <v>64</v>
      </c>
      <c r="K43" s="47">
        <f t="shared" ca="1" si="90"/>
        <v>8</v>
      </c>
      <c r="L43" s="56"/>
      <c r="M43" s="53">
        <f t="shared" ca="1" si="69"/>
        <v>13.156000000000001</v>
      </c>
      <c r="N43" s="54">
        <f t="shared" ca="1" si="70"/>
        <v>1</v>
      </c>
      <c r="O43" s="53">
        <f t="shared" ca="1" si="71"/>
        <v>20.884</v>
      </c>
      <c r="P43" s="54">
        <f t="shared" ca="1" si="91"/>
        <v>3</v>
      </c>
      <c r="Q43" s="53">
        <f t="shared" ca="1" si="72"/>
        <v>25.774999999999999</v>
      </c>
      <c r="R43" s="54">
        <f t="shared" ca="1" si="92"/>
        <v>1</v>
      </c>
      <c r="S43" s="55">
        <f t="shared" ca="1" si="73"/>
        <v>-9.2999999999999999E-2</v>
      </c>
      <c r="T43" s="54">
        <f t="shared" ca="1" si="93"/>
        <v>9</v>
      </c>
      <c r="U43" s="49">
        <f t="shared" ca="1" si="94"/>
        <v>90</v>
      </c>
      <c r="V43" s="47">
        <f t="shared" ca="1" si="95"/>
        <v>1</v>
      </c>
      <c r="W43" s="56"/>
      <c r="X43" s="53">
        <f t="shared" ca="1" si="74"/>
        <v>43.765000000000001</v>
      </c>
      <c r="Y43" s="54">
        <f t="shared" ca="1" si="96"/>
        <v>6</v>
      </c>
      <c r="Z43" s="53">
        <f t="shared" ca="1" si="75"/>
        <v>24.376999999999999</v>
      </c>
      <c r="AA43" s="54">
        <f t="shared" ca="1" si="97"/>
        <v>2</v>
      </c>
      <c r="AB43" s="53">
        <f t="shared" ca="1" si="76"/>
        <v>52.061999999999998</v>
      </c>
      <c r="AC43" s="54">
        <f t="shared" ca="1" si="98"/>
        <v>1</v>
      </c>
      <c r="AD43" s="53">
        <f t="shared" ca="1" si="77"/>
        <v>5.3760000000000003</v>
      </c>
      <c r="AE43" s="54">
        <f t="shared" ca="1" si="99"/>
        <v>1</v>
      </c>
      <c r="AF43" s="65">
        <f t="shared" ca="1" si="100"/>
        <v>94</v>
      </c>
      <c r="AG43" s="47">
        <f t="shared" ca="1" si="101"/>
        <v>1</v>
      </c>
      <c r="AH43" s="56"/>
      <c r="AI43" s="53">
        <f t="shared" ca="1" si="78"/>
        <v>7.6340000000000003</v>
      </c>
      <c r="AJ43" s="54">
        <f t="shared" ca="1" si="102"/>
        <v>3</v>
      </c>
      <c r="AK43" s="53">
        <f t="shared" ca="1" si="79"/>
        <v>18.881</v>
      </c>
      <c r="AL43" s="54">
        <f t="shared" ca="1" si="102"/>
        <v>6</v>
      </c>
      <c r="AM43" s="53">
        <f t="shared" ca="1" si="80"/>
        <v>18.387</v>
      </c>
      <c r="AN43" s="54">
        <f t="shared" ca="1" si="103"/>
        <v>2</v>
      </c>
      <c r="AO43" s="53">
        <f t="shared" ca="1" si="104"/>
        <v>21.398</v>
      </c>
      <c r="AP43" s="54">
        <f t="shared" ca="1" si="105"/>
        <v>6</v>
      </c>
      <c r="AQ43" s="65">
        <f t="shared" ca="1" si="106"/>
        <v>87</v>
      </c>
      <c r="AR43" s="47">
        <f t="shared" ca="1" si="107"/>
        <v>4</v>
      </c>
      <c r="AS43" s="56"/>
      <c r="AT43" s="46">
        <f t="shared" ca="1" si="108"/>
        <v>1.9570000000000001</v>
      </c>
      <c r="AU43" s="47">
        <f t="shared" ca="1" si="109"/>
        <v>8</v>
      </c>
      <c r="AV43" s="46">
        <f t="shared" ca="1" si="110"/>
        <v>11.348000000000001</v>
      </c>
      <c r="AW43" s="47">
        <f t="shared" ca="1" si="109"/>
        <v>5</v>
      </c>
      <c r="AX43" s="46">
        <f t="shared" ca="1" si="111"/>
        <v>299.39100000000002</v>
      </c>
      <c r="AY43" s="47">
        <f t="shared" ca="1" si="112"/>
        <v>3</v>
      </c>
      <c r="AZ43" s="46">
        <f t="shared" ca="1" si="113"/>
        <v>50.347999999999999</v>
      </c>
      <c r="BA43" s="47">
        <f t="shared" ca="1" si="114"/>
        <v>4</v>
      </c>
      <c r="BB43" s="46">
        <f t="shared" ca="1" si="115"/>
        <v>84</v>
      </c>
      <c r="BC43" s="47">
        <f t="shared" ca="1" si="116"/>
        <v>3</v>
      </c>
      <c r="BD43" s="56"/>
      <c r="BE43" s="53">
        <f t="shared" ca="1" si="81"/>
        <v>57.738999999999997</v>
      </c>
      <c r="BF43" s="54">
        <f t="shared" ca="1" si="117"/>
        <v>1</v>
      </c>
      <c r="BG43" s="53">
        <f t="shared" ca="1" si="82"/>
        <v>43.609000000000002</v>
      </c>
      <c r="BH43" s="54">
        <f t="shared" ca="1" si="118"/>
        <v>4</v>
      </c>
      <c r="BI43" s="53">
        <f t="shared" ca="1" si="83"/>
        <v>27.087</v>
      </c>
      <c r="BJ43" s="54">
        <f t="shared" ca="1" si="119"/>
        <v>12</v>
      </c>
      <c r="BK43" s="53">
        <f t="shared" ca="1" si="84"/>
        <v>29.303999999999998</v>
      </c>
      <c r="BL43" s="54">
        <f t="shared" ca="1" si="120"/>
        <v>8</v>
      </c>
      <c r="BM43" s="53">
        <f t="shared" ca="1" si="85"/>
        <v>50.59</v>
      </c>
      <c r="BN43" s="54">
        <f t="shared" ca="1" si="121"/>
        <v>7</v>
      </c>
      <c r="BO43" s="53">
        <f t="shared" ca="1" si="86"/>
        <v>-0.435</v>
      </c>
      <c r="BP43" s="54">
        <f t="shared" ca="1" si="122"/>
        <v>9</v>
      </c>
      <c r="BQ43" s="65">
        <f t="shared" ca="1" si="123"/>
        <v>68</v>
      </c>
      <c r="BR43" s="47">
        <f t="shared" ca="1" si="124"/>
        <v>7</v>
      </c>
      <c r="BS43" s="56"/>
      <c r="BT43" s="57">
        <f>VLOOKUP($A43,'Ratings Season'!$A:$M,8,FALSE)</f>
        <v>-3.5</v>
      </c>
      <c r="BU43" s="54">
        <f t="shared" si="125"/>
        <v>11</v>
      </c>
      <c r="BV43" s="57">
        <f>VLOOKUP($A43,'Ratings Season'!$A:$M,4,FALSE)</f>
        <v>-4.8</v>
      </c>
      <c r="BW43" s="54">
        <f t="shared" si="125"/>
        <v>12</v>
      </c>
      <c r="BX43" s="57">
        <f>VLOOKUP($A43,'Ratings Season'!$A:$M,2,FALSE)</f>
        <v>-3.1</v>
      </c>
      <c r="BY43" s="58">
        <f t="shared" si="126"/>
        <v>11</v>
      </c>
    </row>
    <row r="44" spans="1:77" ht="25" customHeight="1" x14ac:dyDescent="0.2">
      <c r="A44" s="91" t="s">
        <v>18</v>
      </c>
      <c r="B44" s="53">
        <f t="shared" ca="1" si="64"/>
        <v>-1.6359999999999999</v>
      </c>
      <c r="C44" s="54">
        <f t="shared" ca="1" si="87"/>
        <v>11</v>
      </c>
      <c r="D44" s="55">
        <f t="shared" ca="1" si="65"/>
        <v>-14.409000000000001</v>
      </c>
      <c r="E44" s="54">
        <f t="shared" ca="1" si="87"/>
        <v>18</v>
      </c>
      <c r="F44" s="55">
        <f t="shared" ca="1" si="66"/>
        <v>77.564999999999998</v>
      </c>
      <c r="G44" s="54">
        <f t="shared" ca="1" si="88"/>
        <v>7</v>
      </c>
      <c r="H44" s="55">
        <f t="shared" ca="1" si="67"/>
        <v>1.3640000000000001</v>
      </c>
      <c r="I44" s="54">
        <f t="shared" ca="1" si="89"/>
        <v>6</v>
      </c>
      <c r="J44" s="49">
        <f t="shared" ca="1" si="68"/>
        <v>62</v>
      </c>
      <c r="K44" s="47">
        <f t="shared" ca="1" si="90"/>
        <v>10</v>
      </c>
      <c r="L44" s="56"/>
      <c r="M44" s="53">
        <f t="shared" ca="1" si="69"/>
        <v>11.052</v>
      </c>
      <c r="N44" s="54">
        <f t="shared" ca="1" si="70"/>
        <v>13</v>
      </c>
      <c r="O44" s="53">
        <f t="shared" ca="1" si="71"/>
        <v>18.939</v>
      </c>
      <c r="P44" s="54">
        <f t="shared" ca="1" si="91"/>
        <v>12</v>
      </c>
      <c r="Q44" s="53">
        <f t="shared" ca="1" si="72"/>
        <v>19.100000000000001</v>
      </c>
      <c r="R44" s="54">
        <f t="shared" ca="1" si="92"/>
        <v>17</v>
      </c>
      <c r="S44" s="55">
        <f t="shared" ca="1" si="73"/>
        <v>0.27</v>
      </c>
      <c r="T44" s="54">
        <f t="shared" ca="1" si="93"/>
        <v>6</v>
      </c>
      <c r="U44" s="49">
        <f t="shared" ca="1" si="94"/>
        <v>56</v>
      </c>
      <c r="V44" s="47">
        <f t="shared" ca="1" si="95"/>
        <v>13</v>
      </c>
      <c r="W44" s="56"/>
      <c r="X44" s="53">
        <f t="shared" ca="1" si="74"/>
        <v>42.805</v>
      </c>
      <c r="Y44" s="54">
        <f t="shared" ca="1" si="96"/>
        <v>9</v>
      </c>
      <c r="Z44" s="53">
        <f t="shared" ca="1" si="75"/>
        <v>23.556000000000001</v>
      </c>
      <c r="AA44" s="54">
        <f t="shared" ca="1" si="97"/>
        <v>5</v>
      </c>
      <c r="AB44" s="53">
        <f t="shared" ca="1" si="76"/>
        <v>50.293999999999997</v>
      </c>
      <c r="AC44" s="54">
        <f t="shared" ca="1" si="98"/>
        <v>3</v>
      </c>
      <c r="AD44" s="53">
        <f t="shared" ca="1" si="77"/>
        <v>4.5039999999999996</v>
      </c>
      <c r="AE44" s="54">
        <f t="shared" ca="1" si="99"/>
        <v>2</v>
      </c>
      <c r="AF44" s="65">
        <f t="shared" ca="1" si="100"/>
        <v>85</v>
      </c>
      <c r="AG44" s="47">
        <f t="shared" ca="1" si="101"/>
        <v>4</v>
      </c>
      <c r="AH44" s="56"/>
      <c r="AI44" s="53">
        <f t="shared" ca="1" si="78"/>
        <v>8.9130000000000003</v>
      </c>
      <c r="AJ44" s="54">
        <f t="shared" ca="1" si="102"/>
        <v>11</v>
      </c>
      <c r="AK44" s="53">
        <f t="shared" ca="1" si="79"/>
        <v>21.079000000000001</v>
      </c>
      <c r="AL44" s="54">
        <f t="shared" ca="1" si="102"/>
        <v>17</v>
      </c>
      <c r="AM44" s="53">
        <f t="shared" ca="1" si="80"/>
        <v>21.707000000000001</v>
      </c>
      <c r="AN44" s="54">
        <f t="shared" ca="1" si="103"/>
        <v>11</v>
      </c>
      <c r="AO44" s="53">
        <f t="shared" ca="1" si="104"/>
        <v>25.277000000000001</v>
      </c>
      <c r="AP44" s="54">
        <f t="shared" ca="1" si="105"/>
        <v>18</v>
      </c>
      <c r="AQ44" s="65">
        <f t="shared" ca="1" si="106"/>
        <v>47</v>
      </c>
      <c r="AR44" s="47">
        <f t="shared" ca="1" si="107"/>
        <v>15</v>
      </c>
      <c r="AS44" s="56"/>
      <c r="AT44" s="46">
        <f t="shared" ca="1" si="108"/>
        <v>-5.5449999999999999</v>
      </c>
      <c r="AU44" s="47">
        <f t="shared" ca="1" si="109"/>
        <v>15</v>
      </c>
      <c r="AV44" s="46">
        <f t="shared" ca="1" si="110"/>
        <v>8.9550000000000001</v>
      </c>
      <c r="AW44" s="47">
        <f t="shared" ca="1" si="109"/>
        <v>15</v>
      </c>
      <c r="AX44" s="46">
        <f t="shared" ca="1" si="111"/>
        <v>284.45499999999998</v>
      </c>
      <c r="AY44" s="47">
        <f t="shared" ca="1" si="112"/>
        <v>12</v>
      </c>
      <c r="AZ44" s="46">
        <f t="shared" ca="1" si="113"/>
        <v>49.954999999999998</v>
      </c>
      <c r="BA44" s="47">
        <f t="shared" ca="1" si="114"/>
        <v>7</v>
      </c>
      <c r="BB44" s="46">
        <f t="shared" ca="1" si="115"/>
        <v>55</v>
      </c>
      <c r="BC44" s="47">
        <f t="shared" ca="1" si="116"/>
        <v>12</v>
      </c>
      <c r="BD44" s="56"/>
      <c r="BE44" s="53">
        <f t="shared" ca="1" si="81"/>
        <v>44.363999999999997</v>
      </c>
      <c r="BF44" s="54">
        <f t="shared" ca="1" si="117"/>
        <v>12</v>
      </c>
      <c r="BG44" s="53">
        <f t="shared" ca="1" si="82"/>
        <v>51.317999999999998</v>
      </c>
      <c r="BH44" s="54">
        <f t="shared" ca="1" si="118"/>
        <v>12</v>
      </c>
      <c r="BI44" s="53">
        <f t="shared" ca="1" si="83"/>
        <v>31.591000000000001</v>
      </c>
      <c r="BJ44" s="54">
        <f t="shared" ca="1" si="119"/>
        <v>7</v>
      </c>
      <c r="BK44" s="53">
        <f t="shared" ca="1" si="84"/>
        <v>30.408999999999999</v>
      </c>
      <c r="BL44" s="54">
        <f t="shared" ca="1" si="120"/>
        <v>11</v>
      </c>
      <c r="BM44" s="53">
        <f t="shared" ca="1" si="85"/>
        <v>49.317</v>
      </c>
      <c r="BN44" s="54">
        <f t="shared" ca="1" si="121"/>
        <v>12</v>
      </c>
      <c r="BO44" s="53">
        <f t="shared" ca="1" si="86"/>
        <v>-1.6359999999999999</v>
      </c>
      <c r="BP44" s="54">
        <f t="shared" ca="1" si="122"/>
        <v>11</v>
      </c>
      <c r="BQ44" s="65">
        <f t="shared" ca="1" si="123"/>
        <v>63</v>
      </c>
      <c r="BR44" s="47">
        <f t="shared" ca="1" si="124"/>
        <v>11</v>
      </c>
      <c r="BS44" s="56"/>
      <c r="BT44" s="57">
        <f>VLOOKUP($A44,'Ratings Season'!$A:$M,8,FALSE)</f>
        <v>-39.200000000000003</v>
      </c>
      <c r="BU44" s="54">
        <f t="shared" si="125"/>
        <v>18</v>
      </c>
      <c r="BV44" s="57">
        <f>VLOOKUP($A44,'Ratings Season'!$A:$M,4,FALSE)</f>
        <v>-20.6</v>
      </c>
      <c r="BW44" s="54">
        <f t="shared" si="125"/>
        <v>17</v>
      </c>
      <c r="BX44" s="57">
        <f>VLOOKUP($A44,'Ratings Season'!$A:$M,2,FALSE)</f>
        <v>-38.6</v>
      </c>
      <c r="BY44" s="58">
        <f t="shared" si="126"/>
        <v>18</v>
      </c>
    </row>
    <row r="45" spans="1:77" ht="25" customHeight="1" thickBot="1" x14ac:dyDescent="0.25">
      <c r="A45" s="92" t="s">
        <v>12</v>
      </c>
      <c r="B45" s="59">
        <f t="shared" ca="1" si="64"/>
        <v>5.1920000000000002</v>
      </c>
      <c r="C45" s="60">
        <f t="shared" ca="1" si="87"/>
        <v>3</v>
      </c>
      <c r="D45" s="61">
        <f t="shared" ca="1" si="65"/>
        <v>12.269</v>
      </c>
      <c r="E45" s="60">
        <f t="shared" ca="1" si="87"/>
        <v>1</v>
      </c>
      <c r="F45" s="61">
        <f t="shared" ca="1" si="66"/>
        <v>82.528999999999996</v>
      </c>
      <c r="G45" s="60">
        <f t="shared" ca="1" si="88"/>
        <v>1</v>
      </c>
      <c r="H45" s="61">
        <f t="shared" ca="1" si="67"/>
        <v>5.1539999999999999</v>
      </c>
      <c r="I45" s="60">
        <f t="shared" ca="1" si="89"/>
        <v>1</v>
      </c>
      <c r="J45" s="49">
        <f t="shared" ca="1" si="68"/>
        <v>98</v>
      </c>
      <c r="K45" s="47">
        <f t="shared" ca="1" si="90"/>
        <v>1</v>
      </c>
      <c r="L45" s="62"/>
      <c r="M45" s="59">
        <f t="shared" ca="1" si="69"/>
        <v>11.24</v>
      </c>
      <c r="N45" s="60">
        <f t="shared" ca="1" si="70"/>
        <v>12</v>
      </c>
      <c r="O45" s="59">
        <f t="shared" ca="1" si="71"/>
        <v>21.14</v>
      </c>
      <c r="P45" s="60">
        <f t="shared" ca="1" si="91"/>
        <v>2</v>
      </c>
      <c r="Q45" s="59">
        <f t="shared" ca="1" si="72"/>
        <v>21.030999999999999</v>
      </c>
      <c r="R45" s="60">
        <f t="shared" ca="1" si="92"/>
        <v>11</v>
      </c>
      <c r="S45" s="61">
        <f t="shared" ca="1" si="73"/>
        <v>-1.2529999999999999</v>
      </c>
      <c r="T45" s="60">
        <f t="shared" ca="1" si="93"/>
        <v>14</v>
      </c>
      <c r="U45" s="49">
        <f t="shared" ca="1" si="94"/>
        <v>65</v>
      </c>
      <c r="V45" s="47">
        <f t="shared" ca="1" si="95"/>
        <v>10</v>
      </c>
      <c r="W45" s="62"/>
      <c r="X45" s="59">
        <f t="shared" ca="1" si="74"/>
        <v>45.295000000000002</v>
      </c>
      <c r="Y45" s="60">
        <f t="shared" ca="1" si="96"/>
        <v>1</v>
      </c>
      <c r="Z45" s="59">
        <f t="shared" ca="1" si="75"/>
        <v>23.806000000000001</v>
      </c>
      <c r="AA45" s="60">
        <f t="shared" ca="1" si="97"/>
        <v>4</v>
      </c>
      <c r="AB45" s="59">
        <f t="shared" ca="1" si="76"/>
        <v>48.017000000000003</v>
      </c>
      <c r="AC45" s="60">
        <f t="shared" ca="1" si="98"/>
        <v>8</v>
      </c>
      <c r="AD45" s="59">
        <f t="shared" ca="1" si="77"/>
        <v>-2.7669999999999999</v>
      </c>
      <c r="AE45" s="60">
        <f t="shared" ca="1" si="99"/>
        <v>13</v>
      </c>
      <c r="AF45" s="66">
        <f t="shared" ca="1" si="100"/>
        <v>78</v>
      </c>
      <c r="AG45" s="47">
        <f t="shared" ca="1" si="101"/>
        <v>5</v>
      </c>
      <c r="AH45" s="62"/>
      <c r="AI45" s="59">
        <f t="shared" ca="1" si="78"/>
        <v>8.5239999999999991</v>
      </c>
      <c r="AJ45" s="60">
        <f t="shared" ca="1" si="102"/>
        <v>10</v>
      </c>
      <c r="AK45" s="59">
        <f t="shared" ca="1" si="79"/>
        <v>17.512</v>
      </c>
      <c r="AL45" s="60">
        <f t="shared" ca="1" si="102"/>
        <v>3</v>
      </c>
      <c r="AM45" s="59">
        <f t="shared" ca="1" si="80"/>
        <v>18.222999999999999</v>
      </c>
      <c r="AN45" s="60">
        <f t="shared" ca="1" si="103"/>
        <v>1</v>
      </c>
      <c r="AO45" s="59">
        <f t="shared" ca="1" si="104"/>
        <v>20.911000000000001</v>
      </c>
      <c r="AP45" s="60">
        <f t="shared" ca="1" si="105"/>
        <v>4</v>
      </c>
      <c r="AQ45" s="66">
        <f t="shared" ca="1" si="106"/>
        <v>86</v>
      </c>
      <c r="AR45" s="47">
        <f t="shared" ca="1" si="107"/>
        <v>5</v>
      </c>
      <c r="AS45" s="62"/>
      <c r="AT45" s="46">
        <f t="shared" ca="1" si="108"/>
        <v>1.577</v>
      </c>
      <c r="AU45" s="47">
        <f t="shared" ca="1" si="109"/>
        <v>10</v>
      </c>
      <c r="AV45" s="46">
        <f t="shared" ca="1" si="110"/>
        <v>11.615</v>
      </c>
      <c r="AW45" s="47">
        <f t="shared" ca="1" si="109"/>
        <v>4</v>
      </c>
      <c r="AX45" s="46">
        <f t="shared" ca="1" si="111"/>
        <v>282.077</v>
      </c>
      <c r="AY45" s="47">
        <f t="shared" ca="1" si="112"/>
        <v>14</v>
      </c>
      <c r="AZ45" s="46">
        <f t="shared" ca="1" si="113"/>
        <v>53.576999999999998</v>
      </c>
      <c r="BA45" s="47">
        <f t="shared" ca="1" si="114"/>
        <v>2</v>
      </c>
      <c r="BB45" s="46">
        <f t="shared" ca="1" si="115"/>
        <v>74</v>
      </c>
      <c r="BC45" s="47">
        <f t="shared" ca="1" si="116"/>
        <v>6</v>
      </c>
      <c r="BD45" s="62"/>
      <c r="BE45" s="59">
        <f t="shared" ca="1" si="81"/>
        <v>54.345999999999997</v>
      </c>
      <c r="BF45" s="60">
        <f t="shared" ca="1" si="117"/>
        <v>3</v>
      </c>
      <c r="BG45" s="59">
        <f t="shared" ca="1" si="82"/>
        <v>40.037999999999997</v>
      </c>
      <c r="BH45" s="60">
        <f t="shared" ca="1" si="118"/>
        <v>3</v>
      </c>
      <c r="BI45" s="59">
        <f t="shared" ca="1" si="83"/>
        <v>33.5</v>
      </c>
      <c r="BJ45" s="60">
        <f t="shared" ca="1" si="119"/>
        <v>4</v>
      </c>
      <c r="BK45" s="59">
        <f t="shared" ca="1" si="84"/>
        <v>26.731000000000002</v>
      </c>
      <c r="BL45" s="60">
        <f t="shared" ca="1" si="120"/>
        <v>3</v>
      </c>
      <c r="BM45" s="59">
        <f t="shared" ca="1" si="85"/>
        <v>53.665999999999997</v>
      </c>
      <c r="BN45" s="60">
        <f t="shared" ca="1" si="121"/>
        <v>2</v>
      </c>
      <c r="BO45" s="59">
        <f t="shared" ca="1" si="86"/>
        <v>5.1920000000000002</v>
      </c>
      <c r="BP45" s="60">
        <f t="shared" ca="1" si="122"/>
        <v>3</v>
      </c>
      <c r="BQ45" s="66">
        <f t="shared" ca="1" si="123"/>
        <v>92</v>
      </c>
      <c r="BR45" s="47">
        <f t="shared" ca="1" si="124"/>
        <v>2</v>
      </c>
      <c r="BS45" s="62"/>
      <c r="BT45" s="63">
        <f>VLOOKUP($A45,'Ratings Season'!$A:$M,8,FALSE)</f>
        <v>25.2</v>
      </c>
      <c r="BU45" s="60">
        <f t="shared" si="125"/>
        <v>2</v>
      </c>
      <c r="BV45" s="63">
        <f>VLOOKUP($A45,'Ratings Season'!$A:$M,4,FALSE)</f>
        <v>22.4</v>
      </c>
      <c r="BW45" s="60">
        <f t="shared" si="125"/>
        <v>1</v>
      </c>
      <c r="BX45" s="63">
        <f>VLOOKUP($A45,'Ratings Season'!$A:$M,2,FALSE)</f>
        <v>27.7</v>
      </c>
      <c r="BY45" s="64">
        <f t="shared" si="126"/>
        <v>2</v>
      </c>
    </row>
    <row r="46" spans="1:77" x14ac:dyDescent="0.2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  <c r="BM46" s="69"/>
      <c r="BN46" s="69"/>
      <c r="BO46" s="69"/>
      <c r="BP46" s="69"/>
      <c r="BQ46" s="69"/>
      <c r="BR46" s="69"/>
      <c r="BS46" s="69"/>
      <c r="BT46" s="69"/>
      <c r="BU46" s="69"/>
      <c r="BV46" s="69"/>
      <c r="BW46" s="69"/>
      <c r="BX46" s="69"/>
      <c r="BY46" s="69"/>
    </row>
  </sheetData>
  <mergeCells count="16">
    <mergeCell ref="BE3:BR3"/>
    <mergeCell ref="BT3:BY3"/>
    <mergeCell ref="A26:A27"/>
    <mergeCell ref="B26:K26"/>
    <mergeCell ref="M26:V26"/>
    <mergeCell ref="X26:AG26"/>
    <mergeCell ref="AI26:AR26"/>
    <mergeCell ref="AT26:BC26"/>
    <mergeCell ref="BE26:BR26"/>
    <mergeCell ref="BT26:BY26"/>
    <mergeCell ref="A3:A4"/>
    <mergeCell ref="B3:K3"/>
    <mergeCell ref="M3:V3"/>
    <mergeCell ref="X3:AG3"/>
    <mergeCell ref="AI3:AR3"/>
    <mergeCell ref="AT3:BC3"/>
  </mergeCells>
  <conditionalFormatting sqref="B5:B22">
    <cfRule type="dataBar" priority="1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{58D88045-3C14-6943-824E-47F323A4BDBA}</x14:id>
        </ext>
      </extLst>
    </cfRule>
  </conditionalFormatting>
  <conditionalFormatting sqref="B28:B45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{4DA4451E-AA5B-E24F-8EEB-700C0F367D05}</x14:id>
        </ext>
      </extLst>
    </cfRule>
  </conditionalFormatting>
  <conditionalFormatting sqref="D5:D22">
    <cfRule type="dataBar" priority="1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{69A26144-2367-774C-857D-88E5EB00D952}</x14:id>
        </ext>
      </extLst>
    </cfRule>
  </conditionalFormatting>
  <conditionalFormatting sqref="D28:D45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{0883953C-647B-574A-8CC9-AF7EEA1D6808}</x14:id>
        </ext>
      </extLst>
    </cfRule>
  </conditionalFormatting>
  <conditionalFormatting sqref="F5:F22">
    <cfRule type="dataBar" priority="1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{1CA2CC1C-A6CD-7C4C-A7E5-260C8FD20051}</x14:id>
        </ext>
      </extLst>
    </cfRule>
    <cfRule type="dataBar" priority="1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{6C7A31C6-7F2D-9946-805A-0E3F380F4884}</x14:id>
        </ext>
      </extLst>
    </cfRule>
  </conditionalFormatting>
  <conditionalFormatting sqref="F28:F45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{881E8E30-C8EC-7E49-9A91-99F6514717D7}</x14:id>
        </ext>
      </extLst>
    </cfRule>
    <cfRule type="dataBar" priority="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{40BF7B63-F1F1-DC48-857D-9FB13732428A}</x14:id>
        </ext>
      </extLst>
    </cfRule>
  </conditionalFormatting>
  <conditionalFormatting sqref="H5:H22">
    <cfRule type="dataBar" priority="1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{EC05BC33-49CB-4149-A5FB-B3E835807880}</x14:id>
        </ext>
      </extLst>
    </cfRule>
  </conditionalFormatting>
  <conditionalFormatting sqref="H28:H45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{2D6C892F-3934-4946-943B-CF6DC267E017}</x14:id>
        </ext>
      </extLst>
    </cfRule>
  </conditionalFormatting>
  <conditionalFormatting sqref="J5:J22">
    <cfRule type="dataBar" priority="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{B727633F-8497-BF4B-9FFC-F5662C49FF75}</x14:id>
        </ext>
      </extLst>
    </cfRule>
  </conditionalFormatting>
  <conditionalFormatting sqref="J28:J4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{63FF3B57-3495-A74A-9905-5D55ECFF88AC}</x14:id>
        </ext>
      </extLst>
    </cfRule>
  </conditionalFormatting>
  <conditionalFormatting sqref="M5:M22">
    <cfRule type="dataBar" priority="1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{AA24946B-2E9D-F24E-8DDC-D18BA3CFE192}</x14:id>
        </ext>
      </extLst>
    </cfRule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{10B47405-3377-0349-808D-BD62DC3A3BE9}</x14:id>
        </ext>
      </extLst>
    </cfRule>
  </conditionalFormatting>
  <conditionalFormatting sqref="M28:M45"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{C683F7EF-59C3-3B4B-A0E9-A8147EDAC683}</x14:id>
        </ext>
      </extLst>
    </cfRule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{86B73260-B128-0644-979C-4C4539618625}</x14:id>
        </ext>
      </extLst>
    </cfRule>
  </conditionalFormatting>
  <conditionalFormatting sqref="O5:O22">
    <cfRule type="dataBar" priority="1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{B5598FAB-F9CA-0A40-B4A1-A20A4F951F5B}</x14:id>
        </ext>
      </extLst>
    </cfRule>
    <cfRule type="dataBar" priority="1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{59AFFE29-E9F9-F142-9B1F-CE4F68CBF212}</x14:id>
        </ext>
      </extLst>
    </cfRule>
  </conditionalFormatting>
  <conditionalFormatting sqref="O28:O45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{68308977-D93E-9A4C-B04C-BCE246C21F24}</x14:id>
        </ext>
      </extLst>
    </cfRule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{0B2EB392-081B-CC42-A350-1DED151A4432}</x14:id>
        </ext>
      </extLst>
    </cfRule>
  </conditionalFormatting>
  <conditionalFormatting sqref="Q5:Q22">
    <cfRule type="dataBar" priority="1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{9F8E4050-4688-4042-9B29-7242E83E26DA}</x14:id>
        </ext>
      </extLst>
    </cfRule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{3685C819-FD1A-344F-ABEE-D606FA328266}</x14:id>
        </ext>
      </extLst>
    </cfRule>
  </conditionalFormatting>
  <conditionalFormatting sqref="Q28:Q45"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{17581ED7-05C7-6649-A9D9-8875A7D0747F}</x14:id>
        </ext>
      </extLst>
    </cfRule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{7BCCF5AA-C4BB-284E-8BC6-51A5670084E4}</x14:id>
        </ext>
      </extLst>
    </cfRule>
  </conditionalFormatting>
  <conditionalFormatting sqref="S5:S22">
    <cfRule type="dataBar" priority="1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{26245673-6F77-8F4B-8180-D911E47FADA1}</x14:id>
        </ext>
      </extLst>
    </cfRule>
  </conditionalFormatting>
  <conditionalFormatting sqref="S28:S45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{66320B1A-1E54-FB4C-9E71-BB10D41902E9}</x14:id>
        </ext>
      </extLst>
    </cfRule>
  </conditionalFormatting>
  <conditionalFormatting sqref="U5:U22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{2B2E9028-8AF6-6644-8D30-6BCE884E4361}</x14:id>
        </ext>
      </extLst>
    </cfRule>
  </conditionalFormatting>
  <conditionalFormatting sqref="U28:U4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{CC6C157C-4958-D440-8187-5FAC7920783C}</x14:id>
        </ext>
      </extLst>
    </cfRule>
  </conditionalFormatting>
  <conditionalFormatting sqref="X5:X22">
    <cfRule type="dataBar" priority="109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{DD673F28-52A0-E54D-98E1-4ABA5ECC65BC}</x14:id>
        </ext>
      </extLst>
    </cfRule>
    <cfRule type="dataBar" priority="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{F47D1243-E0EA-7447-80C9-2E4F8CB5EE0F}</x14:id>
        </ext>
      </extLst>
    </cfRule>
  </conditionalFormatting>
  <conditionalFormatting sqref="X28:X45">
    <cfRule type="dataBar" priority="60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{CFF4DC5A-19CA-BB48-90E2-023927C1536D}</x14:id>
        </ext>
      </extLst>
    </cfRule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{3DC58706-B425-6344-94A2-969EB7398F2E}</x14:id>
        </ext>
      </extLst>
    </cfRule>
  </conditionalFormatting>
  <conditionalFormatting sqref="Z5:Z22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{65E139F6-B52B-0F49-9FBB-DAFBFE3C42E9}</x14:id>
        </ext>
      </extLst>
    </cfRule>
    <cfRule type="dataBar" priority="80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{1BD02E7B-56FA-C94A-888A-73F12E37DCB6}</x14:id>
        </ext>
      </extLst>
    </cfRule>
  </conditionalFormatting>
  <conditionalFormatting sqref="Z28:Z45">
    <cfRule type="dataBar" priority="31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{B84139BF-0708-F149-B1C4-FDB202F6C3E1}</x14:id>
        </ext>
      </extLst>
    </cfRule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{79E873DF-4061-3E49-A893-B237E3477312}</x14:id>
        </ext>
      </extLst>
    </cfRule>
  </conditionalFormatting>
  <conditionalFormatting sqref="AB5:AB22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{5D086217-E341-C748-85F5-44F993D4416F}</x14:id>
        </ext>
      </extLst>
    </cfRule>
    <cfRule type="dataBar" priority="78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{57F8FB17-948D-FB44-896D-CBECE2365092}</x14:id>
        </ext>
      </extLst>
    </cfRule>
  </conditionalFormatting>
  <conditionalFormatting sqref="AB28:AB45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{116C5A93-B9A8-9D42-B49E-A8527ED2BDC3}</x14:id>
        </ext>
      </extLst>
    </cfRule>
    <cfRule type="dataBar" priority="29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{E597007D-60F2-7F45-86B7-645FD658C0B8}</x14:id>
        </ext>
      </extLst>
    </cfRule>
  </conditionalFormatting>
  <conditionalFormatting sqref="AD5:AD22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{AA8BC5A9-FC12-CB40-A1BE-AB7AB5F0AAE3}</x14:id>
        </ext>
      </extLst>
    </cfRule>
    <cfRule type="dataBar" priority="76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{44132E40-92BD-EB4C-B285-95042C02BF4C}</x14:id>
        </ext>
      </extLst>
    </cfRule>
  </conditionalFormatting>
  <conditionalFormatting sqref="AD28:AD45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{C8CF5448-2A1F-124E-AC13-235129C0201D}</x14:id>
        </ext>
      </extLst>
    </cfRule>
    <cfRule type="dataBar" priority="27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{F16C858E-592B-CD46-9FF9-4B6ACD46BEDD}</x14:id>
        </ext>
      </extLst>
    </cfRule>
  </conditionalFormatting>
  <conditionalFormatting sqref="AF5:AF22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{3ACD5FCC-98BF-1240-810C-BFA4600EBC72}</x14:id>
        </ext>
      </extLst>
    </cfRule>
    <cfRule type="dataBar" priority="74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{96F4A001-D736-CD4D-9844-06D3954B6BA2}</x14:id>
        </ext>
      </extLst>
    </cfRule>
  </conditionalFormatting>
  <conditionalFormatting sqref="AF28:AF45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{2D048BFA-5332-ED44-83A2-ED9B0D3409AE}</x14:id>
        </ext>
      </extLst>
    </cfRule>
    <cfRule type="dataBar" priority="25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{9C6F11D7-6731-4540-B30B-1D3BA98F0F3A}</x14:id>
        </ext>
      </extLst>
    </cfRule>
  </conditionalFormatting>
  <conditionalFormatting sqref="AI5:AI22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{FCD07AC0-FE07-1044-9AA3-0E9F654D6FA8}</x14:id>
        </ext>
      </extLst>
    </cfRule>
    <cfRule type="dataBar" priority="1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{B2233B8D-B012-8B49-B85F-2CE129838E31}</x14:id>
        </ext>
      </extLst>
    </cfRule>
  </conditionalFormatting>
  <conditionalFormatting sqref="AI28:AI45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{4DDD7758-5A62-9D43-92CF-1956C50934D9}</x14:id>
        </ext>
      </extLst>
    </cfRule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{37F206E2-9C48-DD4C-BFBB-A320273C2A02}</x14:id>
        </ext>
      </extLst>
    </cfRule>
  </conditionalFormatting>
  <conditionalFormatting sqref="AK5:AK22">
    <cfRule type="dataBar" priority="1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{33158B99-FAB2-7844-B911-E9618FF1360D}</x14:id>
        </ext>
      </extLst>
    </cfRule>
    <cfRule type="dataBar" priority="1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{3BAF3052-7728-154E-A217-38595784513F}</x14:id>
        </ext>
      </extLst>
    </cfRule>
  </conditionalFormatting>
  <conditionalFormatting sqref="AK28:AK45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{874296CC-F677-5042-9D56-E425C06EBEB0}</x14:id>
        </ext>
      </extLst>
    </cfRule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{CE76DE6F-1525-DB44-B5D5-A9341F861982}</x14:id>
        </ext>
      </extLst>
    </cfRule>
  </conditionalFormatting>
  <conditionalFormatting sqref="AM5:AM22">
    <cfRule type="dataBar" priority="1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{62BF09FF-D60F-A642-BA04-0922C15AFE5B}</x14:id>
        </ext>
      </extLst>
    </cfRule>
    <cfRule type="dataBar" priority="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{02FED93E-9FFC-3C4A-B9D5-B0A9F323657A}</x14:id>
        </ext>
      </extLst>
    </cfRule>
  </conditionalFormatting>
  <conditionalFormatting sqref="AM28:AM45">
    <cfRule type="dataBar" priority="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{C3ED03CE-065C-C441-9E1A-6DAACD3390CF}</x14:id>
        </ext>
      </extLst>
    </cfRule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{4DEC8890-7DE7-D346-A71E-E131DD3284BF}</x14:id>
        </ext>
      </extLst>
    </cfRule>
  </conditionalFormatting>
  <conditionalFormatting sqref="AO5:AO22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{33594D56-A60C-7649-B937-BF67629C064C}</x14:id>
        </ext>
      </extLst>
    </cfRule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{7FBA124A-9F5C-CD42-9F90-67D543D5EC9B}</x14:id>
        </ext>
      </extLst>
    </cfRule>
  </conditionalFormatting>
  <conditionalFormatting sqref="AO28:AO4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{2367F497-E517-F140-9B7C-CA15E3FE018A}</x14:id>
        </ext>
      </extLst>
    </cfRule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{5311598A-6FD1-1540-8CAC-54B91B8EBB4B}</x14:id>
        </ext>
      </extLst>
    </cfRule>
  </conditionalFormatting>
  <conditionalFormatting sqref="AQ5:AQ22"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{1AF868CC-36AD-4048-829D-AD8FCADB83B5}</x14:id>
        </ext>
      </extLst>
    </cfRule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{E411CE8F-64F5-7546-B82A-82F4D2D67589}</x14:id>
        </ext>
      </extLst>
    </cfRule>
  </conditionalFormatting>
  <conditionalFormatting sqref="AQ28:AQ45">
    <cfRule type="dataBar" priority="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{46BCD727-54F7-954F-9F2C-C45F7A9B1BE9}</x14:id>
        </ext>
      </extLst>
    </cfRule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{527AB839-A45B-0049-86F2-48815FC59779}</x14:id>
        </ext>
      </extLst>
    </cfRule>
  </conditionalFormatting>
  <conditionalFormatting sqref="AT5:AT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{9183EBD6-A494-C64D-8A55-C6414770798F}</x14:id>
        </ext>
      </extLst>
    </cfRule>
    <cfRule type="dataBar" priority="19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{275299FF-40D4-264C-B76B-B2B9A88C4ADB}</x14:id>
        </ext>
      </extLst>
    </cfRule>
  </conditionalFormatting>
  <conditionalFormatting sqref="AT28:AT45">
    <cfRule type="dataBar" priority="9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{79D5D1B2-E57A-3544-B1D1-AA8D41CB42DD}</x14:id>
        </ext>
      </extLst>
    </cfRule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{C64D7585-C70B-CF46-A7AA-3EC10C8F45E9}</x14:id>
        </ext>
      </extLst>
    </cfRule>
  </conditionalFormatting>
  <conditionalFormatting sqref="AV5:AV22">
    <cfRule type="dataBar" priority="17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{8486516D-71E9-8040-8BB7-DBFA3EA6E98F}</x14:id>
        </ext>
      </extLst>
    </cfRule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{A40C63BA-F883-D841-B0DB-D26142A1544E}</x14:id>
        </ext>
      </extLst>
    </cfRule>
  </conditionalFormatting>
  <conditionalFormatting sqref="AV28:AV45">
    <cfRule type="dataBar" priority="7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{29CE9823-48A7-8A4A-89DC-F9BB8F146ED0}</x14:id>
        </ext>
      </extLst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{1EAAC12F-AADE-2A4C-9B48-EEF34B7F54E7}</x14:id>
        </ext>
      </extLst>
    </cfRule>
  </conditionalFormatting>
  <conditionalFormatting sqref="AX5:AX22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{EF9334CD-59FF-7744-960B-F76B3E5918DE}</x14:id>
        </ext>
      </extLst>
    </cfRule>
    <cfRule type="dataBar" priority="15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{45378E14-8674-B94F-BC8D-34111EA761B1}</x14:id>
        </ext>
      </extLst>
    </cfRule>
  </conditionalFormatting>
  <conditionalFormatting sqref="AX28:AX45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{6AFA343F-3074-1342-8CFE-64B1105508C8}</x14:id>
        </ext>
      </extLst>
    </cfRule>
    <cfRule type="dataBar" priority="5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{BF987EE3-0FBC-DB47-9222-2F28BD4775E0}</x14:id>
        </ext>
      </extLst>
    </cfRule>
  </conditionalFormatting>
  <conditionalFormatting sqref="AZ5:AZ22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{173CFD71-4AD7-D246-B327-3FAAB27CE623}</x14:id>
        </ext>
      </extLst>
    </cfRule>
    <cfRule type="dataBar" priority="13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{4D103BD8-ECE6-EE44-9228-95CB18FE50F6}</x14:id>
        </ext>
      </extLst>
    </cfRule>
  </conditionalFormatting>
  <conditionalFormatting sqref="AZ28:AZ45">
    <cfRule type="dataBar" priority="3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{93C0363D-BF4C-BA4D-9B71-81EFF7F385CA}</x14:id>
        </ext>
      </extLst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{4B884287-2F5F-E744-9DEC-AA82F9CD4FE1}</x14:id>
        </ext>
      </extLst>
    </cfRule>
  </conditionalFormatting>
  <conditionalFormatting sqref="BB5:BB22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{D3DF4490-E8EF-C648-882F-D868360D39E5}</x14:id>
        </ext>
      </extLst>
    </cfRule>
    <cfRule type="dataBar" priority="11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{320A26B3-FACA-EB4C-8504-6455BC3CA506}</x14:id>
        </ext>
      </extLst>
    </cfRule>
  </conditionalFormatting>
  <conditionalFormatting sqref="BB28:BB45">
    <cfRule type="dataBar" priority="1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{26FF2319-E426-CA4F-AA92-A4FDCFA7F1BF}</x14:id>
        </ext>
      </extLs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{6CA50840-5475-AC49-AEDD-6C8A7AD4A4E1}</x14:id>
        </ext>
      </extLst>
    </cfRule>
  </conditionalFormatting>
  <conditionalFormatting sqref="BE5:BE22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{68B491B2-485E-694D-A670-61F7214C29B0}</x14:id>
        </ext>
      </extLst>
    </cfRule>
    <cfRule type="dataBar" priority="101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{611063F8-CFE2-894D-859E-589C599913FC}</x14:id>
        </ext>
      </extLst>
    </cfRule>
  </conditionalFormatting>
  <conditionalFormatting sqref="BE28:BE45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{0188D9A9-530D-AF4D-9ED8-A8FC406E4D3B}</x14:id>
        </ext>
      </extLst>
    </cfRule>
    <cfRule type="dataBar" priority="52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{AB2EE5C2-C3FE-274E-A088-8BE294381347}</x14:id>
        </ext>
      </extLst>
    </cfRule>
  </conditionalFormatting>
  <conditionalFormatting sqref="BG5:BG22">
    <cfRule type="dataBar" priority="1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{756A43FF-DFA9-2745-B084-503755944AEA}</x14:id>
        </ext>
      </extLst>
    </cfRule>
    <cfRule type="dataBar" priority="99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{574E8AB5-5A7C-DC46-922A-481325A315E1}</x14:id>
        </ext>
      </extLst>
    </cfRule>
  </conditionalFormatting>
  <conditionalFormatting sqref="BG28:BG45">
    <cfRule type="dataBar" priority="50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{94116D82-3D2C-694A-AF3A-527755FF1386}</x14:id>
        </ext>
      </extLst>
    </cfRule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{C0671CE7-50E2-7842-A74E-6844D038EB82}</x14:id>
        </ext>
      </extLst>
    </cfRule>
  </conditionalFormatting>
  <conditionalFormatting sqref="BI5:BI22">
    <cfRule type="dataBar" priority="97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{636128C5-E8A8-6943-90AE-DC70DEDB631E}</x14:id>
        </ext>
      </extLst>
    </cfRule>
    <cfRule type="dataBar" priority="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{0A93B99E-1889-034C-95F9-4AF2306D94B8}</x14:id>
        </ext>
      </extLst>
    </cfRule>
  </conditionalFormatting>
  <conditionalFormatting sqref="BI28:BI45">
    <cfRule type="dataBar" priority="48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{90EC4BEB-BDFA-B245-B73D-19279A91C38E}</x14:id>
        </ext>
      </extLst>
    </cfRule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{E66804D7-8C59-C64B-95F3-7E0AD46EA714}</x14:id>
        </ext>
      </extLst>
    </cfRule>
  </conditionalFormatting>
  <conditionalFormatting sqref="BK5:BK22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{A14D7B3D-BF3B-3949-845A-D9ED83A1861E}</x14:id>
        </ext>
      </extLst>
    </cfRule>
    <cfRule type="dataBar" priority="95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{7D7C1917-BB8D-4B44-99C2-AF3E11DE4385}</x14:id>
        </ext>
      </extLst>
    </cfRule>
  </conditionalFormatting>
  <conditionalFormatting sqref="BK28:BK45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{33EB2DA0-FACF-6C49-B106-3FFABEFD5022}</x14:id>
        </ext>
      </extLst>
    </cfRule>
    <cfRule type="dataBar" priority="46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{F883510D-C829-0247-A518-668390B27D7D}</x14:id>
        </ext>
      </extLst>
    </cfRule>
  </conditionalFormatting>
  <conditionalFormatting sqref="BM5:BM22">
    <cfRule type="dataBar" priority="93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{525C4C03-60F5-B54F-8EEC-7816E7CDF88D}</x14:id>
        </ext>
      </extLst>
    </cfRule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{E6E7CA6D-E9B4-CC40-BB8A-D502A2F83016}</x14:id>
        </ext>
      </extLst>
    </cfRule>
  </conditionalFormatting>
  <conditionalFormatting sqref="BM28:BM45">
    <cfRule type="dataBar" priority="44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{6D4407F7-9C22-014D-9FA3-835435C5A998}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{81882248-2568-2F42-A53C-DF58A762B07D}</x14:id>
        </ext>
      </extLst>
    </cfRule>
  </conditionalFormatting>
  <conditionalFormatting sqref="BO5:BO22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{4372FC90-6F5D-8E4A-8264-3F598610FCC6}</x14:id>
        </ext>
      </extLst>
    </cfRule>
    <cfRule type="dataBar" priority="91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{62FE199E-590D-B746-BEC9-A1BA78E3977B}</x14:id>
        </ext>
      </extLst>
    </cfRule>
  </conditionalFormatting>
  <conditionalFormatting sqref="BO28:BO45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{9B2312DF-F992-4741-8D68-1F0F740DCA44}</x14:id>
        </ext>
      </extLst>
    </cfRule>
    <cfRule type="dataBar" priority="42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{925533B7-0A02-9D4F-855B-0D5746801A11}</x14:id>
        </ext>
      </extLst>
    </cfRule>
  </conditionalFormatting>
  <conditionalFormatting sqref="BQ5:BQ22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{432A889F-27E4-6747-A16D-391528ED6D7E}</x14:id>
        </ext>
      </extLst>
    </cfRule>
    <cfRule type="dataBar" priority="82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{3B3C85E3-F164-5140-920F-A67F91C8E437}</x14:id>
        </ext>
      </extLst>
    </cfRule>
  </conditionalFormatting>
  <conditionalFormatting sqref="BQ28:BQ4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{9D39FFE0-80EE-F64F-9C54-01A98F292BA0}</x14:id>
        </ext>
      </extLst>
    </cfRule>
    <cfRule type="dataBar" priority="33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{F54BE5C6-8069-F44E-9791-6CBC213C027E}</x14:id>
        </ext>
      </extLst>
    </cfRule>
  </conditionalFormatting>
  <conditionalFormatting sqref="BT5:BT22">
    <cfRule type="dataBar" priority="9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{9FDCD368-6438-3E42-811B-7EB0CE3D4659}</x14:id>
        </ext>
      </extLst>
    </cfRule>
  </conditionalFormatting>
  <conditionalFormatting sqref="BT28:BT45">
    <cfRule type="dataBar" priority="4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{98A19335-7941-CD43-B2B6-87BDFFA24A0D}</x14:id>
        </ext>
      </extLst>
    </cfRule>
  </conditionalFormatting>
  <conditionalFormatting sqref="BV5:BV22">
    <cfRule type="dataBar" priority="89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{4CED82B4-F41F-1D46-921B-3522C5160406}</x14:id>
        </ext>
      </extLst>
    </cfRule>
  </conditionalFormatting>
  <conditionalFormatting sqref="BV28:BV45">
    <cfRule type="dataBar" priority="4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{BD8BF2AE-DCB3-2D4D-BBAF-9DF2259BFD16}</x14:id>
        </ext>
      </extLst>
    </cfRule>
  </conditionalFormatting>
  <conditionalFormatting sqref="BX5:BX22">
    <cfRule type="dataBar" priority="88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{E4D3F56F-74EC-2544-BD78-49BC16D7E300}</x14:id>
        </ext>
      </extLst>
    </cfRule>
  </conditionalFormatting>
  <conditionalFormatting sqref="BX28:BX45">
    <cfRule type="dataBar" priority="39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{752186F6-7002-6448-8B62-F01E48044221}</x14:id>
        </ext>
      </extLst>
    </cfRule>
  </conditionalFormatting>
  <dataValidations count="2">
    <dataValidation type="list" allowBlank="1" showInputMessage="1" showErrorMessage="1" sqref="B24 B1" xr:uid="{CE0DF34B-D951-9948-9749-FEEEDDD33A84}">
      <formula1>"2025, 2024, 2023, 2022, 2021"</formula1>
    </dataValidation>
    <dataValidation type="list" allowBlank="1" showErrorMessage="1" sqref="AD1" xr:uid="{6DB1421F-0F33-FE47-9361-52696027F4C9}">
      <formula1>"2025, 2024, 2023, 2022, 2021, 2020, 2019, 2018"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D88045-3C14-6943-824E-47F323A4BD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B5:B22</xm:sqref>
        </x14:conditionalFormatting>
        <x14:conditionalFormatting xmlns:xm="http://schemas.microsoft.com/office/excel/2006/main">
          <x14:cfRule type="dataBar" id="{4DA4451E-AA5B-E24F-8EEB-700C0F367D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B28:B45</xm:sqref>
        </x14:conditionalFormatting>
        <x14:conditionalFormatting xmlns:xm="http://schemas.microsoft.com/office/excel/2006/main">
          <x14:cfRule type="dataBar" id="{69A26144-2367-774C-857D-88E5EB00D9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D5:D22</xm:sqref>
        </x14:conditionalFormatting>
        <x14:conditionalFormatting xmlns:xm="http://schemas.microsoft.com/office/excel/2006/main">
          <x14:cfRule type="dataBar" id="{0883953C-647B-574A-8CC9-AF7EEA1D68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D28:D45</xm:sqref>
        </x14:conditionalFormatting>
        <x14:conditionalFormatting xmlns:xm="http://schemas.microsoft.com/office/excel/2006/main">
          <x14:cfRule type="dataBar" id="{1CA2CC1C-A6CD-7C4C-A7E5-260C8FD200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C7A31C6-7F2D-9946-805A-0E3F380F4884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F5:F22</xm:sqref>
        </x14:conditionalFormatting>
        <x14:conditionalFormatting xmlns:xm="http://schemas.microsoft.com/office/excel/2006/main">
          <x14:cfRule type="dataBar" id="{881E8E30-C8EC-7E49-9A91-99F6514717D7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14:cfRule type="dataBar" id="{40BF7B63-F1F1-DC48-857D-9FB1373242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F28:F45</xm:sqref>
        </x14:conditionalFormatting>
        <x14:conditionalFormatting xmlns:xm="http://schemas.microsoft.com/office/excel/2006/main">
          <x14:cfRule type="dataBar" id="{EC05BC33-49CB-4149-A5FB-B3E8358078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H5:H22</xm:sqref>
        </x14:conditionalFormatting>
        <x14:conditionalFormatting xmlns:xm="http://schemas.microsoft.com/office/excel/2006/main">
          <x14:cfRule type="dataBar" id="{2D6C892F-3934-4946-943B-CF6DC267E0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H28:H45</xm:sqref>
        </x14:conditionalFormatting>
        <x14:conditionalFormatting xmlns:xm="http://schemas.microsoft.com/office/excel/2006/main">
          <x14:cfRule type="dataBar" id="{B727633F-8497-BF4B-9FFC-F5662C49FF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J5:J22</xm:sqref>
        </x14:conditionalFormatting>
        <x14:conditionalFormatting xmlns:xm="http://schemas.microsoft.com/office/excel/2006/main">
          <x14:cfRule type="dataBar" id="{63FF3B57-3495-A74A-9905-5D55ECFF88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J28:J45</xm:sqref>
        </x14:conditionalFormatting>
        <x14:conditionalFormatting xmlns:xm="http://schemas.microsoft.com/office/excel/2006/main">
          <x14:cfRule type="dataBar" id="{AA24946B-2E9D-F24E-8DDC-D18BA3CFE1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0B47405-3377-0349-808D-BD62DC3A3BE9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M5:M22</xm:sqref>
        </x14:conditionalFormatting>
        <x14:conditionalFormatting xmlns:xm="http://schemas.microsoft.com/office/excel/2006/main">
          <x14:cfRule type="dataBar" id="{C683F7EF-59C3-3B4B-A0E9-A8147EDAC6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6B73260-B128-0644-979C-4C4539618625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M28:M45</xm:sqref>
        </x14:conditionalFormatting>
        <x14:conditionalFormatting xmlns:xm="http://schemas.microsoft.com/office/excel/2006/main">
          <x14:cfRule type="dataBar" id="{B5598FAB-F9CA-0A40-B4A1-A20A4F951F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9AFFE29-E9F9-F142-9B1F-CE4F68CBF212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O5:O22</xm:sqref>
        </x14:conditionalFormatting>
        <x14:conditionalFormatting xmlns:xm="http://schemas.microsoft.com/office/excel/2006/main">
          <x14:cfRule type="dataBar" id="{68308977-D93E-9A4C-B04C-BCE246C21F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B2EB392-081B-CC42-A350-1DED151A4432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O28:O45</xm:sqref>
        </x14:conditionalFormatting>
        <x14:conditionalFormatting xmlns:xm="http://schemas.microsoft.com/office/excel/2006/main">
          <x14:cfRule type="dataBar" id="{9F8E4050-4688-4042-9B29-7242E83E26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685C819-FD1A-344F-ABEE-D606FA328266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Q5:Q22</xm:sqref>
        </x14:conditionalFormatting>
        <x14:conditionalFormatting xmlns:xm="http://schemas.microsoft.com/office/excel/2006/main">
          <x14:cfRule type="dataBar" id="{17581ED7-05C7-6649-A9D9-8875A7D074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BCCF5AA-C4BB-284E-8BC6-51A5670084E4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Q28:Q45</xm:sqref>
        </x14:conditionalFormatting>
        <x14:conditionalFormatting xmlns:xm="http://schemas.microsoft.com/office/excel/2006/main">
          <x14:cfRule type="dataBar" id="{26245673-6F77-8F4B-8180-D911E47FAD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S5:S22</xm:sqref>
        </x14:conditionalFormatting>
        <x14:conditionalFormatting xmlns:xm="http://schemas.microsoft.com/office/excel/2006/main">
          <x14:cfRule type="dataBar" id="{66320B1A-1E54-FB4C-9E71-BB10D41902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S28:S45</xm:sqref>
        </x14:conditionalFormatting>
        <x14:conditionalFormatting xmlns:xm="http://schemas.microsoft.com/office/excel/2006/main">
          <x14:cfRule type="dataBar" id="{2B2E9028-8AF6-6644-8D30-6BCE884E43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U5:U22</xm:sqref>
        </x14:conditionalFormatting>
        <x14:conditionalFormatting xmlns:xm="http://schemas.microsoft.com/office/excel/2006/main">
          <x14:cfRule type="dataBar" id="{CC6C157C-4958-D440-8187-5FAC792078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U28:U45</xm:sqref>
        </x14:conditionalFormatting>
        <x14:conditionalFormatting xmlns:xm="http://schemas.microsoft.com/office/excel/2006/main">
          <x14:cfRule type="dataBar" id="{DD673F28-52A0-E54D-98E1-4ABA5ECC65BC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14:cfRule type="dataBar" id="{F47D1243-E0EA-7447-80C9-2E4F8CB5EE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X5:X22</xm:sqref>
        </x14:conditionalFormatting>
        <x14:conditionalFormatting xmlns:xm="http://schemas.microsoft.com/office/excel/2006/main">
          <x14:cfRule type="dataBar" id="{CFF4DC5A-19CA-BB48-90E2-023927C1536D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14:cfRule type="dataBar" id="{3DC58706-B425-6344-94A2-969EB7398F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X28:X45</xm:sqref>
        </x14:conditionalFormatting>
        <x14:conditionalFormatting xmlns:xm="http://schemas.microsoft.com/office/excel/2006/main">
          <x14:cfRule type="dataBar" id="{65E139F6-B52B-0F49-9FBB-DAFBFE3C42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BD02E7B-56FA-C94A-888A-73F12E37DCB6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Z5:Z22</xm:sqref>
        </x14:conditionalFormatting>
        <x14:conditionalFormatting xmlns:xm="http://schemas.microsoft.com/office/excel/2006/main">
          <x14:cfRule type="dataBar" id="{B84139BF-0708-F149-B1C4-FDB202F6C3E1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14:cfRule type="dataBar" id="{79E873DF-4061-3E49-A893-B237E34773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Z28:Z45</xm:sqref>
        </x14:conditionalFormatting>
        <x14:conditionalFormatting xmlns:xm="http://schemas.microsoft.com/office/excel/2006/main">
          <x14:cfRule type="dataBar" id="{5D086217-E341-C748-85F5-44F993D441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7F8FB17-948D-FB44-896D-CBECE2365092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AB5:AB22</xm:sqref>
        </x14:conditionalFormatting>
        <x14:conditionalFormatting xmlns:xm="http://schemas.microsoft.com/office/excel/2006/main">
          <x14:cfRule type="dataBar" id="{116C5A93-B9A8-9D42-B49E-A8527ED2BD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597007D-60F2-7F45-86B7-645FD658C0B8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AB28:AB45</xm:sqref>
        </x14:conditionalFormatting>
        <x14:conditionalFormatting xmlns:xm="http://schemas.microsoft.com/office/excel/2006/main">
          <x14:cfRule type="dataBar" id="{AA8BC5A9-FC12-CB40-A1BE-AB7AB5F0AA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4132E40-92BD-EB4C-B285-95042C02BF4C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AD5:AD22</xm:sqref>
        </x14:conditionalFormatting>
        <x14:conditionalFormatting xmlns:xm="http://schemas.microsoft.com/office/excel/2006/main">
          <x14:cfRule type="dataBar" id="{C8CF5448-2A1F-124E-AC13-235129C020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6C858E-592B-CD46-9FF9-4B6ACD46BEDD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AD28:AD45</xm:sqref>
        </x14:conditionalFormatting>
        <x14:conditionalFormatting xmlns:xm="http://schemas.microsoft.com/office/excel/2006/main">
          <x14:cfRule type="dataBar" id="{3ACD5FCC-98BF-1240-810C-BFA4600EBC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6F4A001-D736-CD4D-9844-06D3954B6BA2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AF5:AF22</xm:sqref>
        </x14:conditionalFormatting>
        <x14:conditionalFormatting xmlns:xm="http://schemas.microsoft.com/office/excel/2006/main">
          <x14:cfRule type="dataBar" id="{2D048BFA-5332-ED44-83A2-ED9B0D3409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C6F11D7-6731-4540-B30B-1D3BA98F0F3A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AF28:AF45</xm:sqref>
        </x14:conditionalFormatting>
        <x14:conditionalFormatting xmlns:xm="http://schemas.microsoft.com/office/excel/2006/main">
          <x14:cfRule type="dataBar" id="{FCD07AC0-FE07-1044-9AA3-0E9F654D6F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2233B8D-B012-8B49-B85F-2CE129838E31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AI5:AI22</xm:sqref>
        </x14:conditionalFormatting>
        <x14:conditionalFormatting xmlns:xm="http://schemas.microsoft.com/office/excel/2006/main">
          <x14:cfRule type="dataBar" id="{4DDD7758-5A62-9D43-92CF-1956C50934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7F206E2-9C48-DD4C-BFBB-A320273C2A02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AI28:AI45</xm:sqref>
        </x14:conditionalFormatting>
        <x14:conditionalFormatting xmlns:xm="http://schemas.microsoft.com/office/excel/2006/main">
          <x14:cfRule type="dataBar" id="{33158B99-FAB2-7844-B911-E9618FF1360D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BAF3052-7728-154E-A217-3859578451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AK5:AK22</xm:sqref>
        </x14:conditionalFormatting>
        <x14:conditionalFormatting xmlns:xm="http://schemas.microsoft.com/office/excel/2006/main">
          <x14:cfRule type="dataBar" id="{874296CC-F677-5042-9D56-E425C06EBE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E76DE6F-1525-DB44-B5D5-A9341F861982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AK28:AK45</xm:sqref>
        </x14:conditionalFormatting>
        <x14:conditionalFormatting xmlns:xm="http://schemas.microsoft.com/office/excel/2006/main">
          <x14:cfRule type="dataBar" id="{62BF09FF-D60F-A642-BA04-0922C15AFE5B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2FED93E-9FFC-3C4A-B9D5-B0A9F32365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AM5:AM22</xm:sqref>
        </x14:conditionalFormatting>
        <x14:conditionalFormatting xmlns:xm="http://schemas.microsoft.com/office/excel/2006/main">
          <x14:cfRule type="dataBar" id="{C3ED03CE-065C-C441-9E1A-6DAACD3390CF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DEC8890-7DE7-D346-A71E-E131DD3284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AM28:AM45</xm:sqref>
        </x14:conditionalFormatting>
        <x14:conditionalFormatting xmlns:xm="http://schemas.microsoft.com/office/excel/2006/main">
          <x14:cfRule type="dataBar" id="{33594D56-A60C-7649-B937-BF67629C064C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FBA124A-9F5C-CD42-9F90-67D543D5EC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AO5:AO22</xm:sqref>
        </x14:conditionalFormatting>
        <x14:conditionalFormatting xmlns:xm="http://schemas.microsoft.com/office/excel/2006/main">
          <x14:cfRule type="dataBar" id="{2367F497-E517-F140-9B7C-CA15E3FE01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311598A-6FD1-1540-8CAC-54B91B8EBB4B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AO28:AO45</xm:sqref>
        </x14:conditionalFormatting>
        <x14:conditionalFormatting xmlns:xm="http://schemas.microsoft.com/office/excel/2006/main">
          <x14:cfRule type="dataBar" id="{1AF868CC-36AD-4048-829D-AD8FCADB83B5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411CE8F-64F5-7546-B82A-82F4D2D675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AQ5:AQ22</xm:sqref>
        </x14:conditionalFormatting>
        <x14:conditionalFormatting xmlns:xm="http://schemas.microsoft.com/office/excel/2006/main">
          <x14:cfRule type="dataBar" id="{46BCD727-54F7-954F-9F2C-C45F7A9B1BE9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27AB839-A45B-0049-86F2-48815FC597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AQ28:AQ45</xm:sqref>
        </x14:conditionalFormatting>
        <x14:conditionalFormatting xmlns:xm="http://schemas.microsoft.com/office/excel/2006/main">
          <x14:cfRule type="dataBar" id="{9183EBD6-A494-C64D-8A55-C641477079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75299FF-40D4-264C-B76B-B2B9A88C4ADB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m:sqref>AT5:AT22</xm:sqref>
        </x14:conditionalFormatting>
        <x14:conditionalFormatting xmlns:xm="http://schemas.microsoft.com/office/excel/2006/main">
          <x14:cfRule type="dataBar" id="{79D5D1B2-E57A-3544-B1D1-AA8D41CB42DD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14:cfRule type="dataBar" id="{C64D7585-C70B-CF46-A7AA-3EC10C8F45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AT28:AT45</xm:sqref>
        </x14:conditionalFormatting>
        <x14:conditionalFormatting xmlns:xm="http://schemas.microsoft.com/office/excel/2006/main">
          <x14:cfRule type="dataBar" id="{8486516D-71E9-8040-8BB7-DBFA3EA6E98F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14:cfRule type="dataBar" id="{A40C63BA-F883-D841-B0DB-D26142A154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AV5:AV22</xm:sqref>
        </x14:conditionalFormatting>
        <x14:conditionalFormatting xmlns:xm="http://schemas.microsoft.com/office/excel/2006/main">
          <x14:cfRule type="dataBar" id="{29CE9823-48A7-8A4A-89DC-F9BB8F146ED0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14:cfRule type="dataBar" id="{1EAAC12F-AADE-2A4C-9B48-EEF34B7F54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AV28:AV45</xm:sqref>
        </x14:conditionalFormatting>
        <x14:conditionalFormatting xmlns:xm="http://schemas.microsoft.com/office/excel/2006/main">
          <x14:cfRule type="dataBar" id="{EF9334CD-59FF-7744-960B-F76B3E5918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5378E14-8674-B94F-BC8D-34111EA761B1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m:sqref>AX5:AX22</xm:sqref>
        </x14:conditionalFormatting>
        <x14:conditionalFormatting xmlns:xm="http://schemas.microsoft.com/office/excel/2006/main">
          <x14:cfRule type="dataBar" id="{6AFA343F-3074-1342-8CFE-64B1105508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F987EE3-0FBC-DB47-9222-2F28BD4775E0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m:sqref>AX28:AX45</xm:sqref>
        </x14:conditionalFormatting>
        <x14:conditionalFormatting xmlns:xm="http://schemas.microsoft.com/office/excel/2006/main">
          <x14:cfRule type="dataBar" id="{173CFD71-4AD7-D246-B327-3FAAB27CE6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D103BD8-ECE6-EE44-9228-95CB18FE50F6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m:sqref>AZ5:AZ22</xm:sqref>
        </x14:conditionalFormatting>
        <x14:conditionalFormatting xmlns:xm="http://schemas.microsoft.com/office/excel/2006/main">
          <x14:cfRule type="dataBar" id="{93C0363D-BF4C-BA4D-9B71-81EFF7F385CA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14:cfRule type="dataBar" id="{4B884287-2F5F-E744-9DEC-AA82F9CD4F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AZ28:AZ45</xm:sqref>
        </x14:conditionalFormatting>
        <x14:conditionalFormatting xmlns:xm="http://schemas.microsoft.com/office/excel/2006/main">
          <x14:cfRule type="dataBar" id="{D3DF4490-E8EF-C648-882F-D868360D39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20A26B3-FACA-EB4C-8504-6455BC3CA506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m:sqref>BB5:BB22</xm:sqref>
        </x14:conditionalFormatting>
        <x14:conditionalFormatting xmlns:xm="http://schemas.microsoft.com/office/excel/2006/main">
          <x14:cfRule type="dataBar" id="{26FF2319-E426-CA4F-AA92-A4FDCFA7F1BF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14:cfRule type="dataBar" id="{6CA50840-5475-AC49-AEDD-6C8A7AD4A4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BB28:BB45</xm:sqref>
        </x14:conditionalFormatting>
        <x14:conditionalFormatting xmlns:xm="http://schemas.microsoft.com/office/excel/2006/main">
          <x14:cfRule type="dataBar" id="{68B491B2-485E-694D-A670-61F7214C29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11063F8-CFE2-894D-859E-589C599913FC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BE5:BE22</xm:sqref>
        </x14:conditionalFormatting>
        <x14:conditionalFormatting xmlns:xm="http://schemas.microsoft.com/office/excel/2006/main">
          <x14:cfRule type="dataBar" id="{0188D9A9-530D-AF4D-9ED8-A8FC406E4D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B2EE5C2-C3FE-274E-A088-8BE294381347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BE28:BE45</xm:sqref>
        </x14:conditionalFormatting>
        <x14:conditionalFormatting xmlns:xm="http://schemas.microsoft.com/office/excel/2006/main">
          <x14:cfRule type="dataBar" id="{756A43FF-DFA9-2745-B084-503755944A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74E8AB5-5A7C-DC46-922A-481325A315E1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BG5:BG22</xm:sqref>
        </x14:conditionalFormatting>
        <x14:conditionalFormatting xmlns:xm="http://schemas.microsoft.com/office/excel/2006/main">
          <x14:cfRule type="dataBar" id="{94116D82-3D2C-694A-AF3A-527755FF1386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C0671CE7-50E2-7842-A74E-6844D038EB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BG28:BG45</xm:sqref>
        </x14:conditionalFormatting>
        <x14:conditionalFormatting xmlns:xm="http://schemas.microsoft.com/office/excel/2006/main">
          <x14:cfRule type="dataBar" id="{636128C5-E8A8-6943-90AE-DC70DEDB631E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0A93B99E-1889-034C-95F9-4AF2306D94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BI5:BI22</xm:sqref>
        </x14:conditionalFormatting>
        <x14:conditionalFormatting xmlns:xm="http://schemas.microsoft.com/office/excel/2006/main">
          <x14:cfRule type="dataBar" id="{90EC4BEB-BDFA-B245-B73D-19279A91C38E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E66804D7-8C59-C64B-95F3-7E0AD46EA7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BI28:BI45</xm:sqref>
        </x14:conditionalFormatting>
        <x14:conditionalFormatting xmlns:xm="http://schemas.microsoft.com/office/excel/2006/main">
          <x14:cfRule type="dataBar" id="{A14D7B3D-BF3B-3949-845A-D9ED83A186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D7C1917-BB8D-4B44-99C2-AF3E11DE4385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BK5:BK22</xm:sqref>
        </x14:conditionalFormatting>
        <x14:conditionalFormatting xmlns:xm="http://schemas.microsoft.com/office/excel/2006/main">
          <x14:cfRule type="dataBar" id="{33EB2DA0-FACF-6C49-B106-3FFABEFD50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883510D-C829-0247-A518-668390B27D7D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BK28:BK45</xm:sqref>
        </x14:conditionalFormatting>
        <x14:conditionalFormatting xmlns:xm="http://schemas.microsoft.com/office/excel/2006/main">
          <x14:cfRule type="dataBar" id="{525C4C03-60F5-B54F-8EEC-7816E7CDF88D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E6E7CA6D-E9B4-CC40-BB8A-D502A2F830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BM5:BM22</xm:sqref>
        </x14:conditionalFormatting>
        <x14:conditionalFormatting xmlns:xm="http://schemas.microsoft.com/office/excel/2006/main">
          <x14:cfRule type="dataBar" id="{6D4407F7-9C22-014D-9FA3-835435C5A998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81882248-2568-2F42-A53C-DF58A762B0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BM28:BM45</xm:sqref>
        </x14:conditionalFormatting>
        <x14:conditionalFormatting xmlns:xm="http://schemas.microsoft.com/office/excel/2006/main">
          <x14:cfRule type="dataBar" id="{4372FC90-6F5D-8E4A-8264-3F598610FC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2FE199E-590D-B746-BEC9-A1BA78E3977B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BO5:BO22</xm:sqref>
        </x14:conditionalFormatting>
        <x14:conditionalFormatting xmlns:xm="http://schemas.microsoft.com/office/excel/2006/main">
          <x14:cfRule type="dataBar" id="{9B2312DF-F992-4741-8D68-1F0F740DCA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25533B7-0A02-9D4F-855B-0D5746801A11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BO28:BO45</xm:sqref>
        </x14:conditionalFormatting>
        <x14:conditionalFormatting xmlns:xm="http://schemas.microsoft.com/office/excel/2006/main">
          <x14:cfRule type="dataBar" id="{432A889F-27E4-6747-A16D-391528ED6D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B3C85E3-F164-5140-920F-A67F91C8E437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BQ5:BQ22</xm:sqref>
        </x14:conditionalFormatting>
        <x14:conditionalFormatting xmlns:xm="http://schemas.microsoft.com/office/excel/2006/main">
          <x14:cfRule type="dataBar" id="{9D39FFE0-80EE-F64F-9C54-01A98F292B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54BE5C6-8069-F44E-9791-6CBC213C027E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BQ28:BQ45</xm:sqref>
        </x14:conditionalFormatting>
        <x14:conditionalFormatting xmlns:xm="http://schemas.microsoft.com/office/excel/2006/main">
          <x14:cfRule type="dataBar" id="{9FDCD368-6438-3E42-811B-7EB0CE3D4659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BT5:BT22</xm:sqref>
        </x14:conditionalFormatting>
        <x14:conditionalFormatting xmlns:xm="http://schemas.microsoft.com/office/excel/2006/main">
          <x14:cfRule type="dataBar" id="{98A19335-7941-CD43-B2B6-87BDFFA24A0D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BT28:BT45</xm:sqref>
        </x14:conditionalFormatting>
        <x14:conditionalFormatting xmlns:xm="http://schemas.microsoft.com/office/excel/2006/main">
          <x14:cfRule type="dataBar" id="{4CED82B4-F41F-1D46-921B-3522C5160406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BV5:BV22</xm:sqref>
        </x14:conditionalFormatting>
        <x14:conditionalFormatting xmlns:xm="http://schemas.microsoft.com/office/excel/2006/main">
          <x14:cfRule type="dataBar" id="{BD8BF2AE-DCB3-2D4D-BBAF-9DF2259BFD16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BV28:BV45</xm:sqref>
        </x14:conditionalFormatting>
        <x14:conditionalFormatting xmlns:xm="http://schemas.microsoft.com/office/excel/2006/main">
          <x14:cfRule type="dataBar" id="{E4D3F56F-74EC-2544-BD78-49BC16D7E300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BX5:BX22</xm:sqref>
        </x14:conditionalFormatting>
        <x14:conditionalFormatting xmlns:xm="http://schemas.microsoft.com/office/excel/2006/main">
          <x14:cfRule type="dataBar" id="{752186F6-7002-6448-8B62-F01E48044221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BX28:BX45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ACF37-31AC-7547-AECB-852EB97151E6}">
  <sheetPr>
    <tabColor rgb="FFFFFF00"/>
  </sheetPr>
  <dimension ref="A1:BZ46"/>
  <sheetViews>
    <sheetView topLeftCell="A13" zoomScaleNormal="100" workbookViewId="0">
      <pane xSplit="1" topLeftCell="B1" activePane="topRight" state="frozen"/>
      <selection activeCell="A4" sqref="A4"/>
      <selection pane="topRight" activeCell="B4" sqref="B4:BY4"/>
    </sheetView>
  </sheetViews>
  <sheetFormatPr baseColWidth="10" defaultRowHeight="16" x14ac:dyDescent="0.2"/>
  <cols>
    <col min="1" max="1" width="30.33203125" bestFit="1" customWidth="1"/>
    <col min="2" max="2" width="11.1640625" bestFit="1" customWidth="1"/>
    <col min="3" max="3" width="3.6640625" customWidth="1"/>
    <col min="5" max="5" width="3.6640625" customWidth="1"/>
    <col min="7" max="7" width="3.6640625" customWidth="1"/>
    <col min="9" max="9" width="3.6640625" customWidth="1"/>
    <col min="10" max="10" width="11" customWidth="1"/>
    <col min="11" max="12" width="3.6640625" customWidth="1"/>
    <col min="14" max="14" width="3.6640625" customWidth="1"/>
    <col min="16" max="16" width="3.6640625" customWidth="1"/>
    <col min="18" max="18" width="3.6640625" customWidth="1"/>
    <col min="20" max="20" width="3.6640625" customWidth="1"/>
    <col min="21" max="21" width="11" customWidth="1"/>
    <col min="22" max="23" width="3.6640625" customWidth="1"/>
    <col min="25" max="25" width="3.6640625" customWidth="1"/>
    <col min="27" max="27" width="3.6640625" customWidth="1"/>
    <col min="29" max="29" width="3.6640625" customWidth="1"/>
    <col min="31" max="31" width="3.6640625" customWidth="1"/>
    <col min="32" max="32" width="11" customWidth="1"/>
    <col min="33" max="34" width="3.6640625" customWidth="1"/>
    <col min="36" max="36" width="3.6640625" customWidth="1"/>
    <col min="38" max="38" width="3.6640625" customWidth="1"/>
    <col min="40" max="40" width="3.6640625" customWidth="1"/>
    <col min="42" max="42" width="3.6640625" customWidth="1"/>
    <col min="43" max="43" width="11" customWidth="1"/>
    <col min="44" max="45" width="3.6640625" customWidth="1"/>
    <col min="47" max="47" width="3.6640625" customWidth="1"/>
    <col min="49" max="49" width="3.6640625" customWidth="1"/>
    <col min="51" max="51" width="3.6640625" customWidth="1"/>
    <col min="53" max="53" width="3.6640625" customWidth="1"/>
    <col min="54" max="54" width="11" customWidth="1"/>
    <col min="55" max="56" width="3.6640625" customWidth="1"/>
    <col min="58" max="58" width="3.6640625" customWidth="1"/>
    <col min="60" max="60" width="3.6640625" customWidth="1"/>
    <col min="62" max="62" width="3.6640625" customWidth="1"/>
    <col min="64" max="64" width="3.6640625" customWidth="1"/>
    <col min="66" max="66" width="3.6640625" customWidth="1"/>
    <col min="68" max="68" width="3.6640625" customWidth="1"/>
    <col min="69" max="69" width="11" customWidth="1"/>
    <col min="70" max="71" width="3.6640625" customWidth="1"/>
    <col min="73" max="73" width="3.6640625" customWidth="1"/>
    <col min="75" max="75" width="3.6640625" customWidth="1"/>
    <col min="77" max="77" width="3.6640625" customWidth="1"/>
  </cols>
  <sheetData>
    <row r="1" spans="1:78" ht="35" x14ac:dyDescent="0.35">
      <c r="A1" s="68" t="s">
        <v>308</v>
      </c>
      <c r="B1" s="154">
        <v>2024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</row>
    <row r="2" spans="1:78" ht="17" thickBot="1" x14ac:dyDescent="0.2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69"/>
      <c r="BM2" s="69"/>
      <c r="BN2" s="69"/>
      <c r="BO2" s="69"/>
      <c r="BP2" s="69"/>
      <c r="BQ2" s="69"/>
      <c r="BR2" s="69"/>
      <c r="BS2" s="69"/>
      <c r="BT2" s="69"/>
      <c r="BU2" s="69"/>
      <c r="BV2" s="69"/>
      <c r="BW2" s="69"/>
      <c r="BX2" s="69"/>
      <c r="BY2" s="69"/>
      <c r="BZ2" s="69"/>
    </row>
    <row r="3" spans="1:78" s="25" customFormat="1" ht="25" customHeight="1" thickBot="1" x14ac:dyDescent="0.25">
      <c r="A3" s="240" t="s">
        <v>0</v>
      </c>
      <c r="B3" s="242" t="s">
        <v>298</v>
      </c>
      <c r="C3" s="243"/>
      <c r="D3" s="243"/>
      <c r="E3" s="243"/>
      <c r="F3" s="243"/>
      <c r="G3" s="243"/>
      <c r="H3" s="243"/>
      <c r="I3" s="243"/>
      <c r="J3" s="244"/>
      <c r="K3" s="244"/>
      <c r="L3" s="39"/>
      <c r="M3" s="245" t="s">
        <v>299</v>
      </c>
      <c r="N3" s="246"/>
      <c r="O3" s="246"/>
      <c r="P3" s="246"/>
      <c r="Q3" s="246"/>
      <c r="R3" s="246"/>
      <c r="S3" s="246"/>
      <c r="T3" s="246"/>
      <c r="U3" s="247"/>
      <c r="V3" s="247"/>
      <c r="W3" s="39"/>
      <c r="X3" s="248" t="s">
        <v>301</v>
      </c>
      <c r="Y3" s="249"/>
      <c r="Z3" s="249"/>
      <c r="AA3" s="249"/>
      <c r="AB3" s="249"/>
      <c r="AC3" s="249"/>
      <c r="AD3" s="249"/>
      <c r="AE3" s="249"/>
      <c r="AF3" s="250"/>
      <c r="AG3" s="250"/>
      <c r="AH3" s="39"/>
      <c r="AI3" s="251" t="s">
        <v>303</v>
      </c>
      <c r="AJ3" s="252"/>
      <c r="AK3" s="252"/>
      <c r="AL3" s="252"/>
      <c r="AM3" s="252"/>
      <c r="AN3" s="252"/>
      <c r="AO3" s="252"/>
      <c r="AP3" s="252"/>
      <c r="AQ3" s="253"/>
      <c r="AR3" s="253"/>
      <c r="AS3" s="39"/>
      <c r="AT3" s="254" t="s">
        <v>363</v>
      </c>
      <c r="AU3" s="255"/>
      <c r="AV3" s="255"/>
      <c r="AW3" s="255"/>
      <c r="AX3" s="255"/>
      <c r="AY3" s="255"/>
      <c r="AZ3" s="255"/>
      <c r="BA3" s="255"/>
      <c r="BB3" s="256"/>
      <c r="BC3" s="256"/>
      <c r="BD3" s="39"/>
      <c r="BE3" s="233" t="s">
        <v>305</v>
      </c>
      <c r="BF3" s="234"/>
      <c r="BG3" s="234"/>
      <c r="BH3" s="234"/>
      <c r="BI3" s="234"/>
      <c r="BJ3" s="234"/>
      <c r="BK3" s="234"/>
      <c r="BL3" s="234"/>
      <c r="BM3" s="234"/>
      <c r="BN3" s="234"/>
      <c r="BO3" s="234"/>
      <c r="BP3" s="234"/>
      <c r="BQ3" s="235"/>
      <c r="BR3" s="236"/>
      <c r="BS3" s="39"/>
      <c r="BT3" s="237" t="s">
        <v>337</v>
      </c>
      <c r="BU3" s="238"/>
      <c r="BV3" s="238"/>
      <c r="BW3" s="238"/>
      <c r="BX3" s="238"/>
      <c r="BY3" s="239"/>
      <c r="BZ3" s="70"/>
    </row>
    <row r="4" spans="1:78" s="2" customFormat="1" ht="69" thickBot="1" x14ac:dyDescent="0.25">
      <c r="A4" s="241"/>
      <c r="B4" s="4" t="s">
        <v>311</v>
      </c>
      <c r="C4" s="5" t="s">
        <v>343</v>
      </c>
      <c r="D4" s="5" t="s">
        <v>312</v>
      </c>
      <c r="E4" s="5" t="s">
        <v>343</v>
      </c>
      <c r="F4" s="5" t="s">
        <v>306</v>
      </c>
      <c r="G4" s="5" t="s">
        <v>343</v>
      </c>
      <c r="H4" s="5" t="s">
        <v>313</v>
      </c>
      <c r="I4" s="6" t="s">
        <v>343</v>
      </c>
      <c r="J4" s="27" t="s">
        <v>327</v>
      </c>
      <c r="K4" s="38" t="s">
        <v>343</v>
      </c>
      <c r="L4" s="40"/>
      <c r="M4" s="7" t="s">
        <v>316</v>
      </c>
      <c r="N4" s="8" t="s">
        <v>343</v>
      </c>
      <c r="O4" s="8" t="s">
        <v>315</v>
      </c>
      <c r="P4" s="8" t="s">
        <v>343</v>
      </c>
      <c r="Q4" s="8" t="s">
        <v>314</v>
      </c>
      <c r="R4" s="8" t="s">
        <v>343</v>
      </c>
      <c r="S4" s="8" t="s">
        <v>300</v>
      </c>
      <c r="T4" s="9" t="s">
        <v>343</v>
      </c>
      <c r="U4" s="30" t="s">
        <v>328</v>
      </c>
      <c r="V4" s="31" t="s">
        <v>343</v>
      </c>
      <c r="W4" s="40"/>
      <c r="X4" s="41" t="s">
        <v>317</v>
      </c>
      <c r="Y4" s="23" t="s">
        <v>343</v>
      </c>
      <c r="Z4" s="23" t="s">
        <v>318</v>
      </c>
      <c r="AA4" s="23" t="s">
        <v>343</v>
      </c>
      <c r="AB4" s="23" t="s">
        <v>319</v>
      </c>
      <c r="AC4" s="23" t="s">
        <v>343</v>
      </c>
      <c r="AD4" s="42" t="s">
        <v>302</v>
      </c>
      <c r="AE4" s="43" t="s">
        <v>343</v>
      </c>
      <c r="AF4" s="44" t="s">
        <v>329</v>
      </c>
      <c r="AG4" s="45" t="s">
        <v>343</v>
      </c>
      <c r="AH4" s="40"/>
      <c r="AI4" s="13" t="s">
        <v>320</v>
      </c>
      <c r="AJ4" s="14" t="s">
        <v>343</v>
      </c>
      <c r="AK4" s="14" t="s">
        <v>321</v>
      </c>
      <c r="AL4" s="14" t="s">
        <v>343</v>
      </c>
      <c r="AM4" s="14" t="s">
        <v>322</v>
      </c>
      <c r="AN4" s="14" t="s">
        <v>343</v>
      </c>
      <c r="AO4" s="14" t="s">
        <v>347</v>
      </c>
      <c r="AP4" s="15" t="s">
        <v>343</v>
      </c>
      <c r="AQ4" s="33" t="s">
        <v>330</v>
      </c>
      <c r="AR4" s="34" t="s">
        <v>343</v>
      </c>
      <c r="AS4" s="40"/>
      <c r="AT4" s="183" t="s">
        <v>359</v>
      </c>
      <c r="AU4" s="184" t="s">
        <v>343</v>
      </c>
      <c r="AV4" s="184" t="s">
        <v>360</v>
      </c>
      <c r="AW4" s="184" t="s">
        <v>343</v>
      </c>
      <c r="AX4" s="184" t="s">
        <v>361</v>
      </c>
      <c r="AY4" s="184" t="s">
        <v>343</v>
      </c>
      <c r="AZ4" s="184" t="s">
        <v>362</v>
      </c>
      <c r="BA4" s="185" t="s">
        <v>343</v>
      </c>
      <c r="BB4" s="186" t="s">
        <v>364</v>
      </c>
      <c r="BC4" s="187" t="s">
        <v>343</v>
      </c>
      <c r="BD4" s="40"/>
      <c r="BE4" s="16" t="s">
        <v>332</v>
      </c>
      <c r="BF4" s="17" t="s">
        <v>343</v>
      </c>
      <c r="BG4" s="17" t="s">
        <v>334</v>
      </c>
      <c r="BH4" s="17" t="s">
        <v>343</v>
      </c>
      <c r="BI4" s="17" t="s">
        <v>333</v>
      </c>
      <c r="BJ4" s="17" t="s">
        <v>343</v>
      </c>
      <c r="BK4" s="17" t="s">
        <v>335</v>
      </c>
      <c r="BL4" s="17" t="s">
        <v>343</v>
      </c>
      <c r="BM4" s="17" t="s">
        <v>323</v>
      </c>
      <c r="BN4" s="17" t="s">
        <v>343</v>
      </c>
      <c r="BO4" s="17" t="s">
        <v>336</v>
      </c>
      <c r="BP4" s="35" t="s">
        <v>343</v>
      </c>
      <c r="BQ4" s="36" t="s">
        <v>331</v>
      </c>
      <c r="BR4" s="37" t="s">
        <v>343</v>
      </c>
      <c r="BS4" s="40"/>
      <c r="BT4" s="41" t="s">
        <v>325</v>
      </c>
      <c r="BU4" s="23" t="s">
        <v>343</v>
      </c>
      <c r="BV4" s="23" t="s">
        <v>326</v>
      </c>
      <c r="BW4" s="23" t="s">
        <v>343</v>
      </c>
      <c r="BX4" s="23" t="s">
        <v>324</v>
      </c>
      <c r="BY4" s="24" t="s">
        <v>343</v>
      </c>
      <c r="BZ4" s="71"/>
    </row>
    <row r="5" spans="1:78" s="3" customFormat="1" ht="25" customHeight="1" x14ac:dyDescent="0.2">
      <c r="A5" s="75" t="s">
        <v>14</v>
      </c>
      <c r="B5" s="46">
        <f t="shared" ref="B5:B22" ca="1" si="0">VLOOKUP($A5,INDIRECT("'"&amp;$B$1&amp;"'!$A:$IZ"),222,FALSE)</f>
        <v>0.95499999999999996</v>
      </c>
      <c r="C5" s="47">
        <f ca="1">RANK(B5,B$5:B$22)</f>
        <v>10</v>
      </c>
      <c r="D5" s="48">
        <f t="shared" ref="D5:D22" ca="1" si="1">VLOOKUP($A5,INDIRECT("'"&amp;$B$1&amp;"'!$A:$IZ"),218,FALSE)</f>
        <v>-2.7389999999999999</v>
      </c>
      <c r="E5" s="47">
        <f ca="1">RANK(D5,D$5:D$22)</f>
        <v>11</v>
      </c>
      <c r="F5" s="48">
        <f t="shared" ref="F5:F22" ca="1" si="2">VLOOKUP($A5,INDIRECT("'"&amp;$B$1&amp;"'!$A:$IZ"),49,FALSE)</f>
        <v>72.366</v>
      </c>
      <c r="G5" s="47">
        <f ca="1">RANK(F5,F$5:F$22)</f>
        <v>17</v>
      </c>
      <c r="H5" s="48">
        <f t="shared" ref="H5:H22" ca="1" si="3">VLOOKUP($A5,INDIRECT("'"&amp;$B$1&amp;"'!$A:$IZ"),229,FALSE)</f>
        <v>-2.6960000000000002</v>
      </c>
      <c r="I5" s="47">
        <f ca="1">RANK(H5,H$5:H$22)</f>
        <v>14</v>
      </c>
      <c r="J5" s="49">
        <f t="shared" ref="J5:J22" ca="1" si="4">104-(C5+E5+G5+I5)</f>
        <v>52</v>
      </c>
      <c r="K5" s="47">
        <f ca="1">RANK(J5,J$5:J$22)</f>
        <v>15</v>
      </c>
      <c r="L5" s="50"/>
      <c r="M5" s="46">
        <f t="shared" ref="M5:M22" ca="1" si="5">VLOOKUP($A5,INDIRECT("'"&amp;$B$1&amp;"'!$A:$IZ"),88,FALSE)</f>
        <v>11.558</v>
      </c>
      <c r="N5" s="47">
        <f t="shared" ref="N5:N22" ca="1" si="6">RANK(M5,M$5:M$22)</f>
        <v>13</v>
      </c>
      <c r="O5" s="46">
        <f t="shared" ref="O5:O22" ca="1" si="7">VLOOKUP($A5,INDIRECT("'"&amp;$B$1&amp;"'!$A:$IZ"),84,FALSE)</f>
        <v>19.414000000000001</v>
      </c>
      <c r="P5" s="47">
        <f ca="1">RANK(O5,O$5:O$22)</f>
        <v>13</v>
      </c>
      <c r="Q5" s="46">
        <f t="shared" ref="Q5:Q22" ca="1" si="8">VLOOKUP($A5,INDIRECT("'"&amp;$B$1&amp;"'!$A:$IZ"),85,FALSE)</f>
        <v>20.483000000000001</v>
      </c>
      <c r="R5" s="47">
        <f ca="1">RANK(Q5,Q$5:Q$22)</f>
        <v>15</v>
      </c>
      <c r="S5" s="48">
        <f t="shared" ref="S5:S22" ca="1" si="9">VLOOKUP($A5,INDIRECT("'"&amp;$B$1&amp;"'!$A:$IZ"),29,FALSE)</f>
        <v>1.3340000000000001</v>
      </c>
      <c r="T5" s="47">
        <f ca="1">RANK(S5,S$5:S$22)</f>
        <v>5</v>
      </c>
      <c r="U5" s="49">
        <f ca="1">104-(N5+P5+R5+T5)</f>
        <v>58</v>
      </c>
      <c r="V5" s="47">
        <f ca="1">RANK(U5,U$5:U$22)</f>
        <v>12</v>
      </c>
      <c r="W5" s="50"/>
      <c r="X5" s="46">
        <f t="shared" ref="X5:X22" ca="1" si="10">VLOOKUP($A5,INDIRECT("'"&amp;$B$1&amp;"'!$A:$IZ"),65,FALSE)</f>
        <v>45.021999999999998</v>
      </c>
      <c r="Y5" s="47">
        <f ca="1">RANK(X5,X$5:X$22)</f>
        <v>9</v>
      </c>
      <c r="Z5" s="46">
        <f t="shared" ref="Z5:Z22" ca="1" si="11">VLOOKUP($A5,INDIRECT("'"&amp;$B$1&amp;"'!$A:$IZ"),64,FALSE)</f>
        <v>24.581</v>
      </c>
      <c r="AA5" s="47">
        <f ca="1">RANK(Z5,Z$5:Z$22)</f>
        <v>6</v>
      </c>
      <c r="AB5" s="46">
        <f t="shared" ref="AB5:AB22" ca="1" si="12">VLOOKUP($A5,INDIRECT("'"&amp;$B$1&amp;"'!$A:$IZ"),63,FALSE)</f>
        <v>52.941000000000003</v>
      </c>
      <c r="AC5" s="47">
        <f ca="1">RANK(AB5,AB$5:AB$22)</f>
        <v>4</v>
      </c>
      <c r="AD5" s="46">
        <f t="shared" ref="AD5:AD22" ca="1" si="13">VLOOKUP($A5,INDIRECT("'"&amp;$B$1&amp;"'!$A:$IZ"),71,FALSE)</f>
        <v>5.22</v>
      </c>
      <c r="AE5" s="47">
        <f ca="1">RANK(AD5,AD$5:AD$22)</f>
        <v>6</v>
      </c>
      <c r="AF5" s="49">
        <f ca="1">104-(Y5+AA5+AC5+AE5)</f>
        <v>79</v>
      </c>
      <c r="AG5" s="47">
        <f ca="1">RANK(AF5,AF$5:AF$22)</f>
        <v>5</v>
      </c>
      <c r="AH5" s="50"/>
      <c r="AI5" s="46">
        <f t="shared" ref="AI5:AI22" ca="1" si="14">VLOOKUP($A5,INDIRECT("'"&amp;$B$1&amp;"'!$A:$IZ"),183,FALSE)</f>
        <v>8.9570000000000007</v>
      </c>
      <c r="AJ5" s="47">
        <f ca="1">RANK(AI5,AI$5:AI$22,1)</f>
        <v>7</v>
      </c>
      <c r="AK5" s="46">
        <f t="shared" ref="AK5:AK22" ca="1" si="15">VLOOKUP($A5,INDIRECT("'"&amp;$B$1&amp;"'!$A:$IZ"),181,FALSE)</f>
        <v>20.491</v>
      </c>
      <c r="AL5" s="47">
        <f ca="1">RANK(AK5,AK$5:AK$22,1)</f>
        <v>13</v>
      </c>
      <c r="AM5" s="46">
        <f t="shared" ref="AM5:AM22" ca="1" si="16">VLOOKUP($A5,INDIRECT("'"&amp;$B$1&amp;"'!$A:$IZ"),182,FALSE)</f>
        <v>20.832999999999998</v>
      </c>
      <c r="AN5" s="47">
        <f ca="1">RANK(AM5,AM$5:AM$22,1)</f>
        <v>5</v>
      </c>
      <c r="AO5" s="46">
        <f ca="1">VLOOKUP($A5,INDIRECT("'"&amp;$B$1&amp;"'!$A:$IZ"),163,FALSE)</f>
        <v>22.533000000000001</v>
      </c>
      <c r="AP5" s="47">
        <f ca="1">RANK(AO5,AO$5:AO$22,1)</f>
        <v>6</v>
      </c>
      <c r="AQ5" s="49">
        <f ca="1">104-(AJ5+AL5+AN5+AP5)</f>
        <v>73</v>
      </c>
      <c r="AR5" s="47">
        <f ca="1">RANK(AQ5,AQ$5:AQ$22)</f>
        <v>9</v>
      </c>
      <c r="AS5" s="50"/>
      <c r="AT5" s="46">
        <f ca="1">VLOOKUP($A5,INDIRECT("'"&amp;$B$1&amp;"'!$A:$IZ"),250,FALSE)</f>
        <v>-0.73899999999999999</v>
      </c>
      <c r="AU5" s="47">
        <f ca="1">RANK(AT5,AT$5:AT$22,0)</f>
        <v>9</v>
      </c>
      <c r="AV5" s="46">
        <f ca="1">VLOOKUP($A5,INDIRECT("'"&amp;$B$1&amp;"'!$A:$IZ"),92,FALSE)</f>
        <v>9.8699999999999992</v>
      </c>
      <c r="AW5" s="47">
        <f ca="1">RANK(AV5,AV$5:AV$22,0)</f>
        <v>14</v>
      </c>
      <c r="AX5" s="46">
        <f ca="1">VLOOKUP($A5,INDIRECT("'"&amp;$B$1&amp;"'!$A:$IZ"),93,FALSE)</f>
        <v>292.21699999999998</v>
      </c>
      <c r="AY5" s="47">
        <f ca="1">RANK(AX5,AX$5:AX$22,0)</f>
        <v>9</v>
      </c>
      <c r="AZ5" s="46">
        <f ca="1">VLOOKUP($A5,INDIRECT("'"&amp;$B$1&amp;"'!$A:$IZ"),108,FALSE)</f>
        <v>45.347999999999999</v>
      </c>
      <c r="BA5" s="47">
        <f ca="1">RANK(AZ5,AZ$5:AZ$22,0)</f>
        <v>5</v>
      </c>
      <c r="BB5" s="46">
        <f ca="1">104-(AU5+AW5+AY5+BA5)</f>
        <v>67</v>
      </c>
      <c r="BC5" s="47">
        <f ca="1">RANK(BB5,BB$5:BB$22)</f>
        <v>11</v>
      </c>
      <c r="BD5" s="50"/>
      <c r="BE5" s="46">
        <f t="shared" ref="BE5:BE22" ca="1" si="17">VLOOKUP($A5,INDIRECT("'"&amp;$B$1&amp;"'!$A:$IZ"),80,FALSE)</f>
        <v>44.216999999999999</v>
      </c>
      <c r="BF5" s="47">
        <f ca="1">RANK(BE5,BE$5:BE$22)</f>
        <v>13</v>
      </c>
      <c r="BG5" s="46">
        <f t="shared" ref="BG5:BG22" ca="1" si="18">VLOOKUP($A5,INDIRECT("'"&amp;$B$1&amp;"'!$A:$IZ"),177,FALSE)</f>
        <v>45.042999999999999</v>
      </c>
      <c r="BH5" s="47">
        <f ca="1">RANK(BG5,BG$5:BG$22,1)</f>
        <v>9</v>
      </c>
      <c r="BI5" s="46">
        <f t="shared" ref="BI5:BI22" ca="1" si="19">VLOOKUP($A5,INDIRECT("'"&amp;$B$1&amp;"'!$A:$IZ"),79,FALSE)</f>
        <v>32.957000000000001</v>
      </c>
      <c r="BJ5" s="47">
        <f ca="1">RANK(BI5,BI$5:BI$22)</f>
        <v>13</v>
      </c>
      <c r="BK5" s="46">
        <f t="shared" ref="BK5:BK22" ca="1" si="20">VLOOKUP($A5,INDIRECT("'"&amp;$B$1&amp;"'!$A:$IZ"),176,FALSE)</f>
        <v>34.390999999999998</v>
      </c>
      <c r="BL5" s="47">
        <f ca="1">RANK(BK5,BK$5:BK$22,1)</f>
        <v>13</v>
      </c>
      <c r="BM5" s="46">
        <f t="shared" ref="BM5:BM22" ca="1" si="21">VLOOKUP($A5,INDIRECT("'"&amp;$B$1&amp;"'!$A:$IZ"),11,FALSE)</f>
        <v>47.648000000000003</v>
      </c>
      <c r="BN5" s="47">
        <f ca="1">RANK(BM5,BM$5:BM$22)</f>
        <v>15</v>
      </c>
      <c r="BO5" s="46">
        <f t="shared" ref="BO5:BO22" ca="1" si="22">VLOOKUP($A5,INDIRECT("'"&amp;$B$1&amp;"'!$A:$IZ"),222,FALSE)</f>
        <v>0.95499999999999996</v>
      </c>
      <c r="BP5" s="47">
        <f ca="1">RANK(BO5,BO$5:BO$22)</f>
        <v>10</v>
      </c>
      <c r="BQ5" s="49">
        <f ca="1">106-(BF5+BH5+BN5+BP5+BJ5+BL5)</f>
        <v>33</v>
      </c>
      <c r="BR5" s="47">
        <f ca="1">RANK(BQ5,BQ$5:BQ$22)</f>
        <v>15</v>
      </c>
      <c r="BS5" s="50"/>
      <c r="BT5" s="51">
        <f>VLOOKUP($A5,'Ratings Season'!$A:$M,10,FALSE)</f>
        <v>9.4</v>
      </c>
      <c r="BU5" s="47">
        <f>RANK(BT5,BT$5:BT$22)</f>
        <v>3</v>
      </c>
      <c r="BV5" s="51">
        <f>VLOOKUP($A5,'Ratings Season'!$A:$M,12,FALSE)</f>
        <v>8.9</v>
      </c>
      <c r="BW5" s="47">
        <f>RANK(BV5,BV$5:BV$22)</f>
        <v>4</v>
      </c>
      <c r="BX5" s="51">
        <f>VLOOKUP($A5,'Ratings Season'!$A:$M,8,FALSE)</f>
        <v>18.2</v>
      </c>
      <c r="BY5" s="52">
        <f>RANK(BX5,BX$5:BX$22)</f>
        <v>4</v>
      </c>
      <c r="BZ5" s="72"/>
    </row>
    <row r="6" spans="1:78" s="3" customFormat="1" ht="25" customHeight="1" x14ac:dyDescent="0.2">
      <c r="A6" s="76" t="s">
        <v>10</v>
      </c>
      <c r="B6" s="53">
        <f t="shared" ca="1" si="0"/>
        <v>3.0739999999999998</v>
      </c>
      <c r="C6" s="54">
        <f t="shared" ref="C6:C22" ca="1" si="23">RANK(B6,B$5:B$22)</f>
        <v>5</v>
      </c>
      <c r="D6" s="55">
        <f t="shared" ca="1" si="1"/>
        <v>6.2220000000000004</v>
      </c>
      <c r="E6" s="54">
        <f t="shared" ref="E6:G22" ca="1" si="24">RANK(D6,D$5:D$22)</f>
        <v>2</v>
      </c>
      <c r="F6" s="55">
        <f t="shared" ca="1" si="2"/>
        <v>74.254999999999995</v>
      </c>
      <c r="G6" s="54">
        <f t="shared" ca="1" si="24"/>
        <v>13</v>
      </c>
      <c r="H6" s="55">
        <f t="shared" ca="1" si="3"/>
        <v>4.5190000000000001</v>
      </c>
      <c r="I6" s="54">
        <f t="shared" ref="I6:I22" ca="1" si="25">RANK(H6,H$5:H$22)</f>
        <v>2</v>
      </c>
      <c r="J6" s="49">
        <f t="shared" ca="1" si="4"/>
        <v>82</v>
      </c>
      <c r="K6" s="47">
        <f t="shared" ref="K6:K22" ca="1" si="26">RANK(J6,J$5:J$22)</f>
        <v>4</v>
      </c>
      <c r="L6" s="56"/>
      <c r="M6" s="53">
        <f t="shared" ca="1" si="5"/>
        <v>15.173</v>
      </c>
      <c r="N6" s="54">
        <f t="shared" ca="1" si="6"/>
        <v>1</v>
      </c>
      <c r="O6" s="53">
        <f t="shared" ca="1" si="7"/>
        <v>23.395</v>
      </c>
      <c r="P6" s="54">
        <f t="shared" ref="P6:P22" ca="1" si="27">RANK(O6,O$5:O$22)</f>
        <v>1</v>
      </c>
      <c r="Q6" s="53">
        <f t="shared" ca="1" si="8"/>
        <v>27.931000000000001</v>
      </c>
      <c r="R6" s="54">
        <f t="shared" ref="R6:R22" ca="1" si="28">RANK(Q6,Q$5:Q$22)</f>
        <v>1</v>
      </c>
      <c r="S6" s="55">
        <f t="shared" ca="1" si="9"/>
        <v>2.6219999999999999</v>
      </c>
      <c r="T6" s="54">
        <f t="shared" ref="T6:T22" ca="1" si="29">RANK(S6,S$5:S$22)</f>
        <v>1</v>
      </c>
      <c r="U6" s="49">
        <f t="shared" ref="U6:U22" ca="1" si="30">104-(N6+P6+R6+T6)</f>
        <v>100</v>
      </c>
      <c r="V6" s="47">
        <f t="shared" ref="V6:V22" ca="1" si="31">RANK(U6,U$5:U$22)</f>
        <v>1</v>
      </c>
      <c r="W6" s="56"/>
      <c r="X6" s="53">
        <f t="shared" ca="1" si="10"/>
        <v>47.444000000000003</v>
      </c>
      <c r="Y6" s="54">
        <f t="shared" ref="Y6:Y22" ca="1" si="32">RANK(X6,X$5:X$22)</f>
        <v>3</v>
      </c>
      <c r="Z6" s="53">
        <f t="shared" ca="1" si="11"/>
        <v>23.919</v>
      </c>
      <c r="AA6" s="54">
        <f t="shared" ref="AA6:AA22" ca="1" si="33">RANK(Z6,Z$5:Z$22)</f>
        <v>9</v>
      </c>
      <c r="AB6" s="53">
        <f t="shared" ca="1" si="12"/>
        <v>47.036000000000001</v>
      </c>
      <c r="AC6" s="54">
        <f t="shared" ref="AC6:AC22" ca="1" si="34">RANK(AB6,AB$5:AB$22)</f>
        <v>14</v>
      </c>
      <c r="AD6" s="53">
        <f t="shared" ca="1" si="13"/>
        <v>-2.2240000000000002</v>
      </c>
      <c r="AE6" s="54">
        <f t="shared" ref="AE6:AE22" ca="1" si="35">RANK(AD6,AD$5:AD$22)</f>
        <v>14</v>
      </c>
      <c r="AF6" s="65">
        <f t="shared" ref="AF6:AF22" ca="1" si="36">104-(Y6+AA6+AC6+AE6)</f>
        <v>64</v>
      </c>
      <c r="AG6" s="47">
        <f t="shared" ref="AG6:AG22" ca="1" si="37">RANK(AF6,AF$5:AF$22)</f>
        <v>10</v>
      </c>
      <c r="AH6" s="56"/>
      <c r="AI6" s="53">
        <f t="shared" ca="1" si="14"/>
        <v>8.3190000000000008</v>
      </c>
      <c r="AJ6" s="54">
        <f t="shared" ref="AJ6:AL22" ca="1" si="38">RANK(AI6,AI$5:AI$22,1)</f>
        <v>3</v>
      </c>
      <c r="AK6" s="53">
        <f t="shared" ca="1" si="15"/>
        <v>18.751999999999999</v>
      </c>
      <c r="AL6" s="54">
        <f t="shared" ca="1" si="38"/>
        <v>2</v>
      </c>
      <c r="AM6" s="53">
        <f t="shared" ca="1" si="16"/>
        <v>20.698</v>
      </c>
      <c r="AN6" s="54">
        <f t="shared" ref="AN6:AN22" ca="1" si="39">RANK(AM6,AM$5:AM$22,1)</f>
        <v>4</v>
      </c>
      <c r="AO6" s="53">
        <f t="shared" ref="AO6:AO22" ca="1" si="40">VLOOKUP($A6,INDIRECT("'"&amp;$B$1&amp;"'!$A:$IZ"),163,FALSE)</f>
        <v>23.297000000000001</v>
      </c>
      <c r="AP6" s="54">
        <f t="shared" ref="AP6:AP22" ca="1" si="41">RANK(AO6,AO$5:AO$22,1)</f>
        <v>9</v>
      </c>
      <c r="AQ6" s="65">
        <f t="shared" ref="AQ6:AQ22" ca="1" si="42">104-(AJ6+AL6+AN6+AP6)</f>
        <v>86</v>
      </c>
      <c r="AR6" s="47">
        <f t="shared" ref="AR6:AR22" ca="1" si="43">RANK(AQ6,AQ$5:AQ$22)</f>
        <v>2</v>
      </c>
      <c r="AS6" s="56"/>
      <c r="AT6" s="46">
        <f t="shared" ref="AT6:AT22" ca="1" si="44">VLOOKUP($A6,INDIRECT("'"&amp;$B$1&amp;"'!$A:$IZ"),250,FALSE)</f>
        <v>-7.2960000000000003</v>
      </c>
      <c r="AU6" s="47">
        <f t="shared" ref="AU6:AW22" ca="1" si="45">RANK(AT6,AT$5:AT$22,0)</f>
        <v>18</v>
      </c>
      <c r="AV6" s="46">
        <f t="shared" ref="AV6:AV22" ca="1" si="46">VLOOKUP($A6,INDIRECT("'"&amp;$B$1&amp;"'!$A:$IZ"),92,FALSE)</f>
        <v>11.148</v>
      </c>
      <c r="AW6" s="47">
        <f t="shared" ca="1" si="45"/>
        <v>7</v>
      </c>
      <c r="AX6" s="46">
        <f t="shared" ref="AX6:AX22" ca="1" si="47">VLOOKUP($A6,INDIRECT("'"&amp;$B$1&amp;"'!$A:$IZ"),93,FALSE)</f>
        <v>280.55599999999998</v>
      </c>
      <c r="AY6" s="47">
        <f t="shared" ref="AY6" ca="1" si="48">RANK(AX6,AX$5:AX$22,0)</f>
        <v>17</v>
      </c>
      <c r="AZ6" s="46">
        <f t="shared" ref="AZ6:AZ22" ca="1" si="49">VLOOKUP($A6,INDIRECT("'"&amp;$B$1&amp;"'!$A:$IZ"),108,FALSE)</f>
        <v>43</v>
      </c>
      <c r="BA6" s="47">
        <f t="shared" ref="BA6" ca="1" si="50">RANK(AZ6,AZ$5:AZ$22,0)</f>
        <v>11</v>
      </c>
      <c r="BB6" s="46">
        <f t="shared" ref="BB6:BB22" ca="1" si="51">104-(AU6+AW6+AY6+BA6)</f>
        <v>51</v>
      </c>
      <c r="BC6" s="47">
        <f t="shared" ref="BC6:BC22" ca="1" si="52">RANK(BB6,BB$5:BB$22)</f>
        <v>14</v>
      </c>
      <c r="BD6" s="56"/>
      <c r="BE6" s="53">
        <f t="shared" ca="1" si="17"/>
        <v>53</v>
      </c>
      <c r="BF6" s="54">
        <f t="shared" ref="BF6:BF22" ca="1" si="53">RANK(BE6,BE$5:BE$22)</f>
        <v>2</v>
      </c>
      <c r="BG6" s="53">
        <f t="shared" ca="1" si="18"/>
        <v>38.667000000000002</v>
      </c>
      <c r="BH6" s="54">
        <f t="shared" ref="BH6:BH22" ca="1" si="54">RANK(BG6,BG$5:BG$22,1)</f>
        <v>1</v>
      </c>
      <c r="BI6" s="53">
        <f t="shared" ca="1" si="19"/>
        <v>36.444000000000003</v>
      </c>
      <c r="BJ6" s="54">
        <f t="shared" ref="BJ6:BJ22" ca="1" si="55">RANK(BI6,BI$5:BI$22)</f>
        <v>5</v>
      </c>
      <c r="BK6" s="53">
        <f t="shared" ca="1" si="20"/>
        <v>32.148000000000003</v>
      </c>
      <c r="BL6" s="54">
        <f t="shared" ref="BL6:BL22" ca="1" si="56">RANK(BK6,BK$5:BK$22,1)</f>
        <v>8</v>
      </c>
      <c r="BM6" s="53">
        <f t="shared" ca="1" si="21"/>
        <v>53.097000000000001</v>
      </c>
      <c r="BN6" s="54">
        <f t="shared" ref="BN6:BN22" ca="1" si="57">RANK(BM6,BM$5:BM$22)</f>
        <v>2</v>
      </c>
      <c r="BO6" s="53">
        <f t="shared" ca="1" si="22"/>
        <v>3.0739999999999998</v>
      </c>
      <c r="BP6" s="54">
        <f t="shared" ref="BP6:BP22" ca="1" si="58">RANK(BO6,BO$5:BO$22)</f>
        <v>5</v>
      </c>
      <c r="BQ6" s="65">
        <f t="shared" ref="BQ6:BQ22" ca="1" si="59">106-(BF6+BH6+BN6+BP6+BJ6+BL6)</f>
        <v>83</v>
      </c>
      <c r="BR6" s="47">
        <f t="shared" ref="BR6:BR22" ca="1" si="60">RANK(BQ6,BQ$5:BQ$22)</f>
        <v>2</v>
      </c>
      <c r="BS6" s="56"/>
      <c r="BT6" s="57">
        <f>VLOOKUP($A6,'Ratings Season'!$A:$M,10,FALSE)</f>
        <v>9.1999999999999993</v>
      </c>
      <c r="BU6" s="54">
        <f t="shared" ref="BU6:BU22" si="61">RANK(BT6,BT$5:BT$22)</f>
        <v>4</v>
      </c>
      <c r="BV6" s="57">
        <f>VLOOKUP($A6,'Ratings Season'!$A:$M,12,FALSE)</f>
        <v>9.6999999999999993</v>
      </c>
      <c r="BW6" s="54">
        <f t="shared" ref="BW6:BW22" si="62">RANK(BV6,BV$5:BV$22)</f>
        <v>2</v>
      </c>
      <c r="BX6" s="57">
        <f>VLOOKUP($A6,'Ratings Season'!$A:$M,8,FALSE)</f>
        <v>18.8</v>
      </c>
      <c r="BY6" s="58">
        <f t="shared" ref="BY6:BY22" si="63">RANK(BX6,BX$5:BX$22)</f>
        <v>3</v>
      </c>
      <c r="BZ6" s="72"/>
    </row>
    <row r="7" spans="1:78" s="3" customFormat="1" ht="25" customHeight="1" x14ac:dyDescent="0.2">
      <c r="A7" s="77" t="s">
        <v>6</v>
      </c>
      <c r="B7" s="53">
        <f t="shared" ca="1" si="0"/>
        <v>1.522</v>
      </c>
      <c r="C7" s="54">
        <f t="shared" ca="1" si="23"/>
        <v>8</v>
      </c>
      <c r="D7" s="55">
        <f t="shared" ca="1" si="1"/>
        <v>2.7080000000000002</v>
      </c>
      <c r="E7" s="54">
        <f t="shared" ca="1" si="24"/>
        <v>7</v>
      </c>
      <c r="F7" s="55">
        <f t="shared" ca="1" si="2"/>
        <v>74.497</v>
      </c>
      <c r="G7" s="54">
        <f t="shared" ca="1" si="24"/>
        <v>11</v>
      </c>
      <c r="H7" s="55">
        <f t="shared" ca="1" si="3"/>
        <v>1.667</v>
      </c>
      <c r="I7" s="54">
        <f t="shared" ca="1" si="25"/>
        <v>5</v>
      </c>
      <c r="J7" s="49">
        <f t="shared" ca="1" si="4"/>
        <v>73</v>
      </c>
      <c r="K7" s="47">
        <f t="shared" ca="1" si="26"/>
        <v>7</v>
      </c>
      <c r="L7" s="56"/>
      <c r="M7" s="53">
        <f t="shared" ca="1" si="5"/>
        <v>12.288</v>
      </c>
      <c r="N7" s="54">
        <f t="shared" ca="1" si="6"/>
        <v>10</v>
      </c>
      <c r="O7" s="53">
        <f t="shared" ca="1" si="7"/>
        <v>21.135000000000002</v>
      </c>
      <c r="P7" s="54">
        <f t="shared" ca="1" si="27"/>
        <v>7</v>
      </c>
      <c r="Q7" s="53">
        <f t="shared" ca="1" si="8"/>
        <v>20.494</v>
      </c>
      <c r="R7" s="54">
        <f t="shared" ca="1" si="28"/>
        <v>14</v>
      </c>
      <c r="S7" s="55">
        <f t="shared" ca="1" si="9"/>
        <v>0.26800000000000002</v>
      </c>
      <c r="T7" s="54">
        <f t="shared" ca="1" si="29"/>
        <v>9</v>
      </c>
      <c r="U7" s="49">
        <f t="shared" ca="1" si="30"/>
        <v>64</v>
      </c>
      <c r="V7" s="47">
        <f t="shared" ca="1" si="31"/>
        <v>9</v>
      </c>
      <c r="W7" s="56"/>
      <c r="X7" s="53">
        <f t="shared" ca="1" si="10"/>
        <v>47.301000000000002</v>
      </c>
      <c r="Y7" s="54">
        <f t="shared" ca="1" si="32"/>
        <v>4</v>
      </c>
      <c r="Z7" s="53">
        <f t="shared" ca="1" si="11"/>
        <v>26.35</v>
      </c>
      <c r="AA7" s="54">
        <f t="shared" ca="1" si="33"/>
        <v>1</v>
      </c>
      <c r="AB7" s="53">
        <f t="shared" ca="1" si="12"/>
        <v>53.518999999999998</v>
      </c>
      <c r="AC7" s="54">
        <f t="shared" ca="1" si="34"/>
        <v>3</v>
      </c>
      <c r="AD7" s="53">
        <f t="shared" ca="1" si="13"/>
        <v>6.3360000000000003</v>
      </c>
      <c r="AE7" s="54">
        <f t="shared" ca="1" si="35"/>
        <v>2</v>
      </c>
      <c r="AF7" s="65">
        <f t="shared" ca="1" si="36"/>
        <v>94</v>
      </c>
      <c r="AG7" s="47">
        <f t="shared" ca="1" si="37"/>
        <v>1</v>
      </c>
      <c r="AH7" s="56"/>
      <c r="AI7" s="53">
        <f t="shared" ca="1" si="14"/>
        <v>9.2739999999999991</v>
      </c>
      <c r="AJ7" s="54">
        <f t="shared" ca="1" si="38"/>
        <v>10</v>
      </c>
      <c r="AK7" s="53">
        <f t="shared" ca="1" si="15"/>
        <v>20.811</v>
      </c>
      <c r="AL7" s="54">
        <f t="shared" ca="1" si="38"/>
        <v>15</v>
      </c>
      <c r="AM7" s="53">
        <f t="shared" ca="1" si="16"/>
        <v>22.21</v>
      </c>
      <c r="AN7" s="54">
        <f t="shared" ca="1" si="39"/>
        <v>9</v>
      </c>
      <c r="AO7" s="53">
        <f t="shared" ca="1" si="40"/>
        <v>23.635999999999999</v>
      </c>
      <c r="AP7" s="54">
        <f t="shared" ca="1" si="41"/>
        <v>13</v>
      </c>
      <c r="AQ7" s="65">
        <f t="shared" ca="1" si="42"/>
        <v>57</v>
      </c>
      <c r="AR7" s="47">
        <f t="shared" ca="1" si="43"/>
        <v>14</v>
      </c>
      <c r="AS7" s="56"/>
      <c r="AT7" s="46">
        <f t="shared" ca="1" si="44"/>
        <v>-3</v>
      </c>
      <c r="AU7" s="47">
        <f t="shared" ca="1" si="45"/>
        <v>14</v>
      </c>
      <c r="AV7" s="46">
        <f t="shared" ca="1" si="46"/>
        <v>11.917</v>
      </c>
      <c r="AW7" s="47">
        <f t="shared" ca="1" si="45"/>
        <v>3</v>
      </c>
      <c r="AX7" s="46">
        <f t="shared" ca="1" si="47"/>
        <v>294.08300000000003</v>
      </c>
      <c r="AY7" s="47">
        <f t="shared" ref="AY7" ca="1" si="64">RANK(AX7,AX$5:AX$22,0)</f>
        <v>7</v>
      </c>
      <c r="AZ7" s="46">
        <f t="shared" ca="1" si="49"/>
        <v>40.832999999999998</v>
      </c>
      <c r="BA7" s="47">
        <f t="shared" ref="BA7" ca="1" si="65">RANK(AZ7,AZ$5:AZ$22,0)</f>
        <v>14</v>
      </c>
      <c r="BB7" s="46">
        <f t="shared" ca="1" si="51"/>
        <v>66</v>
      </c>
      <c r="BC7" s="47">
        <f t="shared" ca="1" si="52"/>
        <v>12</v>
      </c>
      <c r="BD7" s="56"/>
      <c r="BE7" s="53">
        <f t="shared" ca="1" si="17"/>
        <v>51.957999999999998</v>
      </c>
      <c r="BF7" s="54">
        <f t="shared" ca="1" si="53"/>
        <v>4</v>
      </c>
      <c r="BG7" s="53">
        <f t="shared" ca="1" si="18"/>
        <v>43</v>
      </c>
      <c r="BH7" s="54">
        <f t="shared" ca="1" si="54"/>
        <v>5</v>
      </c>
      <c r="BI7" s="53">
        <f t="shared" ca="1" si="19"/>
        <v>37.125</v>
      </c>
      <c r="BJ7" s="54">
        <f t="shared" ca="1" si="55"/>
        <v>4</v>
      </c>
      <c r="BK7" s="53">
        <f t="shared" ca="1" si="20"/>
        <v>38</v>
      </c>
      <c r="BL7" s="54">
        <f t="shared" ca="1" si="56"/>
        <v>16</v>
      </c>
      <c r="BM7" s="53">
        <f t="shared" ca="1" si="21"/>
        <v>47.92</v>
      </c>
      <c r="BN7" s="54">
        <f t="shared" ca="1" si="57"/>
        <v>13</v>
      </c>
      <c r="BO7" s="53">
        <f t="shared" ca="1" si="22"/>
        <v>1.522</v>
      </c>
      <c r="BP7" s="54">
        <f t="shared" ca="1" si="58"/>
        <v>8</v>
      </c>
      <c r="BQ7" s="65">
        <f t="shared" ca="1" si="59"/>
        <v>56</v>
      </c>
      <c r="BR7" s="47">
        <f t="shared" ca="1" si="60"/>
        <v>8</v>
      </c>
      <c r="BS7" s="56"/>
      <c r="BT7" s="57">
        <f>VLOOKUP($A7,'Ratings Season'!$A:$M,10,FALSE)</f>
        <v>-6.7</v>
      </c>
      <c r="BU7" s="54">
        <f t="shared" si="61"/>
        <v>14</v>
      </c>
      <c r="BV7" s="57">
        <f>VLOOKUP($A7,'Ratings Season'!$A:$M,12,FALSE)</f>
        <v>4.0999999999999996</v>
      </c>
      <c r="BW7" s="54">
        <f t="shared" si="62"/>
        <v>8</v>
      </c>
      <c r="BX7" s="57">
        <f>VLOOKUP($A7,'Ratings Season'!$A:$M,8,FALSE)</f>
        <v>-2.6</v>
      </c>
      <c r="BY7" s="58">
        <f t="shared" si="63"/>
        <v>10</v>
      </c>
      <c r="BZ7" s="72"/>
    </row>
    <row r="8" spans="1:78" s="3" customFormat="1" ht="25" customHeight="1" x14ac:dyDescent="0.2">
      <c r="A8" s="78" t="s">
        <v>4</v>
      </c>
      <c r="B8" s="53">
        <f t="shared" ca="1" si="0"/>
        <v>0.13</v>
      </c>
      <c r="C8" s="54">
        <f t="shared" ca="1" si="23"/>
        <v>12</v>
      </c>
      <c r="D8" s="55">
        <f t="shared" ca="1" si="1"/>
        <v>-4.4349999999999996</v>
      </c>
      <c r="E8" s="54">
        <f t="shared" ca="1" si="24"/>
        <v>16</v>
      </c>
      <c r="F8" s="55">
        <f t="shared" ca="1" si="2"/>
        <v>74.572999999999993</v>
      </c>
      <c r="G8" s="54">
        <f t="shared" ca="1" si="24"/>
        <v>10</v>
      </c>
      <c r="H8" s="55">
        <f t="shared" ca="1" si="3"/>
        <v>-8.6999999999999994E-2</v>
      </c>
      <c r="I8" s="54">
        <f t="shared" ca="1" si="25"/>
        <v>8</v>
      </c>
      <c r="J8" s="49">
        <f t="shared" ca="1" si="4"/>
        <v>58</v>
      </c>
      <c r="K8" s="47">
        <f t="shared" ca="1" si="26"/>
        <v>12</v>
      </c>
      <c r="L8" s="56"/>
      <c r="M8" s="53">
        <f t="shared" ca="1" si="5"/>
        <v>11.231999999999999</v>
      </c>
      <c r="N8" s="54">
        <f t="shared" ca="1" si="6"/>
        <v>15</v>
      </c>
      <c r="O8" s="53">
        <f t="shared" ca="1" si="7"/>
        <v>21.122</v>
      </c>
      <c r="P8" s="54">
        <f t="shared" ca="1" si="27"/>
        <v>8</v>
      </c>
      <c r="Q8" s="53">
        <f t="shared" ca="1" si="8"/>
        <v>20.350000000000001</v>
      </c>
      <c r="R8" s="54">
        <f t="shared" ca="1" si="28"/>
        <v>16</v>
      </c>
      <c r="S8" s="55">
        <f t="shared" ca="1" si="9"/>
        <v>-0.27</v>
      </c>
      <c r="T8" s="54">
        <f t="shared" ca="1" si="29"/>
        <v>12</v>
      </c>
      <c r="U8" s="49">
        <f t="shared" ca="1" si="30"/>
        <v>53</v>
      </c>
      <c r="V8" s="47">
        <f t="shared" ca="1" si="31"/>
        <v>14</v>
      </c>
      <c r="W8" s="56"/>
      <c r="X8" s="53">
        <f t="shared" ca="1" si="10"/>
        <v>48.122</v>
      </c>
      <c r="Y8" s="54">
        <f t="shared" ca="1" si="32"/>
        <v>1</v>
      </c>
      <c r="Z8" s="53">
        <f t="shared" ca="1" si="11"/>
        <v>25.152999999999999</v>
      </c>
      <c r="AA8" s="54">
        <f t="shared" ca="1" si="33"/>
        <v>5</v>
      </c>
      <c r="AB8" s="53">
        <f t="shared" ca="1" si="12"/>
        <v>47.058999999999997</v>
      </c>
      <c r="AC8" s="54">
        <f t="shared" ca="1" si="34"/>
        <v>13</v>
      </c>
      <c r="AD8" s="53">
        <f t="shared" ca="1" si="13"/>
        <v>0.78200000000000003</v>
      </c>
      <c r="AE8" s="54">
        <f t="shared" ca="1" si="35"/>
        <v>10</v>
      </c>
      <c r="AF8" s="65">
        <f t="shared" ca="1" si="36"/>
        <v>75</v>
      </c>
      <c r="AG8" s="47">
        <f t="shared" ca="1" si="37"/>
        <v>6</v>
      </c>
      <c r="AH8" s="56"/>
      <c r="AI8" s="53">
        <f t="shared" ca="1" si="14"/>
        <v>9.7140000000000004</v>
      </c>
      <c r="AJ8" s="54">
        <f t="shared" ca="1" si="38"/>
        <v>13</v>
      </c>
      <c r="AK8" s="53">
        <f t="shared" ca="1" si="15"/>
        <v>20.32</v>
      </c>
      <c r="AL8" s="54">
        <f t="shared" ca="1" si="38"/>
        <v>11</v>
      </c>
      <c r="AM8" s="53">
        <f t="shared" ca="1" si="16"/>
        <v>21.689</v>
      </c>
      <c r="AN8" s="54">
        <f t="shared" ca="1" si="39"/>
        <v>7</v>
      </c>
      <c r="AO8" s="53">
        <f t="shared" ca="1" si="40"/>
        <v>23.504999999999999</v>
      </c>
      <c r="AP8" s="54">
        <f t="shared" ca="1" si="41"/>
        <v>11</v>
      </c>
      <c r="AQ8" s="65">
        <f t="shared" ca="1" si="42"/>
        <v>62</v>
      </c>
      <c r="AR8" s="47">
        <f t="shared" ca="1" si="43"/>
        <v>12</v>
      </c>
      <c r="AS8" s="56"/>
      <c r="AT8" s="46">
        <f t="shared" ca="1" si="44"/>
        <v>9.391</v>
      </c>
      <c r="AU8" s="47">
        <f t="shared" ca="1" si="45"/>
        <v>2</v>
      </c>
      <c r="AV8" s="46">
        <f t="shared" ca="1" si="46"/>
        <v>11.13</v>
      </c>
      <c r="AW8" s="47">
        <f t="shared" ca="1" si="45"/>
        <v>8</v>
      </c>
      <c r="AX8" s="46">
        <f t="shared" ca="1" si="47"/>
        <v>306</v>
      </c>
      <c r="AY8" s="47">
        <f t="shared" ref="AY8" ca="1" si="66">RANK(AX8,AX$5:AX$22,0)</f>
        <v>1</v>
      </c>
      <c r="AZ8" s="46">
        <f t="shared" ca="1" si="49"/>
        <v>46.435000000000002</v>
      </c>
      <c r="BA8" s="47">
        <f t="shared" ref="BA8" ca="1" si="67">RANK(AZ8,AZ$5:AZ$22,0)</f>
        <v>3</v>
      </c>
      <c r="BB8" s="46">
        <f t="shared" ca="1" si="51"/>
        <v>90</v>
      </c>
      <c r="BC8" s="47">
        <f t="shared" ca="1" si="52"/>
        <v>1</v>
      </c>
      <c r="BD8" s="56"/>
      <c r="BE8" s="53">
        <f t="shared" ca="1" si="17"/>
        <v>47.347999999999999</v>
      </c>
      <c r="BF8" s="54">
        <f t="shared" ca="1" si="53"/>
        <v>11</v>
      </c>
      <c r="BG8" s="53">
        <f t="shared" ca="1" si="18"/>
        <v>46.738999999999997</v>
      </c>
      <c r="BH8" s="54">
        <f t="shared" ca="1" si="54"/>
        <v>12</v>
      </c>
      <c r="BI8" s="53">
        <f t="shared" ca="1" si="19"/>
        <v>34.912999999999997</v>
      </c>
      <c r="BJ8" s="54">
        <f t="shared" ca="1" si="55"/>
        <v>8</v>
      </c>
      <c r="BK8" s="53">
        <f t="shared" ca="1" si="20"/>
        <v>32.826000000000001</v>
      </c>
      <c r="BL8" s="54">
        <f t="shared" ca="1" si="56"/>
        <v>11</v>
      </c>
      <c r="BM8" s="53">
        <f t="shared" ca="1" si="21"/>
        <v>51.106000000000002</v>
      </c>
      <c r="BN8" s="54">
        <f t="shared" ca="1" si="57"/>
        <v>8</v>
      </c>
      <c r="BO8" s="53">
        <f t="shared" ca="1" si="22"/>
        <v>0.13</v>
      </c>
      <c r="BP8" s="54">
        <f t="shared" ca="1" si="58"/>
        <v>12</v>
      </c>
      <c r="BQ8" s="65">
        <f t="shared" ca="1" si="59"/>
        <v>44</v>
      </c>
      <c r="BR8" s="47">
        <f t="shared" ca="1" si="60"/>
        <v>12</v>
      </c>
      <c r="BS8" s="56"/>
      <c r="BT8" s="57">
        <f>VLOOKUP($A8,'Ratings Season'!$A:$M,10,FALSE)</f>
        <v>3.3</v>
      </c>
      <c r="BU8" s="54">
        <f t="shared" si="61"/>
        <v>8</v>
      </c>
      <c r="BV8" s="57">
        <f>VLOOKUP($A8,'Ratings Season'!$A:$M,12,FALSE)</f>
        <v>14.3</v>
      </c>
      <c r="BW8" s="54">
        <f t="shared" si="62"/>
        <v>1</v>
      </c>
      <c r="BX8" s="57">
        <f>VLOOKUP($A8,'Ratings Season'!$A:$M,8,FALSE)</f>
        <v>17.600000000000001</v>
      </c>
      <c r="BY8" s="58">
        <f t="shared" si="63"/>
        <v>5</v>
      </c>
      <c r="BZ8" s="72"/>
    </row>
    <row r="9" spans="1:78" s="3" customFormat="1" ht="25" customHeight="1" x14ac:dyDescent="0.2">
      <c r="A9" s="79" t="s">
        <v>7</v>
      </c>
      <c r="B9" s="53">
        <f t="shared" ca="1" si="0"/>
        <v>2.3039999999999998</v>
      </c>
      <c r="C9" s="54">
        <f t="shared" ca="1" si="23"/>
        <v>7</v>
      </c>
      <c r="D9" s="55">
        <f t="shared" ca="1" si="1"/>
        <v>-3.9129999999999998</v>
      </c>
      <c r="E9" s="54">
        <f t="shared" ca="1" si="24"/>
        <v>15</v>
      </c>
      <c r="F9" s="55">
        <f t="shared" ca="1" si="2"/>
        <v>75.566000000000003</v>
      </c>
      <c r="G9" s="54">
        <f t="shared" ca="1" si="24"/>
        <v>7</v>
      </c>
      <c r="H9" s="55">
        <f t="shared" ca="1" si="3"/>
        <v>-0.78300000000000003</v>
      </c>
      <c r="I9" s="54">
        <f t="shared" ca="1" si="25"/>
        <v>9</v>
      </c>
      <c r="J9" s="49">
        <f t="shared" ca="1" si="4"/>
        <v>66</v>
      </c>
      <c r="K9" s="47">
        <f t="shared" ca="1" si="26"/>
        <v>9</v>
      </c>
      <c r="L9" s="56"/>
      <c r="M9" s="53">
        <f t="shared" ca="1" si="5"/>
        <v>12.342000000000001</v>
      </c>
      <c r="N9" s="54">
        <f t="shared" ca="1" si="6"/>
        <v>9</v>
      </c>
      <c r="O9" s="53">
        <f t="shared" ca="1" si="7"/>
        <v>19.93</v>
      </c>
      <c r="P9" s="54">
        <f t="shared" ca="1" si="27"/>
        <v>10</v>
      </c>
      <c r="Q9" s="53">
        <f t="shared" ca="1" si="8"/>
        <v>23.146000000000001</v>
      </c>
      <c r="R9" s="54">
        <f t="shared" ca="1" si="28"/>
        <v>8</v>
      </c>
      <c r="S9" s="55">
        <f t="shared" ca="1" si="9"/>
        <v>-1.772</v>
      </c>
      <c r="T9" s="54">
        <f t="shared" ca="1" si="29"/>
        <v>15</v>
      </c>
      <c r="U9" s="49">
        <f t="shared" ca="1" si="30"/>
        <v>62</v>
      </c>
      <c r="V9" s="47">
        <f t="shared" ca="1" si="31"/>
        <v>10</v>
      </c>
      <c r="W9" s="56"/>
      <c r="X9" s="53">
        <f t="shared" ca="1" si="10"/>
        <v>40.359000000000002</v>
      </c>
      <c r="Y9" s="54">
        <f t="shared" ca="1" si="32"/>
        <v>16</v>
      </c>
      <c r="Z9" s="53">
        <f t="shared" ca="1" si="11"/>
        <v>21.468</v>
      </c>
      <c r="AA9" s="54">
        <f t="shared" ca="1" si="33"/>
        <v>17</v>
      </c>
      <c r="AB9" s="53">
        <f t="shared" ca="1" si="12"/>
        <v>48.932000000000002</v>
      </c>
      <c r="AC9" s="54">
        <f t="shared" ca="1" si="34"/>
        <v>10</v>
      </c>
      <c r="AD9" s="53">
        <f t="shared" ca="1" si="13"/>
        <v>0.871</v>
      </c>
      <c r="AE9" s="54">
        <f t="shared" ca="1" si="35"/>
        <v>9</v>
      </c>
      <c r="AF9" s="65">
        <f t="shared" ca="1" si="36"/>
        <v>52</v>
      </c>
      <c r="AG9" s="47">
        <f t="shared" ca="1" si="37"/>
        <v>14</v>
      </c>
      <c r="AH9" s="56"/>
      <c r="AI9" s="53">
        <f t="shared" ca="1" si="14"/>
        <v>10.06</v>
      </c>
      <c r="AJ9" s="54">
        <f t="shared" ca="1" si="38"/>
        <v>14</v>
      </c>
      <c r="AK9" s="53">
        <f t="shared" ca="1" si="15"/>
        <v>20.352</v>
      </c>
      <c r="AL9" s="54">
        <f t="shared" ca="1" si="38"/>
        <v>12</v>
      </c>
      <c r="AM9" s="53">
        <f t="shared" ca="1" si="16"/>
        <v>23.972000000000001</v>
      </c>
      <c r="AN9" s="54">
        <f t="shared" ca="1" si="39"/>
        <v>14</v>
      </c>
      <c r="AO9" s="53">
        <f t="shared" ca="1" si="40"/>
        <v>25.756</v>
      </c>
      <c r="AP9" s="54">
        <f t="shared" ca="1" si="41"/>
        <v>15</v>
      </c>
      <c r="AQ9" s="65">
        <f t="shared" ca="1" si="42"/>
        <v>49</v>
      </c>
      <c r="AR9" s="47">
        <f t="shared" ca="1" si="43"/>
        <v>15</v>
      </c>
      <c r="AS9" s="56"/>
      <c r="AT9" s="46">
        <f t="shared" ca="1" si="44"/>
        <v>7.6520000000000001</v>
      </c>
      <c r="AU9" s="47">
        <f t="shared" ca="1" si="45"/>
        <v>3</v>
      </c>
      <c r="AV9" s="46">
        <f t="shared" ca="1" si="46"/>
        <v>11.260999999999999</v>
      </c>
      <c r="AW9" s="47">
        <f t="shared" ca="1" si="45"/>
        <v>5</v>
      </c>
      <c r="AX9" s="46">
        <f t="shared" ca="1" si="47"/>
        <v>293.17399999999998</v>
      </c>
      <c r="AY9" s="47">
        <f t="shared" ref="AY9" ca="1" si="68">RANK(AX9,AX$5:AX$22,0)</f>
        <v>8</v>
      </c>
      <c r="AZ9" s="46">
        <f t="shared" ca="1" si="49"/>
        <v>42.216999999999999</v>
      </c>
      <c r="BA9" s="47">
        <f t="shared" ref="BA9" ca="1" si="69">RANK(AZ9,AZ$5:AZ$22,0)</f>
        <v>13</v>
      </c>
      <c r="BB9" s="46">
        <f t="shared" ca="1" si="51"/>
        <v>75</v>
      </c>
      <c r="BC9" s="47">
        <f t="shared" ca="1" si="52"/>
        <v>5</v>
      </c>
      <c r="BD9" s="56"/>
      <c r="BE9" s="53">
        <f t="shared" ca="1" si="17"/>
        <v>45.304000000000002</v>
      </c>
      <c r="BF9" s="54">
        <f t="shared" ca="1" si="53"/>
        <v>12</v>
      </c>
      <c r="BG9" s="53">
        <f t="shared" ca="1" si="18"/>
        <v>51.390999999999998</v>
      </c>
      <c r="BH9" s="54">
        <f t="shared" ca="1" si="54"/>
        <v>15</v>
      </c>
      <c r="BI9" s="53">
        <f t="shared" ca="1" si="19"/>
        <v>33.652000000000001</v>
      </c>
      <c r="BJ9" s="54">
        <f t="shared" ca="1" si="55"/>
        <v>11</v>
      </c>
      <c r="BK9" s="53">
        <f t="shared" ca="1" si="20"/>
        <v>32.695999999999998</v>
      </c>
      <c r="BL9" s="54">
        <f t="shared" ca="1" si="56"/>
        <v>10</v>
      </c>
      <c r="BM9" s="53">
        <f t="shared" ca="1" si="21"/>
        <v>51.218000000000004</v>
      </c>
      <c r="BN9" s="54">
        <f t="shared" ca="1" si="57"/>
        <v>7</v>
      </c>
      <c r="BO9" s="53">
        <f t="shared" ca="1" si="22"/>
        <v>2.3039999999999998</v>
      </c>
      <c r="BP9" s="54">
        <f t="shared" ca="1" si="58"/>
        <v>7</v>
      </c>
      <c r="BQ9" s="65">
        <f t="shared" ca="1" si="59"/>
        <v>44</v>
      </c>
      <c r="BR9" s="47">
        <f t="shared" ca="1" si="60"/>
        <v>12</v>
      </c>
      <c r="BS9" s="56"/>
      <c r="BT9" s="57">
        <f>VLOOKUP($A9,'Ratings Season'!$A:$M,10,FALSE)</f>
        <v>-15.5</v>
      </c>
      <c r="BU9" s="54">
        <f t="shared" si="61"/>
        <v>16</v>
      </c>
      <c r="BV9" s="57">
        <f>VLOOKUP($A9,'Ratings Season'!$A:$M,12,FALSE)</f>
        <v>-8.3000000000000007</v>
      </c>
      <c r="BW9" s="54">
        <f t="shared" si="62"/>
        <v>15</v>
      </c>
      <c r="BX9" s="57">
        <f>VLOOKUP($A9,'Ratings Season'!$A:$M,8,FALSE)</f>
        <v>-23.8</v>
      </c>
      <c r="BY9" s="58">
        <f t="shared" si="63"/>
        <v>16</v>
      </c>
      <c r="BZ9" s="72"/>
    </row>
    <row r="10" spans="1:78" s="3" customFormat="1" ht="25" customHeight="1" x14ac:dyDescent="0.2">
      <c r="A10" s="80" t="s">
        <v>8</v>
      </c>
      <c r="B10" s="53">
        <f t="shared" ca="1" si="0"/>
        <v>-4.0430000000000001</v>
      </c>
      <c r="C10" s="54">
        <f t="shared" ca="1" si="23"/>
        <v>15</v>
      </c>
      <c r="D10" s="55">
        <f t="shared" ca="1" si="1"/>
        <v>4.2610000000000001</v>
      </c>
      <c r="E10" s="54">
        <f t="shared" ca="1" si="24"/>
        <v>5</v>
      </c>
      <c r="F10" s="55">
        <f t="shared" ca="1" si="2"/>
        <v>79.039000000000001</v>
      </c>
      <c r="G10" s="54">
        <f t="shared" ca="1" si="24"/>
        <v>2</v>
      </c>
      <c r="H10" s="55">
        <f t="shared" ca="1" si="3"/>
        <v>7.13</v>
      </c>
      <c r="I10" s="54">
        <f t="shared" ca="1" si="25"/>
        <v>1</v>
      </c>
      <c r="J10" s="49">
        <f t="shared" ca="1" si="4"/>
        <v>81</v>
      </c>
      <c r="K10" s="47">
        <f t="shared" ca="1" si="26"/>
        <v>5</v>
      </c>
      <c r="L10" s="56"/>
      <c r="M10" s="53">
        <f t="shared" ca="1" si="5"/>
        <v>13.887</v>
      </c>
      <c r="N10" s="54">
        <f t="shared" ca="1" si="6"/>
        <v>3</v>
      </c>
      <c r="O10" s="53">
        <f t="shared" ca="1" si="7"/>
        <v>21.405000000000001</v>
      </c>
      <c r="P10" s="54">
        <f t="shared" ca="1" si="27"/>
        <v>6</v>
      </c>
      <c r="Q10" s="53">
        <f t="shared" ca="1" si="8"/>
        <v>23.131</v>
      </c>
      <c r="R10" s="54">
        <f t="shared" ca="1" si="28"/>
        <v>9</v>
      </c>
      <c r="S10" s="55">
        <f t="shared" ca="1" si="9"/>
        <v>0.86499999999999999</v>
      </c>
      <c r="T10" s="54">
        <f t="shared" ca="1" si="29"/>
        <v>6</v>
      </c>
      <c r="U10" s="49">
        <f t="shared" ca="1" si="30"/>
        <v>80</v>
      </c>
      <c r="V10" s="47">
        <f t="shared" ca="1" si="31"/>
        <v>5</v>
      </c>
      <c r="W10" s="56"/>
      <c r="X10" s="53">
        <f t="shared" ca="1" si="10"/>
        <v>45.485999999999997</v>
      </c>
      <c r="Y10" s="54">
        <f t="shared" ca="1" si="32"/>
        <v>8</v>
      </c>
      <c r="Z10" s="53">
        <f t="shared" ca="1" si="11"/>
        <v>24.361000000000001</v>
      </c>
      <c r="AA10" s="54">
        <f t="shared" ca="1" si="33"/>
        <v>8</v>
      </c>
      <c r="AB10" s="53">
        <f t="shared" ca="1" si="12"/>
        <v>48.639000000000003</v>
      </c>
      <c r="AC10" s="54">
        <f t="shared" ca="1" si="34"/>
        <v>11</v>
      </c>
      <c r="AD10" s="53">
        <f t="shared" ca="1" si="13"/>
        <v>-1.46</v>
      </c>
      <c r="AE10" s="54">
        <f t="shared" ca="1" si="35"/>
        <v>12</v>
      </c>
      <c r="AF10" s="65">
        <f t="shared" ca="1" si="36"/>
        <v>65</v>
      </c>
      <c r="AG10" s="47">
        <f t="shared" ca="1" si="37"/>
        <v>9</v>
      </c>
      <c r="AH10" s="56"/>
      <c r="AI10" s="53">
        <f t="shared" ca="1" si="14"/>
        <v>9.3960000000000008</v>
      </c>
      <c r="AJ10" s="54">
        <f t="shared" ca="1" si="38"/>
        <v>11</v>
      </c>
      <c r="AK10" s="53">
        <f t="shared" ca="1" si="15"/>
        <v>20.132999999999999</v>
      </c>
      <c r="AL10" s="54">
        <f t="shared" ca="1" si="38"/>
        <v>10</v>
      </c>
      <c r="AM10" s="53">
        <f t="shared" ca="1" si="16"/>
        <v>23.884</v>
      </c>
      <c r="AN10" s="54">
        <f t="shared" ca="1" si="39"/>
        <v>13</v>
      </c>
      <c r="AO10" s="53">
        <f t="shared" ca="1" si="40"/>
        <v>22.271000000000001</v>
      </c>
      <c r="AP10" s="54">
        <f t="shared" ca="1" si="41"/>
        <v>5</v>
      </c>
      <c r="AQ10" s="65">
        <f t="shared" ca="1" si="42"/>
        <v>65</v>
      </c>
      <c r="AR10" s="47">
        <f t="shared" ca="1" si="43"/>
        <v>10</v>
      </c>
      <c r="AS10" s="56"/>
      <c r="AT10" s="46">
        <f t="shared" ca="1" si="44"/>
        <v>-0.95699999999999996</v>
      </c>
      <c r="AU10" s="47">
        <f t="shared" ca="1" si="45"/>
        <v>10</v>
      </c>
      <c r="AV10" s="46">
        <f t="shared" ca="1" si="46"/>
        <v>10.651999999999999</v>
      </c>
      <c r="AW10" s="47">
        <f t="shared" ca="1" si="45"/>
        <v>12</v>
      </c>
      <c r="AX10" s="46">
        <f t="shared" ca="1" si="47"/>
        <v>280.39100000000002</v>
      </c>
      <c r="AY10" s="47">
        <f t="shared" ref="AY10" ca="1" si="70">RANK(AX10,AX$5:AX$22,0)</f>
        <v>18</v>
      </c>
      <c r="AZ10" s="46">
        <f t="shared" ca="1" si="49"/>
        <v>38.173999999999999</v>
      </c>
      <c r="BA10" s="47">
        <f t="shared" ref="BA10" ca="1" si="71">RANK(AZ10,AZ$5:AZ$22,0)</f>
        <v>18</v>
      </c>
      <c r="BB10" s="46">
        <f t="shared" ca="1" si="51"/>
        <v>46</v>
      </c>
      <c r="BC10" s="47">
        <f t="shared" ca="1" si="52"/>
        <v>16</v>
      </c>
      <c r="BD10" s="56"/>
      <c r="BE10" s="53">
        <f t="shared" ca="1" si="17"/>
        <v>47.783000000000001</v>
      </c>
      <c r="BF10" s="54">
        <f t="shared" ca="1" si="53"/>
        <v>10</v>
      </c>
      <c r="BG10" s="53">
        <f t="shared" ca="1" si="18"/>
        <v>40.957000000000001</v>
      </c>
      <c r="BH10" s="54">
        <f t="shared" ca="1" si="54"/>
        <v>3</v>
      </c>
      <c r="BI10" s="53">
        <f t="shared" ca="1" si="19"/>
        <v>34.652000000000001</v>
      </c>
      <c r="BJ10" s="54">
        <f t="shared" ca="1" si="55"/>
        <v>9</v>
      </c>
      <c r="BK10" s="53">
        <f t="shared" ca="1" si="20"/>
        <v>30.565000000000001</v>
      </c>
      <c r="BL10" s="54">
        <f t="shared" ca="1" si="56"/>
        <v>7</v>
      </c>
      <c r="BM10" s="53">
        <f t="shared" ca="1" si="21"/>
        <v>50.218000000000004</v>
      </c>
      <c r="BN10" s="54">
        <f t="shared" ca="1" si="57"/>
        <v>10</v>
      </c>
      <c r="BO10" s="53">
        <f t="shared" ca="1" si="22"/>
        <v>-4.0430000000000001</v>
      </c>
      <c r="BP10" s="54">
        <f t="shared" ca="1" si="58"/>
        <v>15</v>
      </c>
      <c r="BQ10" s="65">
        <f t="shared" ca="1" si="59"/>
        <v>52</v>
      </c>
      <c r="BR10" s="47">
        <f t="shared" ca="1" si="60"/>
        <v>10</v>
      </c>
      <c r="BS10" s="56"/>
      <c r="BT10" s="57">
        <f>VLOOKUP($A10,'Ratings Season'!$A:$M,10,FALSE)</f>
        <v>0.3</v>
      </c>
      <c r="BU10" s="54">
        <f t="shared" si="61"/>
        <v>9</v>
      </c>
      <c r="BV10" s="57">
        <f>VLOOKUP($A10,'Ratings Season'!$A:$M,12,FALSE)</f>
        <v>5.4</v>
      </c>
      <c r="BW10" s="54">
        <f t="shared" si="62"/>
        <v>7</v>
      </c>
      <c r="BX10" s="57">
        <f>VLOOKUP($A10,'Ratings Season'!$A:$M,8,FALSE)</f>
        <v>5.7</v>
      </c>
      <c r="BY10" s="58">
        <f t="shared" si="63"/>
        <v>9</v>
      </c>
      <c r="BZ10" s="72"/>
    </row>
    <row r="11" spans="1:78" s="3" customFormat="1" ht="25" customHeight="1" x14ac:dyDescent="0.2">
      <c r="A11" s="81" t="s">
        <v>9</v>
      </c>
      <c r="B11" s="53">
        <f t="shared" ca="1" si="0"/>
        <v>2.84</v>
      </c>
      <c r="C11" s="54">
        <f t="shared" ca="1" si="23"/>
        <v>6</v>
      </c>
      <c r="D11" s="55">
        <f t="shared" ca="1" si="1"/>
        <v>4.28</v>
      </c>
      <c r="E11" s="54">
        <f t="shared" ca="1" si="24"/>
        <v>4</v>
      </c>
      <c r="F11" s="55">
        <f t="shared" ca="1" si="2"/>
        <v>75.561999999999998</v>
      </c>
      <c r="G11" s="54">
        <f t="shared" ca="1" si="24"/>
        <v>8</v>
      </c>
      <c r="H11" s="55">
        <f t="shared" ca="1" si="3"/>
        <v>-1.76</v>
      </c>
      <c r="I11" s="54">
        <f t="shared" ca="1" si="25"/>
        <v>12</v>
      </c>
      <c r="J11" s="49">
        <f t="shared" ca="1" si="4"/>
        <v>74</v>
      </c>
      <c r="K11" s="47">
        <f t="shared" ca="1" si="26"/>
        <v>6</v>
      </c>
      <c r="L11" s="56"/>
      <c r="M11" s="53">
        <f t="shared" ca="1" si="5"/>
        <v>12.885</v>
      </c>
      <c r="N11" s="54">
        <f t="shared" ca="1" si="6"/>
        <v>8</v>
      </c>
      <c r="O11" s="53">
        <f t="shared" ca="1" si="7"/>
        <v>20.914000000000001</v>
      </c>
      <c r="P11" s="54">
        <f t="shared" ca="1" si="27"/>
        <v>9</v>
      </c>
      <c r="Q11" s="53">
        <f t="shared" ca="1" si="8"/>
        <v>22.189</v>
      </c>
      <c r="R11" s="54">
        <f t="shared" ca="1" si="28"/>
        <v>10</v>
      </c>
      <c r="S11" s="55">
        <f t="shared" ca="1" si="9"/>
        <v>0.46200000000000002</v>
      </c>
      <c r="T11" s="54">
        <f t="shared" ca="1" si="29"/>
        <v>7</v>
      </c>
      <c r="U11" s="49">
        <f t="shared" ca="1" si="30"/>
        <v>70</v>
      </c>
      <c r="V11" s="47">
        <f t="shared" ca="1" si="31"/>
        <v>8</v>
      </c>
      <c r="W11" s="56"/>
      <c r="X11" s="53">
        <f t="shared" ca="1" si="10"/>
        <v>45.533999999999999</v>
      </c>
      <c r="Y11" s="54">
        <f t="shared" ca="1" si="32"/>
        <v>7</v>
      </c>
      <c r="Z11" s="53">
        <f t="shared" ca="1" si="11"/>
        <v>25.841999999999999</v>
      </c>
      <c r="AA11" s="54">
        <f t="shared" ca="1" si="33"/>
        <v>4</v>
      </c>
      <c r="AB11" s="53">
        <f t="shared" ca="1" si="12"/>
        <v>52.374000000000002</v>
      </c>
      <c r="AC11" s="54">
        <f t="shared" ca="1" si="34"/>
        <v>6</v>
      </c>
      <c r="AD11" s="53">
        <f t="shared" ca="1" si="13"/>
        <v>5.3170000000000002</v>
      </c>
      <c r="AE11" s="54">
        <f t="shared" ca="1" si="35"/>
        <v>4</v>
      </c>
      <c r="AF11" s="65">
        <f t="shared" ca="1" si="36"/>
        <v>83</v>
      </c>
      <c r="AG11" s="47">
        <f t="shared" ca="1" si="37"/>
        <v>4</v>
      </c>
      <c r="AH11" s="56"/>
      <c r="AI11" s="53">
        <f t="shared" ca="1" si="14"/>
        <v>8.8409999999999993</v>
      </c>
      <c r="AJ11" s="54">
        <f t="shared" ca="1" si="38"/>
        <v>5</v>
      </c>
      <c r="AK11" s="53">
        <f t="shared" ca="1" si="15"/>
        <v>18.975999999999999</v>
      </c>
      <c r="AL11" s="54">
        <f t="shared" ca="1" si="38"/>
        <v>3</v>
      </c>
      <c r="AM11" s="53">
        <f t="shared" ca="1" si="16"/>
        <v>21.218</v>
      </c>
      <c r="AN11" s="54">
        <f t="shared" ca="1" si="39"/>
        <v>6</v>
      </c>
      <c r="AO11" s="53">
        <f t="shared" ca="1" si="40"/>
        <v>23.077000000000002</v>
      </c>
      <c r="AP11" s="54">
        <f t="shared" ca="1" si="41"/>
        <v>7</v>
      </c>
      <c r="AQ11" s="65">
        <f t="shared" ca="1" si="42"/>
        <v>83</v>
      </c>
      <c r="AR11" s="47">
        <f t="shared" ca="1" si="43"/>
        <v>4</v>
      </c>
      <c r="AS11" s="56"/>
      <c r="AT11" s="46">
        <f t="shared" ca="1" si="44"/>
        <v>-1.6</v>
      </c>
      <c r="AU11" s="47">
        <f t="shared" ca="1" si="45"/>
        <v>12</v>
      </c>
      <c r="AV11" s="46">
        <f t="shared" ca="1" si="46"/>
        <v>10.76</v>
      </c>
      <c r="AW11" s="47">
        <f t="shared" ca="1" si="45"/>
        <v>11</v>
      </c>
      <c r="AX11" s="46">
        <f t="shared" ca="1" si="47"/>
        <v>304.39999999999998</v>
      </c>
      <c r="AY11" s="47">
        <f t="shared" ref="AY11" ca="1" si="72">RANK(AX11,AX$5:AX$22,0)</f>
        <v>2</v>
      </c>
      <c r="AZ11" s="46">
        <f t="shared" ca="1" si="49"/>
        <v>45.84</v>
      </c>
      <c r="BA11" s="47">
        <f t="shared" ref="BA11" ca="1" si="73">RANK(AZ11,AZ$5:AZ$22,0)</f>
        <v>4</v>
      </c>
      <c r="BB11" s="46">
        <f t="shared" ca="1" si="51"/>
        <v>75</v>
      </c>
      <c r="BC11" s="47">
        <f t="shared" ca="1" si="52"/>
        <v>5</v>
      </c>
      <c r="BD11" s="56"/>
      <c r="BE11" s="53">
        <f t="shared" ca="1" si="17"/>
        <v>50.52</v>
      </c>
      <c r="BF11" s="54">
        <f t="shared" ca="1" si="53"/>
        <v>5</v>
      </c>
      <c r="BG11" s="53">
        <f t="shared" ca="1" si="18"/>
        <v>44.8</v>
      </c>
      <c r="BH11" s="54">
        <f t="shared" ca="1" si="54"/>
        <v>8</v>
      </c>
      <c r="BI11" s="53">
        <f t="shared" ca="1" si="19"/>
        <v>39.32</v>
      </c>
      <c r="BJ11" s="54">
        <f t="shared" ca="1" si="55"/>
        <v>1</v>
      </c>
      <c r="BK11" s="53">
        <f t="shared" ca="1" si="20"/>
        <v>35.479999999999997</v>
      </c>
      <c r="BL11" s="54">
        <f t="shared" ca="1" si="56"/>
        <v>15</v>
      </c>
      <c r="BM11" s="53">
        <f t="shared" ca="1" si="21"/>
        <v>51.494</v>
      </c>
      <c r="BN11" s="54">
        <f t="shared" ca="1" si="57"/>
        <v>6</v>
      </c>
      <c r="BO11" s="53">
        <f t="shared" ca="1" si="22"/>
        <v>2.84</v>
      </c>
      <c r="BP11" s="54">
        <f t="shared" ca="1" si="58"/>
        <v>6</v>
      </c>
      <c r="BQ11" s="65">
        <f t="shared" ca="1" si="59"/>
        <v>65</v>
      </c>
      <c r="BR11" s="47">
        <f t="shared" ca="1" si="60"/>
        <v>4</v>
      </c>
      <c r="BS11" s="56"/>
      <c r="BT11" s="57">
        <f>VLOOKUP($A11,'Ratings Season'!$A:$M,10,FALSE)</f>
        <v>19.2</v>
      </c>
      <c r="BU11" s="54">
        <f t="shared" si="61"/>
        <v>2</v>
      </c>
      <c r="BV11" s="57">
        <f>VLOOKUP($A11,'Ratings Season'!$A:$M,12,FALSE)</f>
        <v>6.4</v>
      </c>
      <c r="BW11" s="54">
        <f t="shared" si="62"/>
        <v>6</v>
      </c>
      <c r="BX11" s="57">
        <f>VLOOKUP($A11,'Ratings Season'!$A:$M,8,FALSE)</f>
        <v>25.6</v>
      </c>
      <c r="BY11" s="58">
        <f t="shared" si="63"/>
        <v>1</v>
      </c>
      <c r="BZ11" s="72"/>
    </row>
    <row r="12" spans="1:78" s="3" customFormat="1" ht="25" customHeight="1" x14ac:dyDescent="0.2">
      <c r="A12" s="82" t="s">
        <v>17</v>
      </c>
      <c r="B12" s="53">
        <f t="shared" ca="1" si="0"/>
        <v>1.304</v>
      </c>
      <c r="C12" s="54">
        <f t="shared" ca="1" si="23"/>
        <v>9</v>
      </c>
      <c r="D12" s="55">
        <f t="shared" ca="1" si="1"/>
        <v>-3.4780000000000002</v>
      </c>
      <c r="E12" s="54">
        <f t="shared" ca="1" si="24"/>
        <v>12</v>
      </c>
      <c r="F12" s="55">
        <f t="shared" ca="1" si="2"/>
        <v>77.221999999999994</v>
      </c>
      <c r="G12" s="54">
        <f t="shared" ca="1" si="24"/>
        <v>3</v>
      </c>
      <c r="H12" s="55">
        <f t="shared" ca="1" si="3"/>
        <v>-1.913</v>
      </c>
      <c r="I12" s="54">
        <f t="shared" ca="1" si="25"/>
        <v>13</v>
      </c>
      <c r="J12" s="49">
        <f t="shared" ca="1" si="4"/>
        <v>67</v>
      </c>
      <c r="K12" s="47">
        <f t="shared" ca="1" si="26"/>
        <v>8</v>
      </c>
      <c r="L12" s="56"/>
      <c r="M12" s="53">
        <f t="shared" ca="1" si="5"/>
        <v>12.09</v>
      </c>
      <c r="N12" s="54">
        <f t="shared" ca="1" si="6"/>
        <v>11</v>
      </c>
      <c r="O12" s="53">
        <f t="shared" ca="1" si="7"/>
        <v>19.495999999999999</v>
      </c>
      <c r="P12" s="54">
        <f t="shared" ca="1" si="27"/>
        <v>12</v>
      </c>
      <c r="Q12" s="53">
        <f t="shared" ca="1" si="8"/>
        <v>24.449000000000002</v>
      </c>
      <c r="R12" s="54">
        <f t="shared" ca="1" si="28"/>
        <v>5</v>
      </c>
      <c r="S12" s="55">
        <f t="shared" ca="1" si="9"/>
        <v>-2.5409999999999999</v>
      </c>
      <c r="T12" s="54">
        <f t="shared" ca="1" si="29"/>
        <v>16</v>
      </c>
      <c r="U12" s="49">
        <f t="shared" ca="1" si="30"/>
        <v>60</v>
      </c>
      <c r="V12" s="47">
        <f t="shared" ca="1" si="31"/>
        <v>11</v>
      </c>
      <c r="W12" s="56"/>
      <c r="X12" s="53">
        <f t="shared" ca="1" si="10"/>
        <v>40.31</v>
      </c>
      <c r="Y12" s="54">
        <f t="shared" ca="1" si="32"/>
        <v>17</v>
      </c>
      <c r="Z12" s="53">
        <f t="shared" ca="1" si="11"/>
        <v>21.783000000000001</v>
      </c>
      <c r="AA12" s="54">
        <f t="shared" ca="1" si="33"/>
        <v>15</v>
      </c>
      <c r="AB12" s="53">
        <f t="shared" ca="1" si="12"/>
        <v>49.911000000000001</v>
      </c>
      <c r="AC12" s="54">
        <f t="shared" ca="1" si="34"/>
        <v>7</v>
      </c>
      <c r="AD12" s="53">
        <f t="shared" ca="1" si="13"/>
        <v>2.4159999999999999</v>
      </c>
      <c r="AE12" s="54">
        <f t="shared" ca="1" si="35"/>
        <v>8</v>
      </c>
      <c r="AF12" s="65">
        <f t="shared" ca="1" si="36"/>
        <v>57</v>
      </c>
      <c r="AG12" s="47">
        <f t="shared" ca="1" si="37"/>
        <v>12</v>
      </c>
      <c r="AH12" s="56"/>
      <c r="AI12" s="53">
        <f t="shared" ca="1" si="14"/>
        <v>11.111000000000001</v>
      </c>
      <c r="AJ12" s="54">
        <f t="shared" ca="1" si="38"/>
        <v>15</v>
      </c>
      <c r="AK12" s="53">
        <f t="shared" ca="1" si="15"/>
        <v>19.129000000000001</v>
      </c>
      <c r="AL12" s="54">
        <f t="shared" ca="1" si="38"/>
        <v>4</v>
      </c>
      <c r="AM12" s="53">
        <f t="shared" ca="1" si="16"/>
        <v>24.366</v>
      </c>
      <c r="AN12" s="54">
        <f t="shared" ca="1" si="39"/>
        <v>15</v>
      </c>
      <c r="AO12" s="53">
        <f t="shared" ca="1" si="40"/>
        <v>23.504999999999999</v>
      </c>
      <c r="AP12" s="54">
        <f t="shared" ca="1" si="41"/>
        <v>11</v>
      </c>
      <c r="AQ12" s="65">
        <f t="shared" ca="1" si="42"/>
        <v>59</v>
      </c>
      <c r="AR12" s="47">
        <f t="shared" ca="1" si="43"/>
        <v>13</v>
      </c>
      <c r="AS12" s="56"/>
      <c r="AT12" s="46">
        <f t="shared" ca="1" si="44"/>
        <v>-1.522</v>
      </c>
      <c r="AU12" s="47">
        <f t="shared" ca="1" si="45"/>
        <v>11</v>
      </c>
      <c r="AV12" s="46">
        <f t="shared" ca="1" si="46"/>
        <v>10.957000000000001</v>
      </c>
      <c r="AW12" s="47">
        <f t="shared" ca="1" si="45"/>
        <v>10</v>
      </c>
      <c r="AX12" s="46">
        <f t="shared" ca="1" si="47"/>
        <v>299.435</v>
      </c>
      <c r="AY12" s="47">
        <f t="shared" ref="AY12" ca="1" si="74">RANK(AX12,AX$5:AX$22,0)</f>
        <v>4</v>
      </c>
      <c r="AZ12" s="46">
        <f t="shared" ca="1" si="49"/>
        <v>47</v>
      </c>
      <c r="BA12" s="47">
        <f t="shared" ref="BA12" ca="1" si="75">RANK(AZ12,AZ$5:AZ$22,0)</f>
        <v>2</v>
      </c>
      <c r="BB12" s="46">
        <f t="shared" ca="1" si="51"/>
        <v>77</v>
      </c>
      <c r="BC12" s="47">
        <f t="shared" ca="1" si="52"/>
        <v>3</v>
      </c>
      <c r="BD12" s="56"/>
      <c r="BE12" s="53">
        <f t="shared" ca="1" si="17"/>
        <v>52.435000000000002</v>
      </c>
      <c r="BF12" s="54">
        <f t="shared" ca="1" si="53"/>
        <v>3</v>
      </c>
      <c r="BG12" s="53">
        <f t="shared" ca="1" si="18"/>
        <v>49.738999999999997</v>
      </c>
      <c r="BH12" s="54">
        <f t="shared" ca="1" si="54"/>
        <v>14</v>
      </c>
      <c r="BI12" s="53">
        <f t="shared" ca="1" si="19"/>
        <v>28.216999999999999</v>
      </c>
      <c r="BJ12" s="54">
        <f t="shared" ca="1" si="55"/>
        <v>15</v>
      </c>
      <c r="BK12" s="53">
        <f t="shared" ca="1" si="20"/>
        <v>30.478000000000002</v>
      </c>
      <c r="BL12" s="54">
        <f t="shared" ca="1" si="56"/>
        <v>6</v>
      </c>
      <c r="BM12" s="53">
        <f t="shared" ca="1" si="21"/>
        <v>51.692</v>
      </c>
      <c r="BN12" s="54">
        <f t="shared" ca="1" si="57"/>
        <v>5</v>
      </c>
      <c r="BO12" s="53">
        <f t="shared" ca="1" si="22"/>
        <v>1.304</v>
      </c>
      <c r="BP12" s="54">
        <f t="shared" ca="1" si="58"/>
        <v>9</v>
      </c>
      <c r="BQ12" s="65">
        <f t="shared" ca="1" si="59"/>
        <v>54</v>
      </c>
      <c r="BR12" s="47">
        <f t="shared" ca="1" si="60"/>
        <v>9</v>
      </c>
      <c r="BS12" s="56"/>
      <c r="BT12" s="57">
        <f>VLOOKUP($A12,'Ratings Season'!$A:$M,10,FALSE)</f>
        <v>8.4</v>
      </c>
      <c r="BU12" s="54">
        <f t="shared" si="61"/>
        <v>5</v>
      </c>
      <c r="BV12" s="57">
        <f>VLOOKUP($A12,'Ratings Season'!$A:$M,12,FALSE)</f>
        <v>7.5</v>
      </c>
      <c r="BW12" s="54">
        <f t="shared" si="62"/>
        <v>5</v>
      </c>
      <c r="BX12" s="57">
        <f>VLOOKUP($A12,'Ratings Season'!$A:$M,8,FALSE)</f>
        <v>15.9</v>
      </c>
      <c r="BY12" s="58">
        <f t="shared" si="63"/>
        <v>7</v>
      </c>
      <c r="BZ12" s="72"/>
    </row>
    <row r="13" spans="1:78" s="3" customFormat="1" ht="25" customHeight="1" x14ac:dyDescent="0.2">
      <c r="A13" s="83" t="s">
        <v>3</v>
      </c>
      <c r="B13" s="53">
        <f t="shared" ca="1" si="0"/>
        <v>4.12</v>
      </c>
      <c r="C13" s="54">
        <f t="shared" ca="1" si="23"/>
        <v>2</v>
      </c>
      <c r="D13" s="55">
        <f t="shared" ca="1" si="1"/>
        <v>-2.12</v>
      </c>
      <c r="E13" s="54">
        <f t="shared" ca="1" si="24"/>
        <v>10</v>
      </c>
      <c r="F13" s="55">
        <f t="shared" ca="1" si="2"/>
        <v>73.774000000000001</v>
      </c>
      <c r="G13" s="54">
        <f t="shared" ca="1" si="24"/>
        <v>15</v>
      </c>
      <c r="H13" s="55">
        <f t="shared" ca="1" si="3"/>
        <v>-3.12</v>
      </c>
      <c r="I13" s="54">
        <f t="shared" ca="1" si="25"/>
        <v>17</v>
      </c>
      <c r="J13" s="49">
        <f t="shared" ca="1" si="4"/>
        <v>60</v>
      </c>
      <c r="K13" s="47">
        <f t="shared" ca="1" si="26"/>
        <v>11</v>
      </c>
      <c r="L13" s="56"/>
      <c r="M13" s="53">
        <f t="shared" ca="1" si="5"/>
        <v>11.95</v>
      </c>
      <c r="N13" s="54">
        <f t="shared" ca="1" si="6"/>
        <v>12</v>
      </c>
      <c r="O13" s="53">
        <f t="shared" ca="1" si="7"/>
        <v>19.658000000000001</v>
      </c>
      <c r="P13" s="54">
        <f t="shared" ca="1" si="27"/>
        <v>11</v>
      </c>
      <c r="Q13" s="53">
        <f t="shared" ca="1" si="8"/>
        <v>20.709</v>
      </c>
      <c r="R13" s="54">
        <f t="shared" ca="1" si="28"/>
        <v>13</v>
      </c>
      <c r="S13" s="55">
        <f t="shared" ca="1" si="9"/>
        <v>-0.95699999999999996</v>
      </c>
      <c r="T13" s="54">
        <f t="shared" ca="1" si="29"/>
        <v>14</v>
      </c>
      <c r="U13" s="49">
        <f t="shared" ca="1" si="30"/>
        <v>54</v>
      </c>
      <c r="V13" s="47">
        <f t="shared" ca="1" si="31"/>
        <v>13</v>
      </c>
      <c r="W13" s="56"/>
      <c r="X13" s="53">
        <f t="shared" ca="1" si="10"/>
        <v>44.743000000000002</v>
      </c>
      <c r="Y13" s="54">
        <f t="shared" ca="1" si="32"/>
        <v>11</v>
      </c>
      <c r="Z13" s="53">
        <f t="shared" ca="1" si="11"/>
        <v>26.087</v>
      </c>
      <c r="AA13" s="54">
        <f t="shared" ca="1" si="33"/>
        <v>3</v>
      </c>
      <c r="AB13" s="53">
        <f t="shared" ca="1" si="12"/>
        <v>54.276000000000003</v>
      </c>
      <c r="AC13" s="54">
        <f t="shared" ca="1" si="34"/>
        <v>2</v>
      </c>
      <c r="AD13" s="53">
        <f t="shared" ca="1" si="13"/>
        <v>6.18</v>
      </c>
      <c r="AE13" s="54">
        <f t="shared" ca="1" si="35"/>
        <v>3</v>
      </c>
      <c r="AF13" s="65">
        <f t="shared" ca="1" si="36"/>
        <v>85</v>
      </c>
      <c r="AG13" s="47">
        <f t="shared" ca="1" si="37"/>
        <v>3</v>
      </c>
      <c r="AH13" s="56"/>
      <c r="AI13" s="53">
        <f t="shared" ca="1" si="14"/>
        <v>8.4550000000000001</v>
      </c>
      <c r="AJ13" s="54">
        <f t="shared" ca="1" si="38"/>
        <v>4</v>
      </c>
      <c r="AK13" s="53">
        <f t="shared" ca="1" si="15"/>
        <v>20.536999999999999</v>
      </c>
      <c r="AL13" s="54">
        <f t="shared" ca="1" si="38"/>
        <v>14</v>
      </c>
      <c r="AM13" s="53">
        <f t="shared" ca="1" si="16"/>
        <v>21.815999999999999</v>
      </c>
      <c r="AN13" s="54">
        <f t="shared" ca="1" si="39"/>
        <v>8</v>
      </c>
      <c r="AO13" s="53">
        <f t="shared" ca="1" si="40"/>
        <v>21.376000000000001</v>
      </c>
      <c r="AP13" s="54">
        <f t="shared" ca="1" si="41"/>
        <v>2</v>
      </c>
      <c r="AQ13" s="65">
        <f t="shared" ca="1" si="42"/>
        <v>76</v>
      </c>
      <c r="AR13" s="47">
        <f t="shared" ca="1" si="43"/>
        <v>7</v>
      </c>
      <c r="AS13" s="56"/>
      <c r="AT13" s="46">
        <f t="shared" ca="1" si="44"/>
        <v>9.7200000000000006</v>
      </c>
      <c r="AU13" s="47">
        <f t="shared" ca="1" si="45"/>
        <v>1</v>
      </c>
      <c r="AV13" s="46">
        <f t="shared" ca="1" si="46"/>
        <v>11.72</v>
      </c>
      <c r="AW13" s="47">
        <f t="shared" ca="1" si="45"/>
        <v>4</v>
      </c>
      <c r="AX13" s="46">
        <f t="shared" ca="1" si="47"/>
        <v>297.92</v>
      </c>
      <c r="AY13" s="47">
        <f t="shared" ref="AY13" ca="1" si="76">RANK(AX13,AX$5:AX$22,0)</f>
        <v>5</v>
      </c>
      <c r="AZ13" s="46">
        <f t="shared" ca="1" si="49"/>
        <v>45.24</v>
      </c>
      <c r="BA13" s="47">
        <f t="shared" ref="BA13" ca="1" si="77">RANK(AZ13,AZ$5:AZ$22,0)</f>
        <v>6</v>
      </c>
      <c r="BB13" s="46">
        <f t="shared" ca="1" si="51"/>
        <v>88</v>
      </c>
      <c r="BC13" s="47">
        <f t="shared" ca="1" si="52"/>
        <v>2</v>
      </c>
      <c r="BD13" s="56"/>
      <c r="BE13" s="53">
        <f t="shared" ca="1" si="17"/>
        <v>48.16</v>
      </c>
      <c r="BF13" s="54">
        <f t="shared" ca="1" si="53"/>
        <v>9</v>
      </c>
      <c r="BG13" s="53">
        <f t="shared" ca="1" si="18"/>
        <v>46.04</v>
      </c>
      <c r="BH13" s="54">
        <f t="shared" ca="1" si="54"/>
        <v>10</v>
      </c>
      <c r="BI13" s="53">
        <f t="shared" ca="1" si="19"/>
        <v>35.520000000000003</v>
      </c>
      <c r="BJ13" s="54">
        <f t="shared" ca="1" si="55"/>
        <v>7</v>
      </c>
      <c r="BK13" s="53">
        <f t="shared" ca="1" si="20"/>
        <v>32.6</v>
      </c>
      <c r="BL13" s="54">
        <f t="shared" ca="1" si="56"/>
        <v>9</v>
      </c>
      <c r="BM13" s="53">
        <f t="shared" ca="1" si="21"/>
        <v>49.283000000000001</v>
      </c>
      <c r="BN13" s="54">
        <f t="shared" ca="1" si="57"/>
        <v>12</v>
      </c>
      <c r="BO13" s="53">
        <f t="shared" ca="1" si="22"/>
        <v>4.12</v>
      </c>
      <c r="BP13" s="54">
        <f t="shared" ca="1" si="58"/>
        <v>2</v>
      </c>
      <c r="BQ13" s="65">
        <f t="shared" ca="1" si="59"/>
        <v>57</v>
      </c>
      <c r="BR13" s="47">
        <f t="shared" ca="1" si="60"/>
        <v>7</v>
      </c>
      <c r="BS13" s="56"/>
      <c r="BT13" s="57">
        <f>VLOOKUP($A13,'Ratings Season'!$A:$M,10,FALSE)</f>
        <v>5.9</v>
      </c>
      <c r="BU13" s="54">
        <f t="shared" si="61"/>
        <v>7</v>
      </c>
      <c r="BV13" s="57">
        <f>VLOOKUP($A13,'Ratings Season'!$A:$M,12,FALSE)</f>
        <v>1.2</v>
      </c>
      <c r="BW13" s="54">
        <f t="shared" si="62"/>
        <v>10</v>
      </c>
      <c r="BX13" s="57">
        <f>VLOOKUP($A13,'Ratings Season'!$A:$M,8,FALSE)</f>
        <v>7.1</v>
      </c>
      <c r="BY13" s="58">
        <f t="shared" si="63"/>
        <v>8</v>
      </c>
      <c r="BZ13" s="72"/>
    </row>
    <row r="14" spans="1:78" s="3" customFormat="1" ht="25" customHeight="1" x14ac:dyDescent="0.2">
      <c r="A14" s="84" t="s">
        <v>2</v>
      </c>
      <c r="B14" s="53">
        <f t="shared" ca="1" si="0"/>
        <v>4.24</v>
      </c>
      <c r="C14" s="54">
        <f t="shared" ca="1" si="23"/>
        <v>1</v>
      </c>
      <c r="D14" s="55">
        <f t="shared" ca="1" si="1"/>
        <v>8.4</v>
      </c>
      <c r="E14" s="54">
        <f t="shared" ca="1" si="24"/>
        <v>1</v>
      </c>
      <c r="F14" s="55">
        <f t="shared" ca="1" si="2"/>
        <v>75.882999999999996</v>
      </c>
      <c r="G14" s="54">
        <f t="shared" ca="1" si="24"/>
        <v>5</v>
      </c>
      <c r="H14" s="55">
        <f t="shared" ca="1" si="3"/>
        <v>0.76</v>
      </c>
      <c r="I14" s="54">
        <f t="shared" ca="1" si="25"/>
        <v>6</v>
      </c>
      <c r="J14" s="49">
        <f t="shared" ca="1" si="4"/>
        <v>91</v>
      </c>
      <c r="K14" s="47">
        <f t="shared" ca="1" si="26"/>
        <v>1</v>
      </c>
      <c r="L14" s="56"/>
      <c r="M14" s="53">
        <f t="shared" ca="1" si="5"/>
        <v>13.538</v>
      </c>
      <c r="N14" s="54">
        <f t="shared" ca="1" si="6"/>
        <v>6</v>
      </c>
      <c r="O14" s="53">
        <f t="shared" ca="1" si="7"/>
        <v>21.823</v>
      </c>
      <c r="P14" s="54">
        <f t="shared" ca="1" si="27"/>
        <v>5</v>
      </c>
      <c r="Q14" s="53">
        <f t="shared" ca="1" si="8"/>
        <v>23.515999999999998</v>
      </c>
      <c r="R14" s="54">
        <f t="shared" ca="1" si="28"/>
        <v>7</v>
      </c>
      <c r="S14" s="55">
        <f t="shared" ca="1" si="9"/>
        <v>1.6519999999999999</v>
      </c>
      <c r="T14" s="54">
        <f t="shared" ca="1" si="29"/>
        <v>3</v>
      </c>
      <c r="U14" s="49">
        <f t="shared" ca="1" si="30"/>
        <v>83</v>
      </c>
      <c r="V14" s="47">
        <f t="shared" ca="1" si="31"/>
        <v>3</v>
      </c>
      <c r="W14" s="56"/>
      <c r="X14" s="53">
        <f t="shared" ca="1" si="10"/>
        <v>44.954999999999998</v>
      </c>
      <c r="Y14" s="54">
        <f t="shared" ca="1" si="32"/>
        <v>10</v>
      </c>
      <c r="Z14" s="53">
        <f t="shared" ca="1" si="11"/>
        <v>24.555</v>
      </c>
      <c r="AA14" s="54">
        <f t="shared" ca="1" si="33"/>
        <v>7</v>
      </c>
      <c r="AB14" s="53">
        <f t="shared" ca="1" si="12"/>
        <v>49.329000000000001</v>
      </c>
      <c r="AC14" s="54">
        <f t="shared" ca="1" si="34"/>
        <v>8</v>
      </c>
      <c r="AD14" s="53">
        <f t="shared" ca="1" si="13"/>
        <v>0.109</v>
      </c>
      <c r="AE14" s="54">
        <f t="shared" ca="1" si="35"/>
        <v>11</v>
      </c>
      <c r="AF14" s="65">
        <f t="shared" ca="1" si="36"/>
        <v>68</v>
      </c>
      <c r="AG14" s="47">
        <f t="shared" ca="1" si="37"/>
        <v>8</v>
      </c>
      <c r="AH14" s="56"/>
      <c r="AI14" s="53">
        <f t="shared" ca="1" si="14"/>
        <v>7.5149999999999997</v>
      </c>
      <c r="AJ14" s="54">
        <f t="shared" ca="1" si="38"/>
        <v>2</v>
      </c>
      <c r="AK14" s="53">
        <f t="shared" ca="1" si="15"/>
        <v>19.265000000000001</v>
      </c>
      <c r="AL14" s="54">
        <f t="shared" ca="1" si="38"/>
        <v>7</v>
      </c>
      <c r="AM14" s="53">
        <f t="shared" ca="1" si="16"/>
        <v>20.38</v>
      </c>
      <c r="AN14" s="54">
        <f t="shared" ca="1" si="39"/>
        <v>3</v>
      </c>
      <c r="AO14" s="53">
        <f t="shared" ca="1" si="40"/>
        <v>23.213000000000001</v>
      </c>
      <c r="AP14" s="54">
        <f t="shared" ca="1" si="41"/>
        <v>8</v>
      </c>
      <c r="AQ14" s="65">
        <f t="shared" ca="1" si="42"/>
        <v>84</v>
      </c>
      <c r="AR14" s="47">
        <f t="shared" ca="1" si="43"/>
        <v>3</v>
      </c>
      <c r="AS14" s="56"/>
      <c r="AT14" s="46">
        <f t="shared" ca="1" si="44"/>
        <v>-5.72</v>
      </c>
      <c r="AU14" s="47">
        <f t="shared" ca="1" si="45"/>
        <v>16</v>
      </c>
      <c r="AV14" s="46">
        <f t="shared" ca="1" si="46"/>
        <v>11.16</v>
      </c>
      <c r="AW14" s="47">
        <f t="shared" ca="1" si="45"/>
        <v>6</v>
      </c>
      <c r="AX14" s="46">
        <f t="shared" ca="1" si="47"/>
        <v>281.12</v>
      </c>
      <c r="AY14" s="47">
        <f t="shared" ref="AY14" ca="1" si="78">RANK(AX14,AX$5:AX$22,0)</f>
        <v>16</v>
      </c>
      <c r="AZ14" s="46">
        <f t="shared" ca="1" si="49"/>
        <v>40.28</v>
      </c>
      <c r="BA14" s="47">
        <f t="shared" ref="BA14" ca="1" si="79">RANK(AZ14,AZ$5:AZ$22,0)</f>
        <v>15</v>
      </c>
      <c r="BB14" s="46">
        <f t="shared" ca="1" si="51"/>
        <v>51</v>
      </c>
      <c r="BC14" s="47">
        <f t="shared" ca="1" si="52"/>
        <v>14</v>
      </c>
      <c r="BD14" s="56"/>
      <c r="BE14" s="53">
        <f t="shared" ca="1" si="17"/>
        <v>49.04</v>
      </c>
      <c r="BF14" s="54">
        <f t="shared" ca="1" si="53"/>
        <v>8</v>
      </c>
      <c r="BG14" s="53">
        <f t="shared" ca="1" si="18"/>
        <v>40.520000000000003</v>
      </c>
      <c r="BH14" s="54">
        <f t="shared" ca="1" si="54"/>
        <v>2</v>
      </c>
      <c r="BI14" s="53">
        <f t="shared" ca="1" si="19"/>
        <v>36.04</v>
      </c>
      <c r="BJ14" s="54">
        <f t="shared" ca="1" si="55"/>
        <v>6</v>
      </c>
      <c r="BK14" s="53">
        <f t="shared" ca="1" si="20"/>
        <v>33.159999999999997</v>
      </c>
      <c r="BL14" s="54">
        <f t="shared" ca="1" si="56"/>
        <v>12</v>
      </c>
      <c r="BM14" s="53">
        <f t="shared" ca="1" si="21"/>
        <v>52.067999999999998</v>
      </c>
      <c r="BN14" s="54">
        <f t="shared" ca="1" si="57"/>
        <v>4</v>
      </c>
      <c r="BO14" s="53">
        <f t="shared" ca="1" si="22"/>
        <v>4.24</v>
      </c>
      <c r="BP14" s="54">
        <f t="shared" ca="1" si="58"/>
        <v>1</v>
      </c>
      <c r="BQ14" s="65">
        <f t="shared" ca="1" si="59"/>
        <v>73</v>
      </c>
      <c r="BR14" s="47">
        <f t="shared" ca="1" si="60"/>
        <v>3</v>
      </c>
      <c r="BS14" s="56"/>
      <c r="BT14" s="57">
        <f>VLOOKUP($A14,'Ratings Season'!$A:$M,10,FALSE)</f>
        <v>6.9</v>
      </c>
      <c r="BU14" s="54">
        <f t="shared" si="61"/>
        <v>6</v>
      </c>
      <c r="BV14" s="57">
        <f>VLOOKUP($A14,'Ratings Season'!$A:$M,12,FALSE)</f>
        <v>9.1999999999999993</v>
      </c>
      <c r="BW14" s="54">
        <f t="shared" si="62"/>
        <v>3</v>
      </c>
      <c r="BX14" s="57">
        <f>VLOOKUP($A14,'Ratings Season'!$A:$M,8,FALSE)</f>
        <v>16.100000000000001</v>
      </c>
      <c r="BY14" s="58">
        <f t="shared" si="63"/>
        <v>6</v>
      </c>
      <c r="BZ14" s="72"/>
    </row>
    <row r="15" spans="1:78" s="3" customFormat="1" ht="25" customHeight="1" x14ac:dyDescent="0.2">
      <c r="A15" s="85" t="s">
        <v>16</v>
      </c>
      <c r="B15" s="53">
        <f t="shared" ca="1" si="0"/>
        <v>0.26100000000000001</v>
      </c>
      <c r="C15" s="54">
        <f t="shared" ca="1" si="23"/>
        <v>11</v>
      </c>
      <c r="D15" s="55">
        <f t="shared" ca="1" si="1"/>
        <v>-1.2609999999999999</v>
      </c>
      <c r="E15" s="54">
        <f t="shared" ca="1" si="24"/>
        <v>9</v>
      </c>
      <c r="F15" s="55">
        <f t="shared" ca="1" si="2"/>
        <v>71.195999999999998</v>
      </c>
      <c r="G15" s="54">
        <f t="shared" ca="1" si="24"/>
        <v>18</v>
      </c>
      <c r="H15" s="55">
        <f t="shared" ca="1" si="3"/>
        <v>-2.9569999999999999</v>
      </c>
      <c r="I15" s="54">
        <f t="shared" ca="1" si="25"/>
        <v>16</v>
      </c>
      <c r="J15" s="49">
        <f t="shared" ca="1" si="4"/>
        <v>50</v>
      </c>
      <c r="K15" s="47">
        <f t="shared" ca="1" si="26"/>
        <v>16</v>
      </c>
      <c r="L15" s="56"/>
      <c r="M15" s="53">
        <f t="shared" ca="1" si="5"/>
        <v>11.39</v>
      </c>
      <c r="N15" s="54">
        <f t="shared" ca="1" si="6"/>
        <v>14</v>
      </c>
      <c r="O15" s="53">
        <f t="shared" ca="1" si="7"/>
        <v>18.771999999999998</v>
      </c>
      <c r="P15" s="54">
        <f t="shared" ca="1" si="27"/>
        <v>16</v>
      </c>
      <c r="Q15" s="53">
        <f t="shared" ca="1" si="8"/>
        <v>22.006</v>
      </c>
      <c r="R15" s="54">
        <f t="shared" ca="1" si="28"/>
        <v>11</v>
      </c>
      <c r="S15" s="55">
        <f t="shared" ca="1" si="9"/>
        <v>2.1000000000000001E-2</v>
      </c>
      <c r="T15" s="54">
        <f t="shared" ca="1" si="29"/>
        <v>11</v>
      </c>
      <c r="U15" s="49">
        <f t="shared" ca="1" si="30"/>
        <v>52</v>
      </c>
      <c r="V15" s="47">
        <f t="shared" ca="1" si="31"/>
        <v>15</v>
      </c>
      <c r="W15" s="56"/>
      <c r="X15" s="53">
        <f t="shared" ca="1" si="10"/>
        <v>43.44</v>
      </c>
      <c r="Y15" s="54">
        <f t="shared" ca="1" si="32"/>
        <v>12</v>
      </c>
      <c r="Z15" s="53">
        <f t="shared" ca="1" si="11"/>
        <v>22.960999999999999</v>
      </c>
      <c r="AA15" s="54">
        <f t="shared" ca="1" si="33"/>
        <v>12</v>
      </c>
      <c r="AB15" s="53">
        <f t="shared" ca="1" si="12"/>
        <v>49.146000000000001</v>
      </c>
      <c r="AC15" s="54">
        <f t="shared" ca="1" si="34"/>
        <v>9</v>
      </c>
      <c r="AD15" s="53">
        <f t="shared" ca="1" si="13"/>
        <v>3.7879999999999998</v>
      </c>
      <c r="AE15" s="54">
        <f t="shared" ca="1" si="35"/>
        <v>7</v>
      </c>
      <c r="AF15" s="65">
        <f t="shared" ca="1" si="36"/>
        <v>64</v>
      </c>
      <c r="AG15" s="47">
        <f t="shared" ca="1" si="37"/>
        <v>10</v>
      </c>
      <c r="AH15" s="56"/>
      <c r="AI15" s="53">
        <f t="shared" ca="1" si="14"/>
        <v>8.8859999999999992</v>
      </c>
      <c r="AJ15" s="54">
        <f t="shared" ca="1" si="38"/>
        <v>6</v>
      </c>
      <c r="AK15" s="53">
        <f t="shared" ca="1" si="15"/>
        <v>19.132999999999999</v>
      </c>
      <c r="AL15" s="54">
        <f t="shared" ca="1" si="38"/>
        <v>5</v>
      </c>
      <c r="AM15" s="53">
        <f t="shared" ca="1" si="16"/>
        <v>22.867000000000001</v>
      </c>
      <c r="AN15" s="54">
        <f t="shared" ca="1" si="39"/>
        <v>12</v>
      </c>
      <c r="AO15" s="53">
        <f t="shared" ca="1" si="40"/>
        <v>21.065000000000001</v>
      </c>
      <c r="AP15" s="54">
        <f t="shared" ca="1" si="41"/>
        <v>1</v>
      </c>
      <c r="AQ15" s="65">
        <f t="shared" ca="1" si="42"/>
        <v>80</v>
      </c>
      <c r="AR15" s="47">
        <f t="shared" ca="1" si="43"/>
        <v>5</v>
      </c>
      <c r="AS15" s="56"/>
      <c r="AT15" s="46">
        <f t="shared" ca="1" si="44"/>
        <v>1.3480000000000001</v>
      </c>
      <c r="AU15" s="47">
        <f t="shared" ca="1" si="45"/>
        <v>6</v>
      </c>
      <c r="AV15" s="46">
        <f t="shared" ca="1" si="46"/>
        <v>10.651999999999999</v>
      </c>
      <c r="AW15" s="47">
        <f t="shared" ca="1" si="45"/>
        <v>12</v>
      </c>
      <c r="AX15" s="46">
        <f t="shared" ca="1" si="47"/>
        <v>300</v>
      </c>
      <c r="AY15" s="47">
        <f t="shared" ref="AY15" ca="1" si="80">RANK(AX15,AX$5:AX$22,0)</f>
        <v>3</v>
      </c>
      <c r="AZ15" s="46">
        <f t="shared" ca="1" si="49"/>
        <v>43.564999999999998</v>
      </c>
      <c r="BA15" s="47">
        <f t="shared" ref="BA15" ca="1" si="81">RANK(AZ15,AZ$5:AZ$22,0)</f>
        <v>10</v>
      </c>
      <c r="BB15" s="46">
        <f t="shared" ca="1" si="51"/>
        <v>73</v>
      </c>
      <c r="BC15" s="47">
        <f t="shared" ca="1" si="52"/>
        <v>7</v>
      </c>
      <c r="BD15" s="56"/>
      <c r="BE15" s="53">
        <f t="shared" ca="1" si="17"/>
        <v>40.783000000000001</v>
      </c>
      <c r="BF15" s="54">
        <f t="shared" ca="1" si="53"/>
        <v>16</v>
      </c>
      <c r="BG15" s="53">
        <f t="shared" ca="1" si="18"/>
        <v>48.652000000000001</v>
      </c>
      <c r="BH15" s="54">
        <f t="shared" ca="1" si="54"/>
        <v>13</v>
      </c>
      <c r="BI15" s="53">
        <f t="shared" ca="1" si="19"/>
        <v>33.216999999999999</v>
      </c>
      <c r="BJ15" s="54">
        <f t="shared" ca="1" si="55"/>
        <v>12</v>
      </c>
      <c r="BK15" s="53">
        <f t="shared" ca="1" si="20"/>
        <v>27.042999999999999</v>
      </c>
      <c r="BL15" s="54">
        <f t="shared" ca="1" si="56"/>
        <v>1</v>
      </c>
      <c r="BM15" s="53">
        <f t="shared" ca="1" si="21"/>
        <v>47.735999999999997</v>
      </c>
      <c r="BN15" s="54">
        <f t="shared" ca="1" si="57"/>
        <v>14</v>
      </c>
      <c r="BO15" s="53">
        <f t="shared" ca="1" si="22"/>
        <v>0.26100000000000001</v>
      </c>
      <c r="BP15" s="54">
        <f t="shared" ca="1" si="58"/>
        <v>11</v>
      </c>
      <c r="BQ15" s="65">
        <f t="shared" ca="1" si="59"/>
        <v>39</v>
      </c>
      <c r="BR15" s="47">
        <f t="shared" ca="1" si="60"/>
        <v>14</v>
      </c>
      <c r="BS15" s="56"/>
      <c r="BT15" s="57">
        <f>VLOOKUP($A15,'Ratings Season'!$A:$M,10,FALSE)</f>
        <v>-0.8</v>
      </c>
      <c r="BU15" s="54">
        <f t="shared" si="61"/>
        <v>10</v>
      </c>
      <c r="BV15" s="57">
        <f>VLOOKUP($A15,'Ratings Season'!$A:$M,12,FALSE)</f>
        <v>-2.9</v>
      </c>
      <c r="BW15" s="54">
        <f t="shared" si="62"/>
        <v>12</v>
      </c>
      <c r="BX15" s="57">
        <f>VLOOKUP($A15,'Ratings Season'!$A:$M,8,FALSE)</f>
        <v>-3.7</v>
      </c>
      <c r="BY15" s="58">
        <f t="shared" si="63"/>
        <v>12</v>
      </c>
      <c r="BZ15" s="72"/>
    </row>
    <row r="16" spans="1:78" s="3" customFormat="1" ht="25" customHeight="1" x14ac:dyDescent="0.2">
      <c r="A16" s="86" t="s">
        <v>11</v>
      </c>
      <c r="B16" s="53">
        <f t="shared" ca="1" si="0"/>
        <v>-6.6820000000000004</v>
      </c>
      <c r="C16" s="54">
        <f t="shared" ca="1" si="23"/>
        <v>18</v>
      </c>
      <c r="D16" s="55">
        <f t="shared" ca="1" si="1"/>
        <v>-4.8259999999999996</v>
      </c>
      <c r="E16" s="54">
        <f t="shared" ca="1" si="24"/>
        <v>17</v>
      </c>
      <c r="F16" s="55">
        <f t="shared" ca="1" si="2"/>
        <v>74.28</v>
      </c>
      <c r="G16" s="54">
        <f t="shared" ca="1" si="24"/>
        <v>12</v>
      </c>
      <c r="H16" s="55">
        <f t="shared" ca="1" si="3"/>
        <v>-0.87</v>
      </c>
      <c r="I16" s="54">
        <f t="shared" ca="1" si="25"/>
        <v>11</v>
      </c>
      <c r="J16" s="49">
        <f t="shared" ca="1" si="4"/>
        <v>46</v>
      </c>
      <c r="K16" s="47">
        <f t="shared" ca="1" si="26"/>
        <v>17</v>
      </c>
      <c r="L16" s="56"/>
      <c r="M16" s="53">
        <f t="shared" ca="1" si="5"/>
        <v>8.86</v>
      </c>
      <c r="N16" s="54">
        <f t="shared" ca="1" si="6"/>
        <v>18</v>
      </c>
      <c r="O16" s="53">
        <f t="shared" ca="1" si="7"/>
        <v>16.167999999999999</v>
      </c>
      <c r="P16" s="54">
        <f t="shared" ca="1" si="27"/>
        <v>18</v>
      </c>
      <c r="Q16" s="53">
        <f t="shared" ca="1" si="8"/>
        <v>18.053000000000001</v>
      </c>
      <c r="R16" s="54">
        <f t="shared" ca="1" si="28"/>
        <v>18</v>
      </c>
      <c r="S16" s="55">
        <f t="shared" ca="1" si="9"/>
        <v>-3.01</v>
      </c>
      <c r="T16" s="54">
        <f t="shared" ca="1" si="29"/>
        <v>18</v>
      </c>
      <c r="U16" s="49">
        <f t="shared" ca="1" si="30"/>
        <v>32</v>
      </c>
      <c r="V16" s="47">
        <f t="shared" ca="1" si="31"/>
        <v>18</v>
      </c>
      <c r="W16" s="56"/>
      <c r="X16" s="53">
        <f t="shared" ca="1" si="10"/>
        <v>38.292000000000002</v>
      </c>
      <c r="Y16" s="54">
        <f t="shared" ca="1" si="32"/>
        <v>18</v>
      </c>
      <c r="Z16" s="53">
        <f t="shared" ca="1" si="11"/>
        <v>23.417000000000002</v>
      </c>
      <c r="AA16" s="54">
        <f t="shared" ca="1" si="33"/>
        <v>11</v>
      </c>
      <c r="AB16" s="53">
        <f t="shared" ca="1" si="12"/>
        <v>56.350999999999999</v>
      </c>
      <c r="AC16" s="54">
        <f t="shared" ca="1" si="34"/>
        <v>1</v>
      </c>
      <c r="AD16" s="53">
        <f t="shared" ca="1" si="13"/>
        <v>5.2990000000000004</v>
      </c>
      <c r="AE16" s="54">
        <f t="shared" ca="1" si="35"/>
        <v>5</v>
      </c>
      <c r="AF16" s="65">
        <f t="shared" ca="1" si="36"/>
        <v>69</v>
      </c>
      <c r="AG16" s="47">
        <f t="shared" ca="1" si="37"/>
        <v>7</v>
      </c>
      <c r="AH16" s="56"/>
      <c r="AI16" s="53">
        <f t="shared" ca="1" si="14"/>
        <v>13.474</v>
      </c>
      <c r="AJ16" s="54">
        <f t="shared" ca="1" si="38"/>
        <v>18</v>
      </c>
      <c r="AK16" s="53">
        <f t="shared" ca="1" si="15"/>
        <v>26.053000000000001</v>
      </c>
      <c r="AL16" s="54">
        <f t="shared" ca="1" si="38"/>
        <v>18</v>
      </c>
      <c r="AM16" s="53">
        <f t="shared" ca="1" si="16"/>
        <v>28.986000000000001</v>
      </c>
      <c r="AN16" s="54">
        <f t="shared" ca="1" si="39"/>
        <v>18</v>
      </c>
      <c r="AO16" s="53">
        <f t="shared" ca="1" si="40"/>
        <v>27.52</v>
      </c>
      <c r="AP16" s="54">
        <f t="shared" ca="1" si="41"/>
        <v>17</v>
      </c>
      <c r="AQ16" s="65">
        <f t="shared" ca="1" si="42"/>
        <v>33</v>
      </c>
      <c r="AR16" s="47">
        <f t="shared" ca="1" si="43"/>
        <v>18</v>
      </c>
      <c r="AS16" s="56"/>
      <c r="AT16" s="46">
        <f t="shared" ca="1" si="44"/>
        <v>-2.13</v>
      </c>
      <c r="AU16" s="47">
        <f t="shared" ca="1" si="45"/>
        <v>13</v>
      </c>
      <c r="AV16" s="46">
        <f t="shared" ca="1" si="46"/>
        <v>8.4350000000000005</v>
      </c>
      <c r="AW16" s="47">
        <f t="shared" ca="1" si="45"/>
        <v>18</v>
      </c>
      <c r="AX16" s="46">
        <f t="shared" ca="1" si="47"/>
        <v>290.13</v>
      </c>
      <c r="AY16" s="47">
        <f t="shared" ref="AY16" ca="1" si="82">RANK(AX16,AX$5:AX$22,0)</f>
        <v>11</v>
      </c>
      <c r="AZ16" s="46">
        <f t="shared" ca="1" si="49"/>
        <v>39.347999999999999</v>
      </c>
      <c r="BA16" s="47">
        <f t="shared" ref="BA16" ca="1" si="83">RANK(AZ16,AZ$5:AZ$22,0)</f>
        <v>16</v>
      </c>
      <c r="BB16" s="46">
        <f t="shared" ca="1" si="51"/>
        <v>46</v>
      </c>
      <c r="BC16" s="47">
        <f t="shared" ca="1" si="52"/>
        <v>16</v>
      </c>
      <c r="BD16" s="56"/>
      <c r="BE16" s="53">
        <f t="shared" ca="1" si="17"/>
        <v>41.783000000000001</v>
      </c>
      <c r="BF16" s="54">
        <f t="shared" ca="1" si="53"/>
        <v>15</v>
      </c>
      <c r="BG16" s="53">
        <f t="shared" ca="1" si="18"/>
        <v>64.260999999999996</v>
      </c>
      <c r="BH16" s="54">
        <f t="shared" ca="1" si="54"/>
        <v>18</v>
      </c>
      <c r="BI16" s="53">
        <f t="shared" ca="1" si="19"/>
        <v>26.87</v>
      </c>
      <c r="BJ16" s="54">
        <f t="shared" ca="1" si="55"/>
        <v>16</v>
      </c>
      <c r="BK16" s="53">
        <f t="shared" ca="1" si="20"/>
        <v>43.957000000000001</v>
      </c>
      <c r="BL16" s="54">
        <f t="shared" ca="1" si="56"/>
        <v>17</v>
      </c>
      <c r="BM16" s="53">
        <f t="shared" ca="1" si="21"/>
        <v>43.662999999999997</v>
      </c>
      <c r="BN16" s="54">
        <f t="shared" ca="1" si="57"/>
        <v>18</v>
      </c>
      <c r="BO16" s="53">
        <f t="shared" ca="1" si="22"/>
        <v>-6.6820000000000004</v>
      </c>
      <c r="BP16" s="54">
        <f t="shared" ca="1" si="58"/>
        <v>18</v>
      </c>
      <c r="BQ16" s="65">
        <f t="shared" ca="1" si="59"/>
        <v>4</v>
      </c>
      <c r="BR16" s="47">
        <f t="shared" ca="1" si="60"/>
        <v>18</v>
      </c>
      <c r="BS16" s="56"/>
      <c r="BT16" s="57">
        <f>VLOOKUP($A16,'Ratings Season'!$A:$M,10,FALSE)</f>
        <v>-5.3</v>
      </c>
      <c r="BU16" s="54">
        <f t="shared" si="61"/>
        <v>13</v>
      </c>
      <c r="BV16" s="57">
        <f>VLOOKUP($A16,'Ratings Season'!$A:$M,12,FALSE)</f>
        <v>-16.100000000000001</v>
      </c>
      <c r="BW16" s="54">
        <f t="shared" si="62"/>
        <v>17</v>
      </c>
      <c r="BX16" s="57">
        <f>VLOOKUP($A16,'Ratings Season'!$A:$M,8,FALSE)</f>
        <v>-21.4</v>
      </c>
      <c r="BY16" s="58">
        <f t="shared" si="63"/>
        <v>15</v>
      </c>
      <c r="BZ16" s="72"/>
    </row>
    <row r="17" spans="1:78" s="3" customFormat="1" ht="25" customHeight="1" x14ac:dyDescent="0.2">
      <c r="A17" s="87" t="s">
        <v>13</v>
      </c>
      <c r="B17" s="53">
        <f t="shared" ca="1" si="0"/>
        <v>-4.5199999999999996</v>
      </c>
      <c r="C17" s="54">
        <f t="shared" ca="1" si="23"/>
        <v>16</v>
      </c>
      <c r="D17" s="55">
        <f t="shared" ca="1" si="1"/>
        <v>-3.7690000000000001</v>
      </c>
      <c r="E17" s="54">
        <f t="shared" ca="1" si="24"/>
        <v>13</v>
      </c>
      <c r="F17" s="55">
        <f t="shared" ca="1" si="2"/>
        <v>75.602999999999994</v>
      </c>
      <c r="G17" s="54">
        <f t="shared" ca="1" si="24"/>
        <v>6</v>
      </c>
      <c r="H17" s="55">
        <f t="shared" ca="1" si="3"/>
        <v>2.7309999999999999</v>
      </c>
      <c r="I17" s="54">
        <f t="shared" ca="1" si="25"/>
        <v>4</v>
      </c>
      <c r="J17" s="49">
        <f t="shared" ca="1" si="4"/>
        <v>65</v>
      </c>
      <c r="K17" s="47">
        <f t="shared" ca="1" si="26"/>
        <v>10</v>
      </c>
      <c r="L17" s="56"/>
      <c r="M17" s="53">
        <f t="shared" ca="1" si="5"/>
        <v>14.151</v>
      </c>
      <c r="N17" s="54">
        <f t="shared" ca="1" si="6"/>
        <v>2</v>
      </c>
      <c r="O17" s="53">
        <f t="shared" ca="1" si="7"/>
        <v>22.523</v>
      </c>
      <c r="P17" s="54">
        <f t="shared" ca="1" si="27"/>
        <v>2</v>
      </c>
      <c r="Q17" s="53">
        <f t="shared" ca="1" si="8"/>
        <v>26.593</v>
      </c>
      <c r="R17" s="54">
        <f t="shared" ca="1" si="28"/>
        <v>3</v>
      </c>
      <c r="S17" s="55">
        <f t="shared" ca="1" si="9"/>
        <v>2.1640000000000001</v>
      </c>
      <c r="T17" s="54">
        <f t="shared" ca="1" si="29"/>
        <v>2</v>
      </c>
      <c r="U17" s="49">
        <f t="shared" ca="1" si="30"/>
        <v>95</v>
      </c>
      <c r="V17" s="47">
        <f t="shared" ca="1" si="31"/>
        <v>2</v>
      </c>
      <c r="W17" s="56"/>
      <c r="X17" s="53">
        <f t="shared" ca="1" si="10"/>
        <v>45.735999999999997</v>
      </c>
      <c r="Y17" s="54">
        <f t="shared" ca="1" si="32"/>
        <v>6</v>
      </c>
      <c r="Z17" s="53">
        <f t="shared" ca="1" si="11"/>
        <v>21.846</v>
      </c>
      <c r="AA17" s="54">
        <f t="shared" ca="1" si="33"/>
        <v>14</v>
      </c>
      <c r="AB17" s="53">
        <f t="shared" ca="1" si="12"/>
        <v>42.582000000000001</v>
      </c>
      <c r="AC17" s="54">
        <f t="shared" ca="1" si="34"/>
        <v>18</v>
      </c>
      <c r="AD17" s="53">
        <f t="shared" ca="1" si="13"/>
        <v>-3.1080000000000001</v>
      </c>
      <c r="AE17" s="54">
        <f t="shared" ca="1" si="35"/>
        <v>15</v>
      </c>
      <c r="AF17" s="65">
        <f t="shared" ca="1" si="36"/>
        <v>51</v>
      </c>
      <c r="AG17" s="47">
        <f t="shared" ca="1" si="37"/>
        <v>15</v>
      </c>
      <c r="AH17" s="56"/>
      <c r="AI17" s="53">
        <f t="shared" ca="1" si="14"/>
        <v>9.4390000000000001</v>
      </c>
      <c r="AJ17" s="54">
        <f t="shared" ca="1" si="38"/>
        <v>12</v>
      </c>
      <c r="AK17" s="53">
        <f t="shared" ca="1" si="15"/>
        <v>19.774999999999999</v>
      </c>
      <c r="AL17" s="54">
        <f t="shared" ca="1" si="38"/>
        <v>8</v>
      </c>
      <c r="AM17" s="53">
        <f t="shared" ca="1" si="16"/>
        <v>22.617000000000001</v>
      </c>
      <c r="AN17" s="54">
        <f t="shared" ca="1" si="39"/>
        <v>11</v>
      </c>
      <c r="AO17" s="53">
        <f t="shared" ca="1" si="40"/>
        <v>23.408999999999999</v>
      </c>
      <c r="AP17" s="54">
        <f t="shared" ca="1" si="41"/>
        <v>10</v>
      </c>
      <c r="AQ17" s="65">
        <f t="shared" ca="1" si="42"/>
        <v>63</v>
      </c>
      <c r="AR17" s="47">
        <f t="shared" ca="1" si="43"/>
        <v>11</v>
      </c>
      <c r="AS17" s="56"/>
      <c r="AT17" s="46">
        <f t="shared" ca="1" si="44"/>
        <v>4.923</v>
      </c>
      <c r="AU17" s="47">
        <f t="shared" ca="1" si="45"/>
        <v>4</v>
      </c>
      <c r="AV17" s="46">
        <f t="shared" ca="1" si="46"/>
        <v>13.231</v>
      </c>
      <c r="AW17" s="47">
        <f t="shared" ca="1" si="45"/>
        <v>1</v>
      </c>
      <c r="AX17" s="46">
        <f t="shared" ca="1" si="47"/>
        <v>289.923</v>
      </c>
      <c r="AY17" s="47">
        <f t="shared" ref="AY17" ca="1" si="84">RANK(AX17,AX$5:AX$22,0)</f>
        <v>13</v>
      </c>
      <c r="AZ17" s="46">
        <f t="shared" ca="1" si="49"/>
        <v>43.692</v>
      </c>
      <c r="BA17" s="47">
        <f t="shared" ref="BA17" ca="1" si="85">RANK(AZ17,AZ$5:AZ$22,0)</f>
        <v>9</v>
      </c>
      <c r="BB17" s="46">
        <f t="shared" ca="1" si="51"/>
        <v>77</v>
      </c>
      <c r="BC17" s="47">
        <f t="shared" ca="1" si="52"/>
        <v>3</v>
      </c>
      <c r="BD17" s="56"/>
      <c r="BE17" s="53">
        <f t="shared" ca="1" si="17"/>
        <v>44.115000000000002</v>
      </c>
      <c r="BF17" s="54">
        <f t="shared" ca="1" si="53"/>
        <v>14</v>
      </c>
      <c r="BG17" s="53">
        <f t="shared" ca="1" si="18"/>
        <v>44.5</v>
      </c>
      <c r="BH17" s="54">
        <f t="shared" ca="1" si="54"/>
        <v>6</v>
      </c>
      <c r="BI17" s="53">
        <f t="shared" ca="1" si="19"/>
        <v>34.537999999999997</v>
      </c>
      <c r="BJ17" s="54">
        <f t="shared" ca="1" si="55"/>
        <v>10</v>
      </c>
      <c r="BK17" s="53">
        <f t="shared" ca="1" si="20"/>
        <v>29.614999999999998</v>
      </c>
      <c r="BL17" s="54">
        <f t="shared" ca="1" si="56"/>
        <v>5</v>
      </c>
      <c r="BM17" s="53">
        <f t="shared" ca="1" si="21"/>
        <v>52.98</v>
      </c>
      <c r="BN17" s="54">
        <f t="shared" ca="1" si="57"/>
        <v>3</v>
      </c>
      <c r="BO17" s="53">
        <f t="shared" ca="1" si="22"/>
        <v>-4.5199999999999996</v>
      </c>
      <c r="BP17" s="54">
        <f t="shared" ca="1" si="58"/>
        <v>16</v>
      </c>
      <c r="BQ17" s="65">
        <f t="shared" ca="1" si="59"/>
        <v>52</v>
      </c>
      <c r="BR17" s="47">
        <f t="shared" ca="1" si="60"/>
        <v>10</v>
      </c>
      <c r="BS17" s="56"/>
      <c r="BT17" s="57">
        <f>VLOOKUP($A17,'Ratings Season'!$A:$M,10,FALSE)</f>
        <v>-7.7</v>
      </c>
      <c r="BU17" s="54">
        <f t="shared" si="61"/>
        <v>15</v>
      </c>
      <c r="BV17" s="57">
        <f>VLOOKUP($A17,'Ratings Season'!$A:$M,12,FALSE)</f>
        <v>-7.3</v>
      </c>
      <c r="BW17" s="54">
        <f t="shared" si="62"/>
        <v>14</v>
      </c>
      <c r="BX17" s="57">
        <f>VLOOKUP($A17,'Ratings Season'!$A:$M,8,FALSE)</f>
        <v>-15</v>
      </c>
      <c r="BY17" s="58">
        <f t="shared" si="63"/>
        <v>14</v>
      </c>
      <c r="BZ17" s="72"/>
    </row>
    <row r="18" spans="1:78" s="3" customFormat="1" ht="25" customHeight="1" x14ac:dyDescent="0.2">
      <c r="A18" s="88" t="s">
        <v>5</v>
      </c>
      <c r="B18" s="53">
        <f t="shared" ca="1" si="0"/>
        <v>-4.9569999999999999</v>
      </c>
      <c r="C18" s="54">
        <f t="shared" ca="1" si="23"/>
        <v>17</v>
      </c>
      <c r="D18" s="55">
        <f t="shared" ca="1" si="1"/>
        <v>-4.9130000000000003</v>
      </c>
      <c r="E18" s="54">
        <f t="shared" ca="1" si="24"/>
        <v>18</v>
      </c>
      <c r="F18" s="55">
        <f t="shared" ca="1" si="2"/>
        <v>73.340999999999994</v>
      </c>
      <c r="G18" s="54">
        <f t="shared" ca="1" si="24"/>
        <v>16</v>
      </c>
      <c r="H18" s="55">
        <f t="shared" ca="1" si="3"/>
        <v>-2.8260000000000001</v>
      </c>
      <c r="I18" s="54">
        <f t="shared" ca="1" si="25"/>
        <v>15</v>
      </c>
      <c r="J18" s="49">
        <f t="shared" ca="1" si="4"/>
        <v>38</v>
      </c>
      <c r="K18" s="47">
        <f t="shared" ca="1" si="26"/>
        <v>18</v>
      </c>
      <c r="L18" s="56"/>
      <c r="M18" s="53">
        <f t="shared" ca="1" si="5"/>
        <v>10.411</v>
      </c>
      <c r="N18" s="54">
        <f t="shared" ca="1" si="6"/>
        <v>17</v>
      </c>
      <c r="O18" s="53">
        <f t="shared" ca="1" si="7"/>
        <v>17.748999999999999</v>
      </c>
      <c r="P18" s="54">
        <f t="shared" ca="1" si="27"/>
        <v>17</v>
      </c>
      <c r="Q18" s="53">
        <f t="shared" ca="1" si="8"/>
        <v>21.036000000000001</v>
      </c>
      <c r="R18" s="54">
        <f t="shared" ca="1" si="28"/>
        <v>12</v>
      </c>
      <c r="S18" s="55">
        <f t="shared" ca="1" si="9"/>
        <v>-2.9289999999999998</v>
      </c>
      <c r="T18" s="54">
        <f t="shared" ca="1" si="29"/>
        <v>17</v>
      </c>
      <c r="U18" s="49">
        <f t="shared" ca="1" si="30"/>
        <v>41</v>
      </c>
      <c r="V18" s="47">
        <f t="shared" ca="1" si="31"/>
        <v>17</v>
      </c>
      <c r="W18" s="56"/>
      <c r="X18" s="53">
        <f t="shared" ca="1" si="10"/>
        <v>40.872</v>
      </c>
      <c r="Y18" s="54">
        <f t="shared" ca="1" si="32"/>
        <v>15</v>
      </c>
      <c r="Z18" s="53">
        <f t="shared" ca="1" si="11"/>
        <v>19.164000000000001</v>
      </c>
      <c r="AA18" s="54">
        <f t="shared" ca="1" si="33"/>
        <v>18</v>
      </c>
      <c r="AB18" s="53">
        <f t="shared" ca="1" si="12"/>
        <v>44.609000000000002</v>
      </c>
      <c r="AC18" s="54">
        <f t="shared" ca="1" si="34"/>
        <v>17</v>
      </c>
      <c r="AD18" s="53">
        <f t="shared" ca="1" si="13"/>
        <v>-3.5169999999999999</v>
      </c>
      <c r="AE18" s="54">
        <f t="shared" ca="1" si="35"/>
        <v>16</v>
      </c>
      <c r="AF18" s="65">
        <f t="shared" ca="1" si="36"/>
        <v>38</v>
      </c>
      <c r="AG18" s="47">
        <f t="shared" ca="1" si="37"/>
        <v>18</v>
      </c>
      <c r="AH18" s="56"/>
      <c r="AI18" s="53">
        <f t="shared" ca="1" si="14"/>
        <v>12.097</v>
      </c>
      <c r="AJ18" s="54">
        <f t="shared" ca="1" si="38"/>
        <v>16</v>
      </c>
      <c r="AK18" s="53">
        <f t="shared" ca="1" si="15"/>
        <v>23.565999999999999</v>
      </c>
      <c r="AL18" s="54">
        <f t="shared" ca="1" si="38"/>
        <v>16</v>
      </c>
      <c r="AM18" s="53">
        <f t="shared" ca="1" si="16"/>
        <v>26.498000000000001</v>
      </c>
      <c r="AN18" s="54">
        <f t="shared" ca="1" si="39"/>
        <v>16</v>
      </c>
      <c r="AO18" s="53">
        <f t="shared" ca="1" si="40"/>
        <v>26.56</v>
      </c>
      <c r="AP18" s="54">
        <f t="shared" ca="1" si="41"/>
        <v>16</v>
      </c>
      <c r="AQ18" s="65">
        <f t="shared" ca="1" si="42"/>
        <v>40</v>
      </c>
      <c r="AR18" s="47">
        <f t="shared" ca="1" si="43"/>
        <v>16</v>
      </c>
      <c r="AS18" s="56"/>
      <c r="AT18" s="46">
        <f t="shared" ca="1" si="44"/>
        <v>-5.6959999999999997</v>
      </c>
      <c r="AU18" s="47">
        <f t="shared" ca="1" si="45"/>
        <v>15</v>
      </c>
      <c r="AV18" s="46">
        <f t="shared" ca="1" si="46"/>
        <v>8.7829999999999995</v>
      </c>
      <c r="AW18" s="47">
        <f t="shared" ca="1" si="45"/>
        <v>17</v>
      </c>
      <c r="AX18" s="46">
        <f t="shared" ca="1" si="47"/>
        <v>290.73899999999998</v>
      </c>
      <c r="AY18" s="47">
        <f t="shared" ref="AY18" ca="1" si="86">RANK(AX18,AX$5:AX$22,0)</f>
        <v>10</v>
      </c>
      <c r="AZ18" s="46">
        <f t="shared" ca="1" si="49"/>
        <v>44.390999999999998</v>
      </c>
      <c r="BA18" s="47">
        <f t="shared" ref="BA18" ca="1" si="87">RANK(AZ18,AZ$5:AZ$22,0)</f>
        <v>7</v>
      </c>
      <c r="BB18" s="46">
        <f t="shared" ca="1" si="51"/>
        <v>55</v>
      </c>
      <c r="BC18" s="47">
        <f t="shared" ca="1" si="52"/>
        <v>13</v>
      </c>
      <c r="BD18" s="56"/>
      <c r="BE18" s="53">
        <f t="shared" ca="1" si="17"/>
        <v>39.478000000000002</v>
      </c>
      <c r="BF18" s="54">
        <f t="shared" ca="1" si="53"/>
        <v>17</v>
      </c>
      <c r="BG18" s="53">
        <f t="shared" ca="1" si="18"/>
        <v>60.435000000000002</v>
      </c>
      <c r="BH18" s="54">
        <f t="shared" ca="1" si="54"/>
        <v>17</v>
      </c>
      <c r="BI18" s="53">
        <f t="shared" ca="1" si="19"/>
        <v>21.913</v>
      </c>
      <c r="BJ18" s="54">
        <f t="shared" ca="1" si="55"/>
        <v>18</v>
      </c>
      <c r="BK18" s="53">
        <f t="shared" ca="1" si="20"/>
        <v>35.304000000000002</v>
      </c>
      <c r="BL18" s="54">
        <f t="shared" ca="1" si="56"/>
        <v>14</v>
      </c>
      <c r="BM18" s="53">
        <f t="shared" ca="1" si="21"/>
        <v>47.027000000000001</v>
      </c>
      <c r="BN18" s="54">
        <f t="shared" ca="1" si="57"/>
        <v>17</v>
      </c>
      <c r="BO18" s="53">
        <f t="shared" ca="1" si="22"/>
        <v>-4.9569999999999999</v>
      </c>
      <c r="BP18" s="54">
        <f t="shared" ca="1" si="58"/>
        <v>17</v>
      </c>
      <c r="BQ18" s="65">
        <f t="shared" ca="1" si="59"/>
        <v>6</v>
      </c>
      <c r="BR18" s="47">
        <f t="shared" ca="1" si="60"/>
        <v>17</v>
      </c>
      <c r="BS18" s="56"/>
      <c r="BT18" s="57">
        <f>VLOOKUP($A18,'Ratings Season'!$A:$M,10,FALSE)</f>
        <v>-20.8</v>
      </c>
      <c r="BU18" s="54">
        <f t="shared" si="61"/>
        <v>18</v>
      </c>
      <c r="BV18" s="57">
        <f>VLOOKUP($A18,'Ratings Season'!$A:$M,12,FALSE)</f>
        <v>-11.1</v>
      </c>
      <c r="BW18" s="54">
        <f t="shared" si="62"/>
        <v>16</v>
      </c>
      <c r="BX18" s="57">
        <f>VLOOKUP($A18,'Ratings Season'!$A:$M,8,FALSE)</f>
        <v>-31.9</v>
      </c>
      <c r="BY18" s="58">
        <f t="shared" si="63"/>
        <v>17</v>
      </c>
      <c r="BZ18" s="72"/>
    </row>
    <row r="19" spans="1:78" s="3" customFormat="1" ht="25" customHeight="1" x14ac:dyDescent="0.2">
      <c r="A19" s="89" t="s">
        <v>15</v>
      </c>
      <c r="B19" s="53">
        <f t="shared" ca="1" si="0"/>
        <v>3.0870000000000002</v>
      </c>
      <c r="C19" s="54">
        <f t="shared" ca="1" si="23"/>
        <v>3</v>
      </c>
      <c r="D19" s="55">
        <f t="shared" ca="1" si="1"/>
        <v>4.9569999999999999</v>
      </c>
      <c r="E19" s="54">
        <f t="shared" ca="1" si="24"/>
        <v>3</v>
      </c>
      <c r="F19" s="55">
        <f t="shared" ca="1" si="2"/>
        <v>76.674999999999997</v>
      </c>
      <c r="G19" s="54">
        <f t="shared" ca="1" si="24"/>
        <v>4</v>
      </c>
      <c r="H19" s="55">
        <f t="shared" ca="1" si="3"/>
        <v>-0.82599999999999996</v>
      </c>
      <c r="I19" s="54">
        <f t="shared" ca="1" si="25"/>
        <v>10</v>
      </c>
      <c r="J19" s="49">
        <f t="shared" ca="1" si="4"/>
        <v>84</v>
      </c>
      <c r="K19" s="47">
        <f t="shared" ca="1" si="26"/>
        <v>3</v>
      </c>
      <c r="L19" s="56"/>
      <c r="M19" s="53">
        <f t="shared" ca="1" si="5"/>
        <v>13.565</v>
      </c>
      <c r="N19" s="54">
        <f t="shared" ca="1" si="6"/>
        <v>4</v>
      </c>
      <c r="O19" s="53">
        <f t="shared" ca="1" si="7"/>
        <v>19.059000000000001</v>
      </c>
      <c r="P19" s="54">
        <f t="shared" ca="1" si="27"/>
        <v>14</v>
      </c>
      <c r="Q19" s="53">
        <f t="shared" ca="1" si="8"/>
        <v>24.567</v>
      </c>
      <c r="R19" s="54">
        <f t="shared" ca="1" si="28"/>
        <v>4</v>
      </c>
      <c r="S19" s="55">
        <f t="shared" ca="1" si="9"/>
        <v>1.63</v>
      </c>
      <c r="T19" s="54">
        <f t="shared" ca="1" si="29"/>
        <v>4</v>
      </c>
      <c r="U19" s="49">
        <f t="shared" ca="1" si="30"/>
        <v>78</v>
      </c>
      <c r="V19" s="47">
        <f t="shared" ca="1" si="31"/>
        <v>7</v>
      </c>
      <c r="W19" s="56"/>
      <c r="X19" s="53">
        <f t="shared" ca="1" si="10"/>
        <v>42.412999999999997</v>
      </c>
      <c r="Y19" s="54">
        <f t="shared" ca="1" si="32"/>
        <v>13</v>
      </c>
      <c r="Z19" s="53">
        <f t="shared" ca="1" si="11"/>
        <v>22.538</v>
      </c>
      <c r="AA19" s="54">
        <f t="shared" ca="1" si="33"/>
        <v>13</v>
      </c>
      <c r="AB19" s="53">
        <f t="shared" ca="1" si="12"/>
        <v>47.834000000000003</v>
      </c>
      <c r="AC19" s="54">
        <f t="shared" ca="1" si="34"/>
        <v>12</v>
      </c>
      <c r="AD19" s="53">
        <f t="shared" ca="1" si="13"/>
        <v>-3.7290000000000001</v>
      </c>
      <c r="AE19" s="54">
        <f t="shared" ca="1" si="35"/>
        <v>17</v>
      </c>
      <c r="AF19" s="65">
        <f t="shared" ca="1" si="36"/>
        <v>49</v>
      </c>
      <c r="AG19" s="47">
        <f t="shared" ca="1" si="37"/>
        <v>16</v>
      </c>
      <c r="AH19" s="56"/>
      <c r="AI19" s="53">
        <f t="shared" ca="1" si="14"/>
        <v>9.08</v>
      </c>
      <c r="AJ19" s="54">
        <f t="shared" ca="1" si="38"/>
        <v>9</v>
      </c>
      <c r="AK19" s="53">
        <f t="shared" ca="1" si="15"/>
        <v>19.181999999999999</v>
      </c>
      <c r="AL19" s="54">
        <f t="shared" ca="1" si="38"/>
        <v>6</v>
      </c>
      <c r="AM19" s="53">
        <f t="shared" ca="1" si="16"/>
        <v>22.388000000000002</v>
      </c>
      <c r="AN19" s="54">
        <f t="shared" ca="1" si="39"/>
        <v>10</v>
      </c>
      <c r="AO19" s="53">
        <f t="shared" ca="1" si="40"/>
        <v>21.962</v>
      </c>
      <c r="AP19" s="54">
        <f t="shared" ca="1" si="41"/>
        <v>4</v>
      </c>
      <c r="AQ19" s="65">
        <f t="shared" ca="1" si="42"/>
        <v>75</v>
      </c>
      <c r="AR19" s="47">
        <f t="shared" ca="1" si="43"/>
        <v>8</v>
      </c>
      <c r="AS19" s="56"/>
      <c r="AT19" s="46">
        <f t="shared" ca="1" si="44"/>
        <v>-8.6999999999999994E-2</v>
      </c>
      <c r="AU19" s="47">
        <f t="shared" ca="1" si="45"/>
        <v>7</v>
      </c>
      <c r="AV19" s="46">
        <f t="shared" ca="1" si="46"/>
        <v>11.042999999999999</v>
      </c>
      <c r="AW19" s="47">
        <f t="shared" ca="1" si="45"/>
        <v>9</v>
      </c>
      <c r="AX19" s="46">
        <f t="shared" ca="1" si="47"/>
        <v>294.73899999999998</v>
      </c>
      <c r="AY19" s="47">
        <f t="shared" ref="AY19" ca="1" si="88">RANK(AX19,AX$5:AX$22,0)</f>
        <v>6</v>
      </c>
      <c r="AZ19" s="46">
        <f t="shared" ca="1" si="49"/>
        <v>42.652000000000001</v>
      </c>
      <c r="BA19" s="47">
        <f t="shared" ref="BA19" ca="1" si="89">RANK(AZ19,AZ$5:AZ$22,0)</f>
        <v>12</v>
      </c>
      <c r="BB19" s="46">
        <f t="shared" ca="1" si="51"/>
        <v>70</v>
      </c>
      <c r="BC19" s="47">
        <f t="shared" ca="1" si="52"/>
        <v>9</v>
      </c>
      <c r="BD19" s="56"/>
      <c r="BE19" s="53">
        <f t="shared" ca="1" si="17"/>
        <v>50.435000000000002</v>
      </c>
      <c r="BF19" s="54">
        <f t="shared" ca="1" si="53"/>
        <v>6</v>
      </c>
      <c r="BG19" s="53">
        <f t="shared" ca="1" si="18"/>
        <v>44.521999999999998</v>
      </c>
      <c r="BH19" s="54">
        <f t="shared" ca="1" si="54"/>
        <v>7</v>
      </c>
      <c r="BI19" s="53">
        <f t="shared" ca="1" si="19"/>
        <v>23.303999999999998</v>
      </c>
      <c r="BJ19" s="54">
        <f t="shared" ca="1" si="55"/>
        <v>17</v>
      </c>
      <c r="BK19" s="53">
        <f t="shared" ca="1" si="20"/>
        <v>28.478000000000002</v>
      </c>
      <c r="BL19" s="54">
        <f t="shared" ca="1" si="56"/>
        <v>2</v>
      </c>
      <c r="BM19" s="53">
        <f t="shared" ca="1" si="21"/>
        <v>50.411999999999999</v>
      </c>
      <c r="BN19" s="54">
        <f t="shared" ca="1" si="57"/>
        <v>9</v>
      </c>
      <c r="BO19" s="53">
        <f t="shared" ca="1" si="22"/>
        <v>3.0870000000000002</v>
      </c>
      <c r="BP19" s="54">
        <f t="shared" ca="1" si="58"/>
        <v>3</v>
      </c>
      <c r="BQ19" s="65">
        <f t="shared" ca="1" si="59"/>
        <v>62</v>
      </c>
      <c r="BR19" s="47">
        <f t="shared" ca="1" si="60"/>
        <v>6</v>
      </c>
      <c r="BS19" s="56"/>
      <c r="BT19" s="57">
        <f>VLOOKUP($A19,'Ratings Season'!$A:$M,10,FALSE)</f>
        <v>-4.2</v>
      </c>
      <c r="BU19" s="54">
        <f t="shared" si="61"/>
        <v>11</v>
      </c>
      <c r="BV19" s="57">
        <f>VLOOKUP($A19,'Ratings Season'!$A:$M,12,FALSE)</f>
        <v>-4.9000000000000004</v>
      </c>
      <c r="BW19" s="54">
        <f t="shared" si="62"/>
        <v>13</v>
      </c>
      <c r="BX19" s="57">
        <f>VLOOKUP($A19,'Ratings Season'!$A:$M,8,FALSE)</f>
        <v>-9.1</v>
      </c>
      <c r="BY19" s="58">
        <f t="shared" si="63"/>
        <v>13</v>
      </c>
      <c r="BZ19" s="72"/>
    </row>
    <row r="20" spans="1:78" s="3" customFormat="1" ht="25" customHeight="1" x14ac:dyDescent="0.2">
      <c r="A20" s="90" t="s">
        <v>1</v>
      </c>
      <c r="B20" s="53">
        <f t="shared" ca="1" si="0"/>
        <v>-4.0380000000000003</v>
      </c>
      <c r="C20" s="54">
        <f t="shared" ca="1" si="23"/>
        <v>14</v>
      </c>
      <c r="D20" s="55">
        <f t="shared" ca="1" si="1"/>
        <v>-3.7690000000000001</v>
      </c>
      <c r="E20" s="54">
        <f t="shared" ca="1" si="24"/>
        <v>13</v>
      </c>
      <c r="F20" s="55">
        <f t="shared" ca="1" si="2"/>
        <v>74.242000000000004</v>
      </c>
      <c r="G20" s="54">
        <f t="shared" ca="1" si="24"/>
        <v>14</v>
      </c>
      <c r="H20" s="55">
        <f t="shared" ca="1" si="3"/>
        <v>0.65400000000000003</v>
      </c>
      <c r="I20" s="54">
        <f t="shared" ca="1" si="25"/>
        <v>7</v>
      </c>
      <c r="J20" s="49">
        <f t="shared" ca="1" si="4"/>
        <v>56</v>
      </c>
      <c r="K20" s="47">
        <f t="shared" ca="1" si="26"/>
        <v>13</v>
      </c>
      <c r="L20" s="56"/>
      <c r="M20" s="53">
        <f t="shared" ca="1" si="5"/>
        <v>13.564</v>
      </c>
      <c r="N20" s="54">
        <f t="shared" ca="1" si="6"/>
        <v>5</v>
      </c>
      <c r="O20" s="53">
        <f t="shared" ca="1" si="7"/>
        <v>22.448</v>
      </c>
      <c r="P20" s="54">
        <f t="shared" ca="1" si="27"/>
        <v>3</v>
      </c>
      <c r="Q20" s="53">
        <f t="shared" ca="1" si="8"/>
        <v>24.37</v>
      </c>
      <c r="R20" s="54">
        <f t="shared" ca="1" si="28"/>
        <v>6</v>
      </c>
      <c r="S20" s="55">
        <f t="shared" ca="1" si="9"/>
        <v>0.23699999999999999</v>
      </c>
      <c r="T20" s="54">
        <f t="shared" ca="1" si="29"/>
        <v>10</v>
      </c>
      <c r="U20" s="49">
        <f t="shared" ca="1" si="30"/>
        <v>80</v>
      </c>
      <c r="V20" s="47">
        <f t="shared" ca="1" si="31"/>
        <v>5</v>
      </c>
      <c r="W20" s="56"/>
      <c r="X20" s="53">
        <f t="shared" ca="1" si="10"/>
        <v>47.841999999999999</v>
      </c>
      <c r="Y20" s="54">
        <f t="shared" ca="1" si="32"/>
        <v>2</v>
      </c>
      <c r="Z20" s="53">
        <f t="shared" ca="1" si="11"/>
        <v>26.187000000000001</v>
      </c>
      <c r="AA20" s="54">
        <f t="shared" ca="1" si="33"/>
        <v>2</v>
      </c>
      <c r="AB20" s="53">
        <f t="shared" ca="1" si="12"/>
        <v>52.45</v>
      </c>
      <c r="AC20" s="54">
        <f t="shared" ca="1" si="34"/>
        <v>5</v>
      </c>
      <c r="AD20" s="53">
        <f t="shared" ca="1" si="13"/>
        <v>9.4510000000000005</v>
      </c>
      <c r="AE20" s="54">
        <f t="shared" ca="1" si="35"/>
        <v>1</v>
      </c>
      <c r="AF20" s="65">
        <f t="shared" ca="1" si="36"/>
        <v>94</v>
      </c>
      <c r="AG20" s="47">
        <f t="shared" ca="1" si="37"/>
        <v>1</v>
      </c>
      <c r="AH20" s="56"/>
      <c r="AI20" s="53">
        <f t="shared" ca="1" si="14"/>
        <v>7.109</v>
      </c>
      <c r="AJ20" s="54">
        <f t="shared" ca="1" si="38"/>
        <v>1</v>
      </c>
      <c r="AK20" s="53">
        <f t="shared" ca="1" si="15"/>
        <v>19.827999999999999</v>
      </c>
      <c r="AL20" s="54">
        <f t="shared" ca="1" si="38"/>
        <v>9</v>
      </c>
      <c r="AM20" s="53">
        <f t="shared" ca="1" si="16"/>
        <v>20.344999999999999</v>
      </c>
      <c r="AN20" s="54">
        <f t="shared" ca="1" si="39"/>
        <v>2</v>
      </c>
      <c r="AO20" s="53">
        <f t="shared" ca="1" si="40"/>
        <v>21.92</v>
      </c>
      <c r="AP20" s="54">
        <f t="shared" ca="1" si="41"/>
        <v>3</v>
      </c>
      <c r="AQ20" s="65">
        <f t="shared" ca="1" si="42"/>
        <v>89</v>
      </c>
      <c r="AR20" s="47">
        <f t="shared" ca="1" si="43"/>
        <v>1</v>
      </c>
      <c r="AS20" s="56"/>
      <c r="AT20" s="46">
        <f t="shared" ca="1" si="44"/>
        <v>2.4620000000000002</v>
      </c>
      <c r="AU20" s="47">
        <f t="shared" ca="1" si="45"/>
        <v>5</v>
      </c>
      <c r="AV20" s="46">
        <f t="shared" ca="1" si="46"/>
        <v>9.4619999999999997</v>
      </c>
      <c r="AW20" s="47">
        <f t="shared" ca="1" si="45"/>
        <v>15</v>
      </c>
      <c r="AX20" s="46">
        <f t="shared" ca="1" si="47"/>
        <v>285.80799999999999</v>
      </c>
      <c r="AY20" s="47">
        <f t="shared" ref="AY20" ca="1" si="90">RANK(AX20,AX$5:AX$22,0)</f>
        <v>14</v>
      </c>
      <c r="AZ20" s="46">
        <f t="shared" ca="1" si="49"/>
        <v>49.423000000000002</v>
      </c>
      <c r="BA20" s="47">
        <f t="shared" ref="BA20" ca="1" si="91">RANK(AZ20,AZ$5:AZ$22,0)</f>
        <v>1</v>
      </c>
      <c r="BB20" s="46">
        <f t="shared" ca="1" si="51"/>
        <v>69</v>
      </c>
      <c r="BC20" s="47">
        <f t="shared" ca="1" si="52"/>
        <v>10</v>
      </c>
      <c r="BD20" s="56"/>
      <c r="BE20" s="53">
        <f t="shared" ca="1" si="17"/>
        <v>55.076999999999998</v>
      </c>
      <c r="BF20" s="54">
        <f t="shared" ca="1" si="53"/>
        <v>1</v>
      </c>
      <c r="BG20" s="53">
        <f t="shared" ca="1" si="18"/>
        <v>46.115000000000002</v>
      </c>
      <c r="BH20" s="54">
        <f t="shared" ca="1" si="54"/>
        <v>11</v>
      </c>
      <c r="BI20" s="53">
        <f t="shared" ca="1" si="19"/>
        <v>37.308</v>
      </c>
      <c r="BJ20" s="54">
        <f t="shared" ca="1" si="55"/>
        <v>3</v>
      </c>
      <c r="BK20" s="53">
        <f t="shared" ca="1" si="20"/>
        <v>28.731000000000002</v>
      </c>
      <c r="BL20" s="54">
        <f t="shared" ca="1" si="56"/>
        <v>3</v>
      </c>
      <c r="BM20" s="53">
        <f t="shared" ca="1" si="21"/>
        <v>50.203000000000003</v>
      </c>
      <c r="BN20" s="54">
        <f t="shared" ca="1" si="57"/>
        <v>11</v>
      </c>
      <c r="BO20" s="53">
        <f t="shared" ca="1" si="22"/>
        <v>-4.0380000000000003</v>
      </c>
      <c r="BP20" s="54">
        <f t="shared" ca="1" si="58"/>
        <v>14</v>
      </c>
      <c r="BQ20" s="65">
        <f t="shared" ca="1" si="59"/>
        <v>63</v>
      </c>
      <c r="BR20" s="47">
        <f t="shared" ca="1" si="60"/>
        <v>5</v>
      </c>
      <c r="BS20" s="56"/>
      <c r="BT20" s="57">
        <f>VLOOKUP($A20,'Ratings Season'!$A:$M,10,FALSE)</f>
        <v>-4.4000000000000004</v>
      </c>
      <c r="BU20" s="54">
        <f t="shared" si="61"/>
        <v>12</v>
      </c>
      <c r="BV20" s="57">
        <f>VLOOKUP($A20,'Ratings Season'!$A:$M,12,FALSE)</f>
        <v>0.8</v>
      </c>
      <c r="BW20" s="54">
        <f t="shared" si="62"/>
        <v>11</v>
      </c>
      <c r="BX20" s="57">
        <f>VLOOKUP($A20,'Ratings Season'!$A:$M,8,FALSE)</f>
        <v>-3.5</v>
      </c>
      <c r="BY20" s="58">
        <f t="shared" si="63"/>
        <v>11</v>
      </c>
      <c r="BZ20" s="72"/>
    </row>
    <row r="21" spans="1:78" s="3" customFormat="1" ht="25" customHeight="1" x14ac:dyDescent="0.2">
      <c r="A21" s="91" t="s">
        <v>18</v>
      </c>
      <c r="B21" s="53">
        <f t="shared" ca="1" si="0"/>
        <v>-3.6819999999999999</v>
      </c>
      <c r="C21" s="54">
        <f t="shared" ca="1" si="23"/>
        <v>13</v>
      </c>
      <c r="D21" s="55">
        <f t="shared" ca="1" si="1"/>
        <v>-0.95699999999999996</v>
      </c>
      <c r="E21" s="54">
        <f t="shared" ca="1" si="24"/>
        <v>8</v>
      </c>
      <c r="F21" s="55">
        <f t="shared" ca="1" si="2"/>
        <v>75.272999999999996</v>
      </c>
      <c r="G21" s="54">
        <f t="shared" ca="1" si="24"/>
        <v>9</v>
      </c>
      <c r="H21" s="55">
        <f t="shared" ca="1" si="3"/>
        <v>-4.2169999999999996</v>
      </c>
      <c r="I21" s="54">
        <f t="shared" ca="1" si="25"/>
        <v>18</v>
      </c>
      <c r="J21" s="49">
        <f t="shared" ca="1" si="4"/>
        <v>56</v>
      </c>
      <c r="K21" s="47">
        <f t="shared" ca="1" si="26"/>
        <v>13</v>
      </c>
      <c r="L21" s="56"/>
      <c r="M21" s="53">
        <f t="shared" ca="1" si="5"/>
        <v>10.976000000000001</v>
      </c>
      <c r="N21" s="54">
        <f t="shared" ca="1" si="6"/>
        <v>16</v>
      </c>
      <c r="O21" s="53">
        <f t="shared" ca="1" si="7"/>
        <v>19.047999999999998</v>
      </c>
      <c r="P21" s="54">
        <f t="shared" ca="1" si="27"/>
        <v>15</v>
      </c>
      <c r="Q21" s="53">
        <f t="shared" ca="1" si="8"/>
        <v>19.858000000000001</v>
      </c>
      <c r="R21" s="54">
        <f t="shared" ca="1" si="28"/>
        <v>17</v>
      </c>
      <c r="S21" s="55">
        <f t="shared" ca="1" si="9"/>
        <v>-0.85499999999999998</v>
      </c>
      <c r="T21" s="54">
        <f t="shared" ca="1" si="29"/>
        <v>13</v>
      </c>
      <c r="U21" s="49">
        <f t="shared" ca="1" si="30"/>
        <v>43</v>
      </c>
      <c r="V21" s="47">
        <f t="shared" ca="1" si="31"/>
        <v>16</v>
      </c>
      <c r="W21" s="56"/>
      <c r="X21" s="53">
        <f t="shared" ca="1" si="10"/>
        <v>42.357999999999997</v>
      </c>
      <c r="Y21" s="54">
        <f t="shared" ca="1" si="32"/>
        <v>14</v>
      </c>
      <c r="Z21" s="53">
        <f t="shared" ca="1" si="11"/>
        <v>21.603999999999999</v>
      </c>
      <c r="AA21" s="54">
        <f t="shared" ca="1" si="33"/>
        <v>16</v>
      </c>
      <c r="AB21" s="53">
        <f t="shared" ca="1" si="12"/>
        <v>45.709000000000003</v>
      </c>
      <c r="AC21" s="54">
        <f t="shared" ca="1" si="34"/>
        <v>16</v>
      </c>
      <c r="AD21" s="53">
        <f t="shared" ca="1" si="13"/>
        <v>-1.627</v>
      </c>
      <c r="AE21" s="54">
        <f t="shared" ca="1" si="35"/>
        <v>13</v>
      </c>
      <c r="AF21" s="65">
        <f t="shared" ca="1" si="36"/>
        <v>45</v>
      </c>
      <c r="AG21" s="47">
        <f t="shared" ca="1" si="37"/>
        <v>17</v>
      </c>
      <c r="AH21" s="56"/>
      <c r="AI21" s="53">
        <f t="shared" ca="1" si="14"/>
        <v>13.231999999999999</v>
      </c>
      <c r="AJ21" s="54">
        <f t="shared" ca="1" si="38"/>
        <v>17</v>
      </c>
      <c r="AK21" s="53">
        <f t="shared" ca="1" si="15"/>
        <v>24.393000000000001</v>
      </c>
      <c r="AL21" s="54">
        <f t="shared" ca="1" si="38"/>
        <v>17</v>
      </c>
      <c r="AM21" s="53">
        <f t="shared" ca="1" si="16"/>
        <v>26.937999999999999</v>
      </c>
      <c r="AN21" s="54">
        <f t="shared" ca="1" si="39"/>
        <v>17</v>
      </c>
      <c r="AO21" s="53">
        <f t="shared" ca="1" si="40"/>
        <v>27.849</v>
      </c>
      <c r="AP21" s="54">
        <f t="shared" ca="1" si="41"/>
        <v>18</v>
      </c>
      <c r="AQ21" s="65">
        <f t="shared" ca="1" si="42"/>
        <v>35</v>
      </c>
      <c r="AR21" s="47">
        <f t="shared" ca="1" si="43"/>
        <v>17</v>
      </c>
      <c r="AS21" s="56"/>
      <c r="AT21" s="46">
        <f t="shared" ca="1" si="44"/>
        <v>-6.3040000000000003</v>
      </c>
      <c r="AU21" s="47">
        <f t="shared" ca="1" si="45"/>
        <v>17</v>
      </c>
      <c r="AV21" s="46">
        <f t="shared" ca="1" si="46"/>
        <v>9.4350000000000005</v>
      </c>
      <c r="AW21" s="47">
        <f t="shared" ca="1" si="45"/>
        <v>16</v>
      </c>
      <c r="AX21" s="46">
        <f t="shared" ca="1" si="47"/>
        <v>290.13</v>
      </c>
      <c r="AY21" s="47">
        <f t="shared" ref="AY21" ca="1" si="92">RANK(AX21,AX$5:AX$22,0)</f>
        <v>11</v>
      </c>
      <c r="AZ21" s="46">
        <f t="shared" ca="1" si="49"/>
        <v>38.652000000000001</v>
      </c>
      <c r="BA21" s="47">
        <f t="shared" ref="BA21" ca="1" si="93">RANK(AZ21,AZ$5:AZ$22,0)</f>
        <v>17</v>
      </c>
      <c r="BB21" s="46">
        <f t="shared" ca="1" si="51"/>
        <v>43</v>
      </c>
      <c r="BC21" s="47">
        <f t="shared" ca="1" si="52"/>
        <v>18</v>
      </c>
      <c r="BD21" s="56"/>
      <c r="BE21" s="53">
        <f t="shared" ca="1" si="17"/>
        <v>34.609000000000002</v>
      </c>
      <c r="BF21" s="54">
        <f t="shared" ca="1" si="53"/>
        <v>18</v>
      </c>
      <c r="BG21" s="53">
        <f t="shared" ca="1" si="18"/>
        <v>53.695999999999998</v>
      </c>
      <c r="BH21" s="54">
        <f t="shared" ca="1" si="54"/>
        <v>16</v>
      </c>
      <c r="BI21" s="53">
        <f t="shared" ca="1" si="19"/>
        <v>30.652000000000001</v>
      </c>
      <c r="BJ21" s="54">
        <f t="shared" ca="1" si="55"/>
        <v>14</v>
      </c>
      <c r="BK21" s="53">
        <f t="shared" ca="1" si="20"/>
        <v>44</v>
      </c>
      <c r="BL21" s="54">
        <f t="shared" ca="1" si="56"/>
        <v>18</v>
      </c>
      <c r="BM21" s="53">
        <f t="shared" ca="1" si="21"/>
        <v>47.085000000000001</v>
      </c>
      <c r="BN21" s="54">
        <f t="shared" ca="1" si="57"/>
        <v>16</v>
      </c>
      <c r="BO21" s="53">
        <f t="shared" ca="1" si="22"/>
        <v>-3.6819999999999999</v>
      </c>
      <c r="BP21" s="54">
        <f t="shared" ca="1" si="58"/>
        <v>13</v>
      </c>
      <c r="BQ21" s="65">
        <f t="shared" ca="1" si="59"/>
        <v>11</v>
      </c>
      <c r="BR21" s="47">
        <f t="shared" ca="1" si="60"/>
        <v>16</v>
      </c>
      <c r="BS21" s="56"/>
      <c r="BT21" s="57">
        <f>VLOOKUP($A21,'Ratings Season'!$A:$M,10,FALSE)</f>
        <v>-18.8</v>
      </c>
      <c r="BU21" s="54">
        <f t="shared" si="61"/>
        <v>17</v>
      </c>
      <c r="BV21" s="57">
        <f>VLOOKUP($A21,'Ratings Season'!$A:$M,12,FALSE)</f>
        <v>-20.399999999999999</v>
      </c>
      <c r="BW21" s="54">
        <f t="shared" si="62"/>
        <v>18</v>
      </c>
      <c r="BX21" s="57">
        <f>VLOOKUP($A21,'Ratings Season'!$A:$M,8,FALSE)</f>
        <v>-39.200000000000003</v>
      </c>
      <c r="BY21" s="58">
        <f t="shared" si="63"/>
        <v>18</v>
      </c>
      <c r="BZ21" s="72"/>
    </row>
    <row r="22" spans="1:78" s="3" customFormat="1" ht="25" customHeight="1" thickBot="1" x14ac:dyDescent="0.25">
      <c r="A22" s="92" t="s">
        <v>12</v>
      </c>
      <c r="B22" s="59">
        <f t="shared" ca="1" si="0"/>
        <v>3.0870000000000002</v>
      </c>
      <c r="C22" s="60">
        <f t="shared" ca="1" si="23"/>
        <v>3</v>
      </c>
      <c r="D22" s="61">
        <f t="shared" ca="1" si="1"/>
        <v>4.0419999999999998</v>
      </c>
      <c r="E22" s="60">
        <f t="shared" ca="1" si="24"/>
        <v>6</v>
      </c>
      <c r="F22" s="61">
        <f t="shared" ca="1" si="2"/>
        <v>79.688000000000002</v>
      </c>
      <c r="G22" s="60">
        <f t="shared" ca="1" si="24"/>
        <v>1</v>
      </c>
      <c r="H22" s="61">
        <f t="shared" ca="1" si="3"/>
        <v>3.5</v>
      </c>
      <c r="I22" s="60">
        <f t="shared" ca="1" si="25"/>
        <v>3</v>
      </c>
      <c r="J22" s="49">
        <f t="shared" ca="1" si="4"/>
        <v>91</v>
      </c>
      <c r="K22" s="47">
        <f t="shared" ca="1" si="26"/>
        <v>1</v>
      </c>
      <c r="L22" s="62"/>
      <c r="M22" s="59">
        <f t="shared" ca="1" si="5"/>
        <v>13.365</v>
      </c>
      <c r="N22" s="60">
        <f t="shared" ca="1" si="6"/>
        <v>7</v>
      </c>
      <c r="O22" s="59">
        <f t="shared" ca="1" si="7"/>
        <v>22.146000000000001</v>
      </c>
      <c r="P22" s="60">
        <f t="shared" ca="1" si="27"/>
        <v>4</v>
      </c>
      <c r="Q22" s="59">
        <f t="shared" ca="1" si="8"/>
        <v>26.667000000000002</v>
      </c>
      <c r="R22" s="60">
        <f t="shared" ca="1" si="28"/>
        <v>2</v>
      </c>
      <c r="S22" s="61">
        <f t="shared" ca="1" si="9"/>
        <v>0.38500000000000001</v>
      </c>
      <c r="T22" s="60">
        <f t="shared" ca="1" si="29"/>
        <v>8</v>
      </c>
      <c r="U22" s="49">
        <f t="shared" ca="1" si="30"/>
        <v>83</v>
      </c>
      <c r="V22" s="47">
        <f t="shared" ca="1" si="31"/>
        <v>3</v>
      </c>
      <c r="W22" s="62"/>
      <c r="X22" s="59">
        <f t="shared" ca="1" si="10"/>
        <v>46.21</v>
      </c>
      <c r="Y22" s="60">
        <f t="shared" ca="1" si="32"/>
        <v>5</v>
      </c>
      <c r="Z22" s="59">
        <f t="shared" ca="1" si="11"/>
        <v>23.62</v>
      </c>
      <c r="AA22" s="60">
        <f t="shared" ca="1" si="33"/>
        <v>10</v>
      </c>
      <c r="AB22" s="59">
        <f t="shared" ca="1" si="12"/>
        <v>46.93</v>
      </c>
      <c r="AC22" s="60">
        <f t="shared" ca="1" si="34"/>
        <v>15</v>
      </c>
      <c r="AD22" s="59">
        <f t="shared" ca="1" si="13"/>
        <v>-5.2270000000000003</v>
      </c>
      <c r="AE22" s="60">
        <f t="shared" ca="1" si="35"/>
        <v>18</v>
      </c>
      <c r="AF22" s="66">
        <f t="shared" ca="1" si="36"/>
        <v>56</v>
      </c>
      <c r="AG22" s="47">
        <f t="shared" ca="1" si="37"/>
        <v>13</v>
      </c>
      <c r="AH22" s="62"/>
      <c r="AI22" s="59">
        <f t="shared" ca="1" si="14"/>
        <v>9.0370000000000008</v>
      </c>
      <c r="AJ22" s="60">
        <f t="shared" ca="1" si="38"/>
        <v>8</v>
      </c>
      <c r="AK22" s="59">
        <f t="shared" ca="1" si="15"/>
        <v>18.420999999999999</v>
      </c>
      <c r="AL22" s="60">
        <f t="shared" ca="1" si="38"/>
        <v>1</v>
      </c>
      <c r="AM22" s="59">
        <f t="shared" ca="1" si="16"/>
        <v>20.216000000000001</v>
      </c>
      <c r="AN22" s="60">
        <f t="shared" ca="1" si="39"/>
        <v>1</v>
      </c>
      <c r="AO22" s="59">
        <f t="shared" ca="1" si="40"/>
        <v>23.763000000000002</v>
      </c>
      <c r="AP22" s="60">
        <f t="shared" ca="1" si="41"/>
        <v>14</v>
      </c>
      <c r="AQ22" s="66">
        <f t="shared" ca="1" si="42"/>
        <v>80</v>
      </c>
      <c r="AR22" s="47">
        <f t="shared" ca="1" si="43"/>
        <v>5</v>
      </c>
      <c r="AS22" s="62"/>
      <c r="AT22" s="46">
        <f t="shared" ca="1" si="44"/>
        <v>-0.20799999999999999</v>
      </c>
      <c r="AU22" s="47">
        <f t="shared" ca="1" si="45"/>
        <v>8</v>
      </c>
      <c r="AV22" s="46">
        <f t="shared" ca="1" si="46"/>
        <v>12.208</v>
      </c>
      <c r="AW22" s="47">
        <f t="shared" ca="1" si="45"/>
        <v>2</v>
      </c>
      <c r="AX22" s="46">
        <f t="shared" ca="1" si="47"/>
        <v>284.91699999999997</v>
      </c>
      <c r="AY22" s="47">
        <f t="shared" ref="AY22" ca="1" si="94">RANK(AX22,AX$5:AX$22,0)</f>
        <v>15</v>
      </c>
      <c r="AZ22" s="46">
        <f t="shared" ca="1" si="49"/>
        <v>44.375</v>
      </c>
      <c r="BA22" s="47">
        <f t="shared" ref="BA22" ca="1" si="95">RANK(AZ22,AZ$5:AZ$22,0)</f>
        <v>8</v>
      </c>
      <c r="BB22" s="46">
        <f t="shared" ca="1" si="51"/>
        <v>71</v>
      </c>
      <c r="BC22" s="47">
        <f t="shared" ca="1" si="52"/>
        <v>8</v>
      </c>
      <c r="BD22" s="62"/>
      <c r="BE22" s="59">
        <f t="shared" ca="1" si="17"/>
        <v>49.957999999999998</v>
      </c>
      <c r="BF22" s="60">
        <f t="shared" ca="1" si="53"/>
        <v>7</v>
      </c>
      <c r="BG22" s="59">
        <f t="shared" ca="1" si="18"/>
        <v>42.667000000000002</v>
      </c>
      <c r="BH22" s="60">
        <f t="shared" ca="1" si="54"/>
        <v>4</v>
      </c>
      <c r="BI22" s="59">
        <f t="shared" ca="1" si="19"/>
        <v>37.957999999999998</v>
      </c>
      <c r="BJ22" s="60">
        <f t="shared" ca="1" si="55"/>
        <v>2</v>
      </c>
      <c r="BK22" s="59">
        <f t="shared" ca="1" si="20"/>
        <v>28.832999999999998</v>
      </c>
      <c r="BL22" s="60">
        <f t="shared" ca="1" si="56"/>
        <v>4</v>
      </c>
      <c r="BM22" s="59">
        <f t="shared" ca="1" si="21"/>
        <v>53.575000000000003</v>
      </c>
      <c r="BN22" s="60">
        <f t="shared" ca="1" si="57"/>
        <v>1</v>
      </c>
      <c r="BO22" s="59">
        <f t="shared" ca="1" si="22"/>
        <v>3.0870000000000002</v>
      </c>
      <c r="BP22" s="60">
        <f t="shared" ca="1" si="58"/>
        <v>3</v>
      </c>
      <c r="BQ22" s="66">
        <f t="shared" ca="1" si="59"/>
        <v>85</v>
      </c>
      <c r="BR22" s="47">
        <f t="shared" ca="1" si="60"/>
        <v>1</v>
      </c>
      <c r="BS22" s="62"/>
      <c r="BT22" s="63">
        <f>VLOOKUP($A22,'Ratings Season'!$A:$M,10,FALSE)</f>
        <v>21.5</v>
      </c>
      <c r="BU22" s="60">
        <f t="shared" si="61"/>
        <v>1</v>
      </c>
      <c r="BV22" s="63">
        <f>VLOOKUP($A22,'Ratings Season'!$A:$M,12,FALSE)</f>
        <v>3.7</v>
      </c>
      <c r="BW22" s="60">
        <f t="shared" si="62"/>
        <v>9</v>
      </c>
      <c r="BX22" s="63">
        <f>VLOOKUP($A22,'Ratings Season'!$A:$M,8,FALSE)</f>
        <v>25.2</v>
      </c>
      <c r="BY22" s="64">
        <f t="shared" si="63"/>
        <v>2</v>
      </c>
      <c r="BZ22" s="72"/>
    </row>
    <row r="23" spans="1:78" x14ac:dyDescent="0.2">
      <c r="BZ23" s="69"/>
    </row>
    <row r="24" spans="1:78" ht="35" x14ac:dyDescent="0.35">
      <c r="A24" s="67" t="s">
        <v>308</v>
      </c>
      <c r="B24" s="154">
        <v>2023</v>
      </c>
    </row>
    <row r="25" spans="1:78" ht="17" thickBot="1" x14ac:dyDescent="0.25"/>
    <row r="26" spans="1:78" ht="22" thickBot="1" x14ac:dyDescent="0.25">
      <c r="A26" s="240" t="s">
        <v>0</v>
      </c>
      <c r="B26" s="242" t="s">
        <v>298</v>
      </c>
      <c r="C26" s="243"/>
      <c r="D26" s="243"/>
      <c r="E26" s="243"/>
      <c r="F26" s="243"/>
      <c r="G26" s="243"/>
      <c r="H26" s="243"/>
      <c r="I26" s="243"/>
      <c r="J26" s="244"/>
      <c r="K26" s="244"/>
      <c r="L26" s="39"/>
      <c r="M26" s="245" t="s">
        <v>299</v>
      </c>
      <c r="N26" s="246"/>
      <c r="O26" s="246"/>
      <c r="P26" s="246"/>
      <c r="Q26" s="246"/>
      <c r="R26" s="246"/>
      <c r="S26" s="246"/>
      <c r="T26" s="246"/>
      <c r="U26" s="247"/>
      <c r="V26" s="247"/>
      <c r="W26" s="39"/>
      <c r="X26" s="248" t="s">
        <v>301</v>
      </c>
      <c r="Y26" s="249"/>
      <c r="Z26" s="249"/>
      <c r="AA26" s="249"/>
      <c r="AB26" s="249"/>
      <c r="AC26" s="249"/>
      <c r="AD26" s="249"/>
      <c r="AE26" s="249"/>
      <c r="AF26" s="250"/>
      <c r="AG26" s="250"/>
      <c r="AH26" s="39"/>
      <c r="AI26" s="251" t="s">
        <v>303</v>
      </c>
      <c r="AJ26" s="252"/>
      <c r="AK26" s="252"/>
      <c r="AL26" s="252"/>
      <c r="AM26" s="252"/>
      <c r="AN26" s="252"/>
      <c r="AO26" s="252"/>
      <c r="AP26" s="252"/>
      <c r="AQ26" s="253"/>
      <c r="AR26" s="253"/>
      <c r="AS26" s="39"/>
      <c r="AT26" s="254" t="s">
        <v>363</v>
      </c>
      <c r="AU26" s="255"/>
      <c r="AV26" s="255"/>
      <c r="AW26" s="255"/>
      <c r="AX26" s="255"/>
      <c r="AY26" s="255"/>
      <c r="AZ26" s="255"/>
      <c r="BA26" s="255"/>
      <c r="BB26" s="256"/>
      <c r="BC26" s="256"/>
      <c r="BD26" s="39"/>
      <c r="BE26" s="233" t="s">
        <v>305</v>
      </c>
      <c r="BF26" s="234"/>
      <c r="BG26" s="234"/>
      <c r="BH26" s="234"/>
      <c r="BI26" s="234"/>
      <c r="BJ26" s="234"/>
      <c r="BK26" s="234"/>
      <c r="BL26" s="234"/>
      <c r="BM26" s="234"/>
      <c r="BN26" s="234"/>
      <c r="BO26" s="234"/>
      <c r="BP26" s="234"/>
      <c r="BQ26" s="235"/>
      <c r="BR26" s="236"/>
      <c r="BS26" s="39"/>
      <c r="BT26" s="237" t="s">
        <v>337</v>
      </c>
      <c r="BU26" s="238"/>
      <c r="BV26" s="238"/>
      <c r="BW26" s="238"/>
      <c r="BX26" s="238"/>
      <c r="BY26" s="239"/>
    </row>
    <row r="27" spans="1:78" ht="69" thickBot="1" x14ac:dyDescent="0.25">
      <c r="A27" s="241"/>
      <c r="B27" s="21" t="s">
        <v>311</v>
      </c>
      <c r="C27" s="20" t="s">
        <v>310</v>
      </c>
      <c r="D27" s="20" t="s">
        <v>312</v>
      </c>
      <c r="E27" s="20" t="s">
        <v>310</v>
      </c>
      <c r="F27" s="20" t="s">
        <v>306</v>
      </c>
      <c r="G27" s="20" t="s">
        <v>310</v>
      </c>
      <c r="H27" s="20" t="s">
        <v>313</v>
      </c>
      <c r="I27" s="29" t="s">
        <v>310</v>
      </c>
      <c r="J27" s="27" t="s">
        <v>327</v>
      </c>
      <c r="K27" s="28" t="s">
        <v>310</v>
      </c>
      <c r="L27" s="40"/>
      <c r="M27" s="19" t="s">
        <v>316</v>
      </c>
      <c r="N27" s="8" t="s">
        <v>310</v>
      </c>
      <c r="O27" s="8" t="s">
        <v>315</v>
      </c>
      <c r="P27" s="8" t="s">
        <v>310</v>
      </c>
      <c r="Q27" s="8" t="s">
        <v>314</v>
      </c>
      <c r="R27" s="8" t="s">
        <v>310</v>
      </c>
      <c r="S27" s="8" t="s">
        <v>300</v>
      </c>
      <c r="T27" s="9" t="s">
        <v>310</v>
      </c>
      <c r="U27" s="30" t="s">
        <v>328</v>
      </c>
      <c r="V27" s="31" t="s">
        <v>310</v>
      </c>
      <c r="W27" s="40"/>
      <c r="X27" s="41" t="s">
        <v>317</v>
      </c>
      <c r="Y27" s="23" t="s">
        <v>310</v>
      </c>
      <c r="Z27" s="23" t="s">
        <v>318</v>
      </c>
      <c r="AA27" s="23" t="s">
        <v>310</v>
      </c>
      <c r="AB27" s="23" t="s">
        <v>319</v>
      </c>
      <c r="AC27" s="23" t="s">
        <v>310</v>
      </c>
      <c r="AD27" s="42" t="s">
        <v>302</v>
      </c>
      <c r="AE27" s="43" t="s">
        <v>310</v>
      </c>
      <c r="AF27" s="44" t="s">
        <v>329</v>
      </c>
      <c r="AG27" s="45" t="s">
        <v>310</v>
      </c>
      <c r="AH27" s="40"/>
      <c r="AI27" s="13" t="s">
        <v>320</v>
      </c>
      <c r="AJ27" s="14" t="s">
        <v>310</v>
      </c>
      <c r="AK27" s="14" t="s">
        <v>321</v>
      </c>
      <c r="AL27" s="14" t="s">
        <v>310</v>
      </c>
      <c r="AM27" s="14" t="s">
        <v>322</v>
      </c>
      <c r="AN27" s="14" t="s">
        <v>310</v>
      </c>
      <c r="AO27" s="14" t="s">
        <v>347</v>
      </c>
      <c r="AP27" s="15" t="s">
        <v>310</v>
      </c>
      <c r="AQ27" s="33" t="s">
        <v>330</v>
      </c>
      <c r="AR27" s="34" t="s">
        <v>310</v>
      </c>
      <c r="AS27" s="40"/>
      <c r="AT27" s="183" t="s">
        <v>359</v>
      </c>
      <c r="AU27" s="184" t="s">
        <v>310</v>
      </c>
      <c r="AV27" s="184" t="s">
        <v>360</v>
      </c>
      <c r="AW27" s="184" t="s">
        <v>310</v>
      </c>
      <c r="AX27" s="184" t="s">
        <v>361</v>
      </c>
      <c r="AY27" s="184" t="s">
        <v>310</v>
      </c>
      <c r="AZ27" s="184" t="s">
        <v>362</v>
      </c>
      <c r="BA27" s="185" t="s">
        <v>310</v>
      </c>
      <c r="BB27" s="186" t="s">
        <v>364</v>
      </c>
      <c r="BC27" s="187" t="s">
        <v>310</v>
      </c>
      <c r="BD27" s="40"/>
      <c r="BE27" s="16" t="s">
        <v>332</v>
      </c>
      <c r="BF27" s="17" t="s">
        <v>310</v>
      </c>
      <c r="BG27" s="17" t="s">
        <v>334</v>
      </c>
      <c r="BH27" s="17" t="s">
        <v>310</v>
      </c>
      <c r="BI27" s="17" t="s">
        <v>333</v>
      </c>
      <c r="BJ27" s="17" t="s">
        <v>310</v>
      </c>
      <c r="BK27" s="17" t="s">
        <v>335</v>
      </c>
      <c r="BL27" s="17" t="s">
        <v>310</v>
      </c>
      <c r="BM27" s="17" t="s">
        <v>323</v>
      </c>
      <c r="BN27" s="17" t="s">
        <v>310</v>
      </c>
      <c r="BO27" s="17" t="s">
        <v>336</v>
      </c>
      <c r="BP27" s="35" t="s">
        <v>310</v>
      </c>
      <c r="BQ27" s="36" t="s">
        <v>331</v>
      </c>
      <c r="BR27" s="37" t="s">
        <v>310</v>
      </c>
      <c r="BS27" s="40"/>
      <c r="BT27" s="22" t="s">
        <v>325</v>
      </c>
      <c r="BU27" s="23" t="s">
        <v>310</v>
      </c>
      <c r="BV27" s="23" t="s">
        <v>326</v>
      </c>
      <c r="BW27" s="23" t="s">
        <v>310</v>
      </c>
      <c r="BX27" s="23" t="s">
        <v>324</v>
      </c>
      <c r="BY27" s="24" t="s">
        <v>310</v>
      </c>
    </row>
    <row r="28" spans="1:78" ht="25" customHeight="1" x14ac:dyDescent="0.2">
      <c r="A28" s="75" t="s">
        <v>14</v>
      </c>
      <c r="B28" s="46">
        <f t="shared" ref="B28:B45" ca="1" si="96">VLOOKUP($A28,INDIRECT("'"&amp;$B$24&amp;"'!$A:$IZ"),222,FALSE)</f>
        <v>2.2610000000000001</v>
      </c>
      <c r="C28" s="47">
        <f ca="1">RANK(B28,B$28:B$45)</f>
        <v>5</v>
      </c>
      <c r="D28" s="48">
        <f t="shared" ref="D28:D45" ca="1" si="97">VLOOKUP($A28,INDIRECT("'"&amp;$B$24&amp;"'!$A:$IZ"),218,FALSE)</f>
        <v>1.1739999999999999</v>
      </c>
      <c r="E28" s="47">
        <f ca="1">RANK(D28,D$28:D$45)</f>
        <v>10</v>
      </c>
      <c r="F28" s="48">
        <f t="shared" ref="F28:F45" ca="1" si="98">VLOOKUP($A28,INDIRECT("'"&amp;$B$24&amp;"'!$A:$IZ"),49,FALSE)</f>
        <v>73.215999999999994</v>
      </c>
      <c r="G28" s="47">
        <f ca="1">RANK(F28,F$28:F$45)</f>
        <v>15</v>
      </c>
      <c r="H28" s="48">
        <f t="shared" ref="H28:H45" ca="1" si="99">VLOOKUP($A28,INDIRECT("'"&amp;$B$24&amp;"'!$A:$IZ"),229,FALSE)</f>
        <v>0</v>
      </c>
      <c r="I28" s="47">
        <f ca="1">RANK(H28,H$28:H$45)</f>
        <v>9</v>
      </c>
      <c r="J28" s="49">
        <f t="shared" ref="J28:J45" ca="1" si="100">104-(C28+E28+G28+I28)</f>
        <v>65</v>
      </c>
      <c r="K28" s="47">
        <f ca="1">RANK(J28,J$28:J$45)</f>
        <v>8</v>
      </c>
      <c r="L28" s="50"/>
      <c r="M28" s="46">
        <f t="shared" ref="M28:M45" ca="1" si="101">VLOOKUP($A28,INDIRECT("'"&amp;$B$24&amp;"'!$A:$IZ"),88,FALSE)</f>
        <v>13.871</v>
      </c>
      <c r="N28" s="47">
        <f t="shared" ref="N28:N45" ca="1" si="102">RANK(M28,M$28:M$45)</f>
        <v>2</v>
      </c>
      <c r="O28" s="46">
        <f t="shared" ref="O28:O45" ca="1" si="103">VLOOKUP($A28,INDIRECT("'"&amp;$B$24&amp;"'!$A:$IZ"),84,FALSE)</f>
        <v>21.776</v>
      </c>
      <c r="P28" s="47">
        <f ca="1">RANK(O28,O$28:O$45)</f>
        <v>3</v>
      </c>
      <c r="Q28" s="46">
        <f t="shared" ref="Q28:Q45" ca="1" si="104">VLOOKUP($A28,INDIRECT("'"&amp;$B$24&amp;"'!$A:$IZ"),85,FALSE)</f>
        <v>21.498999999999999</v>
      </c>
      <c r="R28" s="47">
        <f ca="1">RANK(Q28,Q$28:Q$45)</f>
        <v>7</v>
      </c>
      <c r="S28" s="48">
        <f t="shared" ref="S28:S45" ca="1" si="105">VLOOKUP($A28,INDIRECT("'"&amp;$B$24&amp;"'!$A:$IZ"),29,FALSE)</f>
        <v>3.7890000000000001</v>
      </c>
      <c r="T28" s="47">
        <f ca="1">RANK(S28,S$28:S$45)</f>
        <v>1</v>
      </c>
      <c r="U28" s="49">
        <f ca="1">104-(N28+P28+R28+T28)</f>
        <v>91</v>
      </c>
      <c r="V28" s="47">
        <f ca="1">RANK(U28,U$28:U$45)</f>
        <v>1</v>
      </c>
      <c r="W28" s="50"/>
      <c r="X28" s="46">
        <f t="shared" ref="X28:X45" ca="1" si="106">VLOOKUP($A28,INDIRECT("'"&amp;$B$24&amp;"'!$A:$IZ"),65,FALSE)</f>
        <v>47.573999999999998</v>
      </c>
      <c r="Y28" s="47">
        <f ca="1">RANK(X28,X$28:X$45)</f>
        <v>1</v>
      </c>
      <c r="Z28" s="46">
        <f t="shared" ref="Z28:Z45" ca="1" si="107">VLOOKUP($A28,INDIRECT("'"&amp;$B$24&amp;"'!$A:$IZ"),64,FALSE)</f>
        <v>25.378</v>
      </c>
      <c r="AA28" s="47">
        <f ca="1">RANK(Z28,Z$28:Z$45)</f>
        <v>1</v>
      </c>
      <c r="AB28" s="46">
        <f t="shared" ref="AB28:AB45" ca="1" si="108">VLOOKUP($A28,INDIRECT("'"&amp;$B$24&amp;"'!$A:$IZ"),63,FALSE)</f>
        <v>47.259</v>
      </c>
      <c r="AC28" s="47">
        <f ca="1">RANK(AB28,AB$28:AB$45)</f>
        <v>12</v>
      </c>
      <c r="AD28" s="46">
        <f t="shared" ref="AD28:AD45" ca="1" si="109">VLOOKUP($A28,INDIRECT("'"&amp;$B$24&amp;"'!$A:$IZ"),71,FALSE)</f>
        <v>2.9710000000000001</v>
      </c>
      <c r="AE28" s="47">
        <f ca="1">RANK(AD28,AD$28:AD$45)</f>
        <v>2</v>
      </c>
      <c r="AF28" s="49">
        <f ca="1">104-(Y28+AA28+AC28+AE28)</f>
        <v>88</v>
      </c>
      <c r="AG28" s="47">
        <f ca="1">RANK(AF28,AF$28:AF$45)</f>
        <v>3</v>
      </c>
      <c r="AH28" s="50"/>
      <c r="AI28" s="46">
        <f t="shared" ref="AI28:AI45" ca="1" si="110">VLOOKUP($A28,INDIRECT("'"&amp;$B$24&amp;"'!$A:$IZ"),183,FALSE)</f>
        <v>7.0289999999999999</v>
      </c>
      <c r="AJ28" s="47">
        <f ca="1">RANK(AI28,AI$28:AI$45,1)</f>
        <v>4</v>
      </c>
      <c r="AK28" s="46">
        <f t="shared" ref="AK28:AK45" ca="1" si="111">VLOOKUP($A28,INDIRECT("'"&amp;$B$24&amp;"'!$A:$IZ"),181,FALSE)</f>
        <v>18.914999999999999</v>
      </c>
      <c r="AL28" s="47">
        <f ca="1">RANK(AK28,AK$28:AK$45,1)</f>
        <v>8</v>
      </c>
      <c r="AM28" s="46">
        <f t="shared" ref="AM28:AM45" ca="1" si="112">VLOOKUP($A28,INDIRECT("'"&amp;$B$24&amp;"'!$A:$IZ"),182,FALSE)</f>
        <v>17.571999999999999</v>
      </c>
      <c r="AN28" s="47">
        <f ca="1">RANK(AM28,AM$28:AM$45,1)</f>
        <v>3</v>
      </c>
      <c r="AO28" s="46">
        <f ca="1">VLOOKUP($A28,INDIRECT("'"&amp;$B$24&amp;"'!$A:$IZ"),163,FALSE)</f>
        <v>22.780999999999999</v>
      </c>
      <c r="AP28" s="47">
        <f ca="1">RANK(AO28,AO$28:AO$45,1)</f>
        <v>9</v>
      </c>
      <c r="AQ28" s="49">
        <f ca="1">104-(AJ28+AL28+AN28+AP28)</f>
        <v>80</v>
      </c>
      <c r="AR28" s="47">
        <f ca="1">RANK(AQ28,AQ$28:AQ$45)</f>
        <v>6</v>
      </c>
      <c r="AS28" s="50"/>
      <c r="AT28" s="46">
        <f ca="1">VLOOKUP($A28,INDIRECT("'"&amp;$B$24&amp;"'!$A:$IZ"),250,FALSE)</f>
        <v>2.5649999999999999</v>
      </c>
      <c r="AU28" s="47">
        <f ca="1">RANK(AT28,AT$28:AT$45,0)</f>
        <v>6</v>
      </c>
      <c r="AV28" s="46">
        <f ca="1">VLOOKUP($A28,INDIRECT("'"&amp;$B$24&amp;"'!$A:$IZ"),92,FALSE)</f>
        <v>11.522</v>
      </c>
      <c r="AW28" s="47">
        <f ca="1">RANK(AV28,AV$28:AV$45,0)</f>
        <v>4</v>
      </c>
      <c r="AX28" s="46">
        <f ca="1">VLOOKUP($A28,INDIRECT("'"&amp;$B$24&amp;"'!$A:$IZ"),93,FALSE)</f>
        <v>294.73899999999998</v>
      </c>
      <c r="AY28" s="47">
        <f ca="1">RANK(AX28,AX$28:AX$45,0)</f>
        <v>15</v>
      </c>
      <c r="AZ28" s="46">
        <f ca="1">VLOOKUP($A28,INDIRECT("'"&amp;$B$24&amp;"'!$A:$IZ"),108,FALSE)</f>
        <v>47.609000000000002</v>
      </c>
      <c r="BA28" s="47">
        <f ca="1">RANK(AZ28,AZ$28:AZ$45,0)</f>
        <v>8</v>
      </c>
      <c r="BB28" s="46">
        <f ca="1">104-(AU28+AW28+AY28+BA28)</f>
        <v>71</v>
      </c>
      <c r="BC28" s="47">
        <f ca="1">RANK(BB28,BB$28:BB$45)</f>
        <v>6</v>
      </c>
      <c r="BD28" s="50"/>
      <c r="BE28" s="46">
        <f t="shared" ref="BE28:BE45" ca="1" si="113">VLOOKUP($A28,INDIRECT("'"&amp;$B$24&amp;"'!$A:$IZ"),80,FALSE)</f>
        <v>53.826000000000001</v>
      </c>
      <c r="BF28" s="47">
        <f ca="1">RANK(BE28,BE$28:BE$45)</f>
        <v>1</v>
      </c>
      <c r="BG28" s="46">
        <f t="shared" ref="BG28:BG45" ca="1" si="114">VLOOKUP($A28,INDIRECT("'"&amp;$B$24&amp;"'!$A:$IZ"),177,FALSE)</f>
        <v>44.261000000000003</v>
      </c>
      <c r="BH28" s="47">
        <f ca="1">RANK(BG28,BG$28:BG$45,1)</f>
        <v>5</v>
      </c>
      <c r="BI28" s="46">
        <f t="shared" ref="BI28:BI45" ca="1" si="115">VLOOKUP($A28,INDIRECT("'"&amp;$B$24&amp;"'!$A:$IZ"),79,FALSE)</f>
        <v>36.521999999999998</v>
      </c>
      <c r="BJ28" s="47">
        <f ca="1">RANK(BI28,BI$28:BI$45)</f>
        <v>3</v>
      </c>
      <c r="BK28" s="46">
        <f t="shared" ref="BK28:BK45" ca="1" si="116">VLOOKUP($A28,INDIRECT("'"&amp;$B$24&amp;"'!$A:$IZ"),176,FALSE)</f>
        <v>33.261000000000003</v>
      </c>
      <c r="BL28" s="47">
        <f ca="1">RANK(BK28,BK$28:BK$45,1)</f>
        <v>13</v>
      </c>
      <c r="BM28" s="46">
        <f t="shared" ref="BM28:BM45" ca="1" si="117">VLOOKUP($A28,INDIRECT("'"&amp;$B$24&amp;"'!$A:$IZ"),11,FALSE)</f>
        <v>51.887999999999998</v>
      </c>
      <c r="BN28" s="47">
        <f ca="1">RANK(BM28,BM$28:BM$45)</f>
        <v>5</v>
      </c>
      <c r="BO28" s="46">
        <f t="shared" ref="BO28:BO45" ca="1" si="118">VLOOKUP($A28,INDIRECT("'"&amp;$B$24&amp;"'!$A:$IZ"),222,FALSE)</f>
        <v>2.2610000000000001</v>
      </c>
      <c r="BP28" s="47">
        <f ca="1">RANK(BO28,BO$28:BO$45)</f>
        <v>5</v>
      </c>
      <c r="BQ28" s="49">
        <f ca="1">104-(BJ28+BL28+BN28+BP28)</f>
        <v>78</v>
      </c>
      <c r="BR28" s="47">
        <f ca="1">RANK(BQ28,BQ$28:BQ$45)</f>
        <v>5</v>
      </c>
      <c r="BS28" s="50"/>
      <c r="BT28" s="51">
        <f>VLOOKUP($A28,'Ratings Season'!$A:$M,8,FALSE)</f>
        <v>18.2</v>
      </c>
      <c r="BU28" s="47">
        <f>RANK(BT28,BT$28:BT$45)</f>
        <v>4</v>
      </c>
      <c r="BV28" s="51">
        <f>VLOOKUP($A28,'Ratings Season'!$A:$M,4,FALSE)</f>
        <v>5.4</v>
      </c>
      <c r="BW28" s="47">
        <f>RANK(BV28,BV$28:BV$45)</f>
        <v>7</v>
      </c>
      <c r="BX28" s="51">
        <f>VLOOKUP($A28,'Ratings Season'!$A:$M,2,FALSE)</f>
        <v>11.5</v>
      </c>
      <c r="BY28" s="52">
        <f>RANK(BX28,BX$28:BX$45)</f>
        <v>6</v>
      </c>
    </row>
    <row r="29" spans="1:78" ht="25" customHeight="1" x14ac:dyDescent="0.2">
      <c r="A29" s="76" t="s">
        <v>10</v>
      </c>
      <c r="B29" s="53">
        <f t="shared" ca="1" si="96"/>
        <v>1.7689999999999999</v>
      </c>
      <c r="C29" s="54">
        <f t="shared" ref="C29:E45" ca="1" si="119">RANK(B29,B$28:B$45)</f>
        <v>6</v>
      </c>
      <c r="D29" s="55">
        <f t="shared" ca="1" si="97"/>
        <v>1.423</v>
      </c>
      <c r="E29" s="54">
        <f t="shared" ca="1" si="119"/>
        <v>9</v>
      </c>
      <c r="F29" s="55">
        <f t="shared" ca="1" si="98"/>
        <v>77.450999999999993</v>
      </c>
      <c r="G29" s="54">
        <f t="shared" ref="G29:G45" ca="1" si="120">RANK(F29,F$28:F$45)</f>
        <v>3</v>
      </c>
      <c r="H29" s="55">
        <f t="shared" ca="1" si="99"/>
        <v>6.5</v>
      </c>
      <c r="I29" s="54">
        <f t="shared" ref="I29:I45" ca="1" si="121">RANK(H29,H$28:H$45)</f>
        <v>1</v>
      </c>
      <c r="J29" s="49">
        <f t="shared" ca="1" si="100"/>
        <v>85</v>
      </c>
      <c r="K29" s="47">
        <f t="shared" ref="K29:K45" ca="1" si="122">RANK(J29,J$28:J$45)</f>
        <v>3</v>
      </c>
      <c r="L29" s="56"/>
      <c r="M29" s="53">
        <f t="shared" ca="1" si="101"/>
        <v>13.132</v>
      </c>
      <c r="N29" s="54">
        <f t="shared" ca="1" si="102"/>
        <v>4</v>
      </c>
      <c r="O29" s="53">
        <f t="shared" ca="1" si="103"/>
        <v>22.030999999999999</v>
      </c>
      <c r="P29" s="54">
        <f t="shared" ref="P29:P45" ca="1" si="123">RANK(O29,O$28:O$45)</f>
        <v>2</v>
      </c>
      <c r="Q29" s="53">
        <f t="shared" ca="1" si="104"/>
        <v>22.481000000000002</v>
      </c>
      <c r="R29" s="54">
        <f t="shared" ref="R29:R45" ca="1" si="124">RANK(Q29,Q$28:Q$45)</f>
        <v>5</v>
      </c>
      <c r="S29" s="55">
        <f t="shared" ca="1" si="105"/>
        <v>1.107</v>
      </c>
      <c r="T29" s="54">
        <f t="shared" ref="T29:T45" ca="1" si="125">RANK(S29,S$28:S$45)</f>
        <v>5</v>
      </c>
      <c r="U29" s="49">
        <f t="shared" ref="U29:U45" ca="1" si="126">104-(N29+P29+R29+T29)</f>
        <v>88</v>
      </c>
      <c r="V29" s="47">
        <f t="shared" ref="V29:V45" ca="1" si="127">RANK(U29,U$28:U$45)</f>
        <v>2</v>
      </c>
      <c r="W29" s="56"/>
      <c r="X29" s="53">
        <f t="shared" ca="1" si="106"/>
        <v>45.658000000000001</v>
      </c>
      <c r="Y29" s="54">
        <f t="shared" ref="Y29:Y45" ca="1" si="128">RANK(X29,X$28:X$45)</f>
        <v>2</v>
      </c>
      <c r="Z29" s="53">
        <f t="shared" ca="1" si="107"/>
        <v>24.355</v>
      </c>
      <c r="AA29" s="54">
        <f t="shared" ref="AA29:AA45" ca="1" si="129">RANK(Z29,Z$28:Z$45)</f>
        <v>4</v>
      </c>
      <c r="AB29" s="53">
        <f t="shared" ca="1" si="108"/>
        <v>49.517000000000003</v>
      </c>
      <c r="AC29" s="54">
        <f t="shared" ref="AC29:AC45" ca="1" si="130">RANK(AB29,AB$28:AB$45)</f>
        <v>5</v>
      </c>
      <c r="AD29" s="53">
        <f t="shared" ca="1" si="109"/>
        <v>1.1459999999999999</v>
      </c>
      <c r="AE29" s="54">
        <f t="shared" ref="AE29:AE45" ca="1" si="131">RANK(AD29,AD$28:AD$45)</f>
        <v>5</v>
      </c>
      <c r="AF29" s="65">
        <f t="shared" ref="AF29:AF45" ca="1" si="132">104-(Y29+AA29+AC29+AE29)</f>
        <v>88</v>
      </c>
      <c r="AG29" s="47">
        <f t="shared" ref="AG29:AG45" ca="1" si="133">RANK(AF29,AF$28:AF$45)</f>
        <v>3</v>
      </c>
      <c r="AH29" s="56"/>
      <c r="AI29" s="53">
        <f t="shared" ca="1" si="110"/>
        <v>8.7810000000000006</v>
      </c>
      <c r="AJ29" s="54">
        <f t="shared" ref="AJ29:AL45" ca="1" si="134">RANK(AI29,AI$28:AI$45,1)</f>
        <v>10</v>
      </c>
      <c r="AK29" s="53">
        <f t="shared" ca="1" si="111"/>
        <v>18.16</v>
      </c>
      <c r="AL29" s="54">
        <f t="shared" ca="1" si="134"/>
        <v>4</v>
      </c>
      <c r="AM29" s="53">
        <f t="shared" ca="1" si="112"/>
        <v>19.981999999999999</v>
      </c>
      <c r="AN29" s="54">
        <f t="shared" ref="AN29:AN45" ca="1" si="135">RANK(AM29,AM$28:AM$45,1)</f>
        <v>9</v>
      </c>
      <c r="AO29" s="53">
        <f t="shared" ref="AO29:AO45" ca="1" si="136">VLOOKUP($A29,INDIRECT("'"&amp;$B$24&amp;"'!$A:$IZ"),163,FALSE)</f>
        <v>23.23</v>
      </c>
      <c r="AP29" s="54">
        <f t="shared" ref="AP29:AP45" ca="1" si="137">RANK(AO29,AO$28:AO$45,1)</f>
        <v>10</v>
      </c>
      <c r="AQ29" s="65">
        <f t="shared" ref="AQ29:AQ45" ca="1" si="138">104-(AJ29+AL29+AN29+AP29)</f>
        <v>71</v>
      </c>
      <c r="AR29" s="47">
        <f t="shared" ref="AR29:AR45" ca="1" si="139">RANK(AQ29,AQ$28:AQ$45)</f>
        <v>8</v>
      </c>
      <c r="AS29" s="56"/>
      <c r="AT29" s="46">
        <f t="shared" ref="AT29:AT45" ca="1" si="140">VLOOKUP($A29,INDIRECT("'"&amp;$B$24&amp;"'!$A:$IZ"),250,FALSE)</f>
        <v>-6.6150000000000002</v>
      </c>
      <c r="AU29" s="47">
        <f t="shared" ref="AU29:AW45" ca="1" si="141">RANK(AT29,AT$28:AT$45,0)</f>
        <v>18</v>
      </c>
      <c r="AV29" s="46">
        <f t="shared" ref="AV29:AV45" ca="1" si="142">VLOOKUP($A29,INDIRECT("'"&amp;$B$24&amp;"'!$A:$IZ"),92,FALSE)</f>
        <v>11.192</v>
      </c>
      <c r="AW29" s="47">
        <f t="shared" ca="1" si="141"/>
        <v>6</v>
      </c>
      <c r="AX29" s="46">
        <f t="shared" ref="AX29:AX45" ca="1" si="143">VLOOKUP($A29,INDIRECT("'"&amp;$B$24&amp;"'!$A:$IZ"),93,FALSE)</f>
        <v>287.11500000000001</v>
      </c>
      <c r="AY29" s="47">
        <f t="shared" ref="AY29" ca="1" si="144">RANK(AX29,AX$28:AX$45,0)</f>
        <v>17</v>
      </c>
      <c r="AZ29" s="46">
        <f t="shared" ref="AZ29:AZ45" ca="1" si="145">VLOOKUP($A29,INDIRECT("'"&amp;$B$24&amp;"'!$A:$IZ"),108,FALSE)</f>
        <v>49.076999999999998</v>
      </c>
      <c r="BA29" s="47">
        <f t="shared" ref="BA29" ca="1" si="146">RANK(AZ29,AZ$28:AZ$45,0)</f>
        <v>6</v>
      </c>
      <c r="BB29" s="46">
        <f t="shared" ref="BB29:BB45" ca="1" si="147">104-(AU29+AW29+AY29+BA29)</f>
        <v>57</v>
      </c>
      <c r="BC29" s="47">
        <f t="shared" ref="BC29:BC45" ca="1" si="148">RANK(BB29,BB$28:BB$45)</f>
        <v>15</v>
      </c>
      <c r="BD29" s="56"/>
      <c r="BE29" s="53">
        <f t="shared" ca="1" si="113"/>
        <v>53.692</v>
      </c>
      <c r="BF29" s="54">
        <f t="shared" ref="BF29:BF45" ca="1" si="149">RANK(BE29,BE$28:BE$45)</f>
        <v>2</v>
      </c>
      <c r="BG29" s="53">
        <f t="shared" ca="1" si="114"/>
        <v>41.231000000000002</v>
      </c>
      <c r="BH29" s="54">
        <f t="shared" ref="BH29:BH45" ca="1" si="150">RANK(BG29,BG$28:BG$45,1)</f>
        <v>3</v>
      </c>
      <c r="BI29" s="53">
        <f t="shared" ca="1" si="115"/>
        <v>38</v>
      </c>
      <c r="BJ29" s="54">
        <f t="shared" ref="BJ29:BJ45" ca="1" si="151">RANK(BI29,BI$28:BI$45)</f>
        <v>2</v>
      </c>
      <c r="BK29" s="53">
        <f t="shared" ca="1" si="116"/>
        <v>31.154</v>
      </c>
      <c r="BL29" s="54">
        <f t="shared" ref="BL29:BL45" ca="1" si="152">RANK(BK29,BK$28:BK$45,1)</f>
        <v>8</v>
      </c>
      <c r="BM29" s="53">
        <f t="shared" ca="1" si="117"/>
        <v>52.534999999999997</v>
      </c>
      <c r="BN29" s="54">
        <f t="shared" ref="BN29:BN45" ca="1" si="153">RANK(BM29,BM$28:BM$45)</f>
        <v>3</v>
      </c>
      <c r="BO29" s="53">
        <f t="shared" ca="1" si="118"/>
        <v>1.7689999999999999</v>
      </c>
      <c r="BP29" s="54">
        <f t="shared" ref="BP29:BP45" ca="1" si="154">RANK(BO29,BO$28:BO$45)</f>
        <v>6</v>
      </c>
      <c r="BQ29" s="65">
        <f t="shared" ref="BQ29:BQ45" ca="1" si="155">104-(BJ29+BL29+BN29+BP29)</f>
        <v>85</v>
      </c>
      <c r="BR29" s="47">
        <f t="shared" ref="BR29:BR45" ca="1" si="156">RANK(BQ29,BQ$28:BQ$45)</f>
        <v>3</v>
      </c>
      <c r="BS29" s="56"/>
      <c r="BT29" s="57">
        <f>VLOOKUP($A29,'Ratings Season'!$A:$M,8,FALSE)</f>
        <v>18.8</v>
      </c>
      <c r="BU29" s="54">
        <f t="shared" ref="BU29:BW45" si="157">RANK(BT29,BT$28:BT$45)</f>
        <v>3</v>
      </c>
      <c r="BV29" s="57">
        <f>VLOOKUP($A29,'Ratings Season'!$A:$M,4,FALSE)</f>
        <v>13.2</v>
      </c>
      <c r="BW29" s="54">
        <f t="shared" si="157"/>
        <v>3</v>
      </c>
      <c r="BX29" s="57">
        <f>VLOOKUP($A29,'Ratings Season'!$A:$M,2,FALSE)</f>
        <v>26.3</v>
      </c>
      <c r="BY29" s="58">
        <f t="shared" ref="BY29:BY45" si="158">RANK(BX29,BX$28:BX$45)</f>
        <v>3</v>
      </c>
    </row>
    <row r="30" spans="1:78" ht="25" customHeight="1" x14ac:dyDescent="0.2">
      <c r="A30" s="77" t="s">
        <v>6</v>
      </c>
      <c r="B30" s="53">
        <f t="shared" ca="1" si="96"/>
        <v>4.7690000000000001</v>
      </c>
      <c r="C30" s="54">
        <f t="shared" ca="1" si="119"/>
        <v>2</v>
      </c>
      <c r="D30" s="55">
        <f t="shared" ca="1" si="97"/>
        <v>4.577</v>
      </c>
      <c r="E30" s="54">
        <f t="shared" ca="1" si="119"/>
        <v>1</v>
      </c>
      <c r="F30" s="55">
        <f t="shared" ca="1" si="98"/>
        <v>73.992999999999995</v>
      </c>
      <c r="G30" s="54">
        <f t="shared" ca="1" si="120"/>
        <v>13</v>
      </c>
      <c r="H30" s="55">
        <f t="shared" ca="1" si="99"/>
        <v>1.7689999999999999</v>
      </c>
      <c r="I30" s="54">
        <f t="shared" ca="1" si="121"/>
        <v>5</v>
      </c>
      <c r="J30" s="49">
        <f t="shared" ca="1" si="100"/>
        <v>83</v>
      </c>
      <c r="K30" s="47">
        <f t="shared" ca="1" si="122"/>
        <v>4</v>
      </c>
      <c r="L30" s="56"/>
      <c r="M30" s="53">
        <f t="shared" ca="1" si="101"/>
        <v>12.193</v>
      </c>
      <c r="N30" s="54">
        <f t="shared" ca="1" si="102"/>
        <v>7</v>
      </c>
      <c r="O30" s="53">
        <f t="shared" ca="1" si="103"/>
        <v>19.396000000000001</v>
      </c>
      <c r="P30" s="54">
        <f t="shared" ca="1" si="123"/>
        <v>10</v>
      </c>
      <c r="Q30" s="53">
        <f t="shared" ca="1" si="104"/>
        <v>20.616</v>
      </c>
      <c r="R30" s="54">
        <f t="shared" ca="1" si="124"/>
        <v>11</v>
      </c>
      <c r="S30" s="55">
        <f t="shared" ca="1" si="105"/>
        <v>-0.66100000000000003</v>
      </c>
      <c r="T30" s="54">
        <f t="shared" ca="1" si="125"/>
        <v>13</v>
      </c>
      <c r="U30" s="49">
        <f t="shared" ca="1" si="126"/>
        <v>63</v>
      </c>
      <c r="V30" s="47">
        <f t="shared" ca="1" si="127"/>
        <v>10</v>
      </c>
      <c r="W30" s="56"/>
      <c r="X30" s="53">
        <f t="shared" ca="1" si="106"/>
        <v>43.308999999999997</v>
      </c>
      <c r="Y30" s="54">
        <f t="shared" ca="1" si="128"/>
        <v>10</v>
      </c>
      <c r="Z30" s="53">
        <f t="shared" ca="1" si="107"/>
        <v>22.013999999999999</v>
      </c>
      <c r="AA30" s="54">
        <f t="shared" ca="1" si="129"/>
        <v>13</v>
      </c>
      <c r="AB30" s="53">
        <f t="shared" ca="1" si="108"/>
        <v>47.076999999999998</v>
      </c>
      <c r="AC30" s="54">
        <f t="shared" ca="1" si="130"/>
        <v>14</v>
      </c>
      <c r="AD30" s="53">
        <f t="shared" ca="1" si="109"/>
        <v>-0.89800000000000002</v>
      </c>
      <c r="AE30" s="54">
        <f t="shared" ca="1" si="131"/>
        <v>10</v>
      </c>
      <c r="AF30" s="65">
        <f t="shared" ca="1" si="132"/>
        <v>57</v>
      </c>
      <c r="AG30" s="47">
        <f t="shared" ca="1" si="133"/>
        <v>13</v>
      </c>
      <c r="AH30" s="56"/>
      <c r="AI30" s="53">
        <f t="shared" ca="1" si="110"/>
        <v>8.0519999999999996</v>
      </c>
      <c r="AJ30" s="54">
        <f t="shared" ca="1" si="134"/>
        <v>6</v>
      </c>
      <c r="AK30" s="53">
        <f t="shared" ca="1" si="111"/>
        <v>18.245000000000001</v>
      </c>
      <c r="AL30" s="54">
        <f t="shared" ca="1" si="134"/>
        <v>5</v>
      </c>
      <c r="AM30" s="53">
        <f t="shared" ca="1" si="112"/>
        <v>19.420999999999999</v>
      </c>
      <c r="AN30" s="54">
        <f t="shared" ca="1" si="135"/>
        <v>5</v>
      </c>
      <c r="AO30" s="53">
        <f t="shared" ca="1" si="136"/>
        <v>20.132999999999999</v>
      </c>
      <c r="AP30" s="54">
        <f t="shared" ca="1" si="137"/>
        <v>1</v>
      </c>
      <c r="AQ30" s="65">
        <f t="shared" ca="1" si="138"/>
        <v>87</v>
      </c>
      <c r="AR30" s="47">
        <f t="shared" ca="1" si="139"/>
        <v>4</v>
      </c>
      <c r="AS30" s="56"/>
      <c r="AT30" s="46">
        <f t="shared" ca="1" si="140"/>
        <v>-0.154</v>
      </c>
      <c r="AU30" s="47">
        <f t="shared" ca="1" si="141"/>
        <v>9</v>
      </c>
      <c r="AV30" s="46">
        <f t="shared" ca="1" si="142"/>
        <v>10.385</v>
      </c>
      <c r="AW30" s="47">
        <f t="shared" ca="1" si="141"/>
        <v>13</v>
      </c>
      <c r="AX30" s="46">
        <f t="shared" ca="1" si="143"/>
        <v>302.154</v>
      </c>
      <c r="AY30" s="47">
        <f t="shared" ref="AY30" ca="1" si="159">RANK(AX30,AX$28:AX$45,0)</f>
        <v>7</v>
      </c>
      <c r="AZ30" s="46">
        <f t="shared" ca="1" si="145"/>
        <v>47.115000000000002</v>
      </c>
      <c r="BA30" s="47">
        <f t="shared" ref="BA30" ca="1" si="160">RANK(AZ30,AZ$28:AZ$45,0)</f>
        <v>10</v>
      </c>
      <c r="BB30" s="46">
        <f t="shared" ca="1" si="147"/>
        <v>65</v>
      </c>
      <c r="BC30" s="47">
        <f t="shared" ca="1" si="148"/>
        <v>10</v>
      </c>
      <c r="BD30" s="56"/>
      <c r="BE30" s="53">
        <f t="shared" ca="1" si="113"/>
        <v>43.115000000000002</v>
      </c>
      <c r="BF30" s="54">
        <f t="shared" ca="1" si="149"/>
        <v>14</v>
      </c>
      <c r="BG30" s="53">
        <f t="shared" ca="1" si="114"/>
        <v>44.845999999999997</v>
      </c>
      <c r="BH30" s="54">
        <f t="shared" ca="1" si="150"/>
        <v>6</v>
      </c>
      <c r="BI30" s="53">
        <f t="shared" ca="1" si="115"/>
        <v>35.231000000000002</v>
      </c>
      <c r="BJ30" s="54">
        <f t="shared" ca="1" si="151"/>
        <v>5</v>
      </c>
      <c r="BK30" s="53">
        <f t="shared" ca="1" si="116"/>
        <v>25.308</v>
      </c>
      <c r="BL30" s="54">
        <f t="shared" ca="1" si="152"/>
        <v>1</v>
      </c>
      <c r="BM30" s="53">
        <f t="shared" ca="1" si="117"/>
        <v>50.698</v>
      </c>
      <c r="BN30" s="54">
        <f t="shared" ca="1" si="153"/>
        <v>6</v>
      </c>
      <c r="BO30" s="53">
        <f t="shared" ca="1" si="118"/>
        <v>4.7690000000000001</v>
      </c>
      <c r="BP30" s="54">
        <f t="shared" ca="1" si="154"/>
        <v>2</v>
      </c>
      <c r="BQ30" s="65">
        <f t="shared" ca="1" si="155"/>
        <v>90</v>
      </c>
      <c r="BR30" s="47">
        <f t="shared" ca="1" si="156"/>
        <v>2</v>
      </c>
      <c r="BS30" s="56"/>
      <c r="BT30" s="57">
        <f>VLOOKUP($A30,'Ratings Season'!$A:$M,8,FALSE)</f>
        <v>-2.6</v>
      </c>
      <c r="BU30" s="54">
        <f t="shared" si="157"/>
        <v>10</v>
      </c>
      <c r="BV30" s="57">
        <f>VLOOKUP($A30,'Ratings Season'!$A:$M,4,FALSE)</f>
        <v>-6.4</v>
      </c>
      <c r="BW30" s="54">
        <f t="shared" si="157"/>
        <v>13</v>
      </c>
      <c r="BX30" s="57">
        <f>VLOOKUP($A30,'Ratings Season'!$A:$M,2,FALSE)</f>
        <v>-3.3</v>
      </c>
      <c r="BY30" s="58">
        <f t="shared" si="158"/>
        <v>12</v>
      </c>
    </row>
    <row r="31" spans="1:78" ht="25" customHeight="1" x14ac:dyDescent="0.2">
      <c r="A31" s="78" t="s">
        <v>4</v>
      </c>
      <c r="B31" s="53">
        <f t="shared" ca="1" si="96"/>
        <v>0.154</v>
      </c>
      <c r="C31" s="54">
        <f t="shared" ca="1" si="119"/>
        <v>10</v>
      </c>
      <c r="D31" s="55">
        <f t="shared" ca="1" si="97"/>
        <v>-1.7689999999999999</v>
      </c>
      <c r="E31" s="54">
        <f t="shared" ca="1" si="119"/>
        <v>13</v>
      </c>
      <c r="F31" s="55">
        <f t="shared" ca="1" si="98"/>
        <v>74.668999999999997</v>
      </c>
      <c r="G31" s="54">
        <f t="shared" ca="1" si="120"/>
        <v>9</v>
      </c>
      <c r="H31" s="55">
        <f t="shared" ca="1" si="99"/>
        <v>0.192</v>
      </c>
      <c r="I31" s="54">
        <f t="shared" ca="1" si="121"/>
        <v>8</v>
      </c>
      <c r="J31" s="49">
        <f t="shared" ca="1" si="100"/>
        <v>64</v>
      </c>
      <c r="K31" s="47">
        <f t="shared" ca="1" si="122"/>
        <v>9</v>
      </c>
      <c r="L31" s="56"/>
      <c r="M31" s="53">
        <f t="shared" ca="1" si="101"/>
        <v>13.945</v>
      </c>
      <c r="N31" s="54">
        <f t="shared" ca="1" si="102"/>
        <v>1</v>
      </c>
      <c r="O31" s="53">
        <f t="shared" ca="1" si="103"/>
        <v>20.771000000000001</v>
      </c>
      <c r="P31" s="54">
        <f t="shared" ca="1" si="123"/>
        <v>5</v>
      </c>
      <c r="Q31" s="53">
        <f t="shared" ca="1" si="104"/>
        <v>21.548999999999999</v>
      </c>
      <c r="R31" s="54">
        <f t="shared" ca="1" si="124"/>
        <v>6</v>
      </c>
      <c r="S31" s="55">
        <f t="shared" ca="1" si="105"/>
        <v>-8.6999999999999994E-2</v>
      </c>
      <c r="T31" s="54">
        <f t="shared" ca="1" si="125"/>
        <v>9</v>
      </c>
      <c r="U31" s="49">
        <f t="shared" ca="1" si="126"/>
        <v>83</v>
      </c>
      <c r="V31" s="47">
        <f t="shared" ca="1" si="127"/>
        <v>5</v>
      </c>
      <c r="W31" s="56"/>
      <c r="X31" s="53">
        <f t="shared" ca="1" si="106"/>
        <v>45.255000000000003</v>
      </c>
      <c r="Y31" s="54">
        <f t="shared" ca="1" si="128"/>
        <v>5</v>
      </c>
      <c r="Z31" s="53">
        <f t="shared" ca="1" si="107"/>
        <v>25.254999999999999</v>
      </c>
      <c r="AA31" s="54">
        <f t="shared" ca="1" si="129"/>
        <v>2</v>
      </c>
      <c r="AB31" s="53">
        <f t="shared" ca="1" si="108"/>
        <v>52.503999999999998</v>
      </c>
      <c r="AC31" s="54">
        <f t="shared" ca="1" si="130"/>
        <v>1</v>
      </c>
      <c r="AD31" s="53">
        <f t="shared" ca="1" si="109"/>
        <v>4.3540000000000001</v>
      </c>
      <c r="AE31" s="54">
        <f t="shared" ca="1" si="131"/>
        <v>1</v>
      </c>
      <c r="AF31" s="65">
        <f t="shared" ca="1" si="132"/>
        <v>95</v>
      </c>
      <c r="AG31" s="47">
        <f t="shared" ca="1" si="133"/>
        <v>1</v>
      </c>
      <c r="AH31" s="56"/>
      <c r="AI31" s="53">
        <f t="shared" ca="1" si="110"/>
        <v>8.3580000000000005</v>
      </c>
      <c r="AJ31" s="54">
        <f t="shared" ca="1" si="134"/>
        <v>7</v>
      </c>
      <c r="AK31" s="53">
        <f t="shared" ca="1" si="111"/>
        <v>18.547999999999998</v>
      </c>
      <c r="AL31" s="54">
        <f t="shared" ca="1" si="134"/>
        <v>6</v>
      </c>
      <c r="AM31" s="53">
        <f t="shared" ca="1" si="112"/>
        <v>19.567</v>
      </c>
      <c r="AN31" s="54">
        <f t="shared" ca="1" si="135"/>
        <v>6</v>
      </c>
      <c r="AO31" s="53">
        <f t="shared" ca="1" si="136"/>
        <v>20.65</v>
      </c>
      <c r="AP31" s="54">
        <f t="shared" ca="1" si="137"/>
        <v>3</v>
      </c>
      <c r="AQ31" s="65">
        <f t="shared" ca="1" si="138"/>
        <v>82</v>
      </c>
      <c r="AR31" s="47">
        <f t="shared" ca="1" si="139"/>
        <v>5</v>
      </c>
      <c r="AS31" s="56"/>
      <c r="AT31" s="46">
        <f t="shared" ca="1" si="140"/>
        <v>8.0380000000000003</v>
      </c>
      <c r="AU31" s="47">
        <f t="shared" ca="1" si="141"/>
        <v>1</v>
      </c>
      <c r="AV31" s="46">
        <f t="shared" ca="1" si="142"/>
        <v>9.5</v>
      </c>
      <c r="AW31" s="47">
        <f t="shared" ca="1" si="141"/>
        <v>16</v>
      </c>
      <c r="AX31" s="46">
        <f t="shared" ca="1" si="143"/>
        <v>298.46199999999999</v>
      </c>
      <c r="AY31" s="47">
        <f t="shared" ref="AY31" ca="1" si="161">RANK(AX31,AX$28:AX$45,0)</f>
        <v>11</v>
      </c>
      <c r="AZ31" s="46">
        <f t="shared" ca="1" si="145"/>
        <v>48.537999999999997</v>
      </c>
      <c r="BA31" s="47">
        <f t="shared" ref="BA31" ca="1" si="162">RANK(AZ31,AZ$28:AZ$45,0)</f>
        <v>7</v>
      </c>
      <c r="BB31" s="46">
        <f t="shared" ca="1" si="147"/>
        <v>69</v>
      </c>
      <c r="BC31" s="47">
        <f t="shared" ca="1" si="148"/>
        <v>8</v>
      </c>
      <c r="BD31" s="56"/>
      <c r="BE31" s="53">
        <f t="shared" ca="1" si="113"/>
        <v>51.384999999999998</v>
      </c>
      <c r="BF31" s="54">
        <f t="shared" ca="1" si="149"/>
        <v>6</v>
      </c>
      <c r="BG31" s="53">
        <f t="shared" ca="1" si="114"/>
        <v>40.615000000000002</v>
      </c>
      <c r="BH31" s="54">
        <f t="shared" ca="1" si="150"/>
        <v>1</v>
      </c>
      <c r="BI31" s="53">
        <f t="shared" ca="1" si="115"/>
        <v>35.768999999999998</v>
      </c>
      <c r="BJ31" s="54">
        <f t="shared" ca="1" si="151"/>
        <v>4</v>
      </c>
      <c r="BK31" s="53">
        <f t="shared" ca="1" si="116"/>
        <v>28.231000000000002</v>
      </c>
      <c r="BL31" s="54">
        <f t="shared" ca="1" si="152"/>
        <v>3</v>
      </c>
      <c r="BM31" s="53">
        <f t="shared" ca="1" si="117"/>
        <v>50.6</v>
      </c>
      <c r="BN31" s="54">
        <f t="shared" ca="1" si="153"/>
        <v>8</v>
      </c>
      <c r="BO31" s="53">
        <f t="shared" ca="1" si="118"/>
        <v>0.154</v>
      </c>
      <c r="BP31" s="54">
        <f t="shared" ca="1" si="154"/>
        <v>10</v>
      </c>
      <c r="BQ31" s="65">
        <f t="shared" ca="1" si="155"/>
        <v>79</v>
      </c>
      <c r="BR31" s="47">
        <f t="shared" ca="1" si="156"/>
        <v>4</v>
      </c>
      <c r="BS31" s="56"/>
      <c r="BT31" s="57">
        <f>VLOOKUP($A31,'Ratings Season'!$A:$M,8,FALSE)</f>
        <v>17.600000000000001</v>
      </c>
      <c r="BU31" s="54">
        <f t="shared" si="157"/>
        <v>5</v>
      </c>
      <c r="BV31" s="57">
        <f>VLOOKUP($A31,'Ratings Season'!$A:$M,4,FALSE)</f>
        <v>-0.4</v>
      </c>
      <c r="BW31" s="54">
        <f t="shared" si="157"/>
        <v>9</v>
      </c>
      <c r="BX31" s="57">
        <f>VLOOKUP($A31,'Ratings Season'!$A:$M,2,FALSE)</f>
        <v>12.2</v>
      </c>
      <c r="BY31" s="58">
        <f t="shared" si="158"/>
        <v>5</v>
      </c>
    </row>
    <row r="32" spans="1:78" ht="25" customHeight="1" x14ac:dyDescent="0.2">
      <c r="A32" s="79" t="s">
        <v>7</v>
      </c>
      <c r="B32" s="53">
        <f t="shared" ca="1" si="96"/>
        <v>-2.0870000000000002</v>
      </c>
      <c r="C32" s="54">
        <f t="shared" ca="1" si="119"/>
        <v>15</v>
      </c>
      <c r="D32" s="55">
        <f t="shared" ca="1" si="97"/>
        <v>-6.3479999999999999</v>
      </c>
      <c r="E32" s="54">
        <f t="shared" ca="1" si="119"/>
        <v>16</v>
      </c>
      <c r="F32" s="55">
        <f t="shared" ca="1" si="98"/>
        <v>74.094999999999999</v>
      </c>
      <c r="G32" s="54">
        <f t="shared" ca="1" si="120"/>
        <v>12</v>
      </c>
      <c r="H32" s="55">
        <f t="shared" ca="1" si="99"/>
        <v>-1.1739999999999999</v>
      </c>
      <c r="I32" s="54">
        <f t="shared" ca="1" si="121"/>
        <v>12</v>
      </c>
      <c r="J32" s="49">
        <f t="shared" ca="1" si="100"/>
        <v>49</v>
      </c>
      <c r="K32" s="47">
        <f t="shared" ca="1" si="122"/>
        <v>16</v>
      </c>
      <c r="L32" s="56"/>
      <c r="M32" s="53">
        <f t="shared" ca="1" si="101"/>
        <v>13.098000000000001</v>
      </c>
      <c r="N32" s="54">
        <f t="shared" ca="1" si="102"/>
        <v>5</v>
      </c>
      <c r="O32" s="53">
        <f t="shared" ca="1" si="103"/>
        <v>19.728999999999999</v>
      </c>
      <c r="P32" s="54">
        <f t="shared" ca="1" si="123"/>
        <v>8</v>
      </c>
      <c r="Q32" s="53">
        <f t="shared" ca="1" si="104"/>
        <v>23.277000000000001</v>
      </c>
      <c r="R32" s="54">
        <f t="shared" ca="1" si="124"/>
        <v>3</v>
      </c>
      <c r="S32" s="55">
        <f t="shared" ca="1" si="105"/>
        <v>1.341</v>
      </c>
      <c r="T32" s="54">
        <f t="shared" ca="1" si="125"/>
        <v>3</v>
      </c>
      <c r="U32" s="49">
        <f t="shared" ca="1" si="126"/>
        <v>85</v>
      </c>
      <c r="V32" s="47">
        <f t="shared" ca="1" si="127"/>
        <v>3</v>
      </c>
      <c r="W32" s="56"/>
      <c r="X32" s="53">
        <f t="shared" ca="1" si="106"/>
        <v>43.399000000000001</v>
      </c>
      <c r="Y32" s="54">
        <f t="shared" ca="1" si="128"/>
        <v>8</v>
      </c>
      <c r="Z32" s="53">
        <f t="shared" ca="1" si="107"/>
        <v>23.036999999999999</v>
      </c>
      <c r="AA32" s="54">
        <f t="shared" ca="1" si="129"/>
        <v>8</v>
      </c>
      <c r="AB32" s="53">
        <f t="shared" ca="1" si="108"/>
        <v>48.722999999999999</v>
      </c>
      <c r="AC32" s="54">
        <f t="shared" ca="1" si="130"/>
        <v>6</v>
      </c>
      <c r="AD32" s="53">
        <f t="shared" ca="1" si="109"/>
        <v>-1.466</v>
      </c>
      <c r="AE32" s="54">
        <f t="shared" ca="1" si="131"/>
        <v>13</v>
      </c>
      <c r="AF32" s="65">
        <f t="shared" ca="1" si="132"/>
        <v>69</v>
      </c>
      <c r="AG32" s="47">
        <f t="shared" ca="1" si="133"/>
        <v>8</v>
      </c>
      <c r="AH32" s="56"/>
      <c r="AI32" s="53">
        <f t="shared" ca="1" si="110"/>
        <v>10.407</v>
      </c>
      <c r="AJ32" s="54">
        <f t="shared" ca="1" si="134"/>
        <v>15</v>
      </c>
      <c r="AK32" s="53">
        <f t="shared" ca="1" si="111"/>
        <v>21.414999999999999</v>
      </c>
      <c r="AL32" s="54">
        <f t="shared" ca="1" si="134"/>
        <v>15</v>
      </c>
      <c r="AM32" s="53">
        <f t="shared" ca="1" si="112"/>
        <v>25.169</v>
      </c>
      <c r="AN32" s="54">
        <f t="shared" ca="1" si="135"/>
        <v>15</v>
      </c>
      <c r="AO32" s="53">
        <f t="shared" ca="1" si="136"/>
        <v>23.327999999999999</v>
      </c>
      <c r="AP32" s="54">
        <f t="shared" ca="1" si="137"/>
        <v>11</v>
      </c>
      <c r="AQ32" s="65">
        <f t="shared" ca="1" si="138"/>
        <v>48</v>
      </c>
      <c r="AR32" s="47">
        <f t="shared" ca="1" si="139"/>
        <v>15</v>
      </c>
      <c r="AS32" s="56"/>
      <c r="AT32" s="46">
        <f t="shared" ca="1" si="140"/>
        <v>5.13</v>
      </c>
      <c r="AU32" s="47">
        <f t="shared" ca="1" si="141"/>
        <v>2</v>
      </c>
      <c r="AV32" s="46">
        <f t="shared" ca="1" si="142"/>
        <v>10.304</v>
      </c>
      <c r="AW32" s="47">
        <f t="shared" ca="1" si="141"/>
        <v>14</v>
      </c>
      <c r="AX32" s="46">
        <f t="shared" ca="1" si="143"/>
        <v>293.30399999999997</v>
      </c>
      <c r="AY32" s="47">
        <f t="shared" ref="AY32" ca="1" si="163">RANK(AX32,AX$28:AX$45,0)</f>
        <v>16</v>
      </c>
      <c r="AZ32" s="46">
        <f t="shared" ca="1" si="145"/>
        <v>45.13</v>
      </c>
      <c r="BA32" s="47">
        <f t="shared" ref="BA32" ca="1" si="164">RANK(AZ32,AZ$28:AZ$45,0)</f>
        <v>14</v>
      </c>
      <c r="BB32" s="46">
        <f t="shared" ca="1" si="147"/>
        <v>58</v>
      </c>
      <c r="BC32" s="47">
        <f t="shared" ca="1" si="148"/>
        <v>12</v>
      </c>
      <c r="BD32" s="56"/>
      <c r="BE32" s="53">
        <f t="shared" ca="1" si="113"/>
        <v>48.13</v>
      </c>
      <c r="BF32" s="54">
        <f t="shared" ca="1" si="149"/>
        <v>10</v>
      </c>
      <c r="BG32" s="53">
        <f t="shared" ca="1" si="114"/>
        <v>51.13</v>
      </c>
      <c r="BH32" s="54">
        <f t="shared" ca="1" si="150"/>
        <v>14</v>
      </c>
      <c r="BI32" s="53">
        <f t="shared" ca="1" si="115"/>
        <v>27.390999999999998</v>
      </c>
      <c r="BJ32" s="54">
        <f t="shared" ca="1" si="151"/>
        <v>16</v>
      </c>
      <c r="BK32" s="53">
        <f t="shared" ca="1" si="116"/>
        <v>34.435000000000002</v>
      </c>
      <c r="BL32" s="54">
        <f t="shared" ca="1" si="152"/>
        <v>15</v>
      </c>
      <c r="BM32" s="53">
        <f t="shared" ca="1" si="117"/>
        <v>47.569000000000003</v>
      </c>
      <c r="BN32" s="54">
        <f t="shared" ca="1" si="153"/>
        <v>16</v>
      </c>
      <c r="BO32" s="53">
        <f t="shared" ca="1" si="118"/>
        <v>-2.0870000000000002</v>
      </c>
      <c r="BP32" s="54">
        <f t="shared" ca="1" si="154"/>
        <v>15</v>
      </c>
      <c r="BQ32" s="65">
        <f t="shared" ca="1" si="155"/>
        <v>42</v>
      </c>
      <c r="BR32" s="47">
        <f t="shared" ca="1" si="156"/>
        <v>16</v>
      </c>
      <c r="BS32" s="56"/>
      <c r="BT32" s="57">
        <f>VLOOKUP($A32,'Ratings Season'!$A:$M,8,FALSE)</f>
        <v>-23.8</v>
      </c>
      <c r="BU32" s="54">
        <f t="shared" si="157"/>
        <v>16</v>
      </c>
      <c r="BV32" s="57">
        <f>VLOOKUP($A32,'Ratings Season'!$A:$M,4,FALSE)</f>
        <v>-16.600000000000001</v>
      </c>
      <c r="BW32" s="54">
        <f t="shared" si="157"/>
        <v>16</v>
      </c>
      <c r="BX32" s="57">
        <f>VLOOKUP($A32,'Ratings Season'!$A:$M,2,FALSE)</f>
        <v>-28</v>
      </c>
      <c r="BY32" s="58">
        <f t="shared" si="158"/>
        <v>16</v>
      </c>
    </row>
    <row r="33" spans="1:77" ht="25" customHeight="1" x14ac:dyDescent="0.2">
      <c r="A33" s="80" t="s">
        <v>8</v>
      </c>
      <c r="B33" s="53">
        <f t="shared" ca="1" si="96"/>
        <v>-1.913</v>
      </c>
      <c r="C33" s="54">
        <f t="shared" ca="1" si="119"/>
        <v>14</v>
      </c>
      <c r="D33" s="55">
        <f t="shared" ca="1" si="97"/>
        <v>-6.3479999999999999</v>
      </c>
      <c r="E33" s="54">
        <f t="shared" ca="1" si="119"/>
        <v>16</v>
      </c>
      <c r="F33" s="55">
        <f t="shared" ca="1" si="98"/>
        <v>75.191000000000003</v>
      </c>
      <c r="G33" s="54">
        <f t="shared" ca="1" si="120"/>
        <v>7</v>
      </c>
      <c r="H33" s="55">
        <f t="shared" ca="1" si="99"/>
        <v>-0.82599999999999996</v>
      </c>
      <c r="I33" s="54">
        <f t="shared" ca="1" si="121"/>
        <v>11</v>
      </c>
      <c r="J33" s="49">
        <f t="shared" ca="1" si="100"/>
        <v>56</v>
      </c>
      <c r="K33" s="47">
        <f t="shared" ca="1" si="122"/>
        <v>14</v>
      </c>
      <c r="L33" s="56"/>
      <c r="M33" s="53">
        <f t="shared" ca="1" si="101"/>
        <v>10.391999999999999</v>
      </c>
      <c r="N33" s="54">
        <f t="shared" ca="1" si="102"/>
        <v>16</v>
      </c>
      <c r="O33" s="53">
        <f t="shared" ca="1" si="103"/>
        <v>18.716000000000001</v>
      </c>
      <c r="P33" s="54">
        <f t="shared" ca="1" si="123"/>
        <v>14</v>
      </c>
      <c r="Q33" s="53">
        <f t="shared" ca="1" si="104"/>
        <v>18.672999999999998</v>
      </c>
      <c r="R33" s="54">
        <f t="shared" ca="1" si="124"/>
        <v>17</v>
      </c>
      <c r="S33" s="55">
        <f t="shared" ca="1" si="105"/>
        <v>-1.9530000000000001</v>
      </c>
      <c r="T33" s="54">
        <f t="shared" ca="1" si="125"/>
        <v>16</v>
      </c>
      <c r="U33" s="49">
        <f t="shared" ca="1" si="126"/>
        <v>41</v>
      </c>
      <c r="V33" s="47">
        <f t="shared" ca="1" si="127"/>
        <v>16</v>
      </c>
      <c r="W33" s="56"/>
      <c r="X33" s="53">
        <f t="shared" ca="1" si="106"/>
        <v>41.451000000000001</v>
      </c>
      <c r="Y33" s="54">
        <f t="shared" ca="1" si="128"/>
        <v>13</v>
      </c>
      <c r="Z33" s="53">
        <f t="shared" ca="1" si="107"/>
        <v>23.402000000000001</v>
      </c>
      <c r="AA33" s="54">
        <f t="shared" ca="1" si="129"/>
        <v>6</v>
      </c>
      <c r="AB33" s="53">
        <f t="shared" ca="1" si="108"/>
        <v>49.634</v>
      </c>
      <c r="AC33" s="54">
        <f t="shared" ca="1" si="130"/>
        <v>4</v>
      </c>
      <c r="AD33" s="53">
        <f t="shared" ca="1" si="109"/>
        <v>-1.042</v>
      </c>
      <c r="AE33" s="54">
        <f t="shared" ca="1" si="131"/>
        <v>11</v>
      </c>
      <c r="AF33" s="65">
        <f t="shared" ca="1" si="132"/>
        <v>70</v>
      </c>
      <c r="AG33" s="47">
        <f t="shared" ca="1" si="133"/>
        <v>6</v>
      </c>
      <c r="AH33" s="56"/>
      <c r="AI33" s="53">
        <f t="shared" ca="1" si="110"/>
        <v>9.173</v>
      </c>
      <c r="AJ33" s="54">
        <f t="shared" ca="1" si="134"/>
        <v>12</v>
      </c>
      <c r="AK33" s="53">
        <f t="shared" ca="1" si="111"/>
        <v>19.495000000000001</v>
      </c>
      <c r="AL33" s="54">
        <f t="shared" ca="1" si="134"/>
        <v>11</v>
      </c>
      <c r="AM33" s="53">
        <f t="shared" ca="1" si="112"/>
        <v>22.623999999999999</v>
      </c>
      <c r="AN33" s="54">
        <f t="shared" ca="1" si="135"/>
        <v>13</v>
      </c>
      <c r="AO33" s="53">
        <f t="shared" ca="1" si="136"/>
        <v>23.907</v>
      </c>
      <c r="AP33" s="54">
        <f t="shared" ca="1" si="137"/>
        <v>14</v>
      </c>
      <c r="AQ33" s="65">
        <f t="shared" ca="1" si="138"/>
        <v>54</v>
      </c>
      <c r="AR33" s="47">
        <f t="shared" ca="1" si="139"/>
        <v>13</v>
      </c>
      <c r="AS33" s="56"/>
      <c r="AT33" s="46">
        <f t="shared" ca="1" si="140"/>
        <v>2.13</v>
      </c>
      <c r="AU33" s="47">
        <f t="shared" ca="1" si="141"/>
        <v>7</v>
      </c>
      <c r="AV33" s="46">
        <f t="shared" ca="1" si="142"/>
        <v>10.435</v>
      </c>
      <c r="AW33" s="47">
        <f t="shared" ca="1" si="141"/>
        <v>11</v>
      </c>
      <c r="AX33" s="46">
        <f t="shared" ca="1" si="143"/>
        <v>295.26100000000002</v>
      </c>
      <c r="AY33" s="47">
        <f t="shared" ref="AY33" ca="1" si="165">RANK(AX33,AX$28:AX$45,0)</f>
        <v>13</v>
      </c>
      <c r="AZ33" s="46">
        <f t="shared" ca="1" si="145"/>
        <v>42.87</v>
      </c>
      <c r="BA33" s="47">
        <f t="shared" ref="BA33" ca="1" si="166">RANK(AZ33,AZ$28:AZ$45,0)</f>
        <v>15</v>
      </c>
      <c r="BB33" s="46">
        <f t="shared" ca="1" si="147"/>
        <v>58</v>
      </c>
      <c r="BC33" s="47">
        <f t="shared" ca="1" si="148"/>
        <v>12</v>
      </c>
      <c r="BD33" s="56"/>
      <c r="BE33" s="53">
        <f t="shared" ca="1" si="113"/>
        <v>43.912999999999997</v>
      </c>
      <c r="BF33" s="54">
        <f t="shared" ca="1" si="149"/>
        <v>13</v>
      </c>
      <c r="BG33" s="53">
        <f t="shared" ca="1" si="114"/>
        <v>50.783000000000001</v>
      </c>
      <c r="BH33" s="54">
        <f t="shared" ca="1" si="150"/>
        <v>12</v>
      </c>
      <c r="BI33" s="53">
        <f t="shared" ca="1" si="115"/>
        <v>33.216999999999999</v>
      </c>
      <c r="BJ33" s="54">
        <f t="shared" ca="1" si="151"/>
        <v>8</v>
      </c>
      <c r="BK33" s="53">
        <f t="shared" ca="1" si="116"/>
        <v>29.652000000000001</v>
      </c>
      <c r="BL33" s="54">
        <f t="shared" ca="1" si="152"/>
        <v>6</v>
      </c>
      <c r="BM33" s="53">
        <f t="shared" ca="1" si="117"/>
        <v>49.649000000000001</v>
      </c>
      <c r="BN33" s="54">
        <f t="shared" ca="1" si="153"/>
        <v>11</v>
      </c>
      <c r="BO33" s="53">
        <f t="shared" ca="1" si="118"/>
        <v>-1.913</v>
      </c>
      <c r="BP33" s="54">
        <f t="shared" ca="1" si="154"/>
        <v>14</v>
      </c>
      <c r="BQ33" s="65">
        <f t="shared" ca="1" si="155"/>
        <v>65</v>
      </c>
      <c r="BR33" s="47">
        <f t="shared" ca="1" si="156"/>
        <v>11</v>
      </c>
      <c r="BS33" s="56"/>
      <c r="BT33" s="57">
        <f>VLOOKUP($A33,'Ratings Season'!$A:$M,8,FALSE)</f>
        <v>5.7</v>
      </c>
      <c r="BU33" s="54">
        <f t="shared" si="157"/>
        <v>9</v>
      </c>
      <c r="BV33" s="57">
        <f>VLOOKUP($A33,'Ratings Season'!$A:$M,4,FALSE)</f>
        <v>1</v>
      </c>
      <c r="BW33" s="54">
        <f t="shared" si="157"/>
        <v>8</v>
      </c>
      <c r="BX33" s="57">
        <f>VLOOKUP($A33,'Ratings Season'!$A:$M,2,FALSE)</f>
        <v>5.3</v>
      </c>
      <c r="BY33" s="58">
        <f t="shared" si="158"/>
        <v>9</v>
      </c>
    </row>
    <row r="34" spans="1:77" ht="25" customHeight="1" x14ac:dyDescent="0.2">
      <c r="A34" s="81" t="s">
        <v>9</v>
      </c>
      <c r="B34" s="53">
        <f t="shared" ca="1" si="96"/>
        <v>3.0870000000000002</v>
      </c>
      <c r="C34" s="54">
        <f t="shared" ca="1" si="119"/>
        <v>3</v>
      </c>
      <c r="D34" s="55">
        <f t="shared" ca="1" si="97"/>
        <v>1.609</v>
      </c>
      <c r="E34" s="54">
        <f t="shared" ca="1" si="119"/>
        <v>7</v>
      </c>
      <c r="F34" s="55">
        <f t="shared" ca="1" si="98"/>
        <v>73.051000000000002</v>
      </c>
      <c r="G34" s="54">
        <f t="shared" ca="1" si="120"/>
        <v>17</v>
      </c>
      <c r="H34" s="55">
        <f t="shared" ca="1" si="99"/>
        <v>-2.5219999999999998</v>
      </c>
      <c r="I34" s="54">
        <f t="shared" ca="1" si="121"/>
        <v>16</v>
      </c>
      <c r="J34" s="49">
        <f t="shared" ca="1" si="100"/>
        <v>61</v>
      </c>
      <c r="K34" s="47">
        <f t="shared" ca="1" si="122"/>
        <v>12</v>
      </c>
      <c r="L34" s="56"/>
      <c r="M34" s="53">
        <f t="shared" ca="1" si="101"/>
        <v>13.163</v>
      </c>
      <c r="N34" s="54">
        <f t="shared" ca="1" si="102"/>
        <v>3</v>
      </c>
      <c r="O34" s="53">
        <f t="shared" ca="1" si="103"/>
        <v>21.088999999999999</v>
      </c>
      <c r="P34" s="54">
        <f t="shared" ca="1" si="123"/>
        <v>4</v>
      </c>
      <c r="Q34" s="53">
        <f t="shared" ca="1" si="104"/>
        <v>20.234999999999999</v>
      </c>
      <c r="R34" s="54">
        <f t="shared" ca="1" si="124"/>
        <v>13</v>
      </c>
      <c r="S34" s="55">
        <f t="shared" ca="1" si="105"/>
        <v>1.4279999999999999</v>
      </c>
      <c r="T34" s="54">
        <f t="shared" ca="1" si="125"/>
        <v>2</v>
      </c>
      <c r="U34" s="49">
        <f t="shared" ca="1" si="126"/>
        <v>82</v>
      </c>
      <c r="V34" s="47">
        <f t="shared" ca="1" si="127"/>
        <v>6</v>
      </c>
      <c r="W34" s="56"/>
      <c r="X34" s="53">
        <f t="shared" ca="1" si="106"/>
        <v>45.588000000000001</v>
      </c>
      <c r="Y34" s="54">
        <f t="shared" ca="1" si="128"/>
        <v>3</v>
      </c>
      <c r="Z34" s="53">
        <f t="shared" ca="1" si="107"/>
        <v>25</v>
      </c>
      <c r="AA34" s="54">
        <f t="shared" ca="1" si="129"/>
        <v>3</v>
      </c>
      <c r="AB34" s="53">
        <f t="shared" ca="1" si="108"/>
        <v>50.164000000000001</v>
      </c>
      <c r="AC34" s="54">
        <f t="shared" ca="1" si="130"/>
        <v>3</v>
      </c>
      <c r="AD34" s="53">
        <f t="shared" ca="1" si="109"/>
        <v>2.6469999999999998</v>
      </c>
      <c r="AE34" s="54">
        <f t="shared" ca="1" si="131"/>
        <v>3</v>
      </c>
      <c r="AF34" s="65">
        <f t="shared" ca="1" si="132"/>
        <v>92</v>
      </c>
      <c r="AG34" s="47">
        <f t="shared" ca="1" si="133"/>
        <v>2</v>
      </c>
      <c r="AH34" s="56"/>
      <c r="AI34" s="53">
        <f t="shared" ca="1" si="110"/>
        <v>7.4320000000000004</v>
      </c>
      <c r="AJ34" s="54">
        <f t="shared" ca="1" si="134"/>
        <v>5</v>
      </c>
      <c r="AK34" s="53">
        <f t="shared" ca="1" si="111"/>
        <v>19.527000000000001</v>
      </c>
      <c r="AL34" s="54">
        <f t="shared" ca="1" si="134"/>
        <v>12</v>
      </c>
      <c r="AM34" s="53">
        <f t="shared" ca="1" si="112"/>
        <v>18.844999999999999</v>
      </c>
      <c r="AN34" s="54">
        <f t="shared" ca="1" si="135"/>
        <v>4</v>
      </c>
      <c r="AO34" s="53">
        <f t="shared" ca="1" si="136"/>
        <v>23.843</v>
      </c>
      <c r="AP34" s="54">
        <f t="shared" ca="1" si="137"/>
        <v>13</v>
      </c>
      <c r="AQ34" s="65">
        <f t="shared" ca="1" si="138"/>
        <v>70</v>
      </c>
      <c r="AR34" s="47">
        <f t="shared" ca="1" si="139"/>
        <v>10</v>
      </c>
      <c r="AS34" s="56"/>
      <c r="AT34" s="46">
        <f t="shared" ca="1" si="140"/>
        <v>-3.6520000000000001</v>
      </c>
      <c r="AU34" s="47">
        <f t="shared" ca="1" si="141"/>
        <v>14</v>
      </c>
      <c r="AV34" s="46">
        <f t="shared" ca="1" si="142"/>
        <v>9.3040000000000003</v>
      </c>
      <c r="AW34" s="47">
        <f t="shared" ca="1" si="141"/>
        <v>17</v>
      </c>
      <c r="AX34" s="46">
        <f t="shared" ca="1" si="143"/>
        <v>296.52199999999999</v>
      </c>
      <c r="AY34" s="47">
        <f t="shared" ref="AY34" ca="1" si="167">RANK(AX34,AX$28:AX$45,0)</f>
        <v>12</v>
      </c>
      <c r="AZ34" s="46">
        <f t="shared" ca="1" si="145"/>
        <v>41.390999999999998</v>
      </c>
      <c r="BA34" s="47">
        <f t="shared" ref="BA34" ca="1" si="168">RANK(AZ34,AZ$28:AZ$45,0)</f>
        <v>16</v>
      </c>
      <c r="BB34" s="46">
        <f t="shared" ca="1" si="147"/>
        <v>45</v>
      </c>
      <c r="BC34" s="47">
        <f t="shared" ca="1" si="148"/>
        <v>17</v>
      </c>
      <c r="BD34" s="56"/>
      <c r="BE34" s="53">
        <f t="shared" ca="1" si="113"/>
        <v>52.87</v>
      </c>
      <c r="BF34" s="54">
        <f t="shared" ca="1" si="149"/>
        <v>3</v>
      </c>
      <c r="BG34" s="53">
        <f t="shared" ca="1" si="114"/>
        <v>45.826000000000001</v>
      </c>
      <c r="BH34" s="54">
        <f t="shared" ca="1" si="150"/>
        <v>11</v>
      </c>
      <c r="BI34" s="53">
        <f t="shared" ca="1" si="115"/>
        <v>34.216999999999999</v>
      </c>
      <c r="BJ34" s="54">
        <f t="shared" ca="1" si="151"/>
        <v>7</v>
      </c>
      <c r="BK34" s="53">
        <f t="shared" ca="1" si="116"/>
        <v>31.826000000000001</v>
      </c>
      <c r="BL34" s="54">
        <f t="shared" ca="1" si="152"/>
        <v>10</v>
      </c>
      <c r="BM34" s="53">
        <f t="shared" ca="1" si="117"/>
        <v>50.692</v>
      </c>
      <c r="BN34" s="54">
        <f t="shared" ca="1" si="153"/>
        <v>7</v>
      </c>
      <c r="BO34" s="53">
        <f t="shared" ca="1" si="118"/>
        <v>3.0870000000000002</v>
      </c>
      <c r="BP34" s="54">
        <f t="shared" ca="1" si="154"/>
        <v>3</v>
      </c>
      <c r="BQ34" s="65">
        <f t="shared" ca="1" si="155"/>
        <v>77</v>
      </c>
      <c r="BR34" s="47">
        <f t="shared" ca="1" si="156"/>
        <v>7</v>
      </c>
      <c r="BS34" s="56"/>
      <c r="BT34" s="57">
        <f>VLOOKUP($A34,'Ratings Season'!$A:$M,8,FALSE)</f>
        <v>25.6</v>
      </c>
      <c r="BU34" s="54">
        <f t="shared" si="157"/>
        <v>1</v>
      </c>
      <c r="BV34" s="57">
        <f>VLOOKUP($A34,'Ratings Season'!$A:$M,4,FALSE)</f>
        <v>21.7</v>
      </c>
      <c r="BW34" s="54">
        <f t="shared" si="157"/>
        <v>2</v>
      </c>
      <c r="BX34" s="57">
        <f>VLOOKUP($A34,'Ratings Season'!$A:$M,2,FALSE)</f>
        <v>29.2</v>
      </c>
      <c r="BY34" s="58">
        <f t="shared" si="158"/>
        <v>1</v>
      </c>
    </row>
    <row r="35" spans="1:77" ht="25" customHeight="1" x14ac:dyDescent="0.2">
      <c r="A35" s="82" t="s">
        <v>17</v>
      </c>
      <c r="B35" s="53">
        <f t="shared" ca="1" si="96"/>
        <v>-1.6519999999999999</v>
      </c>
      <c r="C35" s="54">
        <f t="shared" ca="1" si="119"/>
        <v>13</v>
      </c>
      <c r="D35" s="55">
        <f t="shared" ca="1" si="97"/>
        <v>4.2999999999999997E-2</v>
      </c>
      <c r="E35" s="54">
        <f t="shared" ca="1" si="119"/>
        <v>12</v>
      </c>
      <c r="F35" s="55">
        <f t="shared" ca="1" si="98"/>
        <v>76.605999999999995</v>
      </c>
      <c r="G35" s="54">
        <f t="shared" ca="1" si="120"/>
        <v>4</v>
      </c>
      <c r="H35" s="55">
        <f t="shared" ca="1" si="99"/>
        <v>2.5219999999999998</v>
      </c>
      <c r="I35" s="54">
        <f t="shared" ca="1" si="121"/>
        <v>3</v>
      </c>
      <c r="J35" s="49">
        <f t="shared" ca="1" si="100"/>
        <v>72</v>
      </c>
      <c r="K35" s="47">
        <f t="shared" ca="1" si="122"/>
        <v>6</v>
      </c>
      <c r="L35" s="56"/>
      <c r="M35" s="53">
        <f t="shared" ca="1" si="101"/>
        <v>11.583</v>
      </c>
      <c r="N35" s="54">
        <f t="shared" ca="1" si="102"/>
        <v>11</v>
      </c>
      <c r="O35" s="53">
        <f t="shared" ca="1" si="103"/>
        <v>19.13</v>
      </c>
      <c r="P35" s="54">
        <f t="shared" ca="1" si="123"/>
        <v>13</v>
      </c>
      <c r="Q35" s="53">
        <f t="shared" ca="1" si="104"/>
        <v>21.465</v>
      </c>
      <c r="R35" s="54">
        <f t="shared" ca="1" si="124"/>
        <v>8</v>
      </c>
      <c r="S35" s="55">
        <f t="shared" ca="1" si="105"/>
        <v>-0.308</v>
      </c>
      <c r="T35" s="54">
        <f t="shared" ca="1" si="125"/>
        <v>12</v>
      </c>
      <c r="U35" s="49">
        <f t="shared" ca="1" si="126"/>
        <v>60</v>
      </c>
      <c r="V35" s="47">
        <f t="shared" ca="1" si="127"/>
        <v>11</v>
      </c>
      <c r="W35" s="56"/>
      <c r="X35" s="53">
        <f t="shared" ca="1" si="106"/>
        <v>43.121000000000002</v>
      </c>
      <c r="Y35" s="54">
        <f t="shared" ca="1" si="128"/>
        <v>11</v>
      </c>
      <c r="Z35" s="53">
        <f t="shared" ca="1" si="107"/>
        <v>22.231999999999999</v>
      </c>
      <c r="AA35" s="54">
        <f t="shared" ca="1" si="129"/>
        <v>11</v>
      </c>
      <c r="AB35" s="53">
        <f t="shared" ca="1" si="108"/>
        <v>47.152999999999999</v>
      </c>
      <c r="AC35" s="54">
        <f t="shared" ca="1" si="130"/>
        <v>13</v>
      </c>
      <c r="AD35" s="53">
        <f t="shared" ca="1" si="109"/>
        <v>-1.6279999999999999</v>
      </c>
      <c r="AE35" s="54">
        <f t="shared" ca="1" si="131"/>
        <v>14</v>
      </c>
      <c r="AF35" s="65">
        <f t="shared" ca="1" si="132"/>
        <v>55</v>
      </c>
      <c r="AG35" s="47">
        <f t="shared" ca="1" si="133"/>
        <v>14</v>
      </c>
      <c r="AH35" s="56"/>
      <c r="AI35" s="53">
        <f t="shared" ca="1" si="110"/>
        <v>8.9649999999999999</v>
      </c>
      <c r="AJ35" s="54">
        <f t="shared" ca="1" si="134"/>
        <v>11</v>
      </c>
      <c r="AK35" s="53">
        <f t="shared" ca="1" si="111"/>
        <v>19.858000000000001</v>
      </c>
      <c r="AL35" s="54">
        <f t="shared" ca="1" si="134"/>
        <v>14</v>
      </c>
      <c r="AM35" s="53">
        <f t="shared" ca="1" si="112"/>
        <v>23.478999999999999</v>
      </c>
      <c r="AN35" s="54">
        <f t="shared" ca="1" si="135"/>
        <v>14</v>
      </c>
      <c r="AO35" s="53">
        <f t="shared" ca="1" si="136"/>
        <v>23.388999999999999</v>
      </c>
      <c r="AP35" s="54">
        <f t="shared" ca="1" si="137"/>
        <v>12</v>
      </c>
      <c r="AQ35" s="65">
        <f t="shared" ca="1" si="138"/>
        <v>53</v>
      </c>
      <c r="AR35" s="47">
        <f t="shared" ca="1" si="139"/>
        <v>14</v>
      </c>
      <c r="AS35" s="56"/>
      <c r="AT35" s="46">
        <f t="shared" ca="1" si="140"/>
        <v>-4.87</v>
      </c>
      <c r="AU35" s="47">
        <f t="shared" ca="1" si="141"/>
        <v>15</v>
      </c>
      <c r="AV35" s="46">
        <f t="shared" ca="1" si="142"/>
        <v>11.042999999999999</v>
      </c>
      <c r="AW35" s="47">
        <f t="shared" ca="1" si="141"/>
        <v>7</v>
      </c>
      <c r="AX35" s="46">
        <f t="shared" ca="1" si="143"/>
        <v>298.565</v>
      </c>
      <c r="AY35" s="47">
        <f t="shared" ref="AY35" ca="1" si="169">RANK(AX35,AX$28:AX$45,0)</f>
        <v>10</v>
      </c>
      <c r="AZ35" s="46">
        <f t="shared" ca="1" si="145"/>
        <v>47.13</v>
      </c>
      <c r="BA35" s="47">
        <f t="shared" ref="BA35" ca="1" si="170">RANK(AZ35,AZ$28:AZ$45,0)</f>
        <v>9</v>
      </c>
      <c r="BB35" s="46">
        <f t="shared" ca="1" si="147"/>
        <v>63</v>
      </c>
      <c r="BC35" s="47">
        <f t="shared" ca="1" si="148"/>
        <v>11</v>
      </c>
      <c r="BD35" s="56"/>
      <c r="BE35" s="53">
        <f t="shared" ca="1" si="113"/>
        <v>42.695999999999998</v>
      </c>
      <c r="BF35" s="54">
        <f t="shared" ca="1" si="149"/>
        <v>15</v>
      </c>
      <c r="BG35" s="53">
        <f t="shared" ca="1" si="114"/>
        <v>52.216999999999999</v>
      </c>
      <c r="BH35" s="54">
        <f t="shared" ca="1" si="150"/>
        <v>15</v>
      </c>
      <c r="BI35" s="53">
        <f t="shared" ca="1" si="115"/>
        <v>33.087000000000003</v>
      </c>
      <c r="BJ35" s="54">
        <f t="shared" ca="1" si="151"/>
        <v>9</v>
      </c>
      <c r="BK35" s="53">
        <f t="shared" ca="1" si="116"/>
        <v>33.130000000000003</v>
      </c>
      <c r="BL35" s="54">
        <f t="shared" ca="1" si="152"/>
        <v>12</v>
      </c>
      <c r="BM35" s="53">
        <f t="shared" ca="1" si="117"/>
        <v>49.424999999999997</v>
      </c>
      <c r="BN35" s="54">
        <f t="shared" ca="1" si="153"/>
        <v>13</v>
      </c>
      <c r="BO35" s="53">
        <f t="shared" ca="1" si="118"/>
        <v>-1.6519999999999999</v>
      </c>
      <c r="BP35" s="54">
        <f t="shared" ca="1" si="154"/>
        <v>13</v>
      </c>
      <c r="BQ35" s="65">
        <f t="shared" ca="1" si="155"/>
        <v>57</v>
      </c>
      <c r="BR35" s="47">
        <f t="shared" ca="1" si="156"/>
        <v>12</v>
      </c>
      <c r="BS35" s="56"/>
      <c r="BT35" s="57">
        <f>VLOOKUP($A35,'Ratings Season'!$A:$M,8,FALSE)</f>
        <v>15.9</v>
      </c>
      <c r="BU35" s="54">
        <f t="shared" si="157"/>
        <v>7</v>
      </c>
      <c r="BV35" s="57">
        <f>VLOOKUP($A35,'Ratings Season'!$A:$M,4,FALSE)</f>
        <v>6.3</v>
      </c>
      <c r="BW35" s="54">
        <f t="shared" si="157"/>
        <v>6</v>
      </c>
      <c r="BX35" s="57">
        <f>VLOOKUP($A35,'Ratings Season'!$A:$M,2,FALSE)</f>
        <v>11.5</v>
      </c>
      <c r="BY35" s="58">
        <f t="shared" si="158"/>
        <v>6</v>
      </c>
    </row>
    <row r="36" spans="1:77" ht="25" customHeight="1" x14ac:dyDescent="0.2">
      <c r="A36" s="83" t="s">
        <v>3</v>
      </c>
      <c r="B36" s="53">
        <f t="shared" ca="1" si="96"/>
        <v>1.538</v>
      </c>
      <c r="C36" s="54">
        <f t="shared" ca="1" si="119"/>
        <v>8</v>
      </c>
      <c r="D36" s="55">
        <f t="shared" ca="1" si="97"/>
        <v>1.462</v>
      </c>
      <c r="E36" s="54">
        <f t="shared" ca="1" si="119"/>
        <v>8</v>
      </c>
      <c r="F36" s="55">
        <f t="shared" ca="1" si="98"/>
        <v>73.86</v>
      </c>
      <c r="G36" s="54">
        <f t="shared" ca="1" si="120"/>
        <v>14</v>
      </c>
      <c r="H36" s="55">
        <f t="shared" ca="1" si="99"/>
        <v>-1.2689999999999999</v>
      </c>
      <c r="I36" s="54">
        <f t="shared" ca="1" si="121"/>
        <v>13</v>
      </c>
      <c r="J36" s="49">
        <f t="shared" ca="1" si="100"/>
        <v>61</v>
      </c>
      <c r="K36" s="47">
        <f t="shared" ca="1" si="122"/>
        <v>12</v>
      </c>
      <c r="L36" s="56"/>
      <c r="M36" s="53">
        <f t="shared" ca="1" si="101"/>
        <v>11.832000000000001</v>
      </c>
      <c r="N36" s="54">
        <f t="shared" ca="1" si="102"/>
        <v>9</v>
      </c>
      <c r="O36" s="53">
        <f t="shared" ca="1" si="103"/>
        <v>19.387</v>
      </c>
      <c r="P36" s="54">
        <f t="shared" ca="1" si="123"/>
        <v>11</v>
      </c>
      <c r="Q36" s="53">
        <f t="shared" ca="1" si="104"/>
        <v>20.544</v>
      </c>
      <c r="R36" s="54">
        <f t="shared" ca="1" si="124"/>
        <v>12</v>
      </c>
      <c r="S36" s="55">
        <f t="shared" ca="1" si="105"/>
        <v>0.45500000000000002</v>
      </c>
      <c r="T36" s="54">
        <f t="shared" ca="1" si="125"/>
        <v>7</v>
      </c>
      <c r="U36" s="49">
        <f t="shared" ca="1" si="126"/>
        <v>65</v>
      </c>
      <c r="V36" s="47">
        <f t="shared" ca="1" si="127"/>
        <v>9</v>
      </c>
      <c r="W36" s="56"/>
      <c r="X36" s="53">
        <f t="shared" ca="1" si="106"/>
        <v>42.572000000000003</v>
      </c>
      <c r="Y36" s="54">
        <f t="shared" ca="1" si="128"/>
        <v>12</v>
      </c>
      <c r="Z36" s="53">
        <f t="shared" ca="1" si="107"/>
        <v>22.696000000000002</v>
      </c>
      <c r="AA36" s="54">
        <f t="shared" ca="1" si="129"/>
        <v>9</v>
      </c>
      <c r="AB36" s="53">
        <f t="shared" ca="1" si="108"/>
        <v>48.034999999999997</v>
      </c>
      <c r="AC36" s="54">
        <f t="shared" ca="1" si="130"/>
        <v>9</v>
      </c>
      <c r="AD36" s="53">
        <f t="shared" ca="1" si="109"/>
        <v>-0.84299999999999997</v>
      </c>
      <c r="AE36" s="54">
        <f t="shared" ca="1" si="131"/>
        <v>9</v>
      </c>
      <c r="AF36" s="65">
        <f t="shared" ca="1" si="132"/>
        <v>65</v>
      </c>
      <c r="AG36" s="47">
        <f t="shared" ca="1" si="133"/>
        <v>10</v>
      </c>
      <c r="AH36" s="56"/>
      <c r="AI36" s="53">
        <f t="shared" ca="1" si="110"/>
        <v>8.4960000000000004</v>
      </c>
      <c r="AJ36" s="54">
        <f t="shared" ca="1" si="134"/>
        <v>9</v>
      </c>
      <c r="AK36" s="53">
        <f t="shared" ca="1" si="111"/>
        <v>19.263999999999999</v>
      </c>
      <c r="AL36" s="54">
        <f t="shared" ca="1" si="134"/>
        <v>9</v>
      </c>
      <c r="AM36" s="53">
        <f t="shared" ca="1" si="112"/>
        <v>22.015999999999998</v>
      </c>
      <c r="AN36" s="54">
        <f t="shared" ca="1" si="135"/>
        <v>11</v>
      </c>
      <c r="AO36" s="53">
        <f t="shared" ca="1" si="136"/>
        <v>20.885999999999999</v>
      </c>
      <c r="AP36" s="54">
        <f t="shared" ca="1" si="137"/>
        <v>4</v>
      </c>
      <c r="AQ36" s="65">
        <f t="shared" ca="1" si="138"/>
        <v>71</v>
      </c>
      <c r="AR36" s="47">
        <f t="shared" ca="1" si="139"/>
        <v>8</v>
      </c>
      <c r="AS36" s="56"/>
      <c r="AT36" s="46">
        <f t="shared" ca="1" si="140"/>
        <v>4.7690000000000001</v>
      </c>
      <c r="AU36" s="47">
        <f t="shared" ca="1" si="141"/>
        <v>3</v>
      </c>
      <c r="AV36" s="46">
        <f t="shared" ca="1" si="142"/>
        <v>12.577</v>
      </c>
      <c r="AW36" s="47">
        <f t="shared" ca="1" si="141"/>
        <v>1</v>
      </c>
      <c r="AX36" s="46">
        <f t="shared" ca="1" si="143"/>
        <v>304.96199999999999</v>
      </c>
      <c r="AY36" s="47">
        <f t="shared" ref="AY36" ca="1" si="171">RANK(AX36,AX$28:AX$45,0)</f>
        <v>4</v>
      </c>
      <c r="AZ36" s="46">
        <f t="shared" ca="1" si="145"/>
        <v>54.192</v>
      </c>
      <c r="BA36" s="47">
        <f t="shared" ref="BA36" ca="1" si="172">RANK(AZ36,AZ$28:AZ$45,0)</f>
        <v>1</v>
      </c>
      <c r="BB36" s="46">
        <f t="shared" ca="1" si="147"/>
        <v>95</v>
      </c>
      <c r="BC36" s="47">
        <f t="shared" ca="1" si="148"/>
        <v>1</v>
      </c>
      <c r="BD36" s="56"/>
      <c r="BE36" s="53">
        <f t="shared" ca="1" si="113"/>
        <v>52.5</v>
      </c>
      <c r="BF36" s="54">
        <f t="shared" ca="1" si="149"/>
        <v>5</v>
      </c>
      <c r="BG36" s="53">
        <f t="shared" ca="1" si="114"/>
        <v>45.037999999999997</v>
      </c>
      <c r="BH36" s="54">
        <f t="shared" ca="1" si="150"/>
        <v>9</v>
      </c>
      <c r="BI36" s="53">
        <f t="shared" ca="1" si="115"/>
        <v>32.884999999999998</v>
      </c>
      <c r="BJ36" s="54">
        <f t="shared" ca="1" si="151"/>
        <v>10</v>
      </c>
      <c r="BK36" s="53">
        <f t="shared" ca="1" si="116"/>
        <v>30.768999999999998</v>
      </c>
      <c r="BL36" s="54">
        <f t="shared" ca="1" si="152"/>
        <v>7</v>
      </c>
      <c r="BM36" s="53">
        <f t="shared" ca="1" si="117"/>
        <v>50.573999999999998</v>
      </c>
      <c r="BN36" s="54">
        <f t="shared" ca="1" si="153"/>
        <v>9</v>
      </c>
      <c r="BO36" s="53">
        <f t="shared" ca="1" si="118"/>
        <v>1.538</v>
      </c>
      <c r="BP36" s="54">
        <f t="shared" ca="1" si="154"/>
        <v>8</v>
      </c>
      <c r="BQ36" s="65">
        <f t="shared" ca="1" si="155"/>
        <v>70</v>
      </c>
      <c r="BR36" s="47">
        <f t="shared" ca="1" si="156"/>
        <v>8</v>
      </c>
      <c r="BS36" s="56"/>
      <c r="BT36" s="57">
        <f>VLOOKUP($A36,'Ratings Season'!$A:$M,8,FALSE)</f>
        <v>7.1</v>
      </c>
      <c r="BU36" s="54">
        <f t="shared" si="157"/>
        <v>8</v>
      </c>
      <c r="BV36" s="57">
        <f>VLOOKUP($A36,'Ratings Season'!$A:$M,4,FALSE)</f>
        <v>9.4</v>
      </c>
      <c r="BW36" s="54">
        <f t="shared" si="157"/>
        <v>5</v>
      </c>
      <c r="BX36" s="57">
        <f>VLOOKUP($A36,'Ratings Season'!$A:$M,2,FALSE)</f>
        <v>7.1</v>
      </c>
      <c r="BY36" s="58">
        <f t="shared" si="158"/>
        <v>8</v>
      </c>
    </row>
    <row r="37" spans="1:77" ht="25" customHeight="1" x14ac:dyDescent="0.2">
      <c r="A37" s="84" t="s">
        <v>2</v>
      </c>
      <c r="B37" s="53">
        <f t="shared" ca="1" si="96"/>
        <v>0.95699999999999996</v>
      </c>
      <c r="C37" s="54">
        <f t="shared" ca="1" si="119"/>
        <v>9</v>
      </c>
      <c r="D37" s="55">
        <f t="shared" ca="1" si="97"/>
        <v>3.0870000000000002</v>
      </c>
      <c r="E37" s="54">
        <f t="shared" ca="1" si="119"/>
        <v>4</v>
      </c>
      <c r="F37" s="55">
        <f t="shared" ca="1" si="98"/>
        <v>74.162000000000006</v>
      </c>
      <c r="G37" s="54">
        <f t="shared" ca="1" si="120"/>
        <v>11</v>
      </c>
      <c r="H37" s="55">
        <f t="shared" ca="1" si="99"/>
        <v>1</v>
      </c>
      <c r="I37" s="54">
        <f t="shared" ca="1" si="121"/>
        <v>7</v>
      </c>
      <c r="J37" s="49">
        <f t="shared" ca="1" si="100"/>
        <v>73</v>
      </c>
      <c r="K37" s="47">
        <f t="shared" ca="1" si="122"/>
        <v>5</v>
      </c>
      <c r="L37" s="56"/>
      <c r="M37" s="53">
        <f t="shared" ca="1" si="101"/>
        <v>11.191000000000001</v>
      </c>
      <c r="N37" s="54">
        <f t="shared" ca="1" si="102"/>
        <v>14</v>
      </c>
      <c r="O37" s="53">
        <f t="shared" ca="1" si="103"/>
        <v>18.445</v>
      </c>
      <c r="P37" s="54">
        <f t="shared" ca="1" si="123"/>
        <v>15</v>
      </c>
      <c r="Q37" s="53">
        <f t="shared" ca="1" si="104"/>
        <v>22.66</v>
      </c>
      <c r="R37" s="54">
        <f t="shared" ca="1" si="124"/>
        <v>4</v>
      </c>
      <c r="S37" s="55">
        <f t="shared" ca="1" si="105"/>
        <v>1.254</v>
      </c>
      <c r="T37" s="54">
        <f t="shared" ca="1" si="125"/>
        <v>4</v>
      </c>
      <c r="U37" s="49">
        <f t="shared" ca="1" si="126"/>
        <v>67</v>
      </c>
      <c r="V37" s="47">
        <f t="shared" ca="1" si="127"/>
        <v>8</v>
      </c>
      <c r="W37" s="56"/>
      <c r="X37" s="53">
        <f t="shared" ca="1" si="106"/>
        <v>40.463999999999999</v>
      </c>
      <c r="Y37" s="54">
        <f t="shared" ca="1" si="128"/>
        <v>16</v>
      </c>
      <c r="Z37" s="53">
        <f t="shared" ca="1" si="107"/>
        <v>20.876000000000001</v>
      </c>
      <c r="AA37" s="54">
        <f t="shared" ca="1" si="129"/>
        <v>17</v>
      </c>
      <c r="AB37" s="53">
        <f t="shared" ca="1" si="108"/>
        <v>45.848999999999997</v>
      </c>
      <c r="AC37" s="54">
        <f t="shared" ca="1" si="130"/>
        <v>15</v>
      </c>
      <c r="AD37" s="53">
        <f t="shared" ca="1" si="109"/>
        <v>-2.976</v>
      </c>
      <c r="AE37" s="54">
        <f t="shared" ca="1" si="131"/>
        <v>17</v>
      </c>
      <c r="AF37" s="65">
        <f t="shared" ca="1" si="132"/>
        <v>39</v>
      </c>
      <c r="AG37" s="47">
        <f t="shared" ca="1" si="133"/>
        <v>18</v>
      </c>
      <c r="AH37" s="56"/>
      <c r="AI37" s="53">
        <f t="shared" ca="1" si="110"/>
        <v>11.765000000000001</v>
      </c>
      <c r="AJ37" s="54">
        <f t="shared" ca="1" si="134"/>
        <v>16</v>
      </c>
      <c r="AK37" s="53">
        <f t="shared" ca="1" si="111"/>
        <v>21.61</v>
      </c>
      <c r="AL37" s="54">
        <f t="shared" ca="1" si="134"/>
        <v>16</v>
      </c>
      <c r="AM37" s="53">
        <f t="shared" ca="1" si="112"/>
        <v>25.831</v>
      </c>
      <c r="AN37" s="54">
        <f t="shared" ca="1" si="135"/>
        <v>16</v>
      </c>
      <c r="AO37" s="53">
        <f t="shared" ca="1" si="136"/>
        <v>25.367000000000001</v>
      </c>
      <c r="AP37" s="54">
        <f t="shared" ca="1" si="137"/>
        <v>17</v>
      </c>
      <c r="AQ37" s="65">
        <f t="shared" ca="1" si="138"/>
        <v>39</v>
      </c>
      <c r="AR37" s="47">
        <f t="shared" ca="1" si="139"/>
        <v>16</v>
      </c>
      <c r="AS37" s="56"/>
      <c r="AT37" s="46">
        <f t="shared" ca="1" si="140"/>
        <v>-6.5220000000000002</v>
      </c>
      <c r="AU37" s="47">
        <f t="shared" ca="1" si="141"/>
        <v>17</v>
      </c>
      <c r="AV37" s="46">
        <f t="shared" ca="1" si="142"/>
        <v>10.913</v>
      </c>
      <c r="AW37" s="47">
        <f t="shared" ca="1" si="141"/>
        <v>9</v>
      </c>
      <c r="AX37" s="46">
        <f t="shared" ca="1" si="143"/>
        <v>286.60899999999998</v>
      </c>
      <c r="AY37" s="47">
        <f t="shared" ref="AY37" ca="1" si="173">RANK(AX37,AX$28:AX$45,0)</f>
        <v>18</v>
      </c>
      <c r="AZ37" s="46">
        <f t="shared" ca="1" si="145"/>
        <v>40.130000000000003</v>
      </c>
      <c r="BA37" s="47">
        <f t="shared" ref="BA37" ca="1" si="174">RANK(AZ37,AZ$28:AZ$45,0)</f>
        <v>17</v>
      </c>
      <c r="BB37" s="46">
        <f t="shared" ca="1" si="147"/>
        <v>43</v>
      </c>
      <c r="BC37" s="47">
        <f t="shared" ca="1" si="148"/>
        <v>18</v>
      </c>
      <c r="BD37" s="56"/>
      <c r="BE37" s="53">
        <f t="shared" ca="1" si="113"/>
        <v>42.13</v>
      </c>
      <c r="BF37" s="54">
        <f t="shared" ca="1" si="149"/>
        <v>16</v>
      </c>
      <c r="BG37" s="53">
        <f t="shared" ca="1" si="114"/>
        <v>55.042999999999999</v>
      </c>
      <c r="BH37" s="54">
        <f t="shared" ca="1" si="150"/>
        <v>16</v>
      </c>
      <c r="BI37" s="53">
        <f t="shared" ca="1" si="115"/>
        <v>28.042999999999999</v>
      </c>
      <c r="BJ37" s="54">
        <f t="shared" ca="1" si="151"/>
        <v>15</v>
      </c>
      <c r="BK37" s="53">
        <f t="shared" ca="1" si="116"/>
        <v>31.521999999999998</v>
      </c>
      <c r="BL37" s="54">
        <f t="shared" ca="1" si="152"/>
        <v>9</v>
      </c>
      <c r="BM37" s="53">
        <f t="shared" ca="1" si="117"/>
        <v>48.286999999999999</v>
      </c>
      <c r="BN37" s="54">
        <f t="shared" ca="1" si="153"/>
        <v>15</v>
      </c>
      <c r="BO37" s="53">
        <f t="shared" ca="1" si="118"/>
        <v>0.95699999999999996</v>
      </c>
      <c r="BP37" s="54">
        <f t="shared" ca="1" si="154"/>
        <v>9</v>
      </c>
      <c r="BQ37" s="65">
        <f t="shared" ca="1" si="155"/>
        <v>56</v>
      </c>
      <c r="BR37" s="47">
        <f t="shared" ca="1" si="156"/>
        <v>13</v>
      </c>
      <c r="BS37" s="56"/>
      <c r="BT37" s="57">
        <f>VLOOKUP($A37,'Ratings Season'!$A:$M,8,FALSE)</f>
        <v>16.100000000000001</v>
      </c>
      <c r="BU37" s="54">
        <f t="shared" si="157"/>
        <v>6</v>
      </c>
      <c r="BV37" s="57">
        <f>VLOOKUP($A37,'Ratings Season'!$A:$M,4,FALSE)</f>
        <v>10.8</v>
      </c>
      <c r="BW37" s="54">
        <f t="shared" si="157"/>
        <v>4</v>
      </c>
      <c r="BX37" s="57">
        <f>VLOOKUP($A37,'Ratings Season'!$A:$M,2,FALSE)</f>
        <v>21.7</v>
      </c>
      <c r="BY37" s="58">
        <f t="shared" si="158"/>
        <v>4</v>
      </c>
    </row>
    <row r="38" spans="1:77" ht="25" customHeight="1" x14ac:dyDescent="0.2">
      <c r="A38" s="85" t="s">
        <v>16</v>
      </c>
      <c r="B38" s="53">
        <f t="shared" ca="1" si="96"/>
        <v>5.64</v>
      </c>
      <c r="C38" s="54">
        <f t="shared" ca="1" si="119"/>
        <v>1</v>
      </c>
      <c r="D38" s="55">
        <f t="shared" ca="1" si="97"/>
        <v>3.76</v>
      </c>
      <c r="E38" s="54">
        <f t="shared" ca="1" si="119"/>
        <v>3</v>
      </c>
      <c r="F38" s="55">
        <f t="shared" ca="1" si="98"/>
        <v>75.838999999999999</v>
      </c>
      <c r="G38" s="54">
        <f t="shared" ca="1" si="120"/>
        <v>6</v>
      </c>
      <c r="H38" s="55">
        <f t="shared" ca="1" si="99"/>
        <v>2.04</v>
      </c>
      <c r="I38" s="54">
        <f t="shared" ca="1" si="121"/>
        <v>4</v>
      </c>
      <c r="J38" s="49">
        <f t="shared" ca="1" si="100"/>
        <v>90</v>
      </c>
      <c r="K38" s="47">
        <f t="shared" ca="1" si="122"/>
        <v>2</v>
      </c>
      <c r="L38" s="56"/>
      <c r="M38" s="53">
        <f t="shared" ca="1" si="101"/>
        <v>12.154</v>
      </c>
      <c r="N38" s="54">
        <f t="shared" ca="1" si="102"/>
        <v>8</v>
      </c>
      <c r="O38" s="53">
        <f t="shared" ca="1" si="103"/>
        <v>19.231999999999999</v>
      </c>
      <c r="P38" s="54">
        <f t="shared" ca="1" si="123"/>
        <v>12</v>
      </c>
      <c r="Q38" s="53">
        <f t="shared" ca="1" si="104"/>
        <v>19.84</v>
      </c>
      <c r="R38" s="54">
        <f t="shared" ca="1" si="124"/>
        <v>14</v>
      </c>
      <c r="S38" s="55">
        <f t="shared" ca="1" si="105"/>
        <v>-0.255</v>
      </c>
      <c r="T38" s="54">
        <f t="shared" ca="1" si="125"/>
        <v>11</v>
      </c>
      <c r="U38" s="49">
        <f t="shared" ca="1" si="126"/>
        <v>59</v>
      </c>
      <c r="V38" s="47">
        <f t="shared" ca="1" si="127"/>
        <v>12</v>
      </c>
      <c r="W38" s="56"/>
      <c r="X38" s="53">
        <f t="shared" ca="1" si="106"/>
        <v>40.959000000000003</v>
      </c>
      <c r="Y38" s="54">
        <f t="shared" ca="1" si="128"/>
        <v>15</v>
      </c>
      <c r="Z38" s="53">
        <f t="shared" ca="1" si="107"/>
        <v>21.986000000000001</v>
      </c>
      <c r="AA38" s="54">
        <f t="shared" ca="1" si="129"/>
        <v>14</v>
      </c>
      <c r="AB38" s="53">
        <f t="shared" ca="1" si="108"/>
        <v>48.054000000000002</v>
      </c>
      <c r="AC38" s="54">
        <f t="shared" ca="1" si="130"/>
        <v>8</v>
      </c>
      <c r="AD38" s="53">
        <f t="shared" ca="1" si="109"/>
        <v>2.5099999999999998</v>
      </c>
      <c r="AE38" s="54">
        <f t="shared" ca="1" si="131"/>
        <v>4</v>
      </c>
      <c r="AF38" s="65">
        <f t="shared" ca="1" si="132"/>
        <v>63</v>
      </c>
      <c r="AG38" s="47">
        <f t="shared" ca="1" si="133"/>
        <v>11</v>
      </c>
      <c r="AH38" s="56"/>
      <c r="AI38" s="53">
        <f t="shared" ca="1" si="110"/>
        <v>6.7510000000000003</v>
      </c>
      <c r="AJ38" s="54">
        <f t="shared" ca="1" si="134"/>
        <v>3</v>
      </c>
      <c r="AK38" s="53">
        <f t="shared" ca="1" si="111"/>
        <v>16.291</v>
      </c>
      <c r="AL38" s="54">
        <f t="shared" ca="1" si="134"/>
        <v>1</v>
      </c>
      <c r="AM38" s="53">
        <f t="shared" ca="1" si="112"/>
        <v>16.367000000000001</v>
      </c>
      <c r="AN38" s="54">
        <f t="shared" ca="1" si="135"/>
        <v>1</v>
      </c>
      <c r="AO38" s="53">
        <f t="shared" ca="1" si="136"/>
        <v>21.001999999999999</v>
      </c>
      <c r="AP38" s="54">
        <f t="shared" ca="1" si="137"/>
        <v>5</v>
      </c>
      <c r="AQ38" s="65">
        <f t="shared" ca="1" si="138"/>
        <v>94</v>
      </c>
      <c r="AR38" s="47">
        <f t="shared" ca="1" si="139"/>
        <v>1</v>
      </c>
      <c r="AS38" s="56"/>
      <c r="AT38" s="46">
        <f t="shared" ca="1" si="140"/>
        <v>-0.24</v>
      </c>
      <c r="AU38" s="47">
        <f t="shared" ca="1" si="141"/>
        <v>10</v>
      </c>
      <c r="AV38" s="46">
        <f t="shared" ca="1" si="142"/>
        <v>12.16</v>
      </c>
      <c r="AW38" s="47">
        <f t="shared" ca="1" si="141"/>
        <v>2</v>
      </c>
      <c r="AX38" s="46">
        <f t="shared" ca="1" si="143"/>
        <v>300.16000000000003</v>
      </c>
      <c r="AY38" s="47">
        <f t="shared" ref="AY38" ca="1" si="175">RANK(AX38,AX$28:AX$45,0)</f>
        <v>8</v>
      </c>
      <c r="AZ38" s="46">
        <f t="shared" ca="1" si="145"/>
        <v>47.04</v>
      </c>
      <c r="BA38" s="47">
        <f t="shared" ref="BA38" ca="1" si="176">RANK(AZ38,AZ$28:AZ$45,0)</f>
        <v>11</v>
      </c>
      <c r="BB38" s="46">
        <f t="shared" ca="1" si="147"/>
        <v>73</v>
      </c>
      <c r="BC38" s="47">
        <f t="shared" ca="1" si="148"/>
        <v>5</v>
      </c>
      <c r="BD38" s="56"/>
      <c r="BE38" s="53">
        <f t="shared" ca="1" si="113"/>
        <v>51.24</v>
      </c>
      <c r="BF38" s="54">
        <f t="shared" ca="1" si="149"/>
        <v>7</v>
      </c>
      <c r="BG38" s="53">
        <f t="shared" ca="1" si="114"/>
        <v>41.08</v>
      </c>
      <c r="BH38" s="54">
        <f t="shared" ca="1" si="150"/>
        <v>2</v>
      </c>
      <c r="BI38" s="53">
        <f t="shared" ca="1" si="115"/>
        <v>34.520000000000003</v>
      </c>
      <c r="BJ38" s="54">
        <f t="shared" ca="1" si="151"/>
        <v>6</v>
      </c>
      <c r="BK38" s="53">
        <f t="shared" ca="1" si="116"/>
        <v>28.4</v>
      </c>
      <c r="BL38" s="54">
        <f t="shared" ca="1" si="152"/>
        <v>4</v>
      </c>
      <c r="BM38" s="53">
        <f t="shared" ca="1" si="117"/>
        <v>53.857999999999997</v>
      </c>
      <c r="BN38" s="54">
        <f t="shared" ca="1" si="153"/>
        <v>1</v>
      </c>
      <c r="BO38" s="53">
        <f t="shared" ca="1" si="118"/>
        <v>5.64</v>
      </c>
      <c r="BP38" s="54">
        <f t="shared" ca="1" si="154"/>
        <v>1</v>
      </c>
      <c r="BQ38" s="65">
        <f t="shared" ca="1" si="155"/>
        <v>92</v>
      </c>
      <c r="BR38" s="47">
        <f t="shared" ca="1" si="156"/>
        <v>1</v>
      </c>
      <c r="BS38" s="56"/>
      <c r="BT38" s="57">
        <f>VLOOKUP($A38,'Ratings Season'!$A:$M,8,FALSE)</f>
        <v>-3.7</v>
      </c>
      <c r="BU38" s="54">
        <f t="shared" si="157"/>
        <v>12</v>
      </c>
      <c r="BV38" s="57">
        <f>VLOOKUP($A38,'Ratings Season'!$A:$M,4,FALSE)</f>
        <v>-0.4</v>
      </c>
      <c r="BW38" s="54">
        <f t="shared" si="157"/>
        <v>9</v>
      </c>
      <c r="BX38" s="57">
        <f>VLOOKUP($A38,'Ratings Season'!$A:$M,2,FALSE)</f>
        <v>-1.2</v>
      </c>
      <c r="BY38" s="58">
        <f t="shared" si="158"/>
        <v>10</v>
      </c>
    </row>
    <row r="39" spans="1:77" ht="25" customHeight="1" x14ac:dyDescent="0.2">
      <c r="A39" s="86" t="s">
        <v>11</v>
      </c>
      <c r="B39" s="53">
        <f t="shared" ca="1" si="96"/>
        <v>-8.4779999999999998</v>
      </c>
      <c r="C39" s="54">
        <f t="shared" ca="1" si="119"/>
        <v>17</v>
      </c>
      <c r="D39" s="55">
        <f t="shared" ca="1" si="97"/>
        <v>-6.9569999999999999</v>
      </c>
      <c r="E39" s="54">
        <f t="shared" ca="1" si="119"/>
        <v>18</v>
      </c>
      <c r="F39" s="55">
        <f t="shared" ca="1" si="98"/>
        <v>75.054000000000002</v>
      </c>
      <c r="G39" s="54">
        <f t="shared" ca="1" si="120"/>
        <v>8</v>
      </c>
      <c r="H39" s="55">
        <f t="shared" ca="1" si="99"/>
        <v>-0.60899999999999999</v>
      </c>
      <c r="I39" s="54">
        <f t="shared" ca="1" si="121"/>
        <v>10</v>
      </c>
      <c r="J39" s="49">
        <f t="shared" ca="1" si="100"/>
        <v>51</v>
      </c>
      <c r="K39" s="47">
        <f t="shared" ca="1" si="122"/>
        <v>15</v>
      </c>
      <c r="L39" s="56"/>
      <c r="M39" s="53">
        <f t="shared" ca="1" si="101"/>
        <v>9.7409999999999997</v>
      </c>
      <c r="N39" s="54">
        <f t="shared" ca="1" si="102"/>
        <v>18</v>
      </c>
      <c r="O39" s="53">
        <f t="shared" ca="1" si="103"/>
        <v>17.402999999999999</v>
      </c>
      <c r="P39" s="54">
        <f t="shared" ca="1" si="123"/>
        <v>17</v>
      </c>
      <c r="Q39" s="53">
        <f t="shared" ca="1" si="104"/>
        <v>18.786999999999999</v>
      </c>
      <c r="R39" s="54">
        <f t="shared" ca="1" si="124"/>
        <v>16</v>
      </c>
      <c r="S39" s="55">
        <f t="shared" ca="1" si="105"/>
        <v>-2.4910000000000001</v>
      </c>
      <c r="T39" s="54">
        <f t="shared" ca="1" si="125"/>
        <v>18</v>
      </c>
      <c r="U39" s="49">
        <f t="shared" ca="1" si="126"/>
        <v>35</v>
      </c>
      <c r="V39" s="47">
        <f t="shared" ca="1" si="127"/>
        <v>17</v>
      </c>
      <c r="W39" s="56"/>
      <c r="X39" s="53">
        <f t="shared" ca="1" si="106"/>
        <v>41.04</v>
      </c>
      <c r="Y39" s="54">
        <f t="shared" ca="1" si="128"/>
        <v>14</v>
      </c>
      <c r="Z39" s="53">
        <f t="shared" ca="1" si="107"/>
        <v>22.562999999999999</v>
      </c>
      <c r="AA39" s="54">
        <f t="shared" ca="1" si="129"/>
        <v>10</v>
      </c>
      <c r="AB39" s="53">
        <f t="shared" ca="1" si="108"/>
        <v>51.158000000000001</v>
      </c>
      <c r="AC39" s="54">
        <f t="shared" ca="1" si="130"/>
        <v>2</v>
      </c>
      <c r="AD39" s="53">
        <f t="shared" ca="1" si="109"/>
        <v>-0.21099999999999999</v>
      </c>
      <c r="AE39" s="54">
        <f t="shared" ca="1" si="131"/>
        <v>8</v>
      </c>
      <c r="AF39" s="65">
        <f t="shared" ca="1" si="132"/>
        <v>70</v>
      </c>
      <c r="AG39" s="47">
        <f t="shared" ca="1" si="133"/>
        <v>6</v>
      </c>
      <c r="AH39" s="56"/>
      <c r="AI39" s="53">
        <f t="shared" ca="1" si="110"/>
        <v>12.5</v>
      </c>
      <c r="AJ39" s="54">
        <f t="shared" ca="1" si="134"/>
        <v>17</v>
      </c>
      <c r="AK39" s="53">
        <f t="shared" ca="1" si="111"/>
        <v>24.033999999999999</v>
      </c>
      <c r="AL39" s="54">
        <f t="shared" ca="1" si="134"/>
        <v>17</v>
      </c>
      <c r="AM39" s="53">
        <f t="shared" ca="1" si="112"/>
        <v>26.158999999999999</v>
      </c>
      <c r="AN39" s="54">
        <f t="shared" ca="1" si="135"/>
        <v>18</v>
      </c>
      <c r="AO39" s="53">
        <f t="shared" ca="1" si="136"/>
        <v>25.167999999999999</v>
      </c>
      <c r="AP39" s="54">
        <f t="shared" ca="1" si="137"/>
        <v>16</v>
      </c>
      <c r="AQ39" s="65">
        <f t="shared" ca="1" si="138"/>
        <v>36</v>
      </c>
      <c r="AR39" s="47">
        <f t="shared" ca="1" si="139"/>
        <v>17</v>
      </c>
      <c r="AS39" s="56"/>
      <c r="AT39" s="46">
        <f t="shared" ca="1" si="140"/>
        <v>-5.0430000000000001</v>
      </c>
      <c r="AU39" s="47">
        <f t="shared" ca="1" si="141"/>
        <v>16</v>
      </c>
      <c r="AV39" s="46">
        <f t="shared" ca="1" si="142"/>
        <v>9.1300000000000008</v>
      </c>
      <c r="AW39" s="47">
        <f t="shared" ca="1" si="141"/>
        <v>18</v>
      </c>
      <c r="AX39" s="46">
        <f t="shared" ca="1" si="143"/>
        <v>304</v>
      </c>
      <c r="AY39" s="47">
        <f t="shared" ref="AY39" ca="1" si="177">RANK(AX39,AX$28:AX$45,0)</f>
        <v>5</v>
      </c>
      <c r="AZ39" s="46">
        <f t="shared" ca="1" si="145"/>
        <v>45.347999999999999</v>
      </c>
      <c r="BA39" s="47">
        <f t="shared" ref="BA39" ca="1" si="178">RANK(AZ39,AZ$28:AZ$45,0)</f>
        <v>13</v>
      </c>
      <c r="BB39" s="46">
        <f t="shared" ca="1" si="147"/>
        <v>52</v>
      </c>
      <c r="BC39" s="47">
        <f t="shared" ca="1" si="148"/>
        <v>16</v>
      </c>
      <c r="BD39" s="56"/>
      <c r="BE39" s="53">
        <f t="shared" ca="1" si="113"/>
        <v>39.869999999999997</v>
      </c>
      <c r="BF39" s="54">
        <f t="shared" ca="1" si="149"/>
        <v>17</v>
      </c>
      <c r="BG39" s="53">
        <f t="shared" ca="1" si="114"/>
        <v>61.042999999999999</v>
      </c>
      <c r="BH39" s="54">
        <f t="shared" ca="1" si="150"/>
        <v>18</v>
      </c>
      <c r="BI39" s="53">
        <f t="shared" ca="1" si="115"/>
        <v>28.390999999999998</v>
      </c>
      <c r="BJ39" s="54">
        <f t="shared" ca="1" si="151"/>
        <v>14</v>
      </c>
      <c r="BK39" s="53">
        <f t="shared" ca="1" si="116"/>
        <v>35.826000000000001</v>
      </c>
      <c r="BL39" s="54">
        <f t="shared" ca="1" si="152"/>
        <v>17</v>
      </c>
      <c r="BM39" s="53">
        <f t="shared" ca="1" si="117"/>
        <v>43.860999999999997</v>
      </c>
      <c r="BN39" s="54">
        <f t="shared" ca="1" si="153"/>
        <v>18</v>
      </c>
      <c r="BO39" s="53">
        <f t="shared" ca="1" si="118"/>
        <v>-8.4779999999999998</v>
      </c>
      <c r="BP39" s="54">
        <f t="shared" ca="1" si="154"/>
        <v>17</v>
      </c>
      <c r="BQ39" s="65">
        <f t="shared" ca="1" si="155"/>
        <v>38</v>
      </c>
      <c r="BR39" s="47">
        <f t="shared" ca="1" si="156"/>
        <v>17</v>
      </c>
      <c r="BS39" s="56"/>
      <c r="BT39" s="57">
        <f>VLOOKUP($A39,'Ratings Season'!$A:$M,8,FALSE)</f>
        <v>-21.4</v>
      </c>
      <c r="BU39" s="54">
        <f t="shared" si="157"/>
        <v>15</v>
      </c>
      <c r="BV39" s="57">
        <f>VLOOKUP($A39,'Ratings Season'!$A:$M,4,FALSE)</f>
        <v>-3.5</v>
      </c>
      <c r="BW39" s="54">
        <f t="shared" si="157"/>
        <v>11</v>
      </c>
      <c r="BX39" s="57">
        <f>VLOOKUP($A39,'Ratings Season'!$A:$M,2,FALSE)</f>
        <v>-20.100000000000001</v>
      </c>
      <c r="BY39" s="58">
        <f t="shared" si="158"/>
        <v>15</v>
      </c>
    </row>
    <row r="40" spans="1:77" ht="25" customHeight="1" x14ac:dyDescent="0.2">
      <c r="A40" s="87" t="s">
        <v>13</v>
      </c>
      <c r="B40" s="53">
        <f t="shared" ca="1" si="96"/>
        <v>-2.16</v>
      </c>
      <c r="C40" s="54">
        <f t="shared" ca="1" si="119"/>
        <v>16</v>
      </c>
      <c r="D40" s="55">
        <f t="shared" ca="1" si="97"/>
        <v>1.1200000000000001</v>
      </c>
      <c r="E40" s="54">
        <f t="shared" ca="1" si="119"/>
        <v>11</v>
      </c>
      <c r="F40" s="55">
        <f t="shared" ca="1" si="98"/>
        <v>78.926000000000002</v>
      </c>
      <c r="G40" s="54">
        <f t="shared" ca="1" si="120"/>
        <v>1</v>
      </c>
      <c r="H40" s="55">
        <f t="shared" ca="1" si="99"/>
        <v>1.1599999999999999</v>
      </c>
      <c r="I40" s="54">
        <f t="shared" ca="1" si="121"/>
        <v>6</v>
      </c>
      <c r="J40" s="49">
        <f t="shared" ca="1" si="100"/>
        <v>70</v>
      </c>
      <c r="K40" s="47">
        <f t="shared" ca="1" si="122"/>
        <v>7</v>
      </c>
      <c r="L40" s="56"/>
      <c r="M40" s="53">
        <f t="shared" ca="1" si="101"/>
        <v>11.686999999999999</v>
      </c>
      <c r="N40" s="54">
        <f t="shared" ca="1" si="102"/>
        <v>10</v>
      </c>
      <c r="O40" s="53">
        <f t="shared" ca="1" si="103"/>
        <v>22.277000000000001</v>
      </c>
      <c r="P40" s="54">
        <f t="shared" ca="1" si="123"/>
        <v>1</v>
      </c>
      <c r="Q40" s="53">
        <f t="shared" ca="1" si="104"/>
        <v>23.384</v>
      </c>
      <c r="R40" s="54">
        <f t="shared" ca="1" si="124"/>
        <v>2</v>
      </c>
      <c r="S40" s="55">
        <f t="shared" ca="1" si="105"/>
        <v>0.67300000000000004</v>
      </c>
      <c r="T40" s="54">
        <f t="shared" ca="1" si="125"/>
        <v>6</v>
      </c>
      <c r="U40" s="49">
        <f t="shared" ca="1" si="126"/>
        <v>85</v>
      </c>
      <c r="V40" s="47">
        <f t="shared" ca="1" si="127"/>
        <v>3</v>
      </c>
      <c r="W40" s="56"/>
      <c r="X40" s="53">
        <f t="shared" ca="1" si="106"/>
        <v>45.415999999999997</v>
      </c>
      <c r="Y40" s="54">
        <f t="shared" ca="1" si="128"/>
        <v>4</v>
      </c>
      <c r="Z40" s="53">
        <f t="shared" ca="1" si="107"/>
        <v>23.271999999999998</v>
      </c>
      <c r="AA40" s="54">
        <f t="shared" ca="1" si="129"/>
        <v>7</v>
      </c>
      <c r="AB40" s="53">
        <f t="shared" ca="1" si="108"/>
        <v>45.58</v>
      </c>
      <c r="AC40" s="54">
        <f t="shared" ca="1" si="130"/>
        <v>16</v>
      </c>
      <c r="AD40" s="53">
        <f t="shared" ca="1" si="109"/>
        <v>-2.2160000000000002</v>
      </c>
      <c r="AE40" s="54">
        <f t="shared" ca="1" si="131"/>
        <v>15</v>
      </c>
      <c r="AF40" s="65">
        <f t="shared" ca="1" si="132"/>
        <v>62</v>
      </c>
      <c r="AG40" s="47">
        <f t="shared" ca="1" si="133"/>
        <v>12</v>
      </c>
      <c r="AH40" s="56"/>
      <c r="AI40" s="53">
        <f t="shared" ca="1" si="110"/>
        <v>9.2959999999999994</v>
      </c>
      <c r="AJ40" s="54">
        <f t="shared" ca="1" si="134"/>
        <v>13</v>
      </c>
      <c r="AK40" s="53">
        <f t="shared" ca="1" si="111"/>
        <v>19.292999999999999</v>
      </c>
      <c r="AL40" s="54">
        <f t="shared" ca="1" si="134"/>
        <v>10</v>
      </c>
      <c r="AM40" s="53">
        <f t="shared" ca="1" si="112"/>
        <v>20.198</v>
      </c>
      <c r="AN40" s="54">
        <f t="shared" ca="1" si="135"/>
        <v>10</v>
      </c>
      <c r="AO40" s="53">
        <f t="shared" ca="1" si="136"/>
        <v>24.242000000000001</v>
      </c>
      <c r="AP40" s="54">
        <f t="shared" ca="1" si="137"/>
        <v>15</v>
      </c>
      <c r="AQ40" s="65">
        <f t="shared" ca="1" si="138"/>
        <v>56</v>
      </c>
      <c r="AR40" s="47">
        <f t="shared" ca="1" si="139"/>
        <v>12</v>
      </c>
      <c r="AS40" s="56"/>
      <c r="AT40" s="46">
        <f t="shared" ca="1" si="140"/>
        <v>3.4</v>
      </c>
      <c r="AU40" s="47">
        <f t="shared" ca="1" si="141"/>
        <v>4</v>
      </c>
      <c r="AV40" s="46">
        <f t="shared" ca="1" si="142"/>
        <v>12.08</v>
      </c>
      <c r="AW40" s="47">
        <f t="shared" ca="1" si="141"/>
        <v>3</v>
      </c>
      <c r="AX40" s="46">
        <f t="shared" ca="1" si="143"/>
        <v>294.83999999999997</v>
      </c>
      <c r="AY40" s="47">
        <f t="shared" ref="AY40" ca="1" si="179">RANK(AX40,AX$28:AX$45,0)</f>
        <v>14</v>
      </c>
      <c r="AZ40" s="46">
        <f t="shared" ca="1" si="145"/>
        <v>49.88</v>
      </c>
      <c r="BA40" s="47">
        <f t="shared" ref="BA40" ca="1" si="180">RANK(AZ40,AZ$28:AZ$45,0)</f>
        <v>5</v>
      </c>
      <c r="BB40" s="46">
        <f t="shared" ca="1" si="147"/>
        <v>78</v>
      </c>
      <c r="BC40" s="47">
        <f t="shared" ca="1" si="148"/>
        <v>3</v>
      </c>
      <c r="BD40" s="56"/>
      <c r="BE40" s="53">
        <f t="shared" ca="1" si="113"/>
        <v>50.08</v>
      </c>
      <c r="BF40" s="54">
        <f t="shared" ca="1" si="149"/>
        <v>8</v>
      </c>
      <c r="BG40" s="53">
        <f t="shared" ca="1" si="114"/>
        <v>45.68</v>
      </c>
      <c r="BH40" s="54">
        <f t="shared" ca="1" si="150"/>
        <v>10</v>
      </c>
      <c r="BI40" s="53">
        <f t="shared" ca="1" si="115"/>
        <v>38.92</v>
      </c>
      <c r="BJ40" s="54">
        <f t="shared" ca="1" si="151"/>
        <v>1</v>
      </c>
      <c r="BK40" s="53">
        <f t="shared" ca="1" si="116"/>
        <v>34.64</v>
      </c>
      <c r="BL40" s="54">
        <f t="shared" ca="1" si="152"/>
        <v>16</v>
      </c>
      <c r="BM40" s="53">
        <f t="shared" ca="1" si="117"/>
        <v>53.506999999999998</v>
      </c>
      <c r="BN40" s="54">
        <f t="shared" ca="1" si="153"/>
        <v>2</v>
      </c>
      <c r="BO40" s="53">
        <f t="shared" ca="1" si="118"/>
        <v>-2.16</v>
      </c>
      <c r="BP40" s="54">
        <f t="shared" ca="1" si="154"/>
        <v>16</v>
      </c>
      <c r="BQ40" s="65">
        <f t="shared" ca="1" si="155"/>
        <v>69</v>
      </c>
      <c r="BR40" s="47">
        <f t="shared" ca="1" si="156"/>
        <v>9</v>
      </c>
      <c r="BS40" s="56"/>
      <c r="BT40" s="57">
        <f>VLOOKUP($A40,'Ratings Season'!$A:$M,8,FALSE)</f>
        <v>-15</v>
      </c>
      <c r="BU40" s="54">
        <f t="shared" si="157"/>
        <v>14</v>
      </c>
      <c r="BV40" s="57">
        <f>VLOOKUP($A40,'Ratings Season'!$A:$M,4,FALSE)</f>
        <v>-9.3000000000000007</v>
      </c>
      <c r="BW40" s="54">
        <f t="shared" si="157"/>
        <v>15</v>
      </c>
      <c r="BX40" s="57">
        <f>VLOOKUP($A40,'Ratings Season'!$A:$M,2,FALSE)</f>
        <v>-17</v>
      </c>
      <c r="BY40" s="58">
        <f t="shared" si="158"/>
        <v>14</v>
      </c>
    </row>
    <row r="41" spans="1:77" ht="25" customHeight="1" x14ac:dyDescent="0.2">
      <c r="A41" s="88" t="s">
        <v>5</v>
      </c>
      <c r="B41" s="53">
        <f t="shared" ca="1" si="96"/>
        <v>-0.17399999999999999</v>
      </c>
      <c r="C41" s="54">
        <f t="shared" ca="1" si="119"/>
        <v>11</v>
      </c>
      <c r="D41" s="55">
        <f t="shared" ca="1" si="97"/>
        <v>-2.3479999999999999</v>
      </c>
      <c r="E41" s="54">
        <f t="shared" ca="1" si="119"/>
        <v>14</v>
      </c>
      <c r="F41" s="55">
        <f t="shared" ca="1" si="98"/>
        <v>73.152000000000001</v>
      </c>
      <c r="G41" s="54">
        <f t="shared" ca="1" si="120"/>
        <v>16</v>
      </c>
      <c r="H41" s="55">
        <f t="shared" ca="1" si="99"/>
        <v>-2.0430000000000001</v>
      </c>
      <c r="I41" s="54">
        <f t="shared" ca="1" si="121"/>
        <v>14</v>
      </c>
      <c r="J41" s="49">
        <f t="shared" ca="1" si="100"/>
        <v>49</v>
      </c>
      <c r="K41" s="47">
        <f t="shared" ca="1" si="122"/>
        <v>16</v>
      </c>
      <c r="L41" s="56"/>
      <c r="M41" s="53">
        <f t="shared" ca="1" si="101"/>
        <v>11.51</v>
      </c>
      <c r="N41" s="54">
        <f t="shared" ca="1" si="102"/>
        <v>12</v>
      </c>
      <c r="O41" s="53">
        <f t="shared" ca="1" si="103"/>
        <v>19.553999999999998</v>
      </c>
      <c r="P41" s="54">
        <f t="shared" ca="1" si="123"/>
        <v>9</v>
      </c>
      <c r="Q41" s="53">
        <f t="shared" ca="1" si="104"/>
        <v>20.984999999999999</v>
      </c>
      <c r="R41" s="54">
        <f t="shared" ca="1" si="124"/>
        <v>10</v>
      </c>
      <c r="S41" s="55">
        <f t="shared" ca="1" si="105"/>
        <v>-1.0029999999999999</v>
      </c>
      <c r="T41" s="54">
        <f t="shared" ca="1" si="125"/>
        <v>14</v>
      </c>
      <c r="U41" s="49">
        <f t="shared" ca="1" si="126"/>
        <v>59</v>
      </c>
      <c r="V41" s="47">
        <f t="shared" ca="1" si="127"/>
        <v>12</v>
      </c>
      <c r="W41" s="56"/>
      <c r="X41" s="53">
        <f t="shared" ca="1" si="106"/>
        <v>43.776000000000003</v>
      </c>
      <c r="Y41" s="54">
        <f t="shared" ca="1" si="128"/>
        <v>7</v>
      </c>
      <c r="Z41" s="53">
        <f t="shared" ca="1" si="107"/>
        <v>21.847000000000001</v>
      </c>
      <c r="AA41" s="54">
        <f t="shared" ca="1" si="129"/>
        <v>15</v>
      </c>
      <c r="AB41" s="53">
        <f t="shared" ca="1" si="108"/>
        <v>44.613</v>
      </c>
      <c r="AC41" s="54">
        <f t="shared" ca="1" si="130"/>
        <v>18</v>
      </c>
      <c r="AD41" s="53">
        <f t="shared" ca="1" si="109"/>
        <v>-2.6709999999999998</v>
      </c>
      <c r="AE41" s="54">
        <f t="shared" ca="1" si="131"/>
        <v>16</v>
      </c>
      <c r="AF41" s="65">
        <f t="shared" ca="1" si="132"/>
        <v>48</v>
      </c>
      <c r="AG41" s="47">
        <f t="shared" ca="1" si="133"/>
        <v>15</v>
      </c>
      <c r="AH41" s="56"/>
      <c r="AI41" s="53">
        <f t="shared" ca="1" si="110"/>
        <v>9.718</v>
      </c>
      <c r="AJ41" s="54">
        <f t="shared" ca="1" si="134"/>
        <v>14</v>
      </c>
      <c r="AK41" s="53">
        <f t="shared" ca="1" si="111"/>
        <v>19.760999999999999</v>
      </c>
      <c r="AL41" s="54">
        <f t="shared" ca="1" si="134"/>
        <v>13</v>
      </c>
      <c r="AM41" s="53">
        <f t="shared" ca="1" si="112"/>
        <v>22.047999999999998</v>
      </c>
      <c r="AN41" s="54">
        <f t="shared" ca="1" si="135"/>
        <v>12</v>
      </c>
      <c r="AO41" s="53">
        <f t="shared" ca="1" si="136"/>
        <v>21.841999999999999</v>
      </c>
      <c r="AP41" s="54">
        <f t="shared" ca="1" si="137"/>
        <v>7</v>
      </c>
      <c r="AQ41" s="65">
        <f t="shared" ca="1" si="138"/>
        <v>58</v>
      </c>
      <c r="AR41" s="47">
        <f t="shared" ca="1" si="139"/>
        <v>11</v>
      </c>
      <c r="AS41" s="56"/>
      <c r="AT41" s="46">
        <f t="shared" ca="1" si="140"/>
        <v>-0.34799999999999998</v>
      </c>
      <c r="AU41" s="47">
        <f t="shared" ca="1" si="141"/>
        <v>11</v>
      </c>
      <c r="AV41" s="46">
        <f t="shared" ca="1" si="142"/>
        <v>10.565</v>
      </c>
      <c r="AW41" s="47">
        <f t="shared" ca="1" si="141"/>
        <v>10</v>
      </c>
      <c r="AX41" s="46">
        <f t="shared" ca="1" si="143"/>
        <v>299.73899999999998</v>
      </c>
      <c r="AY41" s="47">
        <f t="shared" ref="AY41" ca="1" si="181">RANK(AX41,AX$28:AX$45,0)</f>
        <v>9</v>
      </c>
      <c r="AZ41" s="46">
        <f t="shared" ca="1" si="145"/>
        <v>51.957000000000001</v>
      </c>
      <c r="BA41" s="47">
        <f t="shared" ref="BA41" ca="1" si="182">RANK(AZ41,AZ$28:AZ$45,0)</f>
        <v>3</v>
      </c>
      <c r="BB41" s="46">
        <f t="shared" ca="1" si="147"/>
        <v>71</v>
      </c>
      <c r="BC41" s="47">
        <f t="shared" ca="1" si="148"/>
        <v>6</v>
      </c>
      <c r="BD41" s="56"/>
      <c r="BE41" s="53">
        <f t="shared" ca="1" si="113"/>
        <v>46.826000000000001</v>
      </c>
      <c r="BF41" s="54">
        <f t="shared" ca="1" si="149"/>
        <v>12</v>
      </c>
      <c r="BG41" s="53">
        <f t="shared" ca="1" si="114"/>
        <v>50.957000000000001</v>
      </c>
      <c r="BH41" s="54">
        <f t="shared" ca="1" si="150"/>
        <v>13</v>
      </c>
      <c r="BI41" s="53">
        <f t="shared" ca="1" si="115"/>
        <v>31.913</v>
      </c>
      <c r="BJ41" s="54">
        <f t="shared" ca="1" si="151"/>
        <v>12</v>
      </c>
      <c r="BK41" s="53">
        <f t="shared" ca="1" si="116"/>
        <v>32.173999999999999</v>
      </c>
      <c r="BL41" s="54">
        <f t="shared" ca="1" si="152"/>
        <v>11</v>
      </c>
      <c r="BM41" s="53">
        <f t="shared" ca="1" si="117"/>
        <v>49.396000000000001</v>
      </c>
      <c r="BN41" s="54">
        <f t="shared" ca="1" si="153"/>
        <v>14</v>
      </c>
      <c r="BO41" s="53">
        <f t="shared" ca="1" si="118"/>
        <v>-0.17399999999999999</v>
      </c>
      <c r="BP41" s="54">
        <f t="shared" ca="1" si="154"/>
        <v>11</v>
      </c>
      <c r="BQ41" s="65">
        <f t="shared" ca="1" si="155"/>
        <v>56</v>
      </c>
      <c r="BR41" s="47">
        <f t="shared" ca="1" si="156"/>
        <v>13</v>
      </c>
      <c r="BS41" s="56"/>
      <c r="BT41" s="57">
        <f>VLOOKUP($A41,'Ratings Season'!$A:$M,8,FALSE)</f>
        <v>-31.9</v>
      </c>
      <c r="BU41" s="54">
        <f t="shared" si="157"/>
        <v>17</v>
      </c>
      <c r="BV41" s="57">
        <f>VLOOKUP($A41,'Ratings Season'!$A:$M,4,FALSE)</f>
        <v>-21.3</v>
      </c>
      <c r="BW41" s="54">
        <f t="shared" si="157"/>
        <v>18</v>
      </c>
      <c r="BX41" s="57">
        <f>VLOOKUP($A41,'Ratings Season'!$A:$M,2,FALSE)</f>
        <v>-31.2</v>
      </c>
      <c r="BY41" s="58">
        <f t="shared" si="158"/>
        <v>17</v>
      </c>
    </row>
    <row r="42" spans="1:77" ht="25" customHeight="1" x14ac:dyDescent="0.2">
      <c r="A42" s="89" t="s">
        <v>15</v>
      </c>
      <c r="B42" s="53">
        <f t="shared" ca="1" si="96"/>
        <v>3.0419999999999998</v>
      </c>
      <c r="C42" s="54">
        <f t="shared" ca="1" si="119"/>
        <v>4</v>
      </c>
      <c r="D42" s="55">
        <f t="shared" ca="1" si="97"/>
        <v>2.3330000000000002</v>
      </c>
      <c r="E42" s="54">
        <f t="shared" ca="1" si="119"/>
        <v>5</v>
      </c>
      <c r="F42" s="55">
        <f t="shared" ca="1" si="98"/>
        <v>72.239999999999995</v>
      </c>
      <c r="G42" s="54">
        <f t="shared" ca="1" si="120"/>
        <v>18</v>
      </c>
      <c r="H42" s="55">
        <f t="shared" ca="1" si="99"/>
        <v>-2.3330000000000002</v>
      </c>
      <c r="I42" s="54">
        <f t="shared" ca="1" si="121"/>
        <v>15</v>
      </c>
      <c r="J42" s="49">
        <f t="shared" ca="1" si="100"/>
        <v>62</v>
      </c>
      <c r="K42" s="47">
        <f t="shared" ca="1" si="122"/>
        <v>11</v>
      </c>
      <c r="L42" s="56"/>
      <c r="M42" s="53">
        <f t="shared" ca="1" si="101"/>
        <v>10.706</v>
      </c>
      <c r="N42" s="54">
        <f t="shared" ca="1" si="102"/>
        <v>15</v>
      </c>
      <c r="O42" s="53">
        <f t="shared" ca="1" si="103"/>
        <v>17.687999999999999</v>
      </c>
      <c r="P42" s="54">
        <f t="shared" ca="1" si="123"/>
        <v>16</v>
      </c>
      <c r="Q42" s="53">
        <f t="shared" ca="1" si="104"/>
        <v>24.263999999999999</v>
      </c>
      <c r="R42" s="54">
        <f t="shared" ca="1" si="124"/>
        <v>1</v>
      </c>
      <c r="S42" s="55">
        <f t="shared" ca="1" si="105"/>
        <v>-1.1910000000000001</v>
      </c>
      <c r="T42" s="54">
        <f t="shared" ca="1" si="125"/>
        <v>15</v>
      </c>
      <c r="U42" s="49">
        <f t="shared" ca="1" si="126"/>
        <v>57</v>
      </c>
      <c r="V42" s="47">
        <f t="shared" ca="1" si="127"/>
        <v>15</v>
      </c>
      <c r="W42" s="56"/>
      <c r="X42" s="53">
        <f t="shared" ca="1" si="106"/>
        <v>39.695999999999998</v>
      </c>
      <c r="Y42" s="54">
        <f t="shared" ca="1" si="128"/>
        <v>18</v>
      </c>
      <c r="Z42" s="53">
        <f t="shared" ca="1" si="107"/>
        <v>21.645</v>
      </c>
      <c r="AA42" s="54">
        <f t="shared" ca="1" si="129"/>
        <v>16</v>
      </c>
      <c r="AB42" s="53">
        <f t="shared" ca="1" si="108"/>
        <v>47.795000000000002</v>
      </c>
      <c r="AC42" s="54">
        <f t="shared" ca="1" si="130"/>
        <v>10</v>
      </c>
      <c r="AD42" s="53">
        <f t="shared" ca="1" si="109"/>
        <v>-4.141</v>
      </c>
      <c r="AE42" s="54">
        <f t="shared" ca="1" si="131"/>
        <v>18</v>
      </c>
      <c r="AF42" s="65">
        <f t="shared" ca="1" si="132"/>
        <v>42</v>
      </c>
      <c r="AG42" s="47">
        <f t="shared" ca="1" si="133"/>
        <v>16</v>
      </c>
      <c r="AH42" s="56"/>
      <c r="AI42" s="53">
        <f t="shared" ca="1" si="110"/>
        <v>6.5259999999999998</v>
      </c>
      <c r="AJ42" s="54">
        <f t="shared" ca="1" si="134"/>
        <v>2</v>
      </c>
      <c r="AK42" s="53">
        <f t="shared" ca="1" si="111"/>
        <v>17.879000000000001</v>
      </c>
      <c r="AL42" s="54">
        <f t="shared" ca="1" si="134"/>
        <v>2</v>
      </c>
      <c r="AM42" s="53">
        <f t="shared" ca="1" si="112"/>
        <v>19.72</v>
      </c>
      <c r="AN42" s="54">
        <f t="shared" ca="1" si="135"/>
        <v>8</v>
      </c>
      <c r="AO42" s="53">
        <f t="shared" ca="1" si="136"/>
        <v>20.358000000000001</v>
      </c>
      <c r="AP42" s="54">
        <f t="shared" ca="1" si="137"/>
        <v>2</v>
      </c>
      <c r="AQ42" s="65">
        <f t="shared" ca="1" si="138"/>
        <v>90</v>
      </c>
      <c r="AR42" s="47">
        <f t="shared" ca="1" si="139"/>
        <v>3</v>
      </c>
      <c r="AS42" s="56"/>
      <c r="AT42" s="46">
        <f t="shared" ca="1" si="140"/>
        <v>1.958</v>
      </c>
      <c r="AU42" s="47">
        <f t="shared" ca="1" si="141"/>
        <v>8</v>
      </c>
      <c r="AV42" s="46">
        <f t="shared" ca="1" si="142"/>
        <v>10.25</v>
      </c>
      <c r="AW42" s="47">
        <f t="shared" ca="1" si="141"/>
        <v>15</v>
      </c>
      <c r="AX42" s="46">
        <f t="shared" ca="1" si="143"/>
        <v>313.75</v>
      </c>
      <c r="AY42" s="47">
        <f t="shared" ref="AY42" ca="1" si="183">RANK(AX42,AX$28:AX$45,0)</f>
        <v>1</v>
      </c>
      <c r="AZ42" s="46">
        <f t="shared" ca="1" si="145"/>
        <v>45.5</v>
      </c>
      <c r="BA42" s="47">
        <f t="shared" ref="BA42" ca="1" si="184">RANK(AZ42,AZ$28:AZ$45,0)</f>
        <v>12</v>
      </c>
      <c r="BB42" s="46">
        <f t="shared" ca="1" si="147"/>
        <v>68</v>
      </c>
      <c r="BC42" s="47">
        <f t="shared" ca="1" si="148"/>
        <v>9</v>
      </c>
      <c r="BD42" s="56"/>
      <c r="BE42" s="53">
        <f t="shared" ca="1" si="113"/>
        <v>47.25</v>
      </c>
      <c r="BF42" s="54">
        <f t="shared" ca="1" si="149"/>
        <v>11</v>
      </c>
      <c r="BG42" s="53">
        <f t="shared" ca="1" si="114"/>
        <v>42.25</v>
      </c>
      <c r="BH42" s="54">
        <f t="shared" ca="1" si="150"/>
        <v>4</v>
      </c>
      <c r="BI42" s="53">
        <f t="shared" ca="1" si="115"/>
        <v>26.792000000000002</v>
      </c>
      <c r="BJ42" s="54">
        <f t="shared" ca="1" si="151"/>
        <v>17</v>
      </c>
      <c r="BK42" s="53">
        <f t="shared" ca="1" si="116"/>
        <v>28.417000000000002</v>
      </c>
      <c r="BL42" s="54">
        <f t="shared" ca="1" si="152"/>
        <v>5</v>
      </c>
      <c r="BM42" s="53">
        <f t="shared" ca="1" si="117"/>
        <v>50.442</v>
      </c>
      <c r="BN42" s="54">
        <f t="shared" ca="1" si="153"/>
        <v>10</v>
      </c>
      <c r="BO42" s="53">
        <f t="shared" ca="1" si="118"/>
        <v>3.0419999999999998</v>
      </c>
      <c r="BP42" s="54">
        <f t="shared" ca="1" si="154"/>
        <v>4</v>
      </c>
      <c r="BQ42" s="65">
        <f t="shared" ca="1" si="155"/>
        <v>68</v>
      </c>
      <c r="BR42" s="47">
        <f t="shared" ca="1" si="156"/>
        <v>10</v>
      </c>
      <c r="BS42" s="56"/>
      <c r="BT42" s="57">
        <f>VLOOKUP($A42,'Ratings Season'!$A:$M,8,FALSE)</f>
        <v>-9.1</v>
      </c>
      <c r="BU42" s="54">
        <f t="shared" si="157"/>
        <v>13</v>
      </c>
      <c r="BV42" s="57">
        <f>VLOOKUP($A42,'Ratings Season'!$A:$M,4,FALSE)</f>
        <v>-6.5</v>
      </c>
      <c r="BW42" s="54">
        <f t="shared" si="157"/>
        <v>14</v>
      </c>
      <c r="BX42" s="57">
        <f>VLOOKUP($A42,'Ratings Season'!$A:$M,2,FALSE)</f>
        <v>-10</v>
      </c>
      <c r="BY42" s="58">
        <f t="shared" si="158"/>
        <v>13</v>
      </c>
    </row>
    <row r="43" spans="1:77" ht="25" customHeight="1" x14ac:dyDescent="0.2">
      <c r="A43" s="90" t="s">
        <v>1</v>
      </c>
      <c r="B43" s="53">
        <f t="shared" ca="1" si="96"/>
        <v>-0.375</v>
      </c>
      <c r="C43" s="54">
        <f t="shared" ca="1" si="119"/>
        <v>12</v>
      </c>
      <c r="D43" s="55">
        <f t="shared" ca="1" si="97"/>
        <v>2.125</v>
      </c>
      <c r="E43" s="54">
        <f t="shared" ca="1" si="119"/>
        <v>6</v>
      </c>
      <c r="F43" s="55">
        <f t="shared" ca="1" si="98"/>
        <v>75.921999999999997</v>
      </c>
      <c r="G43" s="54">
        <f t="shared" ca="1" si="120"/>
        <v>5</v>
      </c>
      <c r="H43" s="55">
        <f t="shared" ca="1" si="99"/>
        <v>-3.625</v>
      </c>
      <c r="I43" s="54">
        <f t="shared" ca="1" si="121"/>
        <v>17</v>
      </c>
      <c r="J43" s="49">
        <f t="shared" ca="1" si="100"/>
        <v>64</v>
      </c>
      <c r="K43" s="47">
        <f t="shared" ca="1" si="122"/>
        <v>9</v>
      </c>
      <c r="L43" s="56"/>
      <c r="M43" s="53">
        <f t="shared" ca="1" si="101"/>
        <v>12.558999999999999</v>
      </c>
      <c r="N43" s="54">
        <f t="shared" ca="1" si="102"/>
        <v>6</v>
      </c>
      <c r="O43" s="53">
        <f t="shared" ca="1" si="103"/>
        <v>20.7</v>
      </c>
      <c r="P43" s="54">
        <f t="shared" ca="1" si="123"/>
        <v>6</v>
      </c>
      <c r="Q43" s="53">
        <f t="shared" ca="1" si="104"/>
        <v>21.456</v>
      </c>
      <c r="R43" s="54">
        <f t="shared" ca="1" si="124"/>
        <v>9</v>
      </c>
      <c r="S43" s="55">
        <f t="shared" ca="1" si="105"/>
        <v>0.30199999999999999</v>
      </c>
      <c r="T43" s="54">
        <f t="shared" ca="1" si="125"/>
        <v>8</v>
      </c>
      <c r="U43" s="49">
        <f t="shared" ca="1" si="126"/>
        <v>75</v>
      </c>
      <c r="V43" s="47">
        <f t="shared" ca="1" si="127"/>
        <v>7</v>
      </c>
      <c r="W43" s="56"/>
      <c r="X43" s="53">
        <f t="shared" ca="1" si="106"/>
        <v>45.051000000000002</v>
      </c>
      <c r="Y43" s="54">
        <f t="shared" ca="1" si="128"/>
        <v>6</v>
      </c>
      <c r="Z43" s="53">
        <f t="shared" ca="1" si="107"/>
        <v>24.006</v>
      </c>
      <c r="AA43" s="54">
        <f t="shared" ca="1" si="129"/>
        <v>5</v>
      </c>
      <c r="AB43" s="53">
        <f t="shared" ca="1" si="108"/>
        <v>48.503999999999998</v>
      </c>
      <c r="AC43" s="54">
        <f t="shared" ca="1" si="130"/>
        <v>7</v>
      </c>
      <c r="AD43" s="53">
        <f t="shared" ca="1" si="109"/>
        <v>0.125</v>
      </c>
      <c r="AE43" s="54">
        <f t="shared" ca="1" si="131"/>
        <v>7</v>
      </c>
      <c r="AF43" s="65">
        <f t="shared" ca="1" si="132"/>
        <v>79</v>
      </c>
      <c r="AG43" s="47">
        <f t="shared" ca="1" si="133"/>
        <v>5</v>
      </c>
      <c r="AH43" s="56"/>
      <c r="AI43" s="53">
        <f t="shared" ca="1" si="110"/>
        <v>6.2309999999999999</v>
      </c>
      <c r="AJ43" s="54">
        <f t="shared" ca="1" si="134"/>
        <v>1</v>
      </c>
      <c r="AK43" s="53">
        <f t="shared" ca="1" si="111"/>
        <v>18.131</v>
      </c>
      <c r="AL43" s="54">
        <f t="shared" ca="1" si="134"/>
        <v>3</v>
      </c>
      <c r="AM43" s="53">
        <f t="shared" ca="1" si="112"/>
        <v>17.466999999999999</v>
      </c>
      <c r="AN43" s="54">
        <f t="shared" ca="1" si="135"/>
        <v>2</v>
      </c>
      <c r="AO43" s="53">
        <f t="shared" ca="1" si="136"/>
        <v>21.56</v>
      </c>
      <c r="AP43" s="54">
        <f t="shared" ca="1" si="137"/>
        <v>6</v>
      </c>
      <c r="AQ43" s="65">
        <f t="shared" ca="1" si="138"/>
        <v>92</v>
      </c>
      <c r="AR43" s="47">
        <f t="shared" ca="1" si="139"/>
        <v>2</v>
      </c>
      <c r="AS43" s="56"/>
      <c r="AT43" s="46">
        <f t="shared" ca="1" si="140"/>
        <v>2.9169999999999998</v>
      </c>
      <c r="AU43" s="47">
        <f t="shared" ca="1" si="141"/>
        <v>5</v>
      </c>
      <c r="AV43" s="46">
        <f t="shared" ca="1" si="142"/>
        <v>11.292</v>
      </c>
      <c r="AW43" s="47">
        <f t="shared" ca="1" si="141"/>
        <v>5</v>
      </c>
      <c r="AX43" s="46">
        <f t="shared" ca="1" si="143"/>
        <v>312.08300000000003</v>
      </c>
      <c r="AY43" s="47">
        <f t="shared" ref="AY43" ca="1" si="185">RANK(AX43,AX$28:AX$45,0)</f>
        <v>2</v>
      </c>
      <c r="AZ43" s="46">
        <f t="shared" ca="1" si="145"/>
        <v>51.75</v>
      </c>
      <c r="BA43" s="47">
        <f t="shared" ref="BA43" ca="1" si="186">RANK(AZ43,AZ$28:AZ$45,0)</f>
        <v>4</v>
      </c>
      <c r="BB43" s="46">
        <f t="shared" ca="1" si="147"/>
        <v>88</v>
      </c>
      <c r="BC43" s="47">
        <f t="shared" ca="1" si="148"/>
        <v>2</v>
      </c>
      <c r="BD43" s="56"/>
      <c r="BE43" s="53">
        <f t="shared" ca="1" si="113"/>
        <v>52.667000000000002</v>
      </c>
      <c r="BF43" s="54">
        <f t="shared" ca="1" si="149"/>
        <v>4</v>
      </c>
      <c r="BG43" s="53">
        <f t="shared" ca="1" si="114"/>
        <v>44.917000000000002</v>
      </c>
      <c r="BH43" s="54">
        <f t="shared" ca="1" si="150"/>
        <v>7</v>
      </c>
      <c r="BI43" s="53">
        <f t="shared" ca="1" si="115"/>
        <v>32.542000000000002</v>
      </c>
      <c r="BJ43" s="54">
        <f t="shared" ca="1" si="151"/>
        <v>11</v>
      </c>
      <c r="BK43" s="53">
        <f t="shared" ca="1" si="116"/>
        <v>33.667000000000002</v>
      </c>
      <c r="BL43" s="54">
        <f t="shared" ca="1" si="152"/>
        <v>14</v>
      </c>
      <c r="BM43" s="53">
        <f t="shared" ca="1" si="117"/>
        <v>49.485999999999997</v>
      </c>
      <c r="BN43" s="54">
        <f t="shared" ca="1" si="153"/>
        <v>12</v>
      </c>
      <c r="BO43" s="53">
        <f t="shared" ca="1" si="118"/>
        <v>-0.375</v>
      </c>
      <c r="BP43" s="54">
        <f t="shared" ca="1" si="154"/>
        <v>12</v>
      </c>
      <c r="BQ43" s="65">
        <f t="shared" ca="1" si="155"/>
        <v>55</v>
      </c>
      <c r="BR43" s="47">
        <f t="shared" ca="1" si="156"/>
        <v>15</v>
      </c>
      <c r="BS43" s="56"/>
      <c r="BT43" s="57">
        <f>VLOOKUP($A43,'Ratings Season'!$A:$M,8,FALSE)</f>
        <v>-3.5</v>
      </c>
      <c r="BU43" s="54">
        <f t="shared" si="157"/>
        <v>11</v>
      </c>
      <c r="BV43" s="57">
        <f>VLOOKUP($A43,'Ratings Season'!$A:$M,4,FALSE)</f>
        <v>-4.8</v>
      </c>
      <c r="BW43" s="54">
        <f t="shared" si="157"/>
        <v>12</v>
      </c>
      <c r="BX43" s="57">
        <f>VLOOKUP($A43,'Ratings Season'!$A:$M,2,FALSE)</f>
        <v>-3.1</v>
      </c>
      <c r="BY43" s="58">
        <f t="shared" si="158"/>
        <v>11</v>
      </c>
    </row>
    <row r="44" spans="1:77" ht="25" customHeight="1" x14ac:dyDescent="0.2">
      <c r="A44" s="91" t="s">
        <v>18</v>
      </c>
      <c r="B44" s="53">
        <f t="shared" ca="1" si="96"/>
        <v>-9.4779999999999998</v>
      </c>
      <c r="C44" s="54">
        <f t="shared" ca="1" si="119"/>
        <v>18</v>
      </c>
      <c r="D44" s="55">
        <f t="shared" ca="1" si="97"/>
        <v>-4.5220000000000002</v>
      </c>
      <c r="E44" s="54">
        <f t="shared" ca="1" si="119"/>
        <v>15</v>
      </c>
      <c r="F44" s="55">
        <f t="shared" ca="1" si="98"/>
        <v>74.442999999999998</v>
      </c>
      <c r="G44" s="54">
        <f t="shared" ca="1" si="120"/>
        <v>10</v>
      </c>
      <c r="H44" s="55">
        <f t="shared" ca="1" si="99"/>
        <v>-6.609</v>
      </c>
      <c r="I44" s="54">
        <f t="shared" ca="1" si="121"/>
        <v>18</v>
      </c>
      <c r="J44" s="49">
        <f t="shared" ca="1" si="100"/>
        <v>43</v>
      </c>
      <c r="K44" s="47">
        <f t="shared" ca="1" si="122"/>
        <v>18</v>
      </c>
      <c r="L44" s="56"/>
      <c r="M44" s="53">
        <f t="shared" ca="1" si="101"/>
        <v>9.9149999999999991</v>
      </c>
      <c r="N44" s="54">
        <f t="shared" ca="1" si="102"/>
        <v>17</v>
      </c>
      <c r="O44" s="53">
        <f t="shared" ca="1" si="103"/>
        <v>16.292999999999999</v>
      </c>
      <c r="P44" s="54">
        <f t="shared" ca="1" si="123"/>
        <v>18</v>
      </c>
      <c r="Q44" s="53">
        <f t="shared" ca="1" si="104"/>
        <v>17.664999999999999</v>
      </c>
      <c r="R44" s="54">
        <f t="shared" ca="1" si="124"/>
        <v>18</v>
      </c>
      <c r="S44" s="55">
        <f t="shared" ca="1" si="105"/>
        <v>-2.11</v>
      </c>
      <c r="T44" s="54">
        <f t="shared" ca="1" si="125"/>
        <v>17</v>
      </c>
      <c r="U44" s="49">
        <f t="shared" ca="1" si="126"/>
        <v>34</v>
      </c>
      <c r="V44" s="47">
        <f t="shared" ca="1" si="127"/>
        <v>18</v>
      </c>
      <c r="W44" s="56"/>
      <c r="X44" s="53">
        <f t="shared" ca="1" si="106"/>
        <v>39.880000000000003</v>
      </c>
      <c r="Y44" s="54">
        <f t="shared" ca="1" si="128"/>
        <v>17</v>
      </c>
      <c r="Z44" s="53">
        <f t="shared" ca="1" si="107"/>
        <v>20.440999999999999</v>
      </c>
      <c r="AA44" s="54">
        <f t="shared" ca="1" si="129"/>
        <v>18</v>
      </c>
      <c r="AB44" s="53">
        <f t="shared" ca="1" si="108"/>
        <v>45.033000000000001</v>
      </c>
      <c r="AC44" s="54">
        <f t="shared" ca="1" si="130"/>
        <v>17</v>
      </c>
      <c r="AD44" s="53">
        <f t="shared" ca="1" si="109"/>
        <v>-1.454</v>
      </c>
      <c r="AE44" s="54">
        <f t="shared" ca="1" si="131"/>
        <v>12</v>
      </c>
      <c r="AF44" s="65">
        <f t="shared" ca="1" si="132"/>
        <v>40</v>
      </c>
      <c r="AG44" s="47">
        <f t="shared" ca="1" si="133"/>
        <v>17</v>
      </c>
      <c r="AH44" s="56"/>
      <c r="AI44" s="53">
        <f t="shared" ca="1" si="110"/>
        <v>13.317</v>
      </c>
      <c r="AJ44" s="54">
        <f t="shared" ca="1" si="134"/>
        <v>18</v>
      </c>
      <c r="AK44" s="53">
        <f t="shared" ca="1" si="111"/>
        <v>27.350999999999999</v>
      </c>
      <c r="AL44" s="54">
        <f t="shared" ca="1" si="134"/>
        <v>18</v>
      </c>
      <c r="AM44" s="53">
        <f t="shared" ca="1" si="112"/>
        <v>26.065000000000001</v>
      </c>
      <c r="AN44" s="54">
        <f t="shared" ca="1" si="135"/>
        <v>17</v>
      </c>
      <c r="AO44" s="53">
        <f t="shared" ca="1" si="136"/>
        <v>29.024999999999999</v>
      </c>
      <c r="AP44" s="54">
        <f t="shared" ca="1" si="137"/>
        <v>18</v>
      </c>
      <c r="AQ44" s="65">
        <f t="shared" ca="1" si="138"/>
        <v>33</v>
      </c>
      <c r="AR44" s="47">
        <f t="shared" ca="1" si="139"/>
        <v>18</v>
      </c>
      <c r="AS44" s="56"/>
      <c r="AT44" s="46">
        <f t="shared" ca="1" si="140"/>
        <v>-2.609</v>
      </c>
      <c r="AU44" s="47">
        <f t="shared" ca="1" si="141"/>
        <v>13</v>
      </c>
      <c r="AV44" s="46">
        <f t="shared" ca="1" si="142"/>
        <v>10.391</v>
      </c>
      <c r="AW44" s="47">
        <f t="shared" ca="1" si="141"/>
        <v>12</v>
      </c>
      <c r="AX44" s="46">
        <f t="shared" ca="1" si="143"/>
        <v>307.91300000000001</v>
      </c>
      <c r="AY44" s="47">
        <f t="shared" ref="AY44" ca="1" si="187">RANK(AX44,AX$28:AX$45,0)</f>
        <v>3</v>
      </c>
      <c r="AZ44" s="46">
        <f t="shared" ca="1" si="145"/>
        <v>39.652000000000001</v>
      </c>
      <c r="BA44" s="47">
        <f t="shared" ref="BA44" ca="1" si="188">RANK(AZ44,AZ$28:AZ$45,0)</f>
        <v>18</v>
      </c>
      <c r="BB44" s="46">
        <f t="shared" ca="1" si="147"/>
        <v>58</v>
      </c>
      <c r="BC44" s="47">
        <f t="shared" ca="1" si="148"/>
        <v>12</v>
      </c>
      <c r="BD44" s="56"/>
      <c r="BE44" s="53">
        <f t="shared" ca="1" si="113"/>
        <v>32.478000000000002</v>
      </c>
      <c r="BF44" s="54">
        <f t="shared" ca="1" si="149"/>
        <v>18</v>
      </c>
      <c r="BG44" s="53">
        <f t="shared" ca="1" si="114"/>
        <v>57.347999999999999</v>
      </c>
      <c r="BH44" s="54">
        <f t="shared" ca="1" si="150"/>
        <v>17</v>
      </c>
      <c r="BI44" s="53">
        <f t="shared" ca="1" si="115"/>
        <v>25</v>
      </c>
      <c r="BJ44" s="54">
        <f t="shared" ca="1" si="151"/>
        <v>18</v>
      </c>
      <c r="BK44" s="53">
        <f t="shared" ca="1" si="116"/>
        <v>56.042999999999999</v>
      </c>
      <c r="BL44" s="54">
        <f t="shared" ca="1" si="152"/>
        <v>18</v>
      </c>
      <c r="BM44" s="53">
        <f t="shared" ca="1" si="117"/>
        <v>44.119</v>
      </c>
      <c r="BN44" s="54">
        <f t="shared" ca="1" si="153"/>
        <v>17</v>
      </c>
      <c r="BO44" s="53">
        <f t="shared" ca="1" si="118"/>
        <v>-9.4779999999999998</v>
      </c>
      <c r="BP44" s="54">
        <f t="shared" ca="1" si="154"/>
        <v>18</v>
      </c>
      <c r="BQ44" s="65">
        <f t="shared" ca="1" si="155"/>
        <v>33</v>
      </c>
      <c r="BR44" s="47">
        <f t="shared" ca="1" si="156"/>
        <v>18</v>
      </c>
      <c r="BS44" s="56"/>
      <c r="BT44" s="57">
        <f>VLOOKUP($A44,'Ratings Season'!$A:$M,8,FALSE)</f>
        <v>-39.200000000000003</v>
      </c>
      <c r="BU44" s="54">
        <f t="shared" si="157"/>
        <v>18</v>
      </c>
      <c r="BV44" s="57">
        <f>VLOOKUP($A44,'Ratings Season'!$A:$M,4,FALSE)</f>
        <v>-20.6</v>
      </c>
      <c r="BW44" s="54">
        <f t="shared" si="157"/>
        <v>17</v>
      </c>
      <c r="BX44" s="57">
        <f>VLOOKUP($A44,'Ratings Season'!$A:$M,2,FALSE)</f>
        <v>-38.6</v>
      </c>
      <c r="BY44" s="58">
        <f t="shared" si="158"/>
        <v>18</v>
      </c>
    </row>
    <row r="45" spans="1:77" ht="25" customHeight="1" thickBot="1" x14ac:dyDescent="0.25">
      <c r="A45" s="92" t="s">
        <v>12</v>
      </c>
      <c r="B45" s="59">
        <f t="shared" ca="1" si="96"/>
        <v>1.609</v>
      </c>
      <c r="C45" s="60">
        <f t="shared" ca="1" si="119"/>
        <v>7</v>
      </c>
      <c r="D45" s="61">
        <f t="shared" ca="1" si="97"/>
        <v>4.2169999999999996</v>
      </c>
      <c r="E45" s="60">
        <f t="shared" ca="1" si="119"/>
        <v>2</v>
      </c>
      <c r="F45" s="61">
        <f t="shared" ca="1" si="98"/>
        <v>78.766999999999996</v>
      </c>
      <c r="G45" s="60">
        <f t="shared" ca="1" si="120"/>
        <v>2</v>
      </c>
      <c r="H45" s="61">
        <f t="shared" ca="1" si="99"/>
        <v>4.87</v>
      </c>
      <c r="I45" s="60">
        <f t="shared" ca="1" si="121"/>
        <v>2</v>
      </c>
      <c r="J45" s="49">
        <f t="shared" ca="1" si="100"/>
        <v>91</v>
      </c>
      <c r="K45" s="47">
        <f t="shared" ca="1" si="122"/>
        <v>1</v>
      </c>
      <c r="L45" s="62"/>
      <c r="M45" s="59">
        <f t="shared" ca="1" si="101"/>
        <v>11.414</v>
      </c>
      <c r="N45" s="60">
        <f t="shared" ca="1" si="102"/>
        <v>13</v>
      </c>
      <c r="O45" s="59">
        <f t="shared" ca="1" si="103"/>
        <v>20.038</v>
      </c>
      <c r="P45" s="60">
        <f t="shared" ca="1" si="123"/>
        <v>7</v>
      </c>
      <c r="Q45" s="59">
        <f t="shared" ca="1" si="104"/>
        <v>19.283999999999999</v>
      </c>
      <c r="R45" s="60">
        <f t="shared" ca="1" si="124"/>
        <v>15</v>
      </c>
      <c r="S45" s="61">
        <f t="shared" ca="1" si="105"/>
        <v>-0.16700000000000001</v>
      </c>
      <c r="T45" s="60">
        <f t="shared" ca="1" si="125"/>
        <v>10</v>
      </c>
      <c r="U45" s="49">
        <f t="shared" ca="1" si="126"/>
        <v>59</v>
      </c>
      <c r="V45" s="47">
        <f t="shared" ca="1" si="127"/>
        <v>12</v>
      </c>
      <c r="W45" s="62"/>
      <c r="X45" s="59">
        <f t="shared" ca="1" si="106"/>
        <v>43.363</v>
      </c>
      <c r="Y45" s="60">
        <f t="shared" ca="1" si="128"/>
        <v>9</v>
      </c>
      <c r="Z45" s="59">
        <f t="shared" ca="1" si="107"/>
        <v>22.204000000000001</v>
      </c>
      <c r="AA45" s="60">
        <f t="shared" ca="1" si="129"/>
        <v>12</v>
      </c>
      <c r="AB45" s="59">
        <f t="shared" ca="1" si="108"/>
        <v>47.503999999999998</v>
      </c>
      <c r="AC45" s="60">
        <f t="shared" ca="1" si="130"/>
        <v>11</v>
      </c>
      <c r="AD45" s="59">
        <f t="shared" ca="1" si="109"/>
        <v>0.23799999999999999</v>
      </c>
      <c r="AE45" s="60">
        <f t="shared" ca="1" si="131"/>
        <v>6</v>
      </c>
      <c r="AF45" s="66">
        <f t="shared" ca="1" si="132"/>
        <v>66</v>
      </c>
      <c r="AG45" s="47">
        <f t="shared" ca="1" si="133"/>
        <v>9</v>
      </c>
      <c r="AH45" s="62"/>
      <c r="AI45" s="59">
        <f t="shared" ca="1" si="110"/>
        <v>8.4480000000000004</v>
      </c>
      <c r="AJ45" s="60">
        <f t="shared" ca="1" si="134"/>
        <v>8</v>
      </c>
      <c r="AK45" s="59">
        <f t="shared" ca="1" si="111"/>
        <v>18.614999999999998</v>
      </c>
      <c r="AL45" s="60">
        <f t="shared" ca="1" si="134"/>
        <v>7</v>
      </c>
      <c r="AM45" s="59">
        <f t="shared" ca="1" si="112"/>
        <v>19.640999999999998</v>
      </c>
      <c r="AN45" s="60">
        <f t="shared" ca="1" si="135"/>
        <v>7</v>
      </c>
      <c r="AO45" s="59">
        <f t="shared" ca="1" si="136"/>
        <v>22.515000000000001</v>
      </c>
      <c r="AP45" s="60">
        <f t="shared" ca="1" si="137"/>
        <v>8</v>
      </c>
      <c r="AQ45" s="66">
        <f t="shared" ca="1" si="138"/>
        <v>74</v>
      </c>
      <c r="AR45" s="47">
        <f t="shared" ca="1" si="139"/>
        <v>7</v>
      </c>
      <c r="AS45" s="62"/>
      <c r="AT45" s="46">
        <f t="shared" ca="1" si="140"/>
        <v>-2.13</v>
      </c>
      <c r="AU45" s="47">
        <f t="shared" ca="1" si="141"/>
        <v>12</v>
      </c>
      <c r="AV45" s="46">
        <f t="shared" ca="1" si="142"/>
        <v>11.042999999999999</v>
      </c>
      <c r="AW45" s="47">
        <f t="shared" ca="1" si="141"/>
        <v>7</v>
      </c>
      <c r="AX45" s="46">
        <f t="shared" ca="1" si="143"/>
        <v>302.78300000000002</v>
      </c>
      <c r="AY45" s="47">
        <f t="shared" ref="AY45" ca="1" si="189">RANK(AX45,AX$28:AX$45,0)</f>
        <v>6</v>
      </c>
      <c r="AZ45" s="46">
        <f t="shared" ca="1" si="145"/>
        <v>53.957000000000001</v>
      </c>
      <c r="BA45" s="47">
        <f t="shared" ref="BA45" ca="1" si="190">RANK(AZ45,AZ$28:AZ$45,0)</f>
        <v>2</v>
      </c>
      <c r="BB45" s="46">
        <f t="shared" ca="1" si="147"/>
        <v>77</v>
      </c>
      <c r="BC45" s="47">
        <f t="shared" ca="1" si="148"/>
        <v>4</v>
      </c>
      <c r="BD45" s="62"/>
      <c r="BE45" s="59">
        <f t="shared" ca="1" si="113"/>
        <v>49</v>
      </c>
      <c r="BF45" s="60">
        <f t="shared" ca="1" si="149"/>
        <v>9</v>
      </c>
      <c r="BG45" s="59">
        <f t="shared" ca="1" si="114"/>
        <v>45</v>
      </c>
      <c r="BH45" s="60">
        <f t="shared" ca="1" si="150"/>
        <v>8</v>
      </c>
      <c r="BI45" s="59">
        <f t="shared" ca="1" si="115"/>
        <v>29.739000000000001</v>
      </c>
      <c r="BJ45" s="60">
        <f t="shared" ca="1" si="151"/>
        <v>13</v>
      </c>
      <c r="BK45" s="59">
        <f t="shared" ca="1" si="116"/>
        <v>27.957000000000001</v>
      </c>
      <c r="BL45" s="60">
        <f t="shared" ca="1" si="152"/>
        <v>2</v>
      </c>
      <c r="BM45" s="59">
        <f t="shared" ca="1" si="117"/>
        <v>52.201999999999998</v>
      </c>
      <c r="BN45" s="60">
        <f t="shared" ca="1" si="153"/>
        <v>4</v>
      </c>
      <c r="BO45" s="59">
        <f t="shared" ca="1" si="118"/>
        <v>1.609</v>
      </c>
      <c r="BP45" s="60">
        <f t="shared" ca="1" si="154"/>
        <v>7</v>
      </c>
      <c r="BQ45" s="66">
        <f t="shared" ca="1" si="155"/>
        <v>78</v>
      </c>
      <c r="BR45" s="47">
        <f t="shared" ca="1" si="156"/>
        <v>5</v>
      </c>
      <c r="BS45" s="62"/>
      <c r="BT45" s="63">
        <f>VLOOKUP($A45,'Ratings Season'!$A:$M,8,FALSE)</f>
        <v>25.2</v>
      </c>
      <c r="BU45" s="60">
        <f t="shared" si="157"/>
        <v>2</v>
      </c>
      <c r="BV45" s="63">
        <f>VLOOKUP($A45,'Ratings Season'!$A:$M,4,FALSE)</f>
        <v>22.4</v>
      </c>
      <c r="BW45" s="60">
        <f t="shared" si="157"/>
        <v>1</v>
      </c>
      <c r="BX45" s="63">
        <f>VLOOKUP($A45,'Ratings Season'!$A:$M,2,FALSE)</f>
        <v>27.7</v>
      </c>
      <c r="BY45" s="64">
        <f t="shared" si="158"/>
        <v>2</v>
      </c>
    </row>
    <row r="46" spans="1:77" x14ac:dyDescent="0.2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  <c r="BM46" s="69"/>
      <c r="BN46" s="69"/>
      <c r="BO46" s="69"/>
      <c r="BP46" s="69"/>
      <c r="BQ46" s="69"/>
      <c r="BR46" s="69"/>
      <c r="BS46" s="69"/>
      <c r="BT46" s="69"/>
      <c r="BU46" s="69"/>
      <c r="BV46" s="69"/>
      <c r="BW46" s="69"/>
      <c r="BX46" s="69"/>
      <c r="BY46" s="69"/>
    </row>
  </sheetData>
  <mergeCells count="16">
    <mergeCell ref="BE26:BR26"/>
    <mergeCell ref="BT26:BY26"/>
    <mergeCell ref="BT3:BY3"/>
    <mergeCell ref="A3:A4"/>
    <mergeCell ref="B3:K3"/>
    <mergeCell ref="M3:V3"/>
    <mergeCell ref="X3:AG3"/>
    <mergeCell ref="AI3:AR3"/>
    <mergeCell ref="BE3:BR3"/>
    <mergeCell ref="A26:A27"/>
    <mergeCell ref="B26:K26"/>
    <mergeCell ref="M26:V26"/>
    <mergeCell ref="X26:AG26"/>
    <mergeCell ref="AI26:AR26"/>
    <mergeCell ref="AT3:BC3"/>
    <mergeCell ref="AT26:BC26"/>
  </mergeCells>
  <conditionalFormatting sqref="B5:B22">
    <cfRule type="dataBar" priority="3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{FB569694-D08D-5644-81D9-22BA9162780F}</x14:id>
        </ext>
      </extLst>
    </cfRule>
  </conditionalFormatting>
  <conditionalFormatting sqref="B28:B45">
    <cfRule type="dataBar" priority="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{D9734209-1216-B144-913C-33EF4358DD2A}</x14:id>
        </ext>
      </extLst>
    </cfRule>
  </conditionalFormatting>
  <conditionalFormatting sqref="D5:D22">
    <cfRule type="dataBar" priority="3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{789563E4-BC6E-BF47-94C2-8188F9DDB205}</x14:id>
        </ext>
      </extLst>
    </cfRule>
  </conditionalFormatting>
  <conditionalFormatting sqref="D28:D45">
    <cfRule type="dataBar" priority="1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{BF891C47-23C2-F548-8CBA-BA1CCB8CA77A}</x14:id>
        </ext>
      </extLst>
    </cfRule>
  </conditionalFormatting>
  <conditionalFormatting sqref="F5:F22">
    <cfRule type="dataBar" priority="3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{DEE62FF7-4BF7-614B-8DC3-AC65A4A561A1}</x14:id>
        </ext>
      </extLst>
    </cfRule>
    <cfRule type="dataBar" priority="3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{C6754CDA-E15A-1241-A9DC-4857220FA204}</x14:id>
        </ext>
      </extLst>
    </cfRule>
  </conditionalFormatting>
  <conditionalFormatting sqref="F28:F45">
    <cfRule type="dataBar" priority="1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{977BADCD-AE05-8143-B793-C46EC4FB1597}</x14:id>
        </ext>
      </extLst>
    </cfRule>
    <cfRule type="dataBar" priority="1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{AC6EDE45-2B1B-5147-B715-65EF94D49D7A}</x14:id>
        </ext>
      </extLst>
    </cfRule>
  </conditionalFormatting>
  <conditionalFormatting sqref="H5:H22">
    <cfRule type="dataBar" priority="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{D7CE242D-50AC-BB42-A047-987363C95784}</x14:id>
        </ext>
      </extLst>
    </cfRule>
  </conditionalFormatting>
  <conditionalFormatting sqref="H28:H45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{56CE503A-4D7B-794B-99E4-20081BC7F4B2}</x14:id>
        </ext>
      </extLst>
    </cfRule>
  </conditionalFormatting>
  <conditionalFormatting sqref="J5:J22">
    <cfRule type="dataBar" priority="3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{5257437F-66EB-9949-854D-A80F4DF34447}</x14:id>
        </ext>
      </extLst>
    </cfRule>
  </conditionalFormatting>
  <conditionalFormatting sqref="J28:J45">
    <cfRule type="dataBar" priority="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{95C2E28A-51F5-0443-9024-576BFEB50E50}</x14:id>
        </ext>
      </extLst>
    </cfRule>
  </conditionalFormatting>
  <conditionalFormatting sqref="M5:M22">
    <cfRule type="dataBar" priority="3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{48EAC801-20A8-D146-8337-5C2283F8769C}</x14:id>
        </ext>
      </extLst>
    </cfRule>
    <cfRule type="dataBar" priority="3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{BADC94FF-714D-0247-B412-EE2E79151773}</x14:id>
        </ext>
      </extLst>
    </cfRule>
  </conditionalFormatting>
  <conditionalFormatting sqref="M28:M45">
    <cfRule type="dataBar" priority="1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{CD15F13A-A842-3F43-B7CD-31ED28B7E7E3}</x14:id>
        </ext>
      </extLst>
    </cfRule>
    <cfRule type="dataBar" priority="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{D76A21D2-008F-B042-B64F-8782F14E0967}</x14:id>
        </ext>
      </extLst>
    </cfRule>
  </conditionalFormatting>
  <conditionalFormatting sqref="O5:O22">
    <cfRule type="dataBar" priority="3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{ABB31D35-1FC3-1842-BC3C-0F03B9BE4EAD}</x14:id>
        </ext>
      </extLst>
    </cfRule>
    <cfRule type="dataBar" priority="3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{6DA98836-D4D4-454D-8E3A-B5168688DB2E}</x14:id>
        </ext>
      </extLst>
    </cfRule>
  </conditionalFormatting>
  <conditionalFormatting sqref="O28:O45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{D26B80A4-8771-3345-B8CA-519407D2CD99}</x14:id>
        </ext>
      </extLst>
    </cfRule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{C06D13C4-A595-B64A-AFCF-365FD9A12E43}</x14:id>
        </ext>
      </extLst>
    </cfRule>
  </conditionalFormatting>
  <conditionalFormatting sqref="Q5:Q22">
    <cfRule type="dataBar" priority="3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{2846C2A6-2063-BF49-B3AC-513DAE951775}</x14:id>
        </ext>
      </extLst>
    </cfRule>
    <cfRule type="dataBar" priority="3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{7B2DAD68-19D2-2140-89FA-8013C0EC1260}</x14:id>
        </ext>
      </extLst>
    </cfRule>
  </conditionalFormatting>
  <conditionalFormatting sqref="Q28:Q45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{3ACB9F76-41F7-A144-BCE5-550186A17526}</x14:id>
        </ext>
      </extLst>
    </cfRule>
    <cfRule type="dataBar" priority="1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{420AF3A1-7E13-E54F-A154-8D7A9967790C}</x14:id>
        </ext>
      </extLst>
    </cfRule>
  </conditionalFormatting>
  <conditionalFormatting sqref="S5:S22"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{CC3893E9-0D45-9646-9C60-2D683F4679AA}</x14:id>
        </ext>
      </extLst>
    </cfRule>
  </conditionalFormatting>
  <conditionalFormatting sqref="S28:S45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{43EB1109-7EE1-1241-8FF0-3499553F0D2A}</x14:id>
        </ext>
      </extLst>
    </cfRule>
  </conditionalFormatting>
  <conditionalFormatting sqref="U5:U22">
    <cfRule type="dataBar" priority="3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{F70BA1DB-573C-1846-B483-9E91BD4E580C}</x14:id>
        </ext>
      </extLst>
    </cfRule>
  </conditionalFormatting>
  <conditionalFormatting sqref="U28:U45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{48FF58D7-D970-F348-8D7C-EF3FB98C9858}</x14:id>
        </ext>
      </extLst>
    </cfRule>
  </conditionalFormatting>
  <conditionalFormatting sqref="X5:X22">
    <cfRule type="dataBar" priority="351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{06FB5B1D-F8BB-5141-8021-9E4D44C34FB2}</x14:id>
        </ext>
      </extLst>
    </cfRule>
    <cfRule type="dataBar" priority="3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{BCDEE581-2FF3-5144-86AF-591D6F6D13A5}</x14:id>
        </ext>
      </extLst>
    </cfRule>
  </conditionalFormatting>
  <conditionalFormatting sqref="X28:X45">
    <cfRule type="dataBar" priority="151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{866A7E8F-1669-C743-8417-1ECD736CCE8B}</x14:id>
        </ext>
      </extLst>
    </cfRule>
    <cfRule type="dataBar" priority="1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{91F02369-F266-3C48-83D2-DF2D1D86F11B}</x14:id>
        </ext>
      </extLst>
    </cfRule>
  </conditionalFormatting>
  <conditionalFormatting sqref="Z5:Z22">
    <cfRule type="dataBar" priority="3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{B5EE8D3E-1B67-7948-B29C-94616A4941B1}</x14:id>
        </ext>
      </extLst>
    </cfRule>
    <cfRule type="dataBar" priority="321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{F61C9B51-3EBE-F54E-A0F2-6870820BC7C5}</x14:id>
        </ext>
      </extLst>
    </cfRule>
  </conditionalFormatting>
  <conditionalFormatting sqref="Z28:Z45">
    <cfRule type="dataBar" priority="121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{EE1ECB2D-41D6-8A48-82A6-E0AE24CAD664}</x14:id>
        </ext>
      </extLst>
    </cfRule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{838F7711-B3CF-A04A-9EC5-45A9CB3E2A92}</x14:id>
        </ext>
      </extLst>
    </cfRule>
  </conditionalFormatting>
  <conditionalFormatting sqref="AB5:AB22">
    <cfRule type="dataBar" priority="3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{823B9144-A819-D743-ACC5-B67BB57AFCA7}</x14:id>
        </ext>
      </extLst>
    </cfRule>
    <cfRule type="dataBar" priority="319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{957F76E3-0F2E-0340-9A1A-568CD84909A6}</x14:id>
        </ext>
      </extLst>
    </cfRule>
  </conditionalFormatting>
  <conditionalFormatting sqref="AB28:AB45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{F0E1ED94-EBEE-9945-BAFE-2F3BA1806D5E}</x14:id>
        </ext>
      </extLst>
    </cfRule>
    <cfRule type="dataBar" priority="119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{DC3008F8-3B16-734D-AF91-08BC94016D05}</x14:id>
        </ext>
      </extLst>
    </cfRule>
  </conditionalFormatting>
  <conditionalFormatting sqref="AD5:AD22"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{1C6E0363-49ED-2343-A889-0E287CD36CB6}</x14:id>
        </ext>
      </extLst>
    </cfRule>
    <cfRule type="dataBar" priority="317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{CDE0F0B3-1446-A444-ADB7-D7A05037B48E}</x14:id>
        </ext>
      </extLst>
    </cfRule>
  </conditionalFormatting>
  <conditionalFormatting sqref="AD28:AD45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{C9E56A48-71E9-7041-A4E6-FF354976D3F0}</x14:id>
        </ext>
      </extLst>
    </cfRule>
    <cfRule type="dataBar" priority="117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{10E074C6-947B-0347-91AF-BE36D089BD42}</x14:id>
        </ext>
      </extLst>
    </cfRule>
  </conditionalFormatting>
  <conditionalFormatting sqref="AF5:AF22">
    <cfRule type="dataBar" priority="3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{DC59B06B-8CC1-9C40-96D9-406BAD6C858B}</x14:id>
        </ext>
      </extLst>
    </cfRule>
    <cfRule type="dataBar" priority="315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{6519C13D-3AB4-0D40-9023-8F4419854B4F}</x14:id>
        </ext>
      </extLst>
    </cfRule>
  </conditionalFormatting>
  <conditionalFormatting sqref="AF28:AF45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{EE810FAA-0B5F-4E43-BF71-60C71703D3AB}</x14:id>
        </ext>
      </extLst>
    </cfRule>
    <cfRule type="dataBar" priority="115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{35AAFB78-DFAE-B847-A059-9E73C23ACC5B}</x14:id>
        </ext>
      </extLst>
    </cfRule>
  </conditionalFormatting>
  <conditionalFormatting sqref="AI5:AI22">
    <cfRule type="dataBar" priority="3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{32EE23E4-ED8C-924A-B34E-BB7528E040C1}</x14:id>
        </ext>
      </extLst>
    </cfRule>
    <cfRule type="dataBar" priority="3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{15223F0C-CC7A-004D-AF60-38255263F27B}</x14:id>
        </ext>
      </extLst>
    </cfRule>
  </conditionalFormatting>
  <conditionalFormatting sqref="AI28:AI45">
    <cfRule type="dataBar" priority="1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{D542FE72-7520-FC4E-8BB1-D0B92D8D8DAB}</x14:id>
        </ext>
      </extLst>
    </cfRule>
    <cfRule type="dataBar" priority="1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{4F38BEEB-175E-784E-A093-DB37A1CAA879}</x14:id>
        </ext>
      </extLst>
    </cfRule>
  </conditionalFormatting>
  <conditionalFormatting sqref="AK5:AK22">
    <cfRule type="dataBar" priority="3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{1E2F0FB5-F8D8-A747-979E-20F4498CAE94}</x14:id>
        </ext>
      </extLst>
    </cfRule>
    <cfRule type="dataBar" priority="3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{04A19099-C33C-6D4D-BD54-49B573E739C3}</x14:id>
        </ext>
      </extLst>
    </cfRule>
  </conditionalFormatting>
  <conditionalFormatting sqref="AK28:AK45">
    <cfRule type="dataBar" priority="1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{6858E28B-A074-5140-89E4-BE7C61AFB18C}</x14:id>
        </ext>
      </extLst>
    </cfRule>
    <cfRule type="dataBar" priority="1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{CEAAEE26-4E62-D540-9D81-83C6FE6C86F0}</x14:id>
        </ext>
      </extLst>
    </cfRule>
  </conditionalFormatting>
  <conditionalFormatting sqref="AM5:AM22">
    <cfRule type="dataBar" priority="3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{CB3E5DB7-83A7-6842-9F21-1A3EE0337D2D}</x14:id>
        </ext>
      </extLst>
    </cfRule>
    <cfRule type="dataBar" priority="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{5DBDC310-60CF-7041-B0F2-A630A07A3443}</x14:id>
        </ext>
      </extLst>
    </cfRule>
  </conditionalFormatting>
  <conditionalFormatting sqref="AM28:AM45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{5F6CF4E6-23F6-4E4E-BA29-E1EB46E5A0FD}</x14:id>
        </ext>
      </extLst>
    </cfRule>
    <cfRule type="dataBar" priority="1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{6A725B26-E43E-4641-A6C3-7BF30D1734E1}</x14:id>
        </ext>
      </extLst>
    </cfRule>
  </conditionalFormatting>
  <conditionalFormatting sqref="AO5:AO22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{164ED5D7-3BA2-8D4E-8297-59EFDE4B2530}</x14:id>
        </ext>
      </extLst>
    </cfRule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{92620483-A36D-B04C-97EC-B87CACE91408}</x14:id>
        </ext>
      </extLst>
    </cfRule>
  </conditionalFormatting>
  <conditionalFormatting sqref="AO28:AO45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{C619B240-0DCC-6945-A8A4-5E56C7950D6B}</x14:id>
        </ext>
      </extLst>
    </cfRule>
    <cfRule type="dataBar" priority="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{E2536D8B-83F0-F84C-9BBA-9DF54A05AE86}</x14:id>
        </ext>
      </extLst>
    </cfRule>
  </conditionalFormatting>
  <conditionalFormatting sqref="AQ5:AQ22">
    <cfRule type="dataBar" priority="3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{6922B0CD-0C05-7240-9C5D-0A67F986C4F0}</x14:id>
        </ext>
      </extLst>
    </cfRule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{DC4212B8-5A27-8F47-95DB-F61EB0754ED6}</x14:id>
        </ext>
      </extLst>
    </cfRule>
  </conditionalFormatting>
  <conditionalFormatting sqref="AQ28:AQ45">
    <cfRule type="dataBar" priority="1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{104B39FD-C467-7048-991B-F966C2B7C8D8}</x14:id>
        </ext>
      </extLst>
    </cfRule>
    <cfRule type="dataBar" priority="1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{97626E79-12E8-8747-A936-863EB48256A5}</x14:id>
        </ext>
      </extLst>
    </cfRule>
  </conditionalFormatting>
  <conditionalFormatting sqref="AT5:AT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{CCC8C991-25EA-1645-B642-FB48C2733B0A}</x14:id>
        </ext>
      </extLst>
    </cfRule>
    <cfRule type="dataBar" priority="19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{EFF7C71A-3C5C-9B40-B21C-5F46ACB971E6}</x14:id>
        </ext>
      </extLst>
    </cfRule>
  </conditionalFormatting>
  <conditionalFormatting sqref="AT28:AT45">
    <cfRule type="dataBar" priority="9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{3FE0A601-59D9-0D4B-BA46-14A2F7730347}</x14:id>
        </ext>
      </extLst>
    </cfRule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{7DB4D48D-0782-B844-9C35-B28672674103}</x14:id>
        </ext>
      </extLst>
    </cfRule>
  </conditionalFormatting>
  <conditionalFormatting sqref="AV5:AV22">
    <cfRule type="dataBar" priority="17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{705C8DA3-7334-2A4B-B273-0E8CE0EA25E4}</x14:id>
        </ext>
      </extLst>
    </cfRule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{2C33E31F-3316-BE47-B653-AF8D2CB98B99}</x14:id>
        </ext>
      </extLst>
    </cfRule>
  </conditionalFormatting>
  <conditionalFormatting sqref="AV28:AV45">
    <cfRule type="dataBar" priority="7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{DBDAEDB2-18C5-7B43-82E3-AC975489F64F}</x14:id>
        </ext>
      </extLst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{D647820F-1895-CC4F-9800-FA62EF7D6252}</x14:id>
        </ext>
      </extLst>
    </cfRule>
  </conditionalFormatting>
  <conditionalFormatting sqref="AX5:AX22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{9DB35F1E-4417-044A-A272-0313F1240ACC}</x14:id>
        </ext>
      </extLst>
    </cfRule>
    <cfRule type="dataBar" priority="15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{5F5E2961-0A68-1D48-9D90-50EC7A664410}</x14:id>
        </ext>
      </extLst>
    </cfRule>
  </conditionalFormatting>
  <conditionalFormatting sqref="AX28:AX45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{021904DC-6389-9644-851F-BCC2473B47BA}</x14:id>
        </ext>
      </extLst>
    </cfRule>
    <cfRule type="dataBar" priority="5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{1AA59A1E-246E-1843-8820-EAD33A2BA1FD}</x14:id>
        </ext>
      </extLst>
    </cfRule>
  </conditionalFormatting>
  <conditionalFormatting sqref="AZ5:AZ22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{4B1DA912-B3A8-3B4A-BD6E-7FDE9D90F2B2}</x14:id>
        </ext>
      </extLst>
    </cfRule>
    <cfRule type="dataBar" priority="13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{4FE7459A-2A7F-1A49-86A8-8BFAAD6546C2}</x14:id>
        </ext>
      </extLst>
    </cfRule>
  </conditionalFormatting>
  <conditionalFormatting sqref="AZ28:AZ45">
    <cfRule type="dataBar" priority="3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{3183379B-A176-A04E-B6FA-BF6229409044}</x14:id>
        </ext>
      </extLst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{7CF52BC9-A104-734C-880F-ADA70713D9EA}</x14:id>
        </ext>
      </extLst>
    </cfRule>
  </conditionalFormatting>
  <conditionalFormatting sqref="BB5:BB22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{1541857D-AB3B-954D-A92A-9A7C1EF3A53C}</x14:id>
        </ext>
      </extLst>
    </cfRule>
    <cfRule type="dataBar" priority="11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{31C16387-6819-134A-A11A-3F200BEFCEB1}</x14:id>
        </ext>
      </extLst>
    </cfRule>
  </conditionalFormatting>
  <conditionalFormatting sqref="BB28:BB45">
    <cfRule type="dataBar" priority="1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{EC46BED9-1FA4-EB46-80A2-F85A4C7B2355}</x14:id>
        </ext>
      </extLs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{97E7FF19-6050-334D-AFA7-056E9DF45142}</x14:id>
        </ext>
      </extLst>
    </cfRule>
  </conditionalFormatting>
  <conditionalFormatting sqref="BE5:BE22">
    <cfRule type="dataBar" priority="3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{800A73E5-4695-504F-AD03-BFD5D605B266}</x14:id>
        </ext>
      </extLst>
    </cfRule>
    <cfRule type="dataBar" priority="342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{3EAAFD13-09B4-7245-9FD1-D998F1F9B044}</x14:id>
        </ext>
      </extLst>
    </cfRule>
  </conditionalFormatting>
  <conditionalFormatting sqref="BE28:BE45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{91F7159E-B679-4D4A-89D1-C62F5A39C7AC}</x14:id>
        </ext>
      </extLst>
    </cfRule>
    <cfRule type="dataBar" priority="142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{486EFFB1-6FD9-9C43-B6BC-EF62FB29E325}</x14:id>
        </ext>
      </extLst>
    </cfRule>
  </conditionalFormatting>
  <conditionalFormatting sqref="BG5:BG22">
    <cfRule type="dataBar" priority="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{6AD1B367-10AB-BA4E-BBA5-CF31605C2E8F}</x14:id>
        </ext>
      </extLst>
    </cfRule>
    <cfRule type="dataBar" priority="340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{5C4BFD6E-22AD-0F4F-934F-D07B9F69D793}</x14:id>
        </ext>
      </extLst>
    </cfRule>
  </conditionalFormatting>
  <conditionalFormatting sqref="BG28:BG45">
    <cfRule type="dataBar" priority="140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{77E9B44D-3730-FE49-B2AF-2E43FE33EBDF}</x14:id>
        </ext>
      </extLst>
    </cfRule>
    <cfRule type="dataBar" priority="1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{619BC3E9-88ED-934D-B693-4FC02F885F1A}</x14:id>
        </ext>
      </extLst>
    </cfRule>
  </conditionalFormatting>
  <conditionalFormatting sqref="BI5:BI22">
    <cfRule type="dataBar" priority="338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{5BC64A1E-F72C-FE47-96F1-CCBE61CD7F88}</x14:id>
        </ext>
      </extLst>
    </cfRule>
    <cfRule type="dataBar" priority="3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{4E64B8A7-BE93-2246-8DD3-2C4C72FA4DEA}</x14:id>
        </ext>
      </extLst>
    </cfRule>
  </conditionalFormatting>
  <conditionalFormatting sqref="BI28:BI45">
    <cfRule type="dataBar" priority="138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{ABBD31F1-1511-7C4D-8AC0-279703C91548}</x14:id>
        </ext>
      </extLst>
    </cfRule>
    <cfRule type="dataBar" priority="1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{7F701996-73DF-1C43-832B-E796510C0DDD}</x14:id>
        </ext>
      </extLst>
    </cfRule>
  </conditionalFormatting>
  <conditionalFormatting sqref="BK5:BK22"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{C3380EEE-E885-4741-A6CD-DB2CA13BE20B}</x14:id>
        </ext>
      </extLst>
    </cfRule>
    <cfRule type="dataBar" priority="336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{37F71392-FAF4-9649-B8E3-950F5C070B05}</x14:id>
        </ext>
      </extLst>
    </cfRule>
  </conditionalFormatting>
  <conditionalFormatting sqref="BK28:BK45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{A6C83071-209C-B84D-91D6-81F4EDAC10DC}</x14:id>
        </ext>
      </extLst>
    </cfRule>
    <cfRule type="dataBar" priority="136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{0ADE1224-A8DC-7F4C-9D02-EB51432333FD}</x14:id>
        </ext>
      </extLst>
    </cfRule>
  </conditionalFormatting>
  <conditionalFormatting sqref="BM5:BM22">
    <cfRule type="dataBar" priority="334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{2862E5C6-7327-8B49-8CF9-B36D10C6DACD}</x14:id>
        </ext>
      </extLst>
    </cfRule>
    <cfRule type="dataBar" priority="3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{9864DC77-18D2-A440-B615-CAF114C5E2A9}</x14:id>
        </ext>
      </extLst>
    </cfRule>
  </conditionalFormatting>
  <conditionalFormatting sqref="BM28:BM45">
    <cfRule type="dataBar" priority="134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{8FC8C0F9-6971-5844-BB41-2BD4B669786B}</x14:id>
        </ext>
      </extLst>
    </cfRule>
    <cfRule type="dataBar" priority="1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{45AAA35D-A74D-3840-B61D-0C34CD178139}</x14:id>
        </ext>
      </extLst>
    </cfRule>
  </conditionalFormatting>
  <conditionalFormatting sqref="BO5:BO22">
    <cfRule type="dataBar" priority="3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{763B86D3-B06C-034A-9137-8DE7699B4B4D}</x14:id>
        </ext>
      </extLst>
    </cfRule>
    <cfRule type="dataBar" priority="332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{F659D4F6-DBA7-0844-B2A8-DDFE48FB0370}</x14:id>
        </ext>
      </extLst>
    </cfRule>
  </conditionalFormatting>
  <conditionalFormatting sqref="BO28:BO45">
    <cfRule type="dataBar" priority="1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{5404F5D3-BABE-C348-867B-3D30466CE71B}</x14:id>
        </ext>
      </extLst>
    </cfRule>
    <cfRule type="dataBar" priority="132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{DFD69D06-4E91-5F4D-87C0-1DD482D3216D}</x14:id>
        </ext>
      </extLst>
    </cfRule>
  </conditionalFormatting>
  <conditionalFormatting sqref="BQ5:BQ22">
    <cfRule type="dataBar" priority="3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{BBA24257-FC8D-6443-AAA2-63C2D3150200}</x14:id>
        </ext>
      </extLst>
    </cfRule>
    <cfRule type="dataBar" priority="323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{5869BFC4-9E79-1B46-BB50-B54BFB07E228}</x14:id>
        </ext>
      </extLst>
    </cfRule>
  </conditionalFormatting>
  <conditionalFormatting sqref="BQ28:BQ45">
    <cfRule type="dataBar" priority="1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{05682924-BDB3-C941-809C-7C9BE7160A63}</x14:id>
        </ext>
      </extLst>
    </cfRule>
    <cfRule type="dataBar" priority="123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{86092DC6-58C5-6A47-B231-415886C71FA2}</x14:id>
        </ext>
      </extLst>
    </cfRule>
  </conditionalFormatting>
  <conditionalFormatting sqref="BT5:BT22">
    <cfRule type="dataBar" priority="33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{1ED7D992-344B-7E4C-ABA7-FD595B5ECFD0}</x14:id>
        </ext>
      </extLst>
    </cfRule>
  </conditionalFormatting>
  <conditionalFormatting sqref="BT28:BT45">
    <cfRule type="dataBar" priority="131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{8E1DAD71-B189-C046-B93D-920A95384435}</x14:id>
        </ext>
      </extLst>
    </cfRule>
  </conditionalFormatting>
  <conditionalFormatting sqref="BV5:BV22">
    <cfRule type="dataBar" priority="33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{8674D4E7-EE55-0F46-BF47-A99270A70C98}</x14:id>
        </ext>
      </extLst>
    </cfRule>
  </conditionalFormatting>
  <conditionalFormatting sqref="BV28:BV45">
    <cfRule type="dataBar" priority="130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{B46999E5-1337-C046-A98E-12538B23AF8D}</x14:id>
        </ext>
      </extLst>
    </cfRule>
  </conditionalFormatting>
  <conditionalFormatting sqref="BX5:BX22">
    <cfRule type="dataBar" priority="329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{E38D6261-FEA6-B947-B9D6-5B5A4EA75F17}</x14:id>
        </ext>
      </extLst>
    </cfRule>
  </conditionalFormatting>
  <conditionalFormatting sqref="BX28:BX45">
    <cfRule type="dataBar" priority="129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{A2132F9B-2140-6F47-8463-FAEB09606DA5}</x14:id>
        </ext>
      </extLst>
    </cfRule>
  </conditionalFormatting>
  <dataValidations count="2">
    <dataValidation type="list" allowBlank="1" showErrorMessage="1" sqref="AD1" xr:uid="{A15A48BC-4936-EC48-A45D-08284277CA77}">
      <formula1>"2025, 2024, 2023, 2022, 2021, 2020, 2019, 2018"</formula1>
    </dataValidation>
    <dataValidation type="list" allowBlank="1" showInputMessage="1" showErrorMessage="1" sqref="B24 B1" xr:uid="{FF7C8B0E-D653-2841-BD05-711C1C5280BD}">
      <formula1>"2025, 2024, 2023, 2022, 2021"</formula1>
    </dataValidation>
  </dataValidations>
  <pageMargins left="0.7" right="0.7" top="0.75" bottom="0.75" header="0.3" footer="0.3"/>
  <ignoredErrors>
    <ignoredError sqref="B5:AG23 AI5:AR47 BE5:BY109 B25:AG51 C24:AG24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569694-D08D-5644-81D9-22BA916278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B5:B22</xm:sqref>
        </x14:conditionalFormatting>
        <x14:conditionalFormatting xmlns:xm="http://schemas.microsoft.com/office/excel/2006/main">
          <x14:cfRule type="dataBar" id="{D9734209-1216-B144-913C-33EF4358DD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B28:B45</xm:sqref>
        </x14:conditionalFormatting>
        <x14:conditionalFormatting xmlns:xm="http://schemas.microsoft.com/office/excel/2006/main">
          <x14:cfRule type="dataBar" id="{789563E4-BC6E-BF47-94C2-8188F9DDB2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D5:D22</xm:sqref>
        </x14:conditionalFormatting>
        <x14:conditionalFormatting xmlns:xm="http://schemas.microsoft.com/office/excel/2006/main">
          <x14:cfRule type="dataBar" id="{BF891C47-23C2-F548-8CBA-BA1CCB8CA7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D28:D45</xm:sqref>
        </x14:conditionalFormatting>
        <x14:conditionalFormatting xmlns:xm="http://schemas.microsoft.com/office/excel/2006/main">
          <x14:cfRule type="dataBar" id="{DEE62FF7-4BF7-614B-8DC3-AC65A4A561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6754CDA-E15A-1241-A9DC-4857220FA204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F5:F22</xm:sqref>
        </x14:conditionalFormatting>
        <x14:conditionalFormatting xmlns:xm="http://schemas.microsoft.com/office/excel/2006/main">
          <x14:cfRule type="dataBar" id="{977BADCD-AE05-8143-B793-C46EC4FB1597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14:cfRule type="dataBar" id="{AC6EDE45-2B1B-5147-B715-65EF94D49D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F28:F45</xm:sqref>
        </x14:conditionalFormatting>
        <x14:conditionalFormatting xmlns:xm="http://schemas.microsoft.com/office/excel/2006/main">
          <x14:cfRule type="dataBar" id="{D7CE242D-50AC-BB42-A047-987363C957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H5:H22</xm:sqref>
        </x14:conditionalFormatting>
        <x14:conditionalFormatting xmlns:xm="http://schemas.microsoft.com/office/excel/2006/main">
          <x14:cfRule type="dataBar" id="{56CE503A-4D7B-794B-99E4-20081BC7F4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H28:H45</xm:sqref>
        </x14:conditionalFormatting>
        <x14:conditionalFormatting xmlns:xm="http://schemas.microsoft.com/office/excel/2006/main">
          <x14:cfRule type="dataBar" id="{5257437F-66EB-9949-854D-A80F4DF344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J5:J22</xm:sqref>
        </x14:conditionalFormatting>
        <x14:conditionalFormatting xmlns:xm="http://schemas.microsoft.com/office/excel/2006/main">
          <x14:cfRule type="dataBar" id="{95C2E28A-51F5-0443-9024-576BFEB50E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J28:J45</xm:sqref>
        </x14:conditionalFormatting>
        <x14:conditionalFormatting xmlns:xm="http://schemas.microsoft.com/office/excel/2006/main">
          <x14:cfRule type="dataBar" id="{48EAC801-20A8-D146-8337-5C2283F876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ADC94FF-714D-0247-B412-EE2E79151773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M5:M22</xm:sqref>
        </x14:conditionalFormatting>
        <x14:conditionalFormatting xmlns:xm="http://schemas.microsoft.com/office/excel/2006/main">
          <x14:cfRule type="dataBar" id="{CD15F13A-A842-3F43-B7CD-31ED28B7E7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76A21D2-008F-B042-B64F-8782F14E0967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M28:M45</xm:sqref>
        </x14:conditionalFormatting>
        <x14:conditionalFormatting xmlns:xm="http://schemas.microsoft.com/office/excel/2006/main">
          <x14:cfRule type="dataBar" id="{ABB31D35-1FC3-1842-BC3C-0F03B9BE4E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DA98836-D4D4-454D-8E3A-B5168688DB2E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O5:O22</xm:sqref>
        </x14:conditionalFormatting>
        <x14:conditionalFormatting xmlns:xm="http://schemas.microsoft.com/office/excel/2006/main">
          <x14:cfRule type="dataBar" id="{D26B80A4-8771-3345-B8CA-519407D2CD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06D13C4-A595-B64A-AFCF-365FD9A12E43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O28:O45</xm:sqref>
        </x14:conditionalFormatting>
        <x14:conditionalFormatting xmlns:xm="http://schemas.microsoft.com/office/excel/2006/main">
          <x14:cfRule type="dataBar" id="{2846C2A6-2063-BF49-B3AC-513DAE9517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B2DAD68-19D2-2140-89FA-8013C0EC1260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Q5:Q22</xm:sqref>
        </x14:conditionalFormatting>
        <x14:conditionalFormatting xmlns:xm="http://schemas.microsoft.com/office/excel/2006/main">
          <x14:cfRule type="dataBar" id="{3ACB9F76-41F7-A144-BCE5-550186A175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20AF3A1-7E13-E54F-A154-8D7A9967790C}">
            <x14:dataBar minLength="0" maxLength="100" border="1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Q28:Q45</xm:sqref>
        </x14:conditionalFormatting>
        <x14:conditionalFormatting xmlns:xm="http://schemas.microsoft.com/office/excel/2006/main">
          <x14:cfRule type="dataBar" id="{CC3893E9-0D45-9646-9C60-2D683F4679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S5:S22</xm:sqref>
        </x14:conditionalFormatting>
        <x14:conditionalFormatting xmlns:xm="http://schemas.microsoft.com/office/excel/2006/main">
          <x14:cfRule type="dataBar" id="{43EB1109-7EE1-1241-8FF0-3499553F0D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S28:S45</xm:sqref>
        </x14:conditionalFormatting>
        <x14:conditionalFormatting xmlns:xm="http://schemas.microsoft.com/office/excel/2006/main">
          <x14:cfRule type="dataBar" id="{F70BA1DB-573C-1846-B483-9E91BD4E58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U5:U22</xm:sqref>
        </x14:conditionalFormatting>
        <x14:conditionalFormatting xmlns:xm="http://schemas.microsoft.com/office/excel/2006/main">
          <x14:cfRule type="dataBar" id="{48FF58D7-D970-F348-8D7C-EF3FB98C98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U28:U45</xm:sqref>
        </x14:conditionalFormatting>
        <x14:conditionalFormatting xmlns:xm="http://schemas.microsoft.com/office/excel/2006/main">
          <x14:cfRule type="dataBar" id="{06FB5B1D-F8BB-5141-8021-9E4D44C34FB2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14:cfRule type="dataBar" id="{BCDEE581-2FF3-5144-86AF-591D6F6D13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X5:X22</xm:sqref>
        </x14:conditionalFormatting>
        <x14:conditionalFormatting xmlns:xm="http://schemas.microsoft.com/office/excel/2006/main">
          <x14:cfRule type="dataBar" id="{866A7E8F-1669-C743-8417-1ECD736CCE8B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14:cfRule type="dataBar" id="{91F02369-F266-3C48-83D2-DF2D1D86F1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X28:X45</xm:sqref>
        </x14:conditionalFormatting>
        <x14:conditionalFormatting xmlns:xm="http://schemas.microsoft.com/office/excel/2006/main">
          <x14:cfRule type="dataBar" id="{B5EE8D3E-1B67-7948-B29C-94616A4941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61C9B51-3EBE-F54E-A0F2-6870820BC7C5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Z5:Z22</xm:sqref>
        </x14:conditionalFormatting>
        <x14:conditionalFormatting xmlns:xm="http://schemas.microsoft.com/office/excel/2006/main">
          <x14:cfRule type="dataBar" id="{EE1ECB2D-41D6-8A48-82A6-E0AE24CAD664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14:cfRule type="dataBar" id="{838F7711-B3CF-A04A-9EC5-45A9CB3E2A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Z28:Z45</xm:sqref>
        </x14:conditionalFormatting>
        <x14:conditionalFormatting xmlns:xm="http://schemas.microsoft.com/office/excel/2006/main">
          <x14:cfRule type="dataBar" id="{823B9144-A819-D743-ACC5-B67BB57AFC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57F76E3-0F2E-0340-9A1A-568CD84909A6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AB5:AB22</xm:sqref>
        </x14:conditionalFormatting>
        <x14:conditionalFormatting xmlns:xm="http://schemas.microsoft.com/office/excel/2006/main">
          <x14:cfRule type="dataBar" id="{F0E1ED94-EBEE-9945-BAFE-2F3BA1806D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C3008F8-3B16-734D-AF91-08BC94016D05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AB28:AB45</xm:sqref>
        </x14:conditionalFormatting>
        <x14:conditionalFormatting xmlns:xm="http://schemas.microsoft.com/office/excel/2006/main">
          <x14:cfRule type="dataBar" id="{1C6E0363-49ED-2343-A889-0E287CD36C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DE0F0B3-1446-A444-ADB7-D7A05037B48E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AD5:AD22</xm:sqref>
        </x14:conditionalFormatting>
        <x14:conditionalFormatting xmlns:xm="http://schemas.microsoft.com/office/excel/2006/main">
          <x14:cfRule type="dataBar" id="{C9E56A48-71E9-7041-A4E6-FF354976D3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0E074C6-947B-0347-91AF-BE36D089BD42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AD28:AD45</xm:sqref>
        </x14:conditionalFormatting>
        <x14:conditionalFormatting xmlns:xm="http://schemas.microsoft.com/office/excel/2006/main">
          <x14:cfRule type="dataBar" id="{DC59B06B-8CC1-9C40-96D9-406BAD6C85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519C13D-3AB4-0D40-9023-8F4419854B4F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AF5:AF22</xm:sqref>
        </x14:conditionalFormatting>
        <x14:conditionalFormatting xmlns:xm="http://schemas.microsoft.com/office/excel/2006/main">
          <x14:cfRule type="dataBar" id="{EE810FAA-0B5F-4E43-BF71-60C71703D3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5AAFB78-DFAE-B847-A059-9E73C23ACC5B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AF28:AF45</xm:sqref>
        </x14:conditionalFormatting>
        <x14:conditionalFormatting xmlns:xm="http://schemas.microsoft.com/office/excel/2006/main">
          <x14:cfRule type="dataBar" id="{32EE23E4-ED8C-924A-B34E-BB7528E040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5223F0C-CC7A-004D-AF60-38255263F27B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AI5:AI22</xm:sqref>
        </x14:conditionalFormatting>
        <x14:conditionalFormatting xmlns:xm="http://schemas.microsoft.com/office/excel/2006/main">
          <x14:cfRule type="dataBar" id="{D542FE72-7520-FC4E-8BB1-D0B92D8D8D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F38BEEB-175E-784E-A093-DB37A1CAA879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AI28:AI45</xm:sqref>
        </x14:conditionalFormatting>
        <x14:conditionalFormatting xmlns:xm="http://schemas.microsoft.com/office/excel/2006/main">
          <x14:cfRule type="dataBar" id="{1E2F0FB5-F8D8-A747-979E-20F4498CAE94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4A19099-C33C-6D4D-BD54-49B573E739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AK5:AK22</xm:sqref>
        </x14:conditionalFormatting>
        <x14:conditionalFormatting xmlns:xm="http://schemas.microsoft.com/office/excel/2006/main">
          <x14:cfRule type="dataBar" id="{6858E28B-A074-5140-89E4-BE7C61AFB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EAAEE26-4E62-D540-9D81-83C6FE6C86F0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AK28:AK45</xm:sqref>
        </x14:conditionalFormatting>
        <x14:conditionalFormatting xmlns:xm="http://schemas.microsoft.com/office/excel/2006/main">
          <x14:cfRule type="dataBar" id="{CB3E5DB7-83A7-6842-9F21-1A3EE0337D2D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DBDC310-60CF-7041-B0F2-A630A07A34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AM5:AM22</xm:sqref>
        </x14:conditionalFormatting>
        <x14:conditionalFormatting xmlns:xm="http://schemas.microsoft.com/office/excel/2006/main">
          <x14:cfRule type="dataBar" id="{5F6CF4E6-23F6-4E4E-BA29-E1EB46E5A0FD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A725B26-E43E-4641-A6C3-7BF30D1734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AM28:AM45</xm:sqref>
        </x14:conditionalFormatting>
        <x14:conditionalFormatting xmlns:xm="http://schemas.microsoft.com/office/excel/2006/main">
          <x14:cfRule type="dataBar" id="{164ED5D7-3BA2-8D4E-8297-59EFDE4B2530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2620483-A36D-B04C-97EC-B87CACE914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AO5:AO22</xm:sqref>
        </x14:conditionalFormatting>
        <x14:conditionalFormatting xmlns:xm="http://schemas.microsoft.com/office/excel/2006/main">
          <x14:cfRule type="dataBar" id="{C619B240-0DCC-6945-A8A4-5E56C7950D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2536D8B-83F0-F84C-9BBA-9DF54A05AE86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AO28:AO45</xm:sqref>
        </x14:conditionalFormatting>
        <x14:conditionalFormatting xmlns:xm="http://schemas.microsoft.com/office/excel/2006/main">
          <x14:cfRule type="dataBar" id="{6922B0CD-0C05-7240-9C5D-0A67F986C4F0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C4212B8-5A27-8F47-95DB-F61EB0754E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AQ5:AQ22</xm:sqref>
        </x14:conditionalFormatting>
        <x14:conditionalFormatting xmlns:xm="http://schemas.microsoft.com/office/excel/2006/main">
          <x14:cfRule type="dataBar" id="{104B39FD-C467-7048-991B-F966C2B7C8D8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7626E79-12E8-8747-A936-863EB48256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AQ28:AQ45</xm:sqref>
        </x14:conditionalFormatting>
        <x14:conditionalFormatting xmlns:xm="http://schemas.microsoft.com/office/excel/2006/main">
          <x14:cfRule type="dataBar" id="{CCC8C991-25EA-1645-B642-FB48C2733B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FF7C71A-3C5C-9B40-B21C-5F46ACB971E6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m:sqref>AT5:AT22</xm:sqref>
        </x14:conditionalFormatting>
        <x14:conditionalFormatting xmlns:xm="http://schemas.microsoft.com/office/excel/2006/main">
          <x14:cfRule type="dataBar" id="{3FE0A601-59D9-0D4B-BA46-14A2F7730347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14:cfRule type="dataBar" id="{7DB4D48D-0782-B844-9C35-B286726741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AT28:AT45</xm:sqref>
        </x14:conditionalFormatting>
        <x14:conditionalFormatting xmlns:xm="http://schemas.microsoft.com/office/excel/2006/main">
          <x14:cfRule type="dataBar" id="{705C8DA3-7334-2A4B-B273-0E8CE0EA25E4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14:cfRule type="dataBar" id="{2C33E31F-3316-BE47-B653-AF8D2CB98B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AV5:AV22</xm:sqref>
        </x14:conditionalFormatting>
        <x14:conditionalFormatting xmlns:xm="http://schemas.microsoft.com/office/excel/2006/main">
          <x14:cfRule type="dataBar" id="{DBDAEDB2-18C5-7B43-82E3-AC975489F64F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14:cfRule type="dataBar" id="{D647820F-1895-CC4F-9800-FA62EF7D62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AV28:AV45</xm:sqref>
        </x14:conditionalFormatting>
        <x14:conditionalFormatting xmlns:xm="http://schemas.microsoft.com/office/excel/2006/main">
          <x14:cfRule type="dataBar" id="{9DB35F1E-4417-044A-A272-0313F1240A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F5E2961-0A68-1D48-9D90-50EC7A664410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m:sqref>AX5:AX22</xm:sqref>
        </x14:conditionalFormatting>
        <x14:conditionalFormatting xmlns:xm="http://schemas.microsoft.com/office/excel/2006/main">
          <x14:cfRule type="dataBar" id="{021904DC-6389-9644-851F-BCC2473B47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AA59A1E-246E-1843-8820-EAD33A2BA1FD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m:sqref>AX28:AX45</xm:sqref>
        </x14:conditionalFormatting>
        <x14:conditionalFormatting xmlns:xm="http://schemas.microsoft.com/office/excel/2006/main">
          <x14:cfRule type="dataBar" id="{4B1DA912-B3A8-3B4A-BD6E-7FDE9D90F2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FE7459A-2A7F-1A49-86A8-8BFAAD6546C2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m:sqref>AZ5:AZ22</xm:sqref>
        </x14:conditionalFormatting>
        <x14:conditionalFormatting xmlns:xm="http://schemas.microsoft.com/office/excel/2006/main">
          <x14:cfRule type="dataBar" id="{3183379B-A176-A04E-B6FA-BF6229409044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14:cfRule type="dataBar" id="{7CF52BC9-A104-734C-880F-ADA70713D9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AZ28:AZ45</xm:sqref>
        </x14:conditionalFormatting>
        <x14:conditionalFormatting xmlns:xm="http://schemas.microsoft.com/office/excel/2006/main">
          <x14:cfRule type="dataBar" id="{1541857D-AB3B-954D-A92A-9A7C1EF3A5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1C16387-6819-134A-A11A-3F200BEFCEB1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m:sqref>BB5:BB22</xm:sqref>
        </x14:conditionalFormatting>
        <x14:conditionalFormatting xmlns:xm="http://schemas.microsoft.com/office/excel/2006/main">
          <x14:cfRule type="dataBar" id="{EC46BED9-1FA4-EB46-80A2-F85A4C7B2355}">
            <x14:dataBar minLength="0" maxLength="100" border="1" negativeBarBorderColorSameAsPositive="0">
              <x14:cfvo type="min"/>
              <x14:cfvo type="max"/>
              <x14:borderColor rgb="FFD883FF"/>
              <x14:negativeFillColor rgb="FFD883FF"/>
              <x14:negativeBorderColor rgb="FFD883FF"/>
              <x14:axisColor rgb="FF000000"/>
            </x14:dataBar>
          </x14:cfRule>
          <x14:cfRule type="dataBar" id="{97E7FF19-6050-334D-AFA7-056E9DF451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BB28:BB45</xm:sqref>
        </x14:conditionalFormatting>
        <x14:conditionalFormatting xmlns:xm="http://schemas.microsoft.com/office/excel/2006/main">
          <x14:cfRule type="dataBar" id="{800A73E5-4695-504F-AD03-BFD5D605B2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EAAFD13-09B4-7245-9FD1-D998F1F9B044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BE5:BE22</xm:sqref>
        </x14:conditionalFormatting>
        <x14:conditionalFormatting xmlns:xm="http://schemas.microsoft.com/office/excel/2006/main">
          <x14:cfRule type="dataBar" id="{91F7159E-B679-4D4A-89D1-C62F5A39C7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86EFFB1-6FD9-9C43-B6BC-EF62FB29E325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BE28:BE45</xm:sqref>
        </x14:conditionalFormatting>
        <x14:conditionalFormatting xmlns:xm="http://schemas.microsoft.com/office/excel/2006/main">
          <x14:cfRule type="dataBar" id="{6AD1B367-10AB-BA4E-BBA5-CF31605C2E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C4BFD6E-22AD-0F4F-934F-D07B9F69D793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BG5:BG22</xm:sqref>
        </x14:conditionalFormatting>
        <x14:conditionalFormatting xmlns:xm="http://schemas.microsoft.com/office/excel/2006/main">
          <x14:cfRule type="dataBar" id="{77E9B44D-3730-FE49-B2AF-2E43FE33EBDF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619BC3E9-88ED-934D-B693-4FC02F885F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BG28:BG45</xm:sqref>
        </x14:conditionalFormatting>
        <x14:conditionalFormatting xmlns:xm="http://schemas.microsoft.com/office/excel/2006/main">
          <x14:cfRule type="dataBar" id="{5BC64A1E-F72C-FE47-96F1-CCBE61CD7F88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4E64B8A7-BE93-2246-8DD3-2C4C72FA4D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BI5:BI22</xm:sqref>
        </x14:conditionalFormatting>
        <x14:conditionalFormatting xmlns:xm="http://schemas.microsoft.com/office/excel/2006/main">
          <x14:cfRule type="dataBar" id="{ABBD31F1-1511-7C4D-8AC0-279703C91548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7F701996-73DF-1C43-832B-E796510C0D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BI28:BI45</xm:sqref>
        </x14:conditionalFormatting>
        <x14:conditionalFormatting xmlns:xm="http://schemas.microsoft.com/office/excel/2006/main">
          <x14:cfRule type="dataBar" id="{C3380EEE-E885-4741-A6CD-DB2CA13BE2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7F71392-FAF4-9649-B8E3-950F5C070B05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BK5:BK22</xm:sqref>
        </x14:conditionalFormatting>
        <x14:conditionalFormatting xmlns:xm="http://schemas.microsoft.com/office/excel/2006/main">
          <x14:cfRule type="dataBar" id="{A6C83071-209C-B84D-91D6-81F4EDAC10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ADE1224-A8DC-7F4C-9D02-EB51432333FD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BK28:BK45</xm:sqref>
        </x14:conditionalFormatting>
        <x14:conditionalFormatting xmlns:xm="http://schemas.microsoft.com/office/excel/2006/main">
          <x14:cfRule type="dataBar" id="{2862E5C6-7327-8B49-8CF9-B36D10C6DACD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9864DC77-18D2-A440-B615-CAF114C5E2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BM5:BM22</xm:sqref>
        </x14:conditionalFormatting>
        <x14:conditionalFormatting xmlns:xm="http://schemas.microsoft.com/office/excel/2006/main">
          <x14:cfRule type="dataBar" id="{8FC8C0F9-6971-5844-BB41-2BD4B669786B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45AAA35D-A74D-3840-B61D-0C34CD1781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BM28:BM45</xm:sqref>
        </x14:conditionalFormatting>
        <x14:conditionalFormatting xmlns:xm="http://schemas.microsoft.com/office/excel/2006/main">
          <x14:cfRule type="dataBar" id="{763B86D3-B06C-034A-9137-8DE7699B4B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659D4F6-DBA7-0844-B2A8-DDFE48FB0370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BO5:BO22</xm:sqref>
        </x14:conditionalFormatting>
        <x14:conditionalFormatting xmlns:xm="http://schemas.microsoft.com/office/excel/2006/main">
          <x14:cfRule type="dataBar" id="{5404F5D3-BABE-C348-867B-3D30466CE7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FD69D06-4E91-5F4D-87C0-1DD482D3216D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BO28:BO45</xm:sqref>
        </x14:conditionalFormatting>
        <x14:conditionalFormatting xmlns:xm="http://schemas.microsoft.com/office/excel/2006/main">
          <x14:cfRule type="dataBar" id="{BBA24257-FC8D-6443-AAA2-63C2D31502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869BFC4-9E79-1B46-BB50-B54BFB07E228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BQ5:BQ22</xm:sqref>
        </x14:conditionalFormatting>
        <x14:conditionalFormatting xmlns:xm="http://schemas.microsoft.com/office/excel/2006/main">
          <x14:cfRule type="dataBar" id="{05682924-BDB3-C941-809C-7C9BE7160A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6092DC6-58C5-6A47-B231-415886C71FA2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BQ28:BQ45</xm:sqref>
        </x14:conditionalFormatting>
        <x14:conditionalFormatting xmlns:xm="http://schemas.microsoft.com/office/excel/2006/main">
          <x14:cfRule type="dataBar" id="{1ED7D992-344B-7E4C-ABA7-FD595B5ECFD0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BT5:BT22</xm:sqref>
        </x14:conditionalFormatting>
        <x14:conditionalFormatting xmlns:xm="http://schemas.microsoft.com/office/excel/2006/main">
          <x14:cfRule type="dataBar" id="{8E1DAD71-B189-C046-B93D-920A95384435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BT28:BT45</xm:sqref>
        </x14:conditionalFormatting>
        <x14:conditionalFormatting xmlns:xm="http://schemas.microsoft.com/office/excel/2006/main">
          <x14:cfRule type="dataBar" id="{8674D4E7-EE55-0F46-BF47-A99270A70C98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BV5:BV22</xm:sqref>
        </x14:conditionalFormatting>
        <x14:conditionalFormatting xmlns:xm="http://schemas.microsoft.com/office/excel/2006/main">
          <x14:cfRule type="dataBar" id="{B46999E5-1337-C046-A98E-12538B23AF8D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BV28:BV45</xm:sqref>
        </x14:conditionalFormatting>
        <x14:conditionalFormatting xmlns:xm="http://schemas.microsoft.com/office/excel/2006/main">
          <x14:cfRule type="dataBar" id="{E38D6261-FEA6-B947-B9D6-5B5A4EA75F17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BX5:BX22</xm:sqref>
        </x14:conditionalFormatting>
        <x14:conditionalFormatting xmlns:xm="http://schemas.microsoft.com/office/excel/2006/main">
          <x14:cfRule type="dataBar" id="{A2132F9B-2140-6F47-8463-FAEB09606DA5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BX28:BX45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9DE4B-7F46-E144-B9B2-D80A88D05B26}">
  <sheetPr>
    <tabColor theme="5" tint="-0.249977111117893"/>
  </sheetPr>
  <dimension ref="A1:X36"/>
  <sheetViews>
    <sheetView zoomScale="90" zoomScaleNormal="90" workbookViewId="0">
      <selection activeCell="S14" sqref="S14"/>
    </sheetView>
  </sheetViews>
  <sheetFormatPr baseColWidth="10" defaultRowHeight="16" x14ac:dyDescent="0.2"/>
  <cols>
    <col min="1" max="1" width="10.83203125" style="97"/>
    <col min="2" max="21" width="15.83203125" style="97" customWidth="1"/>
    <col min="22" max="16384" width="10.83203125" style="97"/>
  </cols>
  <sheetData>
    <row r="1" spans="1:24" ht="33" customHeight="1" thickBot="1" x14ac:dyDescent="0.25">
      <c r="A1" s="103"/>
      <c r="B1" s="257" t="s">
        <v>15</v>
      </c>
      <c r="C1" s="257"/>
      <c r="D1" s="257"/>
      <c r="E1" s="257"/>
      <c r="F1" s="258" t="s">
        <v>368</v>
      </c>
      <c r="G1" s="189" t="s">
        <v>365</v>
      </c>
      <c r="H1" s="193" t="s">
        <v>366</v>
      </c>
      <c r="I1" s="258" t="s">
        <v>369</v>
      </c>
      <c r="J1" s="189" t="s">
        <v>365</v>
      </c>
      <c r="K1" s="202" t="e">
        <f>_xlfn.XLOOKUP(TRIM(CLEAN('2025 Team Summary'!B1)), '2025 Ladders'!#REF!, '2025 Ladders'!#REF!, "Not Available")</f>
        <v>#REF!</v>
      </c>
      <c r="L1" s="205" t="s">
        <v>370</v>
      </c>
      <c r="M1" s="204" t="s">
        <v>365</v>
      </c>
      <c r="N1" s="206">
        <f>_xlfn.LET(
  _xlpm.a, IFERROR(_xlfn.NUMBERVALUE(SUBSTITUTE(K1,CHAR(160),"" )),0),
  _xlpm.b, IFERROR(_xlfn.NUMBERVALUE(SUBSTITUTE(H1,CHAR(160),"" )),0),
  _xlpm.a-_xlpm.b
)</f>
        <v>-60</v>
      </c>
      <c r="O1" s="104"/>
      <c r="P1" s="104"/>
      <c r="Q1" s="105"/>
      <c r="R1" s="102"/>
      <c r="S1" s="102"/>
      <c r="T1" s="102"/>
      <c r="U1" s="102"/>
      <c r="V1" s="102"/>
      <c r="W1" s="102"/>
      <c r="X1" s="102"/>
    </row>
    <row r="2" spans="1:24" ht="32" customHeight="1" thickBot="1" x14ac:dyDescent="0.25">
      <c r="A2" s="106"/>
      <c r="B2" s="189" t="s">
        <v>346</v>
      </c>
      <c r="C2" s="189"/>
      <c r="D2" s="102"/>
      <c r="E2" s="102"/>
      <c r="F2" s="259"/>
      <c r="G2" s="189" t="s">
        <v>367</v>
      </c>
      <c r="H2" s="193" t="str">
        <f>IFERROR(
  INDEX('2025 Ladders'!N4:N21, MATCH(TRIM(CLEAN('2025 Team Summary'!B1)), '2025 Ladders'!A4:A21, 0))
  &amp; IF(OR(ABS(MOD(INDEX('2025 Ladders'!N4:N21, MATCH(TRIM(CLEAN('2025 Team Summary'!B1)), '2025 Ladders'!A4:A21, 0)),100))=11,
         ABS(MOD(INDEX('2025 Ladders'!N4:N21, MATCH(TRIM(CLEAN('2025 Team Summary'!B1)), '2025 Ladders'!A4:A21, 0)),100))=12,
         ABS(MOD(INDEX('2025 Ladders'!N4:N21, MATCH(TRIM(CLEAN('2025 Team Summary'!B1)), '2025 Ladders'!A4:A21, 0)),100))=13),
     "th",
     CHOOSE(MOD(INDEX('2025 Ladders'!N4:N21, MATCH(TRIM(CLEAN('2025 Team Summary'!B1)), '2025 Ladders'!A4:A21, 0)),10)+1,
        "th","st","nd","rd","th","th","th","th","th","th")
  ),
  "Not Available"
)</f>
        <v>12th</v>
      </c>
      <c r="I2" s="259"/>
      <c r="J2" s="189" t="s">
        <v>367</v>
      </c>
      <c r="K2" s="193" t="str">
        <f>IFERROR(
  INDEX('2025 Ladders'!#REF!, MATCH(TRIM(CLEAN('2025 Team Summary'!B1)), '2025 Ladders'!#REF!, 0))
  &amp; IF(OR(ABS(MOD(INDEX('2025 Ladders'!#REF!, MATCH(TRIM(CLEAN('2025 Team Summary'!B1)), '2025 Ladders'!#REF!, 0)),100))=11,
         ABS(MOD(INDEX('2025 Ladders'!#REF!, MATCH(TRIM(CLEAN('2025 Team Summary'!B1)), '2025 Ladders'!#REF!, 0)),100))=12,
         ABS(MOD(INDEX('2025 Ladders'!#REF!, MATCH(TRIM(CLEAN('2025 Team Summary'!B1)), '2025 Ladders'!#REF!, 0)),100))=13),
     "th",
     CHOOSE(MOD(INDEX('2025 Ladders'!#REF!, MATCH(TRIM(CLEAN('2025 Team Summary'!B1)), '2025 Ladders'!#REF!, 0)),10)+1,
        "th","st","nd","rd","th","th","th","th","th","th")
  ),
  "Not Available"
)</f>
        <v>Not Available</v>
      </c>
      <c r="L2" s="207"/>
      <c r="M2" s="182"/>
      <c r="N2" s="208"/>
      <c r="O2" s="189"/>
      <c r="P2" s="189"/>
      <c r="Q2" s="191"/>
      <c r="R2" s="102"/>
      <c r="S2" s="102"/>
      <c r="T2" s="102"/>
      <c r="U2" s="102"/>
      <c r="V2" s="102"/>
      <c r="W2" s="102"/>
      <c r="X2" s="102"/>
    </row>
    <row r="3" spans="1:24" s="98" customFormat="1" ht="26" x14ac:dyDescent="0.2">
      <c r="A3" s="292" t="s">
        <v>344</v>
      </c>
      <c r="B3" s="311" t="str">
        <f>'2025 Summary'!J4</f>
        <v>Ball Winning Ranking</v>
      </c>
      <c r="C3" s="312"/>
      <c r="D3" s="312"/>
      <c r="E3" s="313"/>
      <c r="F3" s="295" t="str">
        <f>'2025 Summary'!U4</f>
        <v>Ball Movement Ranking</v>
      </c>
      <c r="G3" s="296"/>
      <c r="H3" s="296"/>
      <c r="I3" s="296"/>
      <c r="J3" s="297" t="str">
        <f>'2025 Summary'!AF4</f>
        <v>Scoring Ranking</v>
      </c>
      <c r="K3" s="298"/>
      <c r="L3" s="298"/>
      <c r="M3" s="307"/>
      <c r="N3" s="308" t="str">
        <f>'2025 Summary'!AQ4</f>
        <v>Defence Ranking</v>
      </c>
      <c r="O3" s="309"/>
      <c r="P3" s="309"/>
      <c r="Q3" s="310"/>
      <c r="R3" s="131"/>
      <c r="S3" s="131"/>
      <c r="T3" s="131"/>
      <c r="U3" s="131"/>
      <c r="V3" s="131"/>
      <c r="W3" s="131"/>
      <c r="X3" s="131"/>
    </row>
    <row r="4" spans="1:24" s="100" customFormat="1" ht="41" customHeight="1" thickBot="1" x14ac:dyDescent="0.25">
      <c r="A4" s="292"/>
      <c r="B4" s="274" cm="1">
        <f t="array" ref="B4">_xlfn.LET(_xlpm.team,TRIM($B$1),_xlpm.stat,TRIM($B$3),_xlpm.r,MATCH(_xlpm.team,'2025 Summary'!$A$5:$A$22,0),_xlpm.c,IFERROR(MATCH(_xlpm.stat,'2025 Summary'!$4:$4,0),MATCH("*"&amp;_xlpm.stat&amp;"*",'2025 Summary'!$4:$4,0)),IFERROR(INDEX('2025 Summary'!$A$5:$AAK$22,_xlpm.r,_xlpm.c),""))</f>
        <v>79</v>
      </c>
      <c r="C4" s="275"/>
      <c r="D4" s="276" t="str">
        <f>_xlfn.LET(
  _xlpm.t, TRIM(CLEAN('2025 Team Summary'!B1)),
  _xlpm.r, _xlfn.XLOOKUP(_xlpm.t, '2025 Ladders'!A4:A21, '2025 Ladders'!C4:C21, ""),
  IF(_xlpm.r="","Not Available",
     _xlpm.r &amp; IF(OR(MOD(_xlpm.r,100)=11,MOD(_xlpm.r,100)=12,MOD(_xlpm.r,100)=13),
            "th",
            CHOOSE(MOD(_xlpm.r,10)+1,"th","st","nd","rd","th","th","th","th","th","th")
     )
  )
)</f>
        <v>3rd</v>
      </c>
      <c r="E4" s="276"/>
      <c r="F4" s="277" cm="1">
        <f t="array" ref="F4">_xlfn.LET(_xlpm.team,TRIM($B$1),_xlpm.stat,TRIM($F$3),_xlpm.r,MATCH(_xlpm.team,'2025 Summary'!$A$5:$A$22,0),_xlpm.c,IFERROR(MATCH(_xlpm.stat,'2025 Summary'!$4:$4,0),MATCH("*"&amp;_xlpm.stat&amp;"*",'2025 Summary'!$4:$4,0)),IFERROR(INDEX('2025 Summary'!$A$5:$AAK$22,_xlpm.r,_xlpm.c),""))</f>
        <v>63</v>
      </c>
      <c r="G4" s="278"/>
      <c r="H4" s="299" t="str">
        <f>_xlfn.LET(_xlpm.t,TRIM(CLEAN('2025 Team Summary'!B1)), _xlpm.r, _xlfn.XLOOKUP(_xlpm.t, '2025 Ladders'!A4:A21, '2025 Ladders'!E4:E21, ""),
 IF(_xlpm.r="","Not Available",
   _xlpm.r &amp; IF(OR(MOD(_xlpm.r,100)=11,MOD(_xlpm.r,100)=12,MOD(_xlpm.r,100)=13),"th",
          CHOOSE(MOD(_xlpm.r,10)+1,"th","st","nd","rd","th","th","th","th","th","th"))))</f>
        <v>12th</v>
      </c>
      <c r="I4" s="299"/>
      <c r="J4" s="300" cm="1">
        <f t="array" ref="J4">_xlfn.LET(_xlpm.team,TRIM($B$1),_xlpm.stat,TRIM($J$3),_xlpm.r,MATCH(_xlpm.team,'2025 Summary'!$A$5:$A$22,0),_xlpm.c,IFERROR(MATCH(_xlpm.stat,'2025 Summary'!$4:$4,0),MATCH("*"&amp;_xlpm.stat&amp;"*",'2025 Summary'!$4:$4,0)),IFERROR(INDEX('2025 Summary'!$A$5:$AAK$22,_xlpm.r,_xlpm.c),""))</f>
        <v>70</v>
      </c>
      <c r="K4" s="301"/>
      <c r="L4" s="302" t="str">
        <f>_xlfn.LET(_xlpm.t,TRIM(CLEAN('2025 Team Summary'!B1)), _xlpm.r, _xlfn.XLOOKUP(_xlpm.t, '2025 Ladders'!A4:A21, '2025 Ladders'!G4:G21, ""),
 IF(_xlpm.r="","Not Available",
   _xlpm.r &amp; IF(OR(MOD(_xlpm.r,100)=11,MOD(_xlpm.r,100)=12,MOD(_xlpm.r,100)=13),"th",
          CHOOSE(MOD(_xlpm.r,10)+1,"th","st","nd","rd","th","th","th","th","th","th"))))</f>
        <v>8th</v>
      </c>
      <c r="M4" s="314"/>
      <c r="N4" s="303" cm="1">
        <f t="array" ref="N4">_xlfn.LET(_xlpm.team,TRIM($B$1),_xlpm.stat,TRIM($N$3),_xlpm.r,MATCH(_xlpm.team,'2025 Summary'!$A$5:$A$22,0),_xlpm.c,IFERROR(MATCH(_xlpm.stat,'2025 Summary'!$4:$4,0),MATCH("*"&amp;_xlpm.stat&amp;"*",'2025 Summary'!$4:$4,0)),IFERROR(INDEX('2025 Summary'!$A$5:$AAK$22,_xlpm.r,_xlpm.c),""))</f>
        <v>59</v>
      </c>
      <c r="O4" s="304"/>
      <c r="P4" s="305" t="str">
        <f>_xlfn.LET(_xlpm.t,TRIM(CLEAN('2025 Team Summary'!B1)), _xlpm.r, _xlfn.XLOOKUP(_xlpm.t, '2025 Ladders'!A4:A21, '2025 Ladders'!I4:I21, ""),
 IF(_xlpm.r="","Not Available",
   _xlpm.r &amp; IF(OR(MOD(_xlpm.r,100)=11,MOD(_xlpm.r,100)=12,MOD(_xlpm.r,100)=13),"th",
          CHOOSE(MOD(_xlpm.r,10)+1,"th","st","nd","rd","th","th","th","th","th","th"))))</f>
        <v>13th</v>
      </c>
      <c r="Q4" s="306"/>
      <c r="R4" s="132"/>
      <c r="S4" s="132"/>
      <c r="T4" s="132"/>
      <c r="U4" s="132"/>
      <c r="V4" s="132"/>
      <c r="W4" s="132"/>
      <c r="X4" s="132"/>
    </row>
    <row r="5" spans="1:24" s="99" customFormat="1" ht="41" customHeight="1" thickBot="1" x14ac:dyDescent="0.25">
      <c r="A5" s="107" t="s">
        <v>341</v>
      </c>
      <c r="B5" s="119" t="str">
        <f>'2025 Summary'!B4</f>
        <v>Post Clear CP Diff</v>
      </c>
      <c r="C5" s="120" t="str">
        <f>'2025 Summary'!D4</f>
        <v>Ground Ball Diff</v>
      </c>
      <c r="D5" s="120" t="str">
        <f>'2025 Summary'!F4</f>
        <v>1st Poss to Clear %</v>
      </c>
      <c r="E5" s="121" t="str">
        <f>'2025 Summary'!H4</f>
        <v>Clearance Diff</v>
      </c>
      <c r="F5" s="155" t="str">
        <f>'2025 Summary'!M4</f>
        <v>Def Half to Score %</v>
      </c>
      <c r="G5" s="156" t="str">
        <f>'2025 Summary'!O4</f>
        <v>Chain to Score %</v>
      </c>
      <c r="H5" s="156" t="str">
        <f>'2025 Summary'!Q4</f>
        <v>D50 to F50 %</v>
      </c>
      <c r="I5" s="157" t="str">
        <f>'2025 Summary'!S4</f>
        <v>Kick Rating</v>
      </c>
      <c r="J5" s="158" t="str">
        <f>'2025 Summary'!X4</f>
        <v>Scores per I50 %</v>
      </c>
      <c r="K5" s="159" t="str">
        <f>'2025 Summary'!Z4</f>
        <v>Goals Per I 50 %</v>
      </c>
      <c r="L5" s="159" t="str">
        <f>'2025 Summary'!AB4</f>
        <v>Accuracy %</v>
      </c>
      <c r="M5" s="160" t="str">
        <f>'2025 Summary'!AD4</f>
        <v>+/- Exp Score</v>
      </c>
      <c r="N5" s="163" t="str">
        <f>'2025 Summary'!AI4</f>
        <v>Def Half to Score Ag %</v>
      </c>
      <c r="O5" s="161" t="str">
        <f>'2025 Summary'!AK4</f>
        <v>Chain to Score Ag %</v>
      </c>
      <c r="P5" s="161" t="str">
        <f>'2025 Summary'!AM4</f>
        <v>D50 to F50 Ag %</v>
      </c>
      <c r="Q5" s="162" t="str">
        <f>'2025 Summary'!AO4</f>
        <v>Goals Per I50 Ag %</v>
      </c>
      <c r="R5" s="133"/>
      <c r="S5" s="133"/>
      <c r="T5" s="133"/>
      <c r="U5" s="133"/>
      <c r="V5" s="133"/>
      <c r="W5" s="133"/>
      <c r="X5" s="133"/>
    </row>
    <row r="6" spans="1:24" ht="31" customHeight="1" x14ac:dyDescent="0.2">
      <c r="A6" s="107" t="s">
        <v>342</v>
      </c>
      <c r="B6" s="116">
        <f>_xlfn.LET(_xlpm.team,TRIM($B$1),_xlpm.stat,TRIM(B$5),_xlpm.r,MATCH(_xlpm.team,'2025 Summary'!$A$5:$A$22,0),_xlpm.c,MATCH(_xlpm.stat,'2025 Summary'!$4:$4,0),IFERROR(INDEX('2025 Summary'!$A$5:$AAK$22,_xlpm.r,_xlpm.c),""))</f>
        <v>1.0429999999999999</v>
      </c>
      <c r="C6" s="117">
        <f>_xlfn.LET(_xlpm.team,TRIM($B$1),_xlpm.stat,TRIM(C$5),_xlpm.r,MATCH(_xlpm.team,'2025 Summary'!$A$5:$A$22,0),_xlpm.c,MATCH(_xlpm.stat,'2025 Summary'!$4:$4,0),IFERROR(INDEX('2025 Summary'!$A$5:$AAK$22,_xlpm.r,_xlpm.c),""))</f>
        <v>11.304</v>
      </c>
      <c r="D6" s="117">
        <f>_xlfn.LET(_xlpm.team,TRIM($B$1),_xlpm.stat,TRIM(D$5),_xlpm.r,MATCH(_xlpm.team,'2025 Summary'!$A$5:$A$22,0),_xlpm.c,MATCH(_xlpm.stat,'2025 Summary'!$4:$4,0),IFERROR(INDEX('2025 Summary'!$A$5:$AAK$22,_xlpm.r,_xlpm.c),""))</f>
        <v>74.798000000000002</v>
      </c>
      <c r="E6" s="118">
        <f>_xlfn.LET(_xlpm.team,TRIM($B$1),_xlpm.stat,TRIM(E$5),_xlpm.r,MATCH(_xlpm.team,'2025 Summary'!$A$5:$A$22,0),_xlpm.c,MATCH(_xlpm.stat,'2025 Summary'!$4:$4,0),IFERROR(INDEX('2025 Summary'!$A$5:$AAK$22,_xlpm.r,_xlpm.c),""))</f>
        <v>1</v>
      </c>
      <c r="F6" s="116">
        <f>_xlfn.LET(_xlpm.team,TRIM($B$1),_xlpm.stat,TRIM(F$5),_xlpm.r,MATCH(_xlpm.team,'2025 Summary'!$A$5:$A$22,0),_xlpm.c,MATCH(_xlpm.stat,'2025 Summary'!$4:$4,0),IFERROR(INDEX('2025 Summary'!$A$5:$AAK$22,_xlpm.r,_xlpm.c),""))</f>
        <v>13.680999999999999</v>
      </c>
      <c r="G6" s="117">
        <f>_xlfn.LET(_xlpm.team,TRIM($B$1),_xlpm.stat,TRIM(G$5),_xlpm.r,MATCH(_xlpm.team,'2025 Summary'!$A$5:$A$22,0),_xlpm.c,MATCH(_xlpm.stat,'2025 Summary'!$4:$4,0),IFERROR(INDEX('2025 Summary'!$A$5:$AAK$22,_xlpm.r,_xlpm.c),""))</f>
        <v>20.279</v>
      </c>
      <c r="H6" s="117">
        <f>_xlfn.LET(_xlpm.team,TRIM($B$1),_xlpm.stat,TRIM(H$5),_xlpm.r,MATCH(_xlpm.team,'2025 Summary'!$A$5:$A$22,0),_xlpm.c,MATCH(_xlpm.stat,'2025 Summary'!$4:$4,0),IFERROR(INDEX('2025 Summary'!$A$5:$AAK$22,_xlpm.r,_xlpm.c),""))</f>
        <v>20.087</v>
      </c>
      <c r="I6" s="118">
        <f>_xlfn.LET(_xlpm.team,TRIM($B$1),_xlpm.stat,TRIM(I$5),_xlpm.r,MATCH(_xlpm.team,'2025 Summary'!$A$5:$A$22,0),_xlpm.c,MATCH(_xlpm.stat,'2025 Summary'!$4:$4,0),IFERROR(INDEX('2025 Summary'!$A$5:$AAK$22,_xlpm.r,_xlpm.c),""))</f>
        <v>1.6930000000000001</v>
      </c>
      <c r="J6" s="116">
        <f>_xlfn.LET(_xlpm.team,TRIM($B$1),_xlpm.stat,TRIM(J$5),_xlpm.r,MATCH(_xlpm.team,'2025 Summary'!$A$5:$A$22,0),_xlpm.c,MATCH(_xlpm.stat,'2025 Summary'!$4:$4,0),IFERROR(INDEX('2025 Summary'!$A$5:$AAK$22,_xlpm.r,_xlpm.c),""))</f>
        <v>44.994999999999997</v>
      </c>
      <c r="K6" s="117">
        <f>_xlfn.LET(_xlpm.team,TRIM($B$1),_xlpm.stat,TRIM(K$5),_xlpm.r,MATCH(_xlpm.team,'2025 Summary'!$A$5:$A$22,0),_xlpm.c,MATCH(_xlpm.stat,'2025 Summary'!$4:$4,0),IFERROR(INDEX('2025 Summary'!$A$5:$AAK$22,_xlpm.r,_xlpm.c),""))</f>
        <v>24.166</v>
      </c>
      <c r="L6" s="117">
        <f>_xlfn.LET(_xlpm.team,TRIM($B$1),_xlpm.stat,TRIM(L$5),_xlpm.r,MATCH(_xlpm.team,'2025 Summary'!$A$5:$A$22,0),_xlpm.c,MATCH(_xlpm.stat,'2025 Summary'!$4:$4,0),IFERROR(INDEX('2025 Summary'!$A$5:$AAK$22,_xlpm.r,_xlpm.c),""))</f>
        <v>48.639000000000003</v>
      </c>
      <c r="M6" s="118">
        <f>_xlfn.LET(_xlpm.team,TRIM($B$1),_xlpm.stat,TRIM(M$5),_xlpm.r,MATCH(_xlpm.team,'2025 Summary'!$A$5:$A$22,0),_xlpm.c,MATCH(_xlpm.stat,'2025 Summary'!$4:$4,0),IFERROR(INDEX('2025 Summary'!$A$5:$AAK$22,_xlpm.r,_xlpm.c),""))</f>
        <v>-0.998</v>
      </c>
      <c r="N6" s="116">
        <f>_xlfn.LET(_xlpm.team,TRIM($B$1),_xlpm.stat,TRIM(N$5),_xlpm.r,MATCH(_xlpm.team,'2025 Summary'!$A$5:$A$22,0),_xlpm.c,MATCH(_xlpm.stat,'2025 Summary'!$4:$4,0),IFERROR(INDEX('2025 Summary'!$A$5:$AAK$22,_xlpm.r,_xlpm.c),""))</f>
        <v>9.4779999999999998</v>
      </c>
      <c r="O6" s="117">
        <f>_xlfn.LET(_xlpm.team,TRIM($B$1),_xlpm.stat,TRIM(O$5),_xlpm.r,MATCH(_xlpm.team,'2025 Summary'!$A$5:$A$22,0),_xlpm.c,MATCH(_xlpm.stat,'2025 Summary'!$4:$4,0),IFERROR(INDEX('2025 Summary'!$A$5:$AAK$22,_xlpm.r,_xlpm.c),""))</f>
        <v>22.988</v>
      </c>
      <c r="P6" s="117">
        <f>_xlfn.LET(_xlpm.team,TRIM($B$1),_xlpm.stat,TRIM(P$5),_xlpm.r,MATCH(_xlpm.team,'2025 Summary'!$A$5:$A$22,0),_xlpm.c,MATCH(_xlpm.stat,'2025 Summary'!$4:$4,0),IFERROR(INDEX('2025 Summary'!$A$5:$AAK$22,_xlpm.r,_xlpm.c),""))</f>
        <v>21.385000000000002</v>
      </c>
      <c r="Q6" s="118">
        <f>_xlfn.LET(_xlpm.team,TRIM($B$1),_xlpm.stat,TRIM(Q$5),_xlpm.r,MATCH(_xlpm.team,'2025 Summary'!$A$5:$A$22,0),_xlpm.c,MATCH(_xlpm.stat,'2025 Summary'!$4:$4,0),IFERROR(INDEX('2025 Summary'!$A$5:$AAK$22,_xlpm.r,_xlpm.c),""))</f>
        <v>25.273</v>
      </c>
      <c r="R6" s="102"/>
      <c r="S6" s="102"/>
      <c r="T6" s="102"/>
      <c r="U6" s="102"/>
      <c r="V6" s="102"/>
      <c r="W6" s="102"/>
      <c r="X6" s="102"/>
    </row>
    <row r="7" spans="1:24" ht="31" customHeight="1" thickBot="1" x14ac:dyDescent="0.25">
      <c r="A7" s="109" t="s">
        <v>343</v>
      </c>
      <c r="B7" s="115" cm="1">
        <f t="array" ref="B7">_xlfn.LET(_xlpm.team,TRIM($B$1),_xlpm.stat,TRIM(B$5),_xlpm.r,MATCH(_xlpm.team,'2025 Summary'!$A$5:$A$22,0),_xlpm.c,MATCH(_xlpm.stat,'2025 Summary'!$4:$4,0),IFERROR(INDEX('2025 Summary'!$A$5:$AAK$22,_xlpm.r,_xlpm.c+1),""))</f>
        <v>7</v>
      </c>
      <c r="C7" s="110" cm="1">
        <f t="array" ref="C7">_xlfn.LET(_xlpm.team,TRIM($B$1),_xlpm.stat,TRIM(C$5),_xlpm.r,MATCH(_xlpm.team,'2025 Summary'!$A$5:$A$22,0),_xlpm.c,MATCH(_xlpm.stat,'2025 Summary'!$4:$4,0),IFERROR(INDEX('2025 Summary'!$A$5:$AAK$22,_xlpm.r,_xlpm.c+1),""))</f>
        <v>1</v>
      </c>
      <c r="D7" s="110" cm="1">
        <f t="array" ref="D7">_xlfn.LET(_xlpm.team,TRIM($B$1),_xlpm.stat,TRIM(D$5),_xlpm.r,MATCH(_xlpm.team,'2025 Summary'!$A$5:$A$22,0),_xlpm.c,MATCH(_xlpm.stat,'2025 Summary'!$4:$4,0),IFERROR(INDEX('2025 Summary'!$A$5:$AAK$22,_xlpm.r,_xlpm.c+1),""))</f>
        <v>9</v>
      </c>
      <c r="E7" s="111" cm="1">
        <f t="array" ref="E7">_xlfn.LET(_xlpm.team,TRIM($B$1),_xlpm.stat,TRIM(E$5),_xlpm.r,MATCH(_xlpm.team,'2025 Summary'!$A$5:$A$22,0),_xlpm.c,MATCH(_xlpm.stat,'2025 Summary'!$4:$4,0),IFERROR(INDEX('2025 Summary'!$A$5:$AAK$22,_xlpm.r,_xlpm.c+1),""))</f>
        <v>8</v>
      </c>
      <c r="F7" s="115" cm="1">
        <f t="array" ref="F7">_xlfn.LET(_xlpm.team,TRIM($B$1),_xlpm.stat,TRIM(F$5),_xlpm.r,MATCH(_xlpm.team,'2025 Summary'!$A$5:$A$22,0),_xlpm.c,MATCH(_xlpm.stat,'2025 Summary'!$4:$4,0),IFERROR(INDEX('2025 Summary'!$A$5:$AAK$22,_xlpm.r,_xlpm.c+1),""))</f>
        <v>6</v>
      </c>
      <c r="G7" s="110" cm="1">
        <f t="array" ref="G7">_xlfn.LET(_xlpm.team,TRIM($B$1),_xlpm.stat,TRIM(G$5),_xlpm.r,MATCH(_xlpm.team,'2025 Summary'!$A$5:$A$22,0),_xlpm.c,MATCH(_xlpm.stat,'2025 Summary'!$4:$4,0),IFERROR(INDEX('2025 Summary'!$A$5:$AAK$22,_xlpm.r,_xlpm.c+1),""))</f>
        <v>12</v>
      </c>
      <c r="H7" s="110" cm="1">
        <f t="array" ref="H7">_xlfn.LET(_xlpm.team,TRIM($B$1),_xlpm.stat,TRIM(H$5),_xlpm.r,MATCH(_xlpm.team,'2025 Summary'!$A$5:$A$22,0),_xlpm.c,MATCH(_xlpm.stat,'2025 Summary'!$4:$4,0),IFERROR(INDEX('2025 Summary'!$A$5:$AAK$22,_xlpm.r,_xlpm.c+1),""))</f>
        <v>15</v>
      </c>
      <c r="I7" s="111" cm="1">
        <f t="array" ref="I7">_xlfn.LET(_xlpm.team,TRIM($B$1),_xlpm.stat,TRIM(I$5),_xlpm.r,MATCH(_xlpm.team,'2025 Summary'!$A$5:$A$22,0),_xlpm.c,MATCH(_xlpm.stat,'2025 Summary'!$4:$4,0),IFERROR(INDEX('2025 Summary'!$A$5:$AAK$22,_xlpm.r,_xlpm.c+1),""))</f>
        <v>8</v>
      </c>
      <c r="J7" s="115" cm="1">
        <f t="array" ref="J7">_xlfn.LET(_xlpm.team,TRIM($B$1),_xlpm.stat,TRIM(J$5),_xlpm.r,MATCH(_xlpm.team,'2025 Summary'!$A$5:$A$22,0),_xlpm.c,MATCH(_xlpm.stat,'2025 Summary'!$4:$4,0),IFERROR(INDEX('2025 Summary'!$A$5:$AAK$22,_xlpm.r,_xlpm.c+1),""))</f>
        <v>8</v>
      </c>
      <c r="K7" s="110" cm="1">
        <f t="array" ref="K7">_xlfn.LET(_xlpm.team,TRIM($B$1),_xlpm.stat,TRIM(K$5),_xlpm.r,MATCH(_xlpm.team,'2025 Summary'!$A$5:$A$22,0),_xlpm.c,MATCH(_xlpm.stat,'2025 Summary'!$4:$4,0),IFERROR(INDEX('2025 Summary'!$A$5:$AAK$22,_xlpm.r,_xlpm.c+1),""))</f>
        <v>7</v>
      </c>
      <c r="L7" s="110" cm="1">
        <f t="array" ref="L7">_xlfn.LET(_xlpm.team,TRIM($B$1),_xlpm.stat,TRIM(L$5),_xlpm.r,MATCH(_xlpm.team,'2025 Summary'!$A$5:$A$22,0),_xlpm.c,MATCH(_xlpm.stat,'2025 Summary'!$4:$4,0),IFERROR(INDEX('2025 Summary'!$A$5:$AAK$22,_xlpm.r,_xlpm.c+1),""))</f>
        <v>9</v>
      </c>
      <c r="M7" s="111" cm="1">
        <f t="array" ref="M7">_xlfn.LET(_xlpm.team,TRIM($B$1),_xlpm.stat,TRIM(M$5),_xlpm.r,MATCH(_xlpm.team,'2025 Summary'!$A$5:$A$22,0),_xlpm.c,MATCH(_xlpm.stat,'2025 Summary'!$4:$4,0),IFERROR(INDEX('2025 Summary'!$A$5:$AAK$22,_xlpm.r,_xlpm.c+1),""))</f>
        <v>10</v>
      </c>
      <c r="N7" s="115" cm="1">
        <f t="array" ref="N7">_xlfn.LET(_xlpm.team,TRIM($B$1),_xlpm.stat,TRIM(N$5),_xlpm.r,MATCH(_xlpm.team,'2025 Summary'!$A$5:$A$22,0),_xlpm.c,MATCH(_xlpm.stat,'2025 Summary'!$4:$4,0),IFERROR(INDEX('2025 Summary'!$A$5:$AAK$22,_xlpm.r,_xlpm.c+1),""))</f>
        <v>11</v>
      </c>
      <c r="O7" s="110" cm="1">
        <f t="array" ref="O7">_xlfn.LET(_xlpm.team,TRIM($B$1),_xlpm.stat,TRIM(O$5),_xlpm.r,MATCH(_xlpm.team,'2025 Summary'!$A$5:$A$22,0),_xlpm.c,MATCH(_xlpm.stat,'2025 Summary'!$4:$4,0),IFERROR(INDEX('2025 Summary'!$A$5:$AAK$22,_xlpm.r,_xlpm.c+1),""))</f>
        <v>14</v>
      </c>
      <c r="P7" s="110" cm="1">
        <f t="array" ref="P7">_xlfn.LET(_xlpm.team,TRIM($B$1),_xlpm.stat,TRIM(P$5),_xlpm.r,MATCH(_xlpm.team,'2025 Summary'!$A$5:$A$22,0),_xlpm.c,MATCH(_xlpm.stat,'2025 Summary'!$4:$4,0),IFERROR(INDEX('2025 Summary'!$A$5:$AAK$22,_xlpm.r,_xlpm.c+1),""))</f>
        <v>6</v>
      </c>
      <c r="Q7" s="111" cm="1">
        <f t="array" ref="Q7">_xlfn.LET(_xlpm.team,TRIM($B$1),_xlpm.stat,TRIM(Q$5),_xlpm.r,MATCH(_xlpm.team,'2025 Summary'!$A$5:$A$22,0),_xlpm.c,MATCH(_xlpm.stat,'2025 Summary'!$4:$4,0),IFERROR(INDEX('2025 Summary'!$A$5:$AAK$22,_xlpm.r,_xlpm.c+1),""))</f>
        <v>14</v>
      </c>
      <c r="R7" s="102"/>
      <c r="S7" s="102"/>
      <c r="T7" s="102"/>
      <c r="U7" s="102"/>
      <c r="V7" s="102"/>
      <c r="W7" s="102"/>
      <c r="X7" s="102"/>
    </row>
    <row r="8" spans="1:24" ht="26" x14ac:dyDescent="0.2">
      <c r="A8" s="288"/>
      <c r="B8" s="260" t="str">
        <f>'2025 Summary'!BB4</f>
        <v>Pressure Ranking</v>
      </c>
      <c r="C8" s="261"/>
      <c r="D8" s="261"/>
      <c r="E8" s="262"/>
      <c r="F8" s="267" t="str">
        <f>'2025 Summary'!BQ4</f>
        <v>Health Check Ranking</v>
      </c>
      <c r="G8" s="268"/>
      <c r="H8" s="268"/>
      <c r="I8" s="268"/>
      <c r="J8" s="268"/>
      <c r="K8" s="269"/>
      <c r="L8" s="282" t="s">
        <v>345</v>
      </c>
      <c r="M8" s="283"/>
      <c r="N8" s="284"/>
      <c r="O8" s="102"/>
      <c r="P8" s="102"/>
      <c r="Q8" s="102"/>
      <c r="R8" s="102"/>
      <c r="S8" s="102"/>
      <c r="T8" s="102"/>
      <c r="U8" s="102"/>
      <c r="V8" s="102"/>
      <c r="W8" s="102"/>
      <c r="X8" s="102"/>
    </row>
    <row r="9" spans="1:24" ht="42" customHeight="1" thickBot="1" x14ac:dyDescent="0.25">
      <c r="A9" s="288"/>
      <c r="B9" s="263" cm="1">
        <f t="array" ref="B9">_xlfn.LET(_xlpm.team,TRIM($B$1),_xlpm.stat,TRIM($B$8),_xlpm.r,MATCH(_xlpm.team,'2025 Summary'!$A$5:$A$22,0),_xlpm.c,IFERROR(MATCH(_xlpm.stat,'2025 Summary'!$4:$4,0),MATCH("*"&amp;_xlpm.stat&amp;"*",'2025 Summary'!$4:$4,0)),IFERROR(INDEX('2025 Summary'!$A$5:$AAK$22,_xlpm.r,_xlpm.c),""))</f>
        <v>50</v>
      </c>
      <c r="C9" s="264"/>
      <c r="D9" s="265" t="str">
        <f>_xlfn.LET(_xlpm.t,TRIM(CLEAN('2025 Team Summary'!B1)), _xlpm.r, _xlfn.XLOOKUP(_xlpm.t, '2025 Ladders'!A4:A21, '2025 Ladders'!K4:K21, ""),
 IF(_xlpm.r="","Not Available",
   _xlpm.r &amp; IF(OR(MOD(_xlpm.r,100)=11,MOD(_xlpm.r,100)=12,MOD(_xlpm.r,100)=13),"th",
          CHOOSE(MOD(_xlpm.r,10)+1,"th","st","nd","rd","th","th","th","th","th","th"))))</f>
        <v>16th</v>
      </c>
      <c r="E9" s="266"/>
      <c r="F9" s="270" cm="1">
        <f t="array" ref="F9">_xlfn.LET(_xlpm.team,TRIM($B$1),_xlpm.stat,TRIM($F$8),_xlpm.r,MATCH(_xlpm.team,'2025 Summary'!$A$5:$A$22,0),_xlpm.c,IFERROR(MATCH(_xlpm.stat,'2025 Summary'!$4:$4,0),MATCH("*"&amp;_xlpm.stat&amp;"*",'2025 Summary'!$4:$4,0)),IFERROR(INDEX('2025 Summary'!$A$5:$AAK$22,_xlpm.r,_xlpm.c),""))</f>
        <v>35</v>
      </c>
      <c r="G9" s="271"/>
      <c r="H9" s="271"/>
      <c r="I9" s="195" t="str">
        <f>_xlfn.LET(
  _xlpm.t, TRIM(CLEAN('2025 Team Summary'!B1)),
  _xlpm.r, _xlfn.XLOOKUP(_xlpm.t, '2025 Summary'!A5:A22, '2025 Summary'!BR5:BR22, ""),
  IF(_xlpm.r="","Not Available",
     _xlpm.r &amp; IF(OR(MOD(_xlpm.r,100)=11, MOD(_xlpm.r,100)=12, MOD(_xlpm.r,100)=13),
            "th",
            CHOOSE(MOD(_xlpm.r,10)+1,"th","st","nd","rd","th","th","th","th","th","th")
     )
  )
)</f>
        <v>13th</v>
      </c>
      <c r="J9" s="195"/>
      <c r="K9" s="196"/>
      <c r="L9" s="285"/>
      <c r="M9" s="286"/>
      <c r="N9" s="287"/>
      <c r="O9" s="190"/>
      <c r="P9" s="190"/>
      <c r="Q9" s="190"/>
      <c r="R9" s="102"/>
      <c r="S9" s="102"/>
      <c r="T9" s="102"/>
      <c r="U9" s="102"/>
      <c r="V9" s="102"/>
      <c r="W9" s="102"/>
      <c r="X9" s="102"/>
    </row>
    <row r="10" spans="1:24" ht="42" customHeight="1" thickBot="1" x14ac:dyDescent="0.25">
      <c r="A10" s="107" t="s">
        <v>341</v>
      </c>
      <c r="B10" s="198" t="str">
        <f>'2025 Summary'!AT4</f>
        <v>Tackle Diff</v>
      </c>
      <c r="C10" s="199" t="str">
        <f>'2025 Summary'!AV4</f>
        <v>F50 Tackles</v>
      </c>
      <c r="D10" s="199" t="str">
        <f>'2025 Summary'!AX4</f>
        <v>Pressure Acts</v>
      </c>
      <c r="E10" s="200" t="str">
        <f>'2025 Summary'!AZ4</f>
        <v>1%'ers</v>
      </c>
      <c r="F10" s="141" t="str">
        <f>'2025 Summary'!BE4</f>
        <v>Score from Turnover For</v>
      </c>
      <c r="G10" s="140" t="str">
        <f>'2025 Summary'!BG4</f>
        <v>Scores from Turnover Ag</v>
      </c>
      <c r="H10" s="140" t="str">
        <f>'2025 Summary'!BI4</f>
        <v>Scores from Stoppages For</v>
      </c>
      <c r="I10" s="140" t="str">
        <f>'2025 Summary'!BK4</f>
        <v>Scores from Stoppage Ag</v>
      </c>
      <c r="J10" s="140" t="str">
        <f>'2025 Summary'!BM4</f>
        <v>Territory %</v>
      </c>
      <c r="K10" s="142" t="str">
        <f>'2025 Summary'!BO4</f>
        <v>Post-Clearance CP Diff</v>
      </c>
      <c r="L10" s="153" t="str">
        <f>'2025 Summary'!BT4</f>
        <v>Attack Rating</v>
      </c>
      <c r="M10" s="148" t="str">
        <f>'2025 Summary'!BV4</f>
        <v>Defence Rating</v>
      </c>
      <c r="N10" s="149" t="str">
        <f>'2025 Summary'!BX4</f>
        <v>Overall Rating</v>
      </c>
      <c r="O10" s="194"/>
      <c r="P10" s="194"/>
      <c r="Q10" s="194"/>
      <c r="R10" s="102"/>
      <c r="S10" s="102"/>
      <c r="T10" s="102"/>
      <c r="U10" s="102"/>
      <c r="V10" s="102"/>
      <c r="W10" s="102"/>
      <c r="X10" s="102"/>
    </row>
    <row r="11" spans="1:24" ht="30" customHeight="1" x14ac:dyDescent="0.2">
      <c r="A11" s="107" t="s">
        <v>342</v>
      </c>
      <c r="B11" s="116">
        <f>_xlfn.LET(_xlpm.team,TRIM($B$1),_xlpm.stat,TRIM(B$10),_xlpm.r,MATCH(_xlpm.team,'2025 Summary'!$A$5:$A$22,0),_xlpm.c,MATCH(_xlpm.stat,'2025 Summary'!$4:$4,0),IFERROR(INDEX('2025 Summary'!$A$5:$AAK$22,_xlpm.r,_xlpm.c),""))</f>
        <v>-0.39100000000000001</v>
      </c>
      <c r="C11" s="117">
        <f>_xlfn.LET(_xlpm.team,TRIM($B$1),_xlpm.stat,TRIM(C$10),_xlpm.r,MATCH(_xlpm.team,'2025 Summary'!$A$5:$A$22,0),_xlpm.c,MATCH(_xlpm.stat,'2025 Summary'!$4:$4,0),IFERROR(INDEX('2025 Summary'!$A$5:$AAK$22,_xlpm.r,_xlpm.c),""))</f>
        <v>10.913</v>
      </c>
      <c r="D11" s="117">
        <f>_xlfn.LET(_xlpm.team,TRIM($B$1),_xlpm.stat,TRIM(D$10),_xlpm.r,MATCH(_xlpm.team,'2025 Summary'!$A$5:$A$22,0),_xlpm.c,MATCH(_xlpm.stat,'2025 Summary'!$4:$4,0),IFERROR(INDEX('2025 Summary'!$A$5:$AAK$22,_xlpm.r,_xlpm.c),""))</f>
        <v>257.78300000000002</v>
      </c>
      <c r="E11" s="118">
        <f>_xlfn.LET(_xlpm.team,TRIM($B$1),_xlpm.stat,TRIM(E$10),_xlpm.r,MATCH(_xlpm.team,'2025 Summary'!$A$5:$A$22,0),_xlpm.c,MATCH(_xlpm.stat,'2025 Summary'!$4:$4,0),IFERROR(INDEX('2025 Summary'!$A$5:$AAK$22,_xlpm.r,_xlpm.c),""))</f>
        <v>39.957000000000001</v>
      </c>
      <c r="F11" s="114">
        <f>_xlfn.LET(_xlpm.team,TRIM($B$1),_xlpm.stat,TRIM(F$10),_xlpm.r,MATCH(_xlpm.team,'2025 Summary'!$A$5:$A$22,0),_xlpm.c,MATCH(_xlpm.stat,'2025 Summary'!$4:$4,0),IFERROR(INDEX('2025 Summary'!$A$5:$AAK$22,_xlpm.r,_xlpm.c),""))</f>
        <v>45.478000000000002</v>
      </c>
      <c r="G11" s="101">
        <f>_xlfn.LET(_xlpm.team,TRIM($B$1),_xlpm.stat,TRIM(G$10),_xlpm.r,MATCH(_xlpm.team,'2025 Summary'!$A$5:$A$22,0),_xlpm.c,MATCH(_xlpm.stat,'2025 Summary'!$4:$4,0),IFERROR(INDEX('2025 Summary'!$A$5:$AAK$22,_xlpm.r,_xlpm.c),""))</f>
        <v>49.738999999999997</v>
      </c>
      <c r="H11" s="101">
        <f>_xlfn.LET(_xlpm.team,TRIM($B$1),_xlpm.stat,TRIM(H$10),_xlpm.r,MATCH(_xlpm.team,'2025 Summary'!$A$5:$A$22,0),_xlpm.c,MATCH(_xlpm.stat,'2025 Summary'!$4:$4,0),IFERROR(INDEX('2025 Summary'!$A$5:$AAK$22,_xlpm.r,_xlpm.c),""))</f>
        <v>31.652000000000001</v>
      </c>
      <c r="I11" s="101">
        <f>_xlfn.LET(_xlpm.team,TRIM($B$1),_xlpm.stat,TRIM(I$10),_xlpm.r,MATCH(_xlpm.team,'2025 Summary'!$A$5:$A$22,0),_xlpm.c,MATCH(_xlpm.stat,'2025 Summary'!$4:$4,0),IFERROR(INDEX('2025 Summary'!$A$5:$AAK$22,_xlpm.r,_xlpm.c),""))</f>
        <v>36.564999999999998</v>
      </c>
      <c r="J11" s="101">
        <f>_xlfn.LET(_xlpm.team,TRIM($B$1),_xlpm.stat,TRIM(J$10),_xlpm.r,MATCH(_xlpm.team,'2025 Summary'!$A$5:$A$22,0),_xlpm.c,MATCH(_xlpm.stat,'2025 Summary'!$4:$4,0),IFERROR(INDEX('2025 Summary'!$A$5:$AAK$22,_xlpm.r,_xlpm.c),""))</f>
        <v>47.728000000000002</v>
      </c>
      <c r="K11" s="108">
        <f>_xlfn.LET(_xlpm.team,TRIM($B$1),_xlpm.stat,TRIM(K$10),_xlpm.r,MATCH(_xlpm.team,'2025 Summary'!$A$5:$A$22,0),_xlpm.c,MATCH(_xlpm.stat,'2025 Summary'!$4:$4,0),IFERROR(INDEX('2025 Summary'!$A$5:$AAK$22,_xlpm.r,_xlpm.c),""))</f>
        <v>1.0429999999999999</v>
      </c>
      <c r="L11" s="112">
        <f>_xlfn.LET(_xlpm.team,TRIM($B$1),_xlpm.stat,TRIM(L$10),_xlpm.r,MATCH(_xlpm.team,'2025 Summary'!$A$5:$A$22,0),_xlpm.c,MATCH(_xlpm.stat,'2025 Summary'!$4:$4,0),IFERROR(INDEX('2025 Summary'!$A$5:$AAK$22,_xlpm.r,_xlpm.c),""))</f>
        <v>-4.2</v>
      </c>
      <c r="M11" s="101">
        <f>_xlfn.LET(_xlpm.team,TRIM($B$1),_xlpm.stat,TRIM(M$10),_xlpm.r,MATCH(_xlpm.team,'2025 Summary'!$A$5:$A$22,0),_xlpm.c,MATCH(_xlpm.stat,'2025 Summary'!$4:$4,0),IFERROR(INDEX('2025 Summary'!$A$5:$AAK$22,_xlpm.r,_xlpm.c),""))</f>
        <v>-4.9000000000000004</v>
      </c>
      <c r="N11" s="108">
        <f>_xlfn.LET(_xlpm.team,TRIM($B$1),_xlpm.stat,TRIM(N$10),_xlpm.r,MATCH(_xlpm.team,'2025 Summary'!$A$5:$A$22,0),_xlpm.c,MATCH(_xlpm.stat,'2025 Summary'!$4:$4,0),IFERROR(INDEX('2025 Summary'!$A$5:$AAK$22,_xlpm.r,_xlpm.c),""))</f>
        <v>-9.1</v>
      </c>
      <c r="O11" s="194"/>
      <c r="P11" s="194"/>
      <c r="Q11" s="194"/>
      <c r="R11" s="102"/>
      <c r="S11" s="102"/>
      <c r="T11" s="102"/>
      <c r="U11" s="102"/>
      <c r="V11" s="102"/>
      <c r="W11" s="102"/>
      <c r="X11" s="102"/>
    </row>
    <row r="12" spans="1:24" ht="30" customHeight="1" thickBot="1" x14ac:dyDescent="0.25">
      <c r="A12" s="109" t="s">
        <v>343</v>
      </c>
      <c r="B12" s="115" cm="1">
        <f t="array" ref="B12">_xlfn.LET(_xlpm.team,TRIM($B$1),_xlpm.stat,TRIM(B$10),_xlpm.r,MATCH(_xlpm.team,'2025 Summary'!$A$5:$A$22,0),_xlpm.c,MATCH(_xlpm.stat,'2025 Summary'!$4:$4,0),IFERROR(INDEX('2025 Summary'!$A$5:$AAK$22,_xlpm.r,_xlpm.c+1),""))</f>
        <v>11</v>
      </c>
      <c r="C12" s="110" cm="1">
        <f t="array" ref="C12">_xlfn.LET(_xlpm.team,TRIM($B$1),_xlpm.stat,TRIM(C$10),_xlpm.r,MATCH(_xlpm.team,'2025 Summary'!$A$5:$A$22,0),_xlpm.c,MATCH(_xlpm.stat,'2025 Summary'!$4:$4,0),IFERROR(INDEX('2025 Summary'!$A$5:$AAK$22,_xlpm.r,_xlpm.c+1),""))</f>
        <v>10</v>
      </c>
      <c r="D12" s="110" cm="1">
        <f t="array" ref="D12">_xlfn.LET(_xlpm.team,TRIM($B$1),_xlpm.stat,TRIM(D$10),_xlpm.r,MATCH(_xlpm.team,'2025 Summary'!$A$5:$A$22,0),_xlpm.c,MATCH(_xlpm.stat,'2025 Summary'!$4:$4,0),IFERROR(INDEX('2025 Summary'!$A$5:$AAK$22,_xlpm.r,_xlpm.c+1),""))</f>
        <v>18</v>
      </c>
      <c r="E12" s="111" cm="1">
        <f t="array" ref="E12">_xlfn.LET(_xlpm.team,TRIM($B$1),_xlpm.stat,TRIM(E$10),_xlpm.r,MATCH(_xlpm.team,'2025 Summary'!$A$5:$A$22,0),_xlpm.c,MATCH(_xlpm.stat,'2025 Summary'!$4:$4,0),IFERROR(INDEX('2025 Summary'!$A$5:$AAK$22,_xlpm.r,_xlpm.c+1),""))</f>
        <v>15</v>
      </c>
      <c r="F12" s="115" cm="1">
        <f t="array" ref="F12">_xlfn.LET(_xlpm.team,TRIM($B$1),_xlpm.stat,TRIM(F$10),_xlpm.r,MATCH(_xlpm.team,'2025 Summary'!$A$5:$A$22,0),_xlpm.c,MATCH(_xlpm.stat,'2025 Summary'!$4:$4,0),IFERROR(INDEX('2025 Summary'!$A$5:$AAK$22,_xlpm.r,_xlpm.c+1),""))</f>
        <v>10</v>
      </c>
      <c r="G12" s="110" cm="1">
        <f t="array" ref="G12">_xlfn.LET(_xlpm.team,TRIM($B$1),_xlpm.stat,TRIM(G$10),_xlpm.r,MATCH(_xlpm.team,'2025 Summary'!$A$5:$A$22,0),_xlpm.c,MATCH(_xlpm.stat,'2025 Summary'!$4:$4,0),IFERROR(INDEX('2025 Summary'!$A$5:$AAK$22,_xlpm.r,_xlpm.c+1),""))</f>
        <v>13</v>
      </c>
      <c r="H12" s="110" cm="1">
        <f t="array" ref="H12">_xlfn.LET(_xlpm.team,TRIM($B$1),_xlpm.stat,TRIM(H$10),_xlpm.r,MATCH(_xlpm.team,'2025 Summary'!$A$5:$A$22,0),_xlpm.c,MATCH(_xlpm.stat,'2025 Summary'!$4:$4,0),IFERROR(INDEX('2025 Summary'!$A$5:$AAK$22,_xlpm.r,_xlpm.c+1),""))</f>
        <v>14</v>
      </c>
      <c r="I12" s="110" cm="1">
        <f t="array" ref="I12">_xlfn.LET(_xlpm.team,TRIM($B$1),_xlpm.stat,TRIM(I$10),_xlpm.r,MATCH(_xlpm.team,'2025 Summary'!$A$5:$A$22,0),_xlpm.c,MATCH(_xlpm.stat,'2025 Summary'!$4:$4,0),IFERROR(INDEX('2025 Summary'!$A$5:$AAK$22,_xlpm.r,_xlpm.c+1),""))</f>
        <v>14</v>
      </c>
      <c r="J12" s="110" cm="1">
        <f t="array" ref="J12">_xlfn.LET(_xlpm.team,TRIM($B$1),_xlpm.stat,TRIM(J$10),_xlpm.r,MATCH(_xlpm.team,'2025 Summary'!$A$5:$A$22,0),_xlpm.c,MATCH(_xlpm.stat,'2025 Summary'!$4:$4,0),IFERROR(INDEX('2025 Summary'!$A$5:$AAK$22,_xlpm.r,_xlpm.c+1),""))</f>
        <v>13</v>
      </c>
      <c r="K12" s="111" cm="1">
        <f t="array" ref="K12">_xlfn.LET(_xlpm.team,TRIM($B$1),_xlpm.stat,TRIM(K$10),_xlpm.r,MATCH(_xlpm.team,'2025 Summary'!$A$5:$A$22,0),_xlpm.c,MATCH(_xlpm.stat,'2025 Summary'!$4:$4,0),IFERROR(INDEX('2025 Summary'!$A$5:$AAK$22,_xlpm.r,_xlpm.c+1),""))</f>
        <v>7</v>
      </c>
      <c r="L12" s="113" cm="1">
        <f t="array" ref="L12">_xlfn.LET(_xlpm.team,TRIM($B$1),_xlpm.stat,TRIM(L$10),_xlpm.r,MATCH(_xlpm.team,'2025 Summary'!$A$5:$A$22,0),_xlpm.c,MATCH(_xlpm.stat,'2025 Summary'!$4:$4,0),IFERROR(INDEX('2025 Summary'!$A$5:$AAK$22,_xlpm.r,_xlpm.c+1),""))</f>
        <v>11</v>
      </c>
      <c r="M12" s="110" cm="1">
        <f t="array" ref="M12">_xlfn.LET(_xlpm.team,TRIM($B$1),_xlpm.stat,TRIM(M$10),_xlpm.r,MATCH(_xlpm.team,'2025 Summary'!$A$5:$A$22,0),_xlpm.c,MATCH(_xlpm.stat,'2025 Summary'!$4:$4,0),IFERROR(INDEX('2025 Summary'!$A$5:$AAK$22,_xlpm.r,_xlpm.c+1),""))</f>
        <v>13</v>
      </c>
      <c r="N12" s="111" cm="1">
        <f t="array" ref="N12">_xlfn.LET(_xlpm.team,TRIM($B$1),_xlpm.stat,TRIM(N$10),_xlpm.r,MATCH(_xlpm.team,'2025 Summary'!$A$5:$A$22,0),_xlpm.c,MATCH(_xlpm.stat,'2025 Summary'!$4:$4,0),IFERROR(INDEX('2025 Summary'!$A$5:$AAK$22,_xlpm.r,_xlpm.c+1),""))</f>
        <v>13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</row>
    <row r="13" spans="1:24" ht="46" customHeight="1" x14ac:dyDescent="0.2">
      <c r="A13" s="134"/>
      <c r="B13" s="217"/>
      <c r="C13" s="217"/>
      <c r="D13" s="217"/>
      <c r="E13" s="217"/>
      <c r="F13" s="217"/>
      <c r="G13" s="217"/>
      <c r="H13" s="217"/>
      <c r="I13" s="217"/>
      <c r="J13" s="217"/>
      <c r="K13" s="217"/>
      <c r="L13" s="217"/>
      <c r="M13" s="217"/>
      <c r="N13" s="217"/>
      <c r="O13" s="102"/>
      <c r="P13" s="102"/>
      <c r="Q13" s="102"/>
      <c r="R13" s="102"/>
      <c r="S13" s="102"/>
      <c r="T13" s="102"/>
      <c r="U13" s="102"/>
      <c r="V13" s="102"/>
      <c r="W13" s="102"/>
      <c r="X13" s="102"/>
    </row>
    <row r="14" spans="1:24" ht="29" customHeight="1" thickBot="1" x14ac:dyDescent="0.25">
      <c r="A14" s="134"/>
      <c r="B14" s="190" t="s">
        <v>307</v>
      </c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02"/>
      <c r="S14" s="102"/>
      <c r="T14" s="102"/>
      <c r="U14" s="102"/>
      <c r="V14" s="102"/>
      <c r="W14" s="102"/>
      <c r="X14" s="102"/>
    </row>
    <row r="15" spans="1:24" ht="26" x14ac:dyDescent="0.2">
      <c r="A15" s="292" t="s">
        <v>344</v>
      </c>
      <c r="B15" s="293" t="e">
        <f>'2025 Summary'!#REF!</f>
        <v>#REF!</v>
      </c>
      <c r="C15" s="294"/>
      <c r="D15" s="294"/>
      <c r="E15" s="294"/>
      <c r="F15" s="295" t="e">
        <f>'2025 Summary'!#REF!</f>
        <v>#REF!</v>
      </c>
      <c r="G15" s="296"/>
      <c r="H15" s="296"/>
      <c r="I15" s="296"/>
      <c r="J15" s="297" t="e">
        <f>'2025 Summary'!#REF!</f>
        <v>#REF!</v>
      </c>
      <c r="K15" s="298"/>
      <c r="L15" s="298"/>
      <c r="M15" s="298"/>
      <c r="N15" s="279" t="e">
        <f>'2025 Summary'!#REF!</f>
        <v>#REF!</v>
      </c>
      <c r="O15" s="280"/>
      <c r="P15" s="280"/>
      <c r="Q15" s="281"/>
      <c r="R15" s="102"/>
      <c r="S15" s="102"/>
      <c r="T15" s="102"/>
      <c r="U15" s="102"/>
      <c r="V15" s="102"/>
      <c r="W15" s="102"/>
      <c r="X15" s="102"/>
    </row>
    <row r="16" spans="1:24" ht="42" customHeight="1" thickBot="1" x14ac:dyDescent="0.25">
      <c r="A16" s="292"/>
      <c r="B16" s="274" t="str" cm="1">
        <f t="array" ref="B16">_xlfn.LET(_xlpm.team,TRIM($B$1),_xlpm.stat,TRIM($B$3),_xlpm.r,MATCH(_xlpm.team,'2025 Summary'!#REF!,0),_xlpm.c,IFERROR(MATCH(_xlpm.stat,'2025 Summary'!$4:$4,0),MATCH("*"&amp;_xlpm.stat&amp;"*",'2025 Summary'!$4:$4,0)),IFERROR(INDEX('2025 Summary'!#REF!,_xlpm.r,_xlpm.c),""))</f>
        <v/>
      </c>
      <c r="C16" s="275"/>
      <c r="D16" s="276" t="e">
        <f>_xlfn.LET(
  _xlpm.t, TRIM(CLEAN('2025 Team Summary'!B1)),
  _xlpm.r, _xlfn.XLOOKUP(_xlpm.t, '2025 Ladders'!#REF!, '2025 Ladders'!#REF!, ""),
  IF(_xlpm.r="","Not Available",
     _xlpm.r &amp; IF(OR(MOD(_xlpm.r,100)=11,MOD(_xlpm.r,100)=12,MOD(_xlpm.r,100)=13),
            "th",
            CHOOSE(MOD(_xlpm.r,10)+1,"th","st","nd","rd","th","th","th","th","th","th")
     )
  )
)</f>
        <v>#REF!</v>
      </c>
      <c r="E16" s="276"/>
      <c r="F16" s="277" t="str" cm="1">
        <f t="array" ref="F16">_xlfn.LET(_xlpm.team,TRIM($B$1),_xlpm.stat,TRIM($F$3),_xlpm.r,MATCH(_xlpm.team,'2025 Summary'!#REF!,0),_xlpm.c,IFERROR(MATCH(_xlpm.stat,'2025 Summary'!$4:$4,0),MATCH("*"&amp;_xlpm.stat&amp;"*",'2025 Summary'!$4:$4,0)),IFERROR(INDEX('2025 Summary'!#REF!,_xlpm.r,_xlpm.c),""))</f>
        <v/>
      </c>
      <c r="G16" s="278"/>
      <c r="H16" s="299" t="e">
        <f>_xlfn.LET(
  _xlpm.t, TRIM(CLEAN('2025 Team Summary'!B1)),
  _xlpm.r, _xlfn.XLOOKUP(_xlpm.t, '2025 Ladders'!#REF!, '2025 Ladders'!#REF!, ""),
  IF(_xlpm.r="","Not Available",
     _xlpm.r &amp; IF(OR(MOD(_xlpm.r,100)=11,MOD(_xlpm.r,100)=12,MOD(_xlpm.r,100)=13),
            "th",
            CHOOSE(MOD(_xlpm.r,10)+1,"th","st","nd","rd","th","th","th","th","th","th")
     )
  )
)</f>
        <v>#REF!</v>
      </c>
      <c r="I16" s="299"/>
      <c r="J16" s="300" t="str" cm="1">
        <f t="array" ref="J16">_xlfn.LET(_xlpm.team,TRIM($B$1),_xlpm.stat,TRIM($J$3),_xlpm.r,MATCH(_xlpm.team,'2025 Summary'!#REF!,0),_xlpm.c,IFERROR(MATCH(_xlpm.stat,'2025 Summary'!$4:$4,0),MATCH("*"&amp;_xlpm.stat&amp;"*",'2025 Summary'!$4:$4,0)),IFERROR(INDEX('2025 Summary'!#REF!,_xlpm.r,_xlpm.c),""))</f>
        <v/>
      </c>
      <c r="K16" s="301"/>
      <c r="L16" s="302" t="e">
        <f>_xlfn.LET(
  _xlpm.t, TRIM(CLEAN('2025 Team Summary'!B1)),
  _xlpm.r, _xlfn.XLOOKUP(_xlpm.t, '2025 Ladders'!#REF!, '2025 Ladders'!#REF!, ""),
  IF(_xlpm.r="","Not Available",
     _xlpm.r &amp; IF(OR(MOD(_xlpm.r,100)=11,MOD(_xlpm.r,100)=12,MOD(_xlpm.r,100)=13),
            "th",
            CHOOSE(MOD(_xlpm.r,10)+1,"th","st","nd","rd","th","th","th","th","th","th")
     )
  )
)</f>
        <v>#REF!</v>
      </c>
      <c r="M16" s="302"/>
      <c r="N16" s="303" t="str" cm="1">
        <f t="array" ref="N16">_xlfn.LET(_xlpm.team,TRIM($B$1),_xlpm.stat,TRIM($N$3),_xlpm.r,MATCH(_xlpm.team,'2025 Summary'!#REF!,0),_xlpm.c,IFERROR(MATCH(_xlpm.stat,'2025 Summary'!$4:$4,0),MATCH("*"&amp;_xlpm.stat&amp;"*",'2025 Summary'!$4:$4,0)),IFERROR(INDEX('2025 Summary'!#REF!,_xlpm.r,_xlpm.c),""))</f>
        <v/>
      </c>
      <c r="O16" s="304"/>
      <c r="P16" s="305" t="e">
        <f>_xlfn.LET(
  _xlpm.t, TRIM(CLEAN('2025 Team Summary'!B1)),
  _xlpm.r, _xlfn.XLOOKUP(_xlpm.t, '2025 Ladders'!#REF!, '2025 Ladders'!#REF!, ""),
  IF(_xlpm.r="","Not Available",
     _xlpm.r &amp; IF(OR(MOD(_xlpm.r,100)=11,MOD(_xlpm.r,100)=12,MOD(_xlpm.r,100)=13),
            "th",
            CHOOSE(MOD(_xlpm.r,10)+1,"th","st","nd","rd","th","th","th","th","th","th")
     )
  )
)</f>
        <v>#REF!</v>
      </c>
      <c r="Q16" s="306"/>
      <c r="R16" s="102"/>
      <c r="S16" s="102"/>
      <c r="T16" s="102"/>
      <c r="U16" s="102"/>
      <c r="V16" s="102"/>
      <c r="W16" s="102"/>
      <c r="X16" s="102"/>
    </row>
    <row r="17" spans="1:24" ht="40" customHeight="1" thickBot="1" x14ac:dyDescent="0.25">
      <c r="A17" s="107" t="s">
        <v>341</v>
      </c>
      <c r="B17" s="164" t="e">
        <f>'2025 Summary'!#REF!</f>
        <v>#REF!</v>
      </c>
      <c r="C17" s="165" t="e">
        <f>'2025 Summary'!#REF!</f>
        <v>#REF!</v>
      </c>
      <c r="D17" s="165" t="e">
        <f>'2025 Summary'!#REF!</f>
        <v>#REF!</v>
      </c>
      <c r="E17" s="166" t="e">
        <f>'2025 Summary'!#REF!</f>
        <v>#REF!</v>
      </c>
      <c r="F17" s="155" t="e">
        <f>'2025 Summary'!#REF!</f>
        <v>#REF!</v>
      </c>
      <c r="G17" s="156" t="e">
        <f>'2025 Summary'!#REF!</f>
        <v>#REF!</v>
      </c>
      <c r="H17" s="156" t="e">
        <f>'2025 Summary'!#REF!</f>
        <v>#REF!</v>
      </c>
      <c r="I17" s="157" t="e">
        <f>'2025 Summary'!#REF!</f>
        <v>#REF!</v>
      </c>
      <c r="J17" s="158" t="e">
        <f>'2025 Summary'!#REF!</f>
        <v>#REF!</v>
      </c>
      <c r="K17" s="159" t="e">
        <f>'2025 Summary'!#REF!</f>
        <v>#REF!</v>
      </c>
      <c r="L17" s="159" t="e">
        <f>'2025 Summary'!#REF!</f>
        <v>#REF!</v>
      </c>
      <c r="M17" s="160" t="e">
        <f>'2025 Summary'!#REF!</f>
        <v>#REF!</v>
      </c>
      <c r="N17" s="163" t="e">
        <f>'2025 Summary'!#REF!</f>
        <v>#REF!</v>
      </c>
      <c r="O17" s="161" t="e">
        <f>'2025 Summary'!#REF!</f>
        <v>#REF!</v>
      </c>
      <c r="P17" s="161" t="e">
        <f>'2025 Summary'!#REF!</f>
        <v>#REF!</v>
      </c>
      <c r="Q17" s="162" t="e">
        <f>'2025 Summary'!#REF!</f>
        <v>#REF!</v>
      </c>
      <c r="R17" s="102"/>
      <c r="S17" s="102"/>
      <c r="T17" s="102"/>
      <c r="U17" s="102"/>
      <c r="V17" s="102"/>
      <c r="W17" s="102"/>
      <c r="X17" s="102"/>
    </row>
    <row r="18" spans="1:24" ht="30" customHeight="1" x14ac:dyDescent="0.2">
      <c r="A18" s="107" t="s">
        <v>342</v>
      </c>
      <c r="B18" s="116" t="str">
        <f>_xlfn.LET(_xlpm.team,TRIM($B$1),_xlpm.stat,TRIM(B$17),_xlpm.r,MATCH(_xlpm.team,'2025 Summary'!#REF!,0),_xlpm.c,MATCH(_xlpm.stat,'2025 Summary'!$4:$4,0),IFERROR(INDEX('2025 Summary'!#REF!,_xlpm.r,_xlpm.c),""))</f>
        <v/>
      </c>
      <c r="C18" s="117" t="str">
        <f>_xlfn.LET(_xlpm.team,TRIM($B$1),_xlpm.stat,TRIM(C$17),_xlpm.r,MATCH(_xlpm.team,'2025 Summary'!#REF!,0),_xlpm.c,MATCH(_xlpm.stat,'2025 Summary'!$4:$4,0),IFERROR(INDEX('2025 Summary'!#REF!,_xlpm.r,_xlpm.c),""))</f>
        <v/>
      </c>
      <c r="D18" s="117" t="str">
        <f>_xlfn.LET(_xlpm.team,TRIM($B$1),_xlpm.stat,TRIM(D$17),_xlpm.r,MATCH(_xlpm.team,'2025 Summary'!#REF!,0),_xlpm.c,MATCH(_xlpm.stat,'2025 Summary'!$4:$4,0),IFERROR(INDEX('2025 Summary'!#REF!,_xlpm.r,_xlpm.c),""))</f>
        <v/>
      </c>
      <c r="E18" s="118" t="str">
        <f>_xlfn.LET(_xlpm.team,TRIM($B$1),_xlpm.stat,TRIM(E$17),_xlpm.r,MATCH(_xlpm.team,'2025 Summary'!#REF!,0),_xlpm.c,MATCH(_xlpm.stat,'2025 Summary'!$4:$4,0),IFERROR(INDEX('2025 Summary'!#REF!,_xlpm.r,_xlpm.c),""))</f>
        <v/>
      </c>
      <c r="F18" s="116" t="str">
        <f>_xlfn.LET(_xlpm.team,TRIM($B$1),_xlpm.stat,TRIM(F$17),_xlpm.r,MATCH(_xlpm.team,'2025 Summary'!#REF!,0),_xlpm.c,MATCH(_xlpm.stat,'2025 Summary'!$4:$4,0),IFERROR(INDEX('2025 Summary'!#REF!,_xlpm.r,_xlpm.c),""))</f>
        <v/>
      </c>
      <c r="G18" s="117" t="str">
        <f>_xlfn.LET(_xlpm.team,TRIM($B$1),_xlpm.stat,TRIM(G$17),_xlpm.r,MATCH(_xlpm.team,'2025 Summary'!#REF!,0),_xlpm.c,MATCH(_xlpm.stat,'2025 Summary'!$4:$4,0),IFERROR(INDEX('2025 Summary'!#REF!,_xlpm.r,_xlpm.c),""))</f>
        <v/>
      </c>
      <c r="H18" s="117" t="str">
        <f>_xlfn.LET(_xlpm.team,TRIM($B$1),_xlpm.stat,TRIM(H$17),_xlpm.r,MATCH(_xlpm.team,'2025 Summary'!#REF!,0),_xlpm.c,MATCH(_xlpm.stat,'2025 Summary'!$4:$4,0),IFERROR(INDEX('2025 Summary'!#REF!,_xlpm.r,_xlpm.c),""))</f>
        <v/>
      </c>
      <c r="I18" s="118" t="str">
        <f>_xlfn.LET(_xlpm.team,TRIM($B$1),_xlpm.stat,TRIM(I$17),_xlpm.r,MATCH(_xlpm.team,'2025 Summary'!#REF!,0),_xlpm.c,MATCH(_xlpm.stat,'2025 Summary'!$4:$4,0),IFERROR(INDEX('2025 Summary'!#REF!,_xlpm.r,_xlpm.c),""))</f>
        <v/>
      </c>
      <c r="J18" s="116" t="str">
        <f>_xlfn.LET(_xlpm.team,TRIM($B$1),_xlpm.stat,TRIM(J$17),_xlpm.r,MATCH(_xlpm.team,'2025 Summary'!#REF!,0),_xlpm.c,MATCH(_xlpm.stat,'2025 Summary'!$4:$4,0),IFERROR(INDEX('2025 Summary'!#REF!,_xlpm.r,_xlpm.c),""))</f>
        <v/>
      </c>
      <c r="K18" s="117" t="str">
        <f>_xlfn.LET(_xlpm.team,TRIM($B$1),_xlpm.stat,TRIM(K$17),_xlpm.r,MATCH(_xlpm.team,'2025 Summary'!#REF!,0),_xlpm.c,MATCH(_xlpm.stat,'2025 Summary'!$4:$4,0),IFERROR(INDEX('2025 Summary'!#REF!,_xlpm.r,_xlpm.c),""))</f>
        <v/>
      </c>
      <c r="L18" s="117" t="str">
        <f>_xlfn.LET(_xlpm.team,TRIM($B$1),_xlpm.stat,TRIM(L$17),_xlpm.r,MATCH(_xlpm.team,'2025 Summary'!#REF!,0),_xlpm.c,MATCH(_xlpm.stat,'2025 Summary'!$4:$4,0),IFERROR(INDEX('2025 Summary'!#REF!,_xlpm.r,_xlpm.c),""))</f>
        <v/>
      </c>
      <c r="M18" s="118" t="str">
        <f>_xlfn.LET(_xlpm.team,TRIM($B$1),_xlpm.stat,TRIM(M$17),_xlpm.r,MATCH(_xlpm.team,'2025 Summary'!#REF!,0),_xlpm.c,MATCH(_xlpm.stat,'2025 Summary'!$4:$4,0),IFERROR(INDEX('2025 Summary'!#REF!,_xlpm.r,_xlpm.c),""))</f>
        <v/>
      </c>
      <c r="N18" s="116" t="str">
        <f>_xlfn.LET(_xlpm.team,TRIM($B$1),_xlpm.stat,TRIM(N$17),_xlpm.r,MATCH(_xlpm.team,'2025 Summary'!#REF!,0),_xlpm.c,MATCH(_xlpm.stat,'2025 Summary'!$4:$4,0),IFERROR(INDEX('2025 Summary'!#REF!,_xlpm.r,_xlpm.c),""))</f>
        <v/>
      </c>
      <c r="O18" s="117" t="str">
        <f>_xlfn.LET(_xlpm.team,TRIM($B$1),_xlpm.stat,TRIM(O$17),_xlpm.r,MATCH(_xlpm.team,'2025 Summary'!#REF!,0),_xlpm.c,MATCH(_xlpm.stat,'2025 Summary'!$4:$4,0),IFERROR(INDEX('2025 Summary'!#REF!,_xlpm.r,_xlpm.c),""))</f>
        <v/>
      </c>
      <c r="P18" s="117" t="str">
        <f>_xlfn.LET(_xlpm.team,TRIM($B$1),_xlpm.stat,TRIM(P$17),_xlpm.r,MATCH(_xlpm.team,'2025 Summary'!#REF!,0),_xlpm.c,MATCH(_xlpm.stat,'2025 Summary'!$4:$4,0),IFERROR(INDEX('2025 Summary'!#REF!,_xlpm.r,_xlpm.c),""))</f>
        <v/>
      </c>
      <c r="Q18" s="118" t="str">
        <f>_xlfn.LET(_xlpm.team,TRIM($B$1),_xlpm.stat,TRIM(Q$17),_xlpm.r,MATCH(_xlpm.team,'2025 Summary'!#REF!,0),_xlpm.c,MATCH(_xlpm.stat,'2025 Summary'!$4:$4,0),IFERROR(INDEX('2025 Summary'!#REF!,_xlpm.r,_xlpm.c),""))</f>
        <v/>
      </c>
      <c r="R18" s="102"/>
      <c r="S18" s="102"/>
      <c r="T18" s="102"/>
      <c r="U18" s="102"/>
      <c r="V18" s="102"/>
      <c r="W18" s="102"/>
      <c r="X18" s="102"/>
    </row>
    <row r="19" spans="1:24" ht="30" customHeight="1" thickBot="1" x14ac:dyDescent="0.25">
      <c r="A19" s="109" t="s">
        <v>343</v>
      </c>
      <c r="B19" s="115" t="str" cm="1">
        <f t="array" ref="B19">_xlfn.LET(_xlpm.team,TRIM($B$1),_xlpm.stat,TRIM(B$17),_xlpm.r,MATCH(_xlpm.team,'2025 Summary'!#REF!,0),_xlpm.c,MATCH(_xlpm.stat,'2025 Summary'!$4:$4,0),IFERROR(INDEX('2025 Summary'!#REF!,_xlpm.r,_xlpm.c+1),""))</f>
        <v/>
      </c>
      <c r="C19" s="110" t="str" cm="1">
        <f t="array" ref="C19">_xlfn.LET(_xlpm.team,TRIM($B$1),_xlpm.stat,TRIM(C$17),_xlpm.r,MATCH(_xlpm.team,'2025 Summary'!#REF!,0),_xlpm.c,MATCH(_xlpm.stat,'2025 Summary'!$4:$4,0),IFERROR(INDEX('2025 Summary'!#REF!,_xlpm.r,_xlpm.c+1),""))</f>
        <v/>
      </c>
      <c r="D19" s="110" t="str" cm="1">
        <f t="array" ref="D19">_xlfn.LET(_xlpm.team,TRIM($B$1),_xlpm.stat,TRIM(D$17),_xlpm.r,MATCH(_xlpm.team,'2025 Summary'!#REF!,0),_xlpm.c,MATCH(_xlpm.stat,'2025 Summary'!$4:$4,0),IFERROR(INDEX('2025 Summary'!#REF!,_xlpm.r,_xlpm.c+1),""))</f>
        <v/>
      </c>
      <c r="E19" s="111" t="str" cm="1">
        <f t="array" ref="E19">_xlfn.LET(_xlpm.team,TRIM($B$1),_xlpm.stat,TRIM(E$17),_xlpm.r,MATCH(_xlpm.team,'2025 Summary'!#REF!,0),_xlpm.c,MATCH(_xlpm.stat,'2025 Summary'!$4:$4,0),IFERROR(INDEX('2025 Summary'!#REF!,_xlpm.r,_xlpm.c+1),""))</f>
        <v/>
      </c>
      <c r="F19" s="115" t="str" cm="1">
        <f t="array" ref="F19">_xlfn.LET(_xlpm.team,TRIM($B$1),_xlpm.stat,TRIM(F$17),_xlpm.r,MATCH(_xlpm.team,'2025 Summary'!#REF!,0),_xlpm.c,MATCH(_xlpm.stat,'2025 Summary'!$4:$4,0),IFERROR(INDEX('2025 Summary'!#REF!,_xlpm.r,_xlpm.c+1),""))</f>
        <v/>
      </c>
      <c r="G19" s="110" t="str" cm="1">
        <f t="array" ref="G19">_xlfn.LET(_xlpm.team,TRIM($B$1),_xlpm.stat,TRIM(G$17),_xlpm.r,MATCH(_xlpm.team,'2025 Summary'!#REF!,0),_xlpm.c,MATCH(_xlpm.stat,'2025 Summary'!$4:$4,0),IFERROR(INDEX('2025 Summary'!#REF!,_xlpm.r,_xlpm.c+1),""))</f>
        <v/>
      </c>
      <c r="H19" s="110" t="str" cm="1">
        <f t="array" ref="H19">_xlfn.LET(_xlpm.team,TRIM($B$1),_xlpm.stat,TRIM(H$17),_xlpm.r,MATCH(_xlpm.team,'2025 Summary'!#REF!,0),_xlpm.c,MATCH(_xlpm.stat,'2025 Summary'!$4:$4,0),IFERROR(INDEX('2025 Summary'!#REF!,_xlpm.r,_xlpm.c+1),""))</f>
        <v/>
      </c>
      <c r="I19" s="111" t="str" cm="1">
        <f t="array" ref="I19">_xlfn.LET(_xlpm.team,TRIM($B$1),_xlpm.stat,TRIM(I$17),_xlpm.r,MATCH(_xlpm.team,'2025 Summary'!#REF!,0),_xlpm.c,MATCH(_xlpm.stat,'2025 Summary'!$4:$4,0),IFERROR(INDEX('2025 Summary'!#REF!,_xlpm.r,_xlpm.c+1),""))</f>
        <v/>
      </c>
      <c r="J19" s="115" t="str" cm="1">
        <f t="array" ref="J19">_xlfn.LET(_xlpm.team,TRIM($B$1),_xlpm.stat,TRIM(J$17),_xlpm.r,MATCH(_xlpm.team,'2025 Summary'!#REF!,0),_xlpm.c,MATCH(_xlpm.stat,'2025 Summary'!$4:$4,0),IFERROR(INDEX('2025 Summary'!#REF!,_xlpm.r,_xlpm.c+1),""))</f>
        <v/>
      </c>
      <c r="K19" s="110" t="str" cm="1">
        <f t="array" ref="K19">_xlfn.LET(_xlpm.team,TRIM($B$1),_xlpm.stat,TRIM(K$17),_xlpm.r,MATCH(_xlpm.team,'2025 Summary'!#REF!,0),_xlpm.c,MATCH(_xlpm.stat,'2025 Summary'!$4:$4,0),IFERROR(INDEX('2025 Summary'!#REF!,_xlpm.r,_xlpm.c+1),""))</f>
        <v/>
      </c>
      <c r="L19" s="110" t="str" cm="1">
        <f t="array" ref="L19">_xlfn.LET(_xlpm.team,TRIM($B$1),_xlpm.stat,TRIM(L$17),_xlpm.r,MATCH(_xlpm.team,'2025 Summary'!#REF!,0),_xlpm.c,MATCH(_xlpm.stat,'2025 Summary'!$4:$4,0),IFERROR(INDEX('2025 Summary'!#REF!,_xlpm.r,_xlpm.c+1),""))</f>
        <v/>
      </c>
      <c r="M19" s="111" t="str" cm="1">
        <f t="array" ref="M19">_xlfn.LET(_xlpm.team,TRIM($B$1),_xlpm.stat,TRIM(M$17),_xlpm.r,MATCH(_xlpm.team,'2025 Summary'!#REF!,0),_xlpm.c,MATCH(_xlpm.stat,'2025 Summary'!$4:$4,0),IFERROR(INDEX('2025 Summary'!#REF!,_xlpm.r,_xlpm.c+1),""))</f>
        <v/>
      </c>
      <c r="N19" s="115" t="str" cm="1">
        <f t="array" ref="N19">_xlfn.LET(_xlpm.team,TRIM($B$1),_xlpm.stat,TRIM(N$17),_xlpm.r,MATCH(_xlpm.team,'2025 Summary'!#REF!,0),_xlpm.c,MATCH(_xlpm.stat,'2025 Summary'!$4:$4,0),IFERROR(INDEX('2025 Summary'!#REF!,_xlpm.r,_xlpm.c+1),""))</f>
        <v/>
      </c>
      <c r="O19" s="110" t="str" cm="1">
        <f t="array" ref="O19">_xlfn.LET(_xlpm.team,TRIM($B$1),_xlpm.stat,TRIM(O$17),_xlpm.r,MATCH(_xlpm.team,'2025 Summary'!#REF!,0),_xlpm.c,MATCH(_xlpm.stat,'2025 Summary'!$4:$4,0),IFERROR(INDEX('2025 Summary'!#REF!,_xlpm.r,_xlpm.c+1),""))</f>
        <v/>
      </c>
      <c r="P19" s="110" t="str" cm="1">
        <f t="array" ref="P19">_xlfn.LET(_xlpm.team,TRIM($B$1),_xlpm.stat,TRIM(P$17),_xlpm.r,MATCH(_xlpm.team,'2025 Summary'!#REF!,0),_xlpm.c,MATCH(_xlpm.stat,'2025 Summary'!$4:$4,0),IFERROR(INDEX('2025 Summary'!#REF!,_xlpm.r,_xlpm.c+1),""))</f>
        <v/>
      </c>
      <c r="Q19" s="111" t="str" cm="1">
        <f t="array" ref="Q19">_xlfn.LET(_xlpm.team,TRIM($B$1),_xlpm.stat,TRIM(Q$17),_xlpm.r,MATCH(_xlpm.team,'2025 Summary'!#REF!,0),_xlpm.c,MATCH(_xlpm.stat,'2025 Summary'!$4:$4,0),IFERROR(INDEX('2025 Summary'!#REF!,_xlpm.r,_xlpm.c+1),""))</f>
        <v/>
      </c>
      <c r="R19" s="102"/>
      <c r="S19" s="102"/>
      <c r="T19" s="102"/>
      <c r="U19" s="102"/>
      <c r="V19" s="102"/>
      <c r="W19" s="102"/>
      <c r="X19" s="102"/>
    </row>
    <row r="20" spans="1:24" ht="26" x14ac:dyDescent="0.2">
      <c r="A20" s="288"/>
      <c r="B20" s="260" t="e">
        <f>'2025 Summary'!#REF!</f>
        <v>#REF!</v>
      </c>
      <c r="C20" s="261"/>
      <c r="D20" s="261"/>
      <c r="E20" s="262"/>
      <c r="F20" s="267" t="e">
        <f>'2025 Summary'!#REF!</f>
        <v>#REF!</v>
      </c>
      <c r="G20" s="268"/>
      <c r="H20" s="268"/>
      <c r="I20" s="268"/>
      <c r="J20" s="268"/>
      <c r="K20" s="269"/>
      <c r="L20" s="282" t="s">
        <v>345</v>
      </c>
      <c r="M20" s="283"/>
      <c r="N20" s="284"/>
      <c r="O20" s="102"/>
      <c r="P20" s="102"/>
      <c r="Q20" s="102"/>
      <c r="R20" s="102"/>
      <c r="S20" s="102"/>
      <c r="T20" s="102"/>
      <c r="U20" s="102"/>
      <c r="V20" s="102"/>
      <c r="W20" s="102"/>
      <c r="X20" s="102"/>
    </row>
    <row r="21" spans="1:24" ht="42" customHeight="1" thickBot="1" x14ac:dyDescent="0.25">
      <c r="A21" s="288"/>
      <c r="B21" s="263" t="str" cm="1">
        <f t="array" ref="B21">_xlfn.LET(_xlpm.team,TRIM($B$1),_xlpm.stat,TRIM($B$20),_xlpm.r,MATCH(_xlpm.team,'2025 Summary'!#REF!,0),_xlpm.c,IFERROR(MATCH(_xlpm.stat,'2025 Summary'!$4:$4,0),MATCH("*"&amp;_xlpm.stat&amp;"*",'2025 Summary'!$4:$4,0)),IFERROR(INDEX('2025 Summary'!#REF!,_xlpm.r,_xlpm.c),""))</f>
        <v/>
      </c>
      <c r="C21" s="264"/>
      <c r="D21" s="265" t="e">
        <f>_xlfn.LET(
  _xlpm.t, TRIM(CLEAN('2025 Team Summary'!B1)),
  _xlpm.r, _xlfn.XLOOKUP(_xlpm.t, '2025 Ladders'!#REF!, '2025 Ladders'!#REF!, ""),
  IF(_xlpm.r="","Not Available",
     _xlpm.r &amp; IF(OR(MOD(_xlpm.r,100)=11,MOD(_xlpm.r,100)=12,MOD(_xlpm.r,100)=13),
            "th",
            CHOOSE(MOD(_xlpm.r,10)+1,"th","st","nd","rd","th","th","th","th","th","th")
     )
  )
)</f>
        <v>#REF!</v>
      </c>
      <c r="E21" s="266"/>
      <c r="F21" s="272" t="str" cm="1">
        <f t="array" ref="F21">_xlfn.LET(_xlpm.team,TRIM($B$1),_xlpm.stat,TRIM($F$8),_xlpm.r,MATCH(_xlpm.team,'2025 Summary'!#REF!,0),_xlpm.c,IFERROR(MATCH(_xlpm.stat,'2025 Summary'!$4:$4,0),MATCH("*"&amp;_xlpm.stat&amp;"*",'2025 Summary'!$4:$4,0)),IFERROR(INDEX('2025 Summary'!#REF!,_xlpm.r,_xlpm.c),""))</f>
        <v/>
      </c>
      <c r="G21" s="273"/>
      <c r="H21" s="273"/>
      <c r="I21" s="168" t="e">
        <f>_xlfn.LET(
  _xlpm.t, TRIM(CLEAN('2025 Team Summary'!B1)),
  _xlpm.r, _xlfn.XLOOKUP(_xlpm.t, '2025 Summary'!#REF!, '2025 Summary'!#REF!, ""),
  IF(_xlpm.r="","Not Available",
     _xlpm.r &amp; IF(OR(MOD(_xlpm.r,100)=11, MOD(_xlpm.r,100)=12, MOD(_xlpm.r,100)=13),
            "th",
            CHOOSE(MOD(_xlpm.r,10)+1,"th","st","nd","rd","th","th","th","th","th","th")
     )
  )
)</f>
        <v>#REF!</v>
      </c>
      <c r="J21" s="168"/>
      <c r="K21" s="197"/>
      <c r="L21" s="289"/>
      <c r="M21" s="290"/>
      <c r="N21" s="291"/>
      <c r="O21" s="190"/>
      <c r="P21" s="190"/>
      <c r="Q21" s="102"/>
      <c r="R21" s="102"/>
      <c r="S21" s="102"/>
      <c r="T21" s="102"/>
      <c r="U21" s="102"/>
      <c r="V21" s="102"/>
      <c r="W21" s="102"/>
      <c r="X21" s="102"/>
    </row>
    <row r="22" spans="1:24" ht="40" customHeight="1" thickBot="1" x14ac:dyDescent="0.25">
      <c r="A22" s="107" t="s">
        <v>341</v>
      </c>
      <c r="B22" s="198" t="e">
        <f>'2025 Summary'!#REF!</f>
        <v>#REF!</v>
      </c>
      <c r="C22" s="199" t="e">
        <f>'2025 Summary'!#REF!</f>
        <v>#REF!</v>
      </c>
      <c r="D22" s="199" t="e">
        <f>'2025 Summary'!#REF!</f>
        <v>#REF!</v>
      </c>
      <c r="E22" s="200" t="e">
        <f>'2025 Summary'!#REF!</f>
        <v>#REF!</v>
      </c>
      <c r="F22" s="143" t="e">
        <f>'2025 Summary'!#REF!</f>
        <v>#REF!</v>
      </c>
      <c r="G22" s="144" t="e">
        <f>'2025 Summary'!#REF!</f>
        <v>#REF!</v>
      </c>
      <c r="H22" s="144" t="e">
        <f>'2025 Summary'!#REF!</f>
        <v>#REF!</v>
      </c>
      <c r="I22" s="144" t="e">
        <f>'2025 Summary'!#REF!</f>
        <v>#REF!</v>
      </c>
      <c r="J22" s="144" t="e">
        <f>'2025 Summary'!#REF!</f>
        <v>#REF!</v>
      </c>
      <c r="K22" s="145" t="e">
        <f>'2025 Summary'!#REF!</f>
        <v>#REF!</v>
      </c>
      <c r="L22" s="150" t="e">
        <f>'2025 Summary'!#REF!</f>
        <v>#REF!</v>
      </c>
      <c r="M22" s="151" t="e">
        <f>'2025 Summary'!#REF!</f>
        <v>#REF!</v>
      </c>
      <c r="N22" s="152" t="e">
        <f>'2025 Summary'!#REF!</f>
        <v>#REF!</v>
      </c>
      <c r="O22" s="194"/>
      <c r="P22" s="194"/>
      <c r="Q22" s="194"/>
      <c r="R22" s="102"/>
      <c r="S22" s="102"/>
      <c r="T22" s="102"/>
      <c r="U22" s="102"/>
      <c r="V22" s="102"/>
      <c r="W22" s="102"/>
      <c r="X22" s="102"/>
    </row>
    <row r="23" spans="1:24" ht="30" customHeight="1" x14ac:dyDescent="0.2">
      <c r="A23" s="107" t="s">
        <v>342</v>
      </c>
      <c r="B23" s="116" t="str">
        <f>_xlfn.LET(_xlpm.team,TRIM($B$1),_xlpm.stat,TRIM(B$22),_xlpm.r,MATCH(_xlpm.team,'2025 Summary'!#REF!,0),_xlpm.c,MATCH(_xlpm.stat,'2025 Summary'!$4:$4,0),IFERROR(INDEX('2025 Summary'!#REF!,_xlpm.r,_xlpm.c),""))</f>
        <v/>
      </c>
      <c r="C23" s="117" t="str">
        <f>_xlfn.LET(_xlpm.team,TRIM($B$1),_xlpm.stat,TRIM(C$22),_xlpm.r,MATCH(_xlpm.team,'2025 Summary'!#REF!,0),_xlpm.c,MATCH(_xlpm.stat,'2025 Summary'!$4:$4,0),IFERROR(INDEX('2025 Summary'!#REF!,_xlpm.r,_xlpm.c),""))</f>
        <v/>
      </c>
      <c r="D23" s="117" t="str">
        <f>_xlfn.LET(_xlpm.team,TRIM($B$1),_xlpm.stat,TRIM(D$22),_xlpm.r,MATCH(_xlpm.team,'2025 Summary'!#REF!,0),_xlpm.c,MATCH(_xlpm.stat,'2025 Summary'!$4:$4,0),IFERROR(INDEX('2025 Summary'!#REF!,_xlpm.r,_xlpm.c),""))</f>
        <v/>
      </c>
      <c r="E23" s="118" t="str">
        <f>_xlfn.LET(_xlpm.team,TRIM($B$1),_xlpm.stat,TRIM(E$22),_xlpm.r,MATCH(_xlpm.team,'2025 Summary'!#REF!,0),_xlpm.c,MATCH(_xlpm.stat,'2025 Summary'!$4:$4,0),IFERROR(INDEX('2025 Summary'!#REF!,_xlpm.r,_xlpm.c),""))</f>
        <v/>
      </c>
      <c r="F23" s="114" t="str">
        <f>_xlfn.LET(_xlpm.team,TRIM($B$1),_xlpm.stat,TRIM(F$22),_xlpm.r,MATCH(_xlpm.team,'2025 Summary'!#REF!,0),_xlpm.c,MATCH(_xlpm.stat,'2025 Summary'!$4:$4,0),IFERROR(INDEX('2025 Summary'!#REF!,_xlpm.r,_xlpm.c),""))</f>
        <v/>
      </c>
      <c r="G23" s="101" t="str">
        <f>_xlfn.LET(_xlpm.team,TRIM($B$1),_xlpm.stat,TRIM(G$22),_xlpm.r,MATCH(_xlpm.team,'2025 Summary'!#REF!,0),_xlpm.c,MATCH(_xlpm.stat,'2025 Summary'!$4:$4,0),IFERROR(INDEX('2025 Summary'!#REF!,_xlpm.r,_xlpm.c),""))</f>
        <v/>
      </c>
      <c r="H23" s="101" t="str">
        <f>_xlfn.LET(_xlpm.team,TRIM($B$1),_xlpm.stat,TRIM(H$22),_xlpm.r,MATCH(_xlpm.team,'2025 Summary'!#REF!,0),_xlpm.c,MATCH(_xlpm.stat,'2025 Summary'!$4:$4,0),IFERROR(INDEX('2025 Summary'!#REF!,_xlpm.r,_xlpm.c),""))</f>
        <v/>
      </c>
      <c r="I23" s="101" t="str">
        <f>_xlfn.LET(_xlpm.team,TRIM($B$1),_xlpm.stat,TRIM(I$22),_xlpm.r,MATCH(_xlpm.team,'2025 Summary'!#REF!,0),_xlpm.c,MATCH(_xlpm.stat,'2025 Summary'!$4:$4,0),IFERROR(INDEX('2025 Summary'!#REF!,_xlpm.r,_xlpm.c),""))</f>
        <v/>
      </c>
      <c r="J23" s="101" t="str">
        <f>_xlfn.LET(_xlpm.team,TRIM($B$1),_xlpm.stat,TRIM(J$22),_xlpm.r,MATCH(_xlpm.team,'2025 Summary'!#REF!,0),_xlpm.c,MATCH(_xlpm.stat,'2025 Summary'!$4:$4,0),IFERROR(INDEX('2025 Summary'!#REF!,_xlpm.r,_xlpm.c),""))</f>
        <v/>
      </c>
      <c r="K23" s="146" t="str">
        <f>_xlfn.LET(_xlpm.team,TRIM($B$1),_xlpm.stat,TRIM(K$22),_xlpm.r,MATCH(_xlpm.team,'2025 Summary'!#REF!,0),_xlpm.c,MATCH(_xlpm.stat,'2025 Summary'!$4:$4,0),IFERROR(INDEX('2025 Summary'!#REF!,_xlpm.r,_xlpm.c),""))</f>
        <v/>
      </c>
      <c r="L23" s="114" t="str">
        <f>_xlfn.LET(_xlpm.team,TRIM($B$1),_xlpm.stat,TRIM(L$22),_xlpm.r,MATCH(_xlpm.team,'2025 Summary'!#REF!,0),_xlpm.c,MATCH(_xlpm.stat,'2025 Summary'!$4:$4,0),IFERROR(INDEX('2025 Summary'!#REF!,_xlpm.r,_xlpm.c),""))</f>
        <v/>
      </c>
      <c r="M23" s="101" t="str">
        <f>_xlfn.LET(_xlpm.team,TRIM($B$1),_xlpm.stat,TRIM(M$22),_xlpm.r,MATCH(_xlpm.team,'2025 Summary'!#REF!,0),_xlpm.c,MATCH(_xlpm.stat,'2025 Summary'!$4:$4,0),IFERROR(INDEX('2025 Summary'!#REF!,_xlpm.r,_xlpm.c),""))</f>
        <v/>
      </c>
      <c r="N23" s="108" t="str">
        <f>_xlfn.LET(_xlpm.team,TRIM($B$1),_xlpm.stat,TRIM(N$22),_xlpm.r,MATCH(_xlpm.team,'2025 Summary'!#REF!,0),_xlpm.c,MATCH(_xlpm.stat,'2025 Summary'!$4:$4,0),IFERROR(INDEX('2025 Summary'!#REF!,_xlpm.r,_xlpm.c),""))</f>
        <v/>
      </c>
      <c r="O23" s="194"/>
      <c r="P23" s="194"/>
      <c r="Q23" s="194"/>
      <c r="R23" s="102"/>
      <c r="S23" s="102"/>
      <c r="T23" s="102"/>
      <c r="U23" s="102"/>
      <c r="V23" s="102"/>
      <c r="W23" s="102"/>
      <c r="X23" s="102"/>
    </row>
    <row r="24" spans="1:24" ht="30" customHeight="1" thickBot="1" x14ac:dyDescent="0.25">
      <c r="A24" s="109" t="s">
        <v>343</v>
      </c>
      <c r="B24" s="115" t="str" cm="1">
        <f t="array" ref="B24">_xlfn.LET(_xlpm.team,TRIM($B$1),_xlpm.stat,TRIM(B$22),_xlpm.r,MATCH(_xlpm.team,'2025 Summary'!#REF!,0),_xlpm.c,MATCH(_xlpm.stat,'2025 Summary'!$4:$4,0),IFERROR(INDEX('2025 Summary'!#REF!,_xlpm.r,_xlpm.c+1),""))</f>
        <v/>
      </c>
      <c r="C24" s="110" t="str" cm="1">
        <f t="array" ref="C24">_xlfn.LET(_xlpm.team,TRIM($B$1),_xlpm.stat,TRIM(C$22),_xlpm.r,MATCH(_xlpm.team,'2025 Summary'!#REF!,0),_xlpm.c,MATCH(_xlpm.stat,'2025 Summary'!$4:$4,0),IFERROR(INDEX('2025 Summary'!#REF!,_xlpm.r,_xlpm.c+1),""))</f>
        <v/>
      </c>
      <c r="D24" s="110" t="str" cm="1">
        <f t="array" ref="D24">_xlfn.LET(_xlpm.team,TRIM($B$1),_xlpm.stat,TRIM(D$22),_xlpm.r,MATCH(_xlpm.team,'2025 Summary'!#REF!,0),_xlpm.c,MATCH(_xlpm.stat,'2025 Summary'!$4:$4,0),IFERROR(INDEX('2025 Summary'!#REF!,_xlpm.r,_xlpm.c+1),""))</f>
        <v/>
      </c>
      <c r="E24" s="111" t="str" cm="1">
        <f t="array" ref="E24">_xlfn.LET(_xlpm.team,TRIM($B$1),_xlpm.stat,TRIM(E$22),_xlpm.r,MATCH(_xlpm.team,'2025 Summary'!#REF!,0),_xlpm.c,MATCH(_xlpm.stat,'2025 Summary'!$4:$4,0),IFERROR(INDEX('2025 Summary'!#REF!,_xlpm.r,_xlpm.c+1),""))</f>
        <v/>
      </c>
      <c r="F24" s="115" t="str" cm="1">
        <f t="array" ref="F24">_xlfn.LET(_xlpm.team,TRIM($B$1),_xlpm.stat,TRIM(F$22),_xlpm.r,MATCH(_xlpm.team,'2025 Summary'!#REF!,0),_xlpm.c,MATCH(_xlpm.stat,'2025 Summary'!$4:$4,0),IFERROR(INDEX('2025 Summary'!#REF!,_xlpm.r,_xlpm.c+1),""))</f>
        <v/>
      </c>
      <c r="G24" s="110" t="str" cm="1">
        <f t="array" ref="G24">_xlfn.LET(_xlpm.team,TRIM($B$1),_xlpm.stat,TRIM(G$22),_xlpm.r,MATCH(_xlpm.team,'2025 Summary'!#REF!,0),_xlpm.c,MATCH(_xlpm.stat,'2025 Summary'!$4:$4,0),IFERROR(INDEX('2025 Summary'!#REF!,_xlpm.r,_xlpm.c+1),""))</f>
        <v/>
      </c>
      <c r="H24" s="110" t="str" cm="1">
        <f t="array" ref="H24">_xlfn.LET(_xlpm.team,TRIM($B$1),_xlpm.stat,TRIM(H$22),_xlpm.r,MATCH(_xlpm.team,'2025 Summary'!#REF!,0),_xlpm.c,MATCH(_xlpm.stat,'2025 Summary'!$4:$4,0),IFERROR(INDEX('2025 Summary'!#REF!,_xlpm.r,_xlpm.c+1),""))</f>
        <v/>
      </c>
      <c r="I24" s="110" t="str" cm="1">
        <f t="array" ref="I24">_xlfn.LET(_xlpm.team,TRIM($B$1),_xlpm.stat,TRIM(I$22),_xlpm.r,MATCH(_xlpm.team,'2025 Summary'!#REF!,0),_xlpm.c,MATCH(_xlpm.stat,'2025 Summary'!$4:$4,0),IFERROR(INDEX('2025 Summary'!#REF!,_xlpm.r,_xlpm.c+1),""))</f>
        <v/>
      </c>
      <c r="J24" s="110" t="str" cm="1">
        <f t="array" ref="J24">_xlfn.LET(_xlpm.team,TRIM($B$1),_xlpm.stat,TRIM(J$22),_xlpm.r,MATCH(_xlpm.team,'2025 Summary'!#REF!,0),_xlpm.c,MATCH(_xlpm.stat,'2025 Summary'!$4:$4,0),IFERROR(INDEX('2025 Summary'!#REF!,_xlpm.r,_xlpm.c+1),""))</f>
        <v/>
      </c>
      <c r="K24" s="147" t="str" cm="1">
        <f t="array" ref="K24">_xlfn.LET(_xlpm.team,TRIM($B$1),_xlpm.stat,TRIM(K$22),_xlpm.r,MATCH(_xlpm.team,'2025 Summary'!#REF!,0),_xlpm.c,MATCH(_xlpm.stat,'2025 Summary'!$4:$4,0),IFERROR(INDEX('2025 Summary'!#REF!,_xlpm.r,_xlpm.c+1),""))</f>
        <v/>
      </c>
      <c r="L24" s="115" t="str" cm="1">
        <f t="array" ref="L24">_xlfn.LET(_xlpm.team,TRIM($B$1),_xlpm.stat,TRIM(L$22),_xlpm.r,MATCH(_xlpm.team,'2025 Summary'!#REF!,0),_xlpm.c,MATCH(_xlpm.stat,'2025 Summary'!$4:$4,0),IFERROR(INDEX('2025 Summary'!#REF!,_xlpm.r,_xlpm.c+1),""))</f>
        <v/>
      </c>
      <c r="M24" s="110" t="str" cm="1">
        <f t="array" ref="M24">_xlfn.LET(_xlpm.team,TRIM($B$1),_xlpm.stat,TRIM(M$22),_xlpm.r,MATCH(_xlpm.team,'2025 Summary'!#REF!,0),_xlpm.c,MATCH(_xlpm.stat,'2025 Summary'!$4:$4,0),IFERROR(INDEX('2025 Summary'!#REF!,_xlpm.r,_xlpm.c+1),""))</f>
        <v/>
      </c>
      <c r="N24" s="111" t="str" cm="1">
        <f t="array" ref="N24">_xlfn.LET(_xlpm.team,TRIM($B$1),_xlpm.stat,TRIM(N$22),_xlpm.r,MATCH(_xlpm.team,'2025 Summary'!#REF!,0),_xlpm.c,MATCH(_xlpm.stat,'2025 Summary'!$4:$4,0),IFERROR(INDEX('2025 Summary'!#REF!,_xlpm.r,_xlpm.c+1),""))</f>
        <v/>
      </c>
      <c r="O24" s="102"/>
      <c r="P24" s="102"/>
      <c r="Q24" s="102"/>
      <c r="R24" s="102"/>
      <c r="S24" s="102"/>
      <c r="T24" s="102"/>
      <c r="U24" s="102"/>
      <c r="V24" s="102"/>
      <c r="W24" s="102"/>
      <c r="X24" s="102"/>
    </row>
    <row r="25" spans="1:24" x14ac:dyDescent="0.2">
      <c r="A25" s="102"/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</row>
    <row r="26" spans="1:24" x14ac:dyDescent="0.2">
      <c r="A26" s="102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</row>
    <row r="27" spans="1:24" x14ac:dyDescent="0.2">
      <c r="A27" s="102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</row>
    <row r="28" spans="1:24" x14ac:dyDescent="0.2">
      <c r="A28" s="102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</row>
    <row r="29" spans="1:24" x14ac:dyDescent="0.2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</row>
    <row r="30" spans="1:24" x14ac:dyDescent="0.2">
      <c r="A30" s="102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</row>
    <row r="31" spans="1:24" x14ac:dyDescent="0.2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</row>
    <row r="32" spans="1:24" x14ac:dyDescent="0.2">
      <c r="A32" s="102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</row>
    <row r="33" spans="1:24" x14ac:dyDescent="0.2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</row>
    <row r="34" spans="1:24" x14ac:dyDescent="0.2">
      <c r="A34" s="102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</row>
    <row r="35" spans="1:24" x14ac:dyDescent="0.2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</row>
    <row r="36" spans="1:24" x14ac:dyDescent="0.2">
      <c r="A36" s="102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</row>
  </sheetData>
  <mergeCells count="43">
    <mergeCell ref="F3:I3"/>
    <mergeCell ref="J3:M3"/>
    <mergeCell ref="N3:Q3"/>
    <mergeCell ref="A3:A4"/>
    <mergeCell ref="B3:E3"/>
    <mergeCell ref="B4:C4"/>
    <mergeCell ref="D4:E4"/>
    <mergeCell ref="F4:G4"/>
    <mergeCell ref="H4:I4"/>
    <mergeCell ref="J4:K4"/>
    <mergeCell ref="L4:M4"/>
    <mergeCell ref="N4:O4"/>
    <mergeCell ref="P4:Q4"/>
    <mergeCell ref="N15:Q15"/>
    <mergeCell ref="L8:N9"/>
    <mergeCell ref="A20:A21"/>
    <mergeCell ref="L20:N21"/>
    <mergeCell ref="A15:A16"/>
    <mergeCell ref="B15:E15"/>
    <mergeCell ref="F15:I15"/>
    <mergeCell ref="J15:M15"/>
    <mergeCell ref="A8:A9"/>
    <mergeCell ref="H16:I16"/>
    <mergeCell ref="J16:K16"/>
    <mergeCell ref="L16:M16"/>
    <mergeCell ref="N16:O16"/>
    <mergeCell ref="P16:Q16"/>
    <mergeCell ref="B1:E1"/>
    <mergeCell ref="I1:I2"/>
    <mergeCell ref="B20:E20"/>
    <mergeCell ref="B21:C21"/>
    <mergeCell ref="D21:E21"/>
    <mergeCell ref="F8:K8"/>
    <mergeCell ref="F9:H9"/>
    <mergeCell ref="F20:K20"/>
    <mergeCell ref="F21:H21"/>
    <mergeCell ref="F1:F2"/>
    <mergeCell ref="B8:E8"/>
    <mergeCell ref="B9:C9"/>
    <mergeCell ref="D9:E9"/>
    <mergeCell ref="B16:C16"/>
    <mergeCell ref="D16:E16"/>
    <mergeCell ref="F16:G16"/>
  </mergeCells>
  <conditionalFormatting sqref="B19:E19">
    <cfRule type="colorScale" priority="2">
      <colorScale>
        <cfvo type="num" val="1"/>
        <cfvo type="num" val="9"/>
        <cfvo type="num" val="18"/>
        <color rgb="FF63BE7B"/>
        <color rgb="FFFCFCFF"/>
        <color rgb="FFF8696B"/>
      </colorScale>
    </cfRule>
  </conditionalFormatting>
  <conditionalFormatting sqref="B7:Q7 B2 B12:E13 F19:Q19 B24:E24">
    <cfRule type="colorScale" priority="3">
      <colorScale>
        <cfvo type="num" val="1"/>
        <cfvo type="num" val="9"/>
        <cfvo type="num" val="18"/>
        <color rgb="FF63BE7B"/>
        <color rgb="FFFCFCFF"/>
        <color rgb="FFF8696B"/>
      </colorScale>
    </cfRule>
  </conditionalFormatting>
  <conditionalFormatting sqref="F12:N13 B14">
    <cfRule type="colorScale" priority="5">
      <colorScale>
        <cfvo type="num" val="1"/>
        <cfvo type="num" val="9"/>
        <cfvo type="num" val="18"/>
        <color rgb="FF63BE7B"/>
        <color rgb="FFFCFCFF"/>
        <color rgb="FFF8696B"/>
      </colorScale>
    </cfRule>
  </conditionalFormatting>
  <conditionalFormatting sqref="F24:N24">
    <cfRule type="colorScale" priority="4">
      <colorScale>
        <cfvo type="num" val="1"/>
        <cfvo type="num" val="9"/>
        <cfvo type="num" val="18"/>
        <color rgb="FF63BE7B"/>
        <color rgb="FFFCFCFF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E64F8B2-F775-4240-ADFC-A437B49CBC11}">
          <x14:formula1>
            <xm:f>'2025 Summary'!$A$5:$A$22</xm:f>
          </x14:formula1>
          <xm:sqref>B1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28401-C5F8-C642-8AC3-34E3747AEBDF}">
  <sheetPr>
    <tabColor theme="5" tint="-0.249977111117893"/>
  </sheetPr>
  <dimension ref="A1:R35"/>
  <sheetViews>
    <sheetView zoomScale="90" zoomScaleNormal="90" workbookViewId="0">
      <selection activeCell="T6" sqref="T6"/>
    </sheetView>
  </sheetViews>
  <sheetFormatPr baseColWidth="10" defaultRowHeight="16" x14ac:dyDescent="0.2"/>
  <cols>
    <col min="1" max="1" width="10.83203125" style="97"/>
    <col min="2" max="21" width="15.83203125" style="97" customWidth="1"/>
    <col min="22" max="16384" width="10.83203125" style="97"/>
  </cols>
  <sheetData>
    <row r="1" spans="1:18" ht="33" customHeight="1" thickBot="1" x14ac:dyDescent="0.25">
      <c r="A1" s="103"/>
      <c r="B1" s="257" t="s">
        <v>8</v>
      </c>
      <c r="C1" s="257"/>
      <c r="D1" s="257"/>
      <c r="E1" s="257"/>
      <c r="F1" s="258">
        <f>B2</f>
        <v>2024</v>
      </c>
      <c r="G1" s="189" t="s">
        <v>365</v>
      </c>
      <c r="H1" s="202">
        <f ca="1">_xlfn.XLOOKUP(TRIM(CLEAN('Seasons Team Summary'!B1)), 'Seasons Ladders'!A4:A21, 'Seasons Ladders'!M4:M21, "Not Available")</f>
        <v>67.400000000000006</v>
      </c>
      <c r="I1" s="258">
        <f>B13</f>
        <v>2023</v>
      </c>
      <c r="J1" s="189" t="s">
        <v>365</v>
      </c>
      <c r="K1" s="202">
        <f ca="1">_xlfn.XLOOKUP(TRIM(CLEAN('Seasons Team Summary'!B1)), 'Seasons Ladders'!A26:A43, 'Seasons Ladders'!M26:M43, "Not Available")</f>
        <v>55.8</v>
      </c>
      <c r="L1" s="192"/>
      <c r="M1" s="192"/>
      <c r="N1" s="192"/>
      <c r="O1" s="104"/>
      <c r="P1" s="104"/>
      <c r="Q1" s="105"/>
      <c r="R1" s="102"/>
    </row>
    <row r="2" spans="1:18" ht="32" customHeight="1" thickBot="1" x14ac:dyDescent="0.25">
      <c r="A2" s="106"/>
      <c r="B2" s="190">
        <f>'Seasons Summary'!B1</f>
        <v>2024</v>
      </c>
      <c r="C2" s="190"/>
      <c r="D2" s="102"/>
      <c r="E2" s="102"/>
      <c r="F2" s="259"/>
      <c r="G2" s="189" t="s">
        <v>367</v>
      </c>
      <c r="H2" s="193" t="str">
        <f ca="1">_xlfn.LET(
  _xlpm.t, TRIM(CLEAN('Seasons Team Summary'!B1)),
  _xlpm.r, _xlfn.XLOOKUP(_xlpm.t, 'Seasons Ladders'!A4:A21, 'Seasons Ladders'!N4:N21, ""),
  IF(_xlpm.r="","Not Available",
     _xlpm.r &amp; IF(OR(MOD(_xlpm.r,100)=11, MOD(_xlpm.r,100)=12, MOD(_xlpm.r,100)=13),
             "th",
             CHOOSE(MOD(_xlpm.r,10)+1,"th","st","nd","rd","th","th","th","th","th","th")
     )
  )
)</f>
        <v>11th</v>
      </c>
      <c r="I2" s="259"/>
      <c r="J2" s="189" t="s">
        <v>367</v>
      </c>
      <c r="K2" s="193" t="str">
        <f ca="1">_xlfn.LET(
  _xlpm.t, TRIM(CLEAN('Seasons Team Summary'!B1)),
  _xlpm.r, _xlfn.XLOOKUP(_xlpm.t, 'Seasons Ladders'!A26:A43, 'Seasons Ladders'!N26:N43, ""),
  IF(_xlpm.r="","Not Available",
     _xlpm.r &amp; IF(OR(MOD(_xlpm.r,100)=11, MOD(_xlpm.r,100)=12, MOD(_xlpm.r,100)=13),
             "th",
             CHOOSE(MOD(_xlpm.r,10)+1,"th","st","nd","rd","th","th","th","th","th","th")
     )
  )
)</f>
        <v>15th</v>
      </c>
      <c r="L2" s="190"/>
      <c r="M2" s="190"/>
      <c r="N2" s="190"/>
      <c r="O2" s="190"/>
      <c r="P2" s="190"/>
      <c r="Q2" s="203"/>
      <c r="R2" s="102"/>
    </row>
    <row r="3" spans="1:18" s="98" customFormat="1" ht="26" x14ac:dyDescent="0.2">
      <c r="A3" s="292" t="s">
        <v>344</v>
      </c>
      <c r="B3" s="293" t="str">
        <f>'Seasons Summary'!J4</f>
        <v>Ball Winning Ranking</v>
      </c>
      <c r="C3" s="294"/>
      <c r="D3" s="294"/>
      <c r="E3" s="294"/>
      <c r="F3" s="295" t="str">
        <f>'Seasons Summary'!U4</f>
        <v>Ball Movement Ranking</v>
      </c>
      <c r="G3" s="296"/>
      <c r="H3" s="296"/>
      <c r="I3" s="296"/>
      <c r="J3" s="297" t="str">
        <f>'Seasons Summary'!AF4</f>
        <v>Scoring Ranking</v>
      </c>
      <c r="K3" s="298"/>
      <c r="L3" s="298"/>
      <c r="M3" s="298"/>
      <c r="N3" s="279" t="str">
        <f>'Seasons Summary'!AQ4</f>
        <v>Defence Ranking</v>
      </c>
      <c r="O3" s="280"/>
      <c r="P3" s="280"/>
      <c r="Q3" s="281"/>
      <c r="R3" s="131"/>
    </row>
    <row r="4" spans="1:18" s="100" customFormat="1" ht="41" customHeight="1" thickBot="1" x14ac:dyDescent="0.25">
      <c r="A4" s="292"/>
      <c r="B4" s="274" cm="1">
        <f t="array" aca="1" ref="B4" ca="1">_xlfn.LET(_xlpm.team,TRIM($B$1),_xlpm.stat,TRIM($B$3),_xlpm.r,MATCH(_xlpm.team,'Seasons Summary'!$A$5:$A$22,0),_xlpm.c,IFERROR(MATCH(_xlpm.stat,'Seasons Summary'!$4:$4,0),MATCH("*"&amp;_xlpm.stat&amp;"*",'Seasons Summary'!$4:$4,0)),IFERROR(INDEX('Seasons Summary'!$A$5:$AAK$22,_xlpm.r,_xlpm.c),""))</f>
        <v>81</v>
      </c>
      <c r="C4" s="275"/>
      <c r="D4" s="276" t="str">
        <f ca="1">_xlfn.LET(
  _xlpm.t, TRIM(CLEAN('Seasons Team Summary'!B1)),
  _xlpm.r, _xlfn.XLOOKUP(_xlpm.t, 'Seasons Ladders'!A4:A21, 'Seasons Ladders'!C4:C21, ""),
  IF(_xlpm.r="","Not Available",
     _xlpm.r &amp; IF(OR(MOD(_xlpm.r,100)=11,MOD(_xlpm.r,100)=12,MOD(_xlpm.r,100)=13),
            "th",
            CHOOSE(MOD(_xlpm.r,10)+1,"th","st","nd","rd","th","th","th","th","th","th")
     )
  )
)</f>
        <v>5th</v>
      </c>
      <c r="E4" s="276"/>
      <c r="F4" s="277" cm="1">
        <f t="array" aca="1" ref="F4" ca="1">_xlfn.LET(_xlpm.team,TRIM($B$1),_xlpm.stat,TRIM($F$3),_xlpm.r,MATCH(_xlpm.team,'Seasons Summary'!$A$5:$A$22,0),_xlpm.c,IFERROR(MATCH(_xlpm.stat,'Seasons Summary'!$4:$4,0),MATCH("*"&amp;_xlpm.stat&amp;"*",'Seasons Summary'!$4:$4,0)),IFERROR(INDEX('Seasons Summary'!$A$5:$AAK$22,_xlpm.r,_xlpm.c),""))</f>
        <v>80</v>
      </c>
      <c r="G4" s="278"/>
      <c r="H4" s="299" t="str">
        <f ca="1">_xlfn.LET(
  _xlpm.t, TRIM(CLEAN('Seasons Team Summary'!B1)),
  _xlpm.r, _xlfn.XLOOKUP(_xlpm.t, 'Seasons Ladders'!A4:A21, 'Seasons Ladders'!E4:E21, ""),
  IF(_xlpm.r="","Not Available",
     _xlpm.r &amp; IF(OR(MOD(_xlpm.r,100)=11,MOD(_xlpm.r,100)=12,MOD(_xlpm.r,100)=13),
            "th",
            CHOOSE(MOD(_xlpm.r,10)+1,"th","st","nd","rd","th","th","th","th","th","th")
     )
  )
)</f>
        <v>5th</v>
      </c>
      <c r="I4" s="299"/>
      <c r="J4" s="300" cm="1">
        <f t="array" aca="1" ref="J4" ca="1">_xlfn.LET(_xlpm.team,TRIM($B$1),_xlpm.stat,TRIM($J$3),_xlpm.r,MATCH(_xlpm.team,'Seasons Summary'!$A$5:$A$22,0),_xlpm.c,IFERROR(MATCH(_xlpm.stat,'Seasons Summary'!$4:$4,0),MATCH("*"&amp;_xlpm.stat&amp;"*",'Seasons Summary'!$4:$4,0)),IFERROR(INDEX('Seasons Summary'!$A$5:$AAK$22,_xlpm.r,_xlpm.c),""))</f>
        <v>65</v>
      </c>
      <c r="K4" s="301"/>
      <c r="L4" s="302" t="str">
        <f ca="1">_xlfn.LET(
  _xlpm.t, TRIM(CLEAN('Seasons Team Summary'!B1)),
  _xlpm.r, _xlfn.XLOOKUP(_xlpm.t, 'Seasons Ladders'!A4:A21, 'Seasons Ladders'!G4:G21, ""),
  IF(_xlpm.r="","Not Available",
     _xlpm.r &amp; IF(OR(MOD(_xlpm.r,100)=11,MOD(_xlpm.r,100)=12,MOD(_xlpm.r,100)=13),
            "th",
            CHOOSE(MOD(_xlpm.r,10)+1,"th","st","nd","rd","th","th","th","th","th","th")
     )
  )
)</f>
        <v>9th</v>
      </c>
      <c r="M4" s="302"/>
      <c r="N4" s="303" cm="1">
        <f t="array" aca="1" ref="N4" ca="1">_xlfn.LET(_xlpm.team,TRIM($B$1),_xlpm.stat,TRIM($N$3),_xlpm.r,MATCH(_xlpm.team,'Seasons Summary'!$A$5:$A$22,0),_xlpm.c,IFERROR(MATCH(_xlpm.stat,'Seasons Summary'!$4:$4,0),MATCH("*"&amp;_xlpm.stat&amp;"*",'Seasons Summary'!$4:$4,0)),IFERROR(INDEX('Seasons Summary'!$A$5:$AAK$22,_xlpm.r,_xlpm.c),""))</f>
        <v>65</v>
      </c>
      <c r="O4" s="304"/>
      <c r="P4" s="305" t="str">
        <f ca="1">_xlfn.LET(
  _xlpm.t, TRIM(CLEAN('Seasons Team Summary'!B1)),
  _xlpm.r, _xlfn.XLOOKUP(_xlpm.t, 'Seasons Ladders'!A4:A21, 'Seasons Ladders'!I4:I21, ""),
  IF(_xlpm.r="","Not Available",
     _xlpm.r &amp; IF(OR(MOD(_xlpm.r,100)=11,MOD(_xlpm.r,100)=12,MOD(_xlpm.r,100)=13),
            "th",
            CHOOSE(MOD(_xlpm.r,10)+1,"th","st","nd","rd","th","th","th","th","th","th")
     )
  )
)</f>
        <v>10th</v>
      </c>
      <c r="Q4" s="306"/>
      <c r="R4" s="132"/>
    </row>
    <row r="5" spans="1:18" s="99" customFormat="1" ht="41" customHeight="1" thickBot="1" x14ac:dyDescent="0.25">
      <c r="A5" s="107" t="s">
        <v>341</v>
      </c>
      <c r="B5" s="164" t="str">
        <f>'Seasons Summary'!B4</f>
        <v>Post Clear CP Diff</v>
      </c>
      <c r="C5" s="165" t="str">
        <f>'Seasons Summary'!D4</f>
        <v>Ground Ball Diff</v>
      </c>
      <c r="D5" s="165" t="str">
        <f>'Seasons Summary'!F4</f>
        <v>1st Poss to Clear %</v>
      </c>
      <c r="E5" s="166" t="str">
        <f>'Seasons Summary'!H4</f>
        <v>Clearance Diff</v>
      </c>
      <c r="F5" s="155" t="str">
        <f>'Seasons Summary'!M4</f>
        <v>Def Half to Score %</v>
      </c>
      <c r="G5" s="156" t="str">
        <f>'Seasons Summary'!O4</f>
        <v>Chain to Score %</v>
      </c>
      <c r="H5" s="156" t="str">
        <f>'Seasons Summary'!Q4</f>
        <v>D50 to F50 %</v>
      </c>
      <c r="I5" s="157" t="str">
        <f>'Seasons Summary'!S4</f>
        <v>Kick Rating</v>
      </c>
      <c r="J5" s="158" t="str">
        <f>'Seasons Summary'!X4</f>
        <v>Scores per I50 %</v>
      </c>
      <c r="K5" s="159" t="str">
        <f>'Seasons Summary'!Z4</f>
        <v>Goals Per I 50 %</v>
      </c>
      <c r="L5" s="159" t="str">
        <f>'Seasons Summary'!AB4</f>
        <v>Accuracy %</v>
      </c>
      <c r="M5" s="160" t="str">
        <f>'Seasons Summary'!AD4</f>
        <v>+/- Exp Score</v>
      </c>
      <c r="N5" s="163" t="str">
        <f>'Seasons Summary'!AI4</f>
        <v>Def Half to Score Ag %</v>
      </c>
      <c r="O5" s="161" t="str">
        <f>'Seasons Summary'!AK4</f>
        <v>Chain to Score Ag %</v>
      </c>
      <c r="P5" s="161" t="str">
        <f>'Seasons Summary'!AM4</f>
        <v>D50 to F50 Ag %</v>
      </c>
      <c r="Q5" s="162" t="str">
        <f>'Seasons Summary'!AO4</f>
        <v>Goals per I50 Ag %</v>
      </c>
      <c r="R5" s="133"/>
    </row>
    <row r="6" spans="1:18" ht="31" customHeight="1" x14ac:dyDescent="0.2">
      <c r="A6" s="107" t="s">
        <v>342</v>
      </c>
      <c r="B6" s="116">
        <f ca="1">_xlfn.LET(_xlpm.team,TRIM($B$1),_xlpm.stat,TRIM(B$5),_xlpm.r,MATCH(_xlpm.team,'Seasons Summary'!$A$5:$A$22,0),_xlpm.c,MATCH(_xlpm.stat,'Seasons Summary'!$4:$4,0),IFERROR(INDEX('Seasons Summary'!$A$5:$AAK$22,_xlpm.r,_xlpm.c),""))</f>
        <v>-4.0430000000000001</v>
      </c>
      <c r="C6" s="117">
        <f ca="1">_xlfn.LET(_xlpm.team,TRIM($B$1),_xlpm.stat,TRIM(C$5),_xlpm.r,MATCH(_xlpm.team,'Seasons Summary'!$A$5:$A$22,0),_xlpm.c,MATCH(_xlpm.stat,'Seasons Summary'!$4:$4,0),IFERROR(INDEX('Seasons Summary'!$A$5:$AAK$22,_xlpm.r,_xlpm.c),""))</f>
        <v>4.2610000000000001</v>
      </c>
      <c r="D6" s="117">
        <f ca="1">_xlfn.LET(_xlpm.team,TRIM($B$1),_xlpm.stat,TRIM(D$5),_xlpm.r,MATCH(_xlpm.team,'Seasons Summary'!$A$5:$A$22,0),_xlpm.c,MATCH(_xlpm.stat,'Seasons Summary'!$4:$4,0),IFERROR(INDEX('Seasons Summary'!$A$5:$AAK$22,_xlpm.r,_xlpm.c),""))</f>
        <v>79.039000000000001</v>
      </c>
      <c r="E6" s="118">
        <f ca="1">_xlfn.LET(_xlpm.team,TRIM($B$1),_xlpm.stat,TRIM(E$5),_xlpm.r,MATCH(_xlpm.team,'Seasons Summary'!$A$5:$A$22,0),_xlpm.c,MATCH(_xlpm.stat,'Seasons Summary'!$4:$4,0),IFERROR(INDEX('Seasons Summary'!$A$5:$AAK$22,_xlpm.r,_xlpm.c),""))</f>
        <v>7.13</v>
      </c>
      <c r="F6" s="116">
        <f ca="1">_xlfn.LET(_xlpm.team,TRIM($B$1),_xlpm.stat,TRIM(F$5),_xlpm.r,MATCH(_xlpm.team,'Seasons Summary'!$A$5:$A$22,0),_xlpm.c,MATCH(_xlpm.stat,'Seasons Summary'!$4:$4,0),IFERROR(INDEX('Seasons Summary'!$A$5:$AAK$22,_xlpm.r,_xlpm.c),""))</f>
        <v>13.887</v>
      </c>
      <c r="G6" s="117">
        <f ca="1">_xlfn.LET(_xlpm.team,TRIM($B$1),_xlpm.stat,TRIM(G$5),_xlpm.r,MATCH(_xlpm.team,'Seasons Summary'!$A$5:$A$22,0),_xlpm.c,MATCH(_xlpm.stat,'Seasons Summary'!$4:$4,0),IFERROR(INDEX('Seasons Summary'!$A$5:$AAK$22,_xlpm.r,_xlpm.c),""))</f>
        <v>21.405000000000001</v>
      </c>
      <c r="H6" s="117">
        <f ca="1">_xlfn.LET(_xlpm.team,TRIM($B$1),_xlpm.stat,TRIM(H$5),_xlpm.r,MATCH(_xlpm.team,'Seasons Summary'!$A$5:$A$22,0),_xlpm.c,MATCH(_xlpm.stat,'Seasons Summary'!$4:$4,0),IFERROR(INDEX('Seasons Summary'!$A$5:$AAK$22,_xlpm.r,_xlpm.c),""))</f>
        <v>23.131</v>
      </c>
      <c r="I6" s="118">
        <f ca="1">_xlfn.LET(_xlpm.team,TRIM($B$1),_xlpm.stat,TRIM(I$5),_xlpm.r,MATCH(_xlpm.team,'Seasons Summary'!$A$5:$A$22,0),_xlpm.c,MATCH(_xlpm.stat,'Seasons Summary'!$4:$4,0),IFERROR(INDEX('Seasons Summary'!$A$5:$AAK$22,_xlpm.r,_xlpm.c),""))</f>
        <v>0.86499999999999999</v>
      </c>
      <c r="J6" s="116">
        <f ca="1">_xlfn.LET(_xlpm.team,TRIM($B$1),_xlpm.stat,TRIM(J$5),_xlpm.r,MATCH(_xlpm.team,'Seasons Summary'!$A$5:$A$22,0),_xlpm.c,MATCH(_xlpm.stat,'Seasons Summary'!$4:$4,0),IFERROR(INDEX('Seasons Summary'!$A$5:$AAK$22,_xlpm.r,_xlpm.c),""))</f>
        <v>45.485999999999997</v>
      </c>
      <c r="K6" s="117">
        <f ca="1">_xlfn.LET(_xlpm.team,TRIM($B$1),_xlpm.stat,TRIM(K$5),_xlpm.r,MATCH(_xlpm.team,'Seasons Summary'!$A$5:$A$22,0),_xlpm.c,MATCH(_xlpm.stat,'Seasons Summary'!$4:$4,0),IFERROR(INDEX('Seasons Summary'!$A$5:$AAK$22,_xlpm.r,_xlpm.c),""))</f>
        <v>24.361000000000001</v>
      </c>
      <c r="L6" s="117">
        <f ca="1">_xlfn.LET(_xlpm.team,TRIM($B$1),_xlpm.stat,TRIM(L$5),_xlpm.r,MATCH(_xlpm.team,'Seasons Summary'!$A$5:$A$22,0),_xlpm.c,MATCH(_xlpm.stat,'Seasons Summary'!$4:$4,0),IFERROR(INDEX('Seasons Summary'!$A$5:$AAK$22,_xlpm.r,_xlpm.c),""))</f>
        <v>48.639000000000003</v>
      </c>
      <c r="M6" s="118">
        <f ca="1">_xlfn.LET(_xlpm.team,TRIM($B$1),_xlpm.stat,TRIM(M$5),_xlpm.r,MATCH(_xlpm.team,'Seasons Summary'!$A$5:$A$22,0),_xlpm.c,MATCH(_xlpm.stat,'Seasons Summary'!$4:$4,0),IFERROR(INDEX('Seasons Summary'!$A$5:$AAK$22,_xlpm.r,_xlpm.c),""))</f>
        <v>-1.46</v>
      </c>
      <c r="N6" s="116">
        <f ca="1">_xlfn.LET(_xlpm.team,TRIM($B$1),_xlpm.stat,TRIM(N$5),_xlpm.r,MATCH(_xlpm.team,'Seasons Summary'!$A$5:$A$22,0),_xlpm.c,MATCH(_xlpm.stat,'Seasons Summary'!$4:$4,0),IFERROR(INDEX('Seasons Summary'!$A$5:$AAK$22,_xlpm.r,_xlpm.c),""))</f>
        <v>9.3960000000000008</v>
      </c>
      <c r="O6" s="117">
        <f ca="1">_xlfn.LET(_xlpm.team,TRIM($B$1),_xlpm.stat,TRIM(O$5),_xlpm.r,MATCH(_xlpm.team,'Seasons Summary'!$A$5:$A$22,0),_xlpm.c,MATCH(_xlpm.stat,'Seasons Summary'!$4:$4,0),IFERROR(INDEX('Seasons Summary'!$A$5:$AAK$22,_xlpm.r,_xlpm.c),""))</f>
        <v>20.132999999999999</v>
      </c>
      <c r="P6" s="117">
        <f ca="1">_xlfn.LET(_xlpm.team,TRIM($B$1),_xlpm.stat,TRIM(P$5),_xlpm.r,MATCH(_xlpm.team,'Seasons Summary'!$A$5:$A$22,0),_xlpm.c,MATCH(_xlpm.stat,'Seasons Summary'!$4:$4,0),IFERROR(INDEX('Seasons Summary'!$A$5:$AAK$22,_xlpm.r,_xlpm.c),""))</f>
        <v>23.884</v>
      </c>
      <c r="Q6" s="118">
        <f ca="1">_xlfn.LET(_xlpm.team,TRIM($B$1),_xlpm.stat,TRIM(Q$5),_xlpm.r,MATCH(_xlpm.team,'Seasons Summary'!$A$5:$A$22,0),_xlpm.c,MATCH(_xlpm.stat,'Seasons Summary'!$4:$4,0),IFERROR(INDEX('Seasons Summary'!$A$5:$AAK$22,_xlpm.r,_xlpm.c),""))</f>
        <v>22.271000000000001</v>
      </c>
      <c r="R6" s="102"/>
    </row>
    <row r="7" spans="1:18" ht="31" customHeight="1" thickBot="1" x14ac:dyDescent="0.25">
      <c r="A7" s="109" t="s">
        <v>343</v>
      </c>
      <c r="B7" s="115" cm="1">
        <f t="array" aca="1" ref="B7" ca="1">_xlfn.LET(_xlpm.team,TRIM($B$1),_xlpm.stat,TRIM(B$5),_xlpm.r,MATCH(_xlpm.team,'Seasons Summary'!$A$5:$A$22,0),_xlpm.c,MATCH(_xlpm.stat,'Seasons Summary'!$4:$4,0),IFERROR(INDEX('Seasons Summary'!$A$5:$AAK$22,_xlpm.r,_xlpm.c+1),""))</f>
        <v>15</v>
      </c>
      <c r="C7" s="110" cm="1">
        <f t="array" aca="1" ref="C7" ca="1">_xlfn.LET(_xlpm.team,TRIM($B$1),_xlpm.stat,TRIM(C$5),_xlpm.r,MATCH(_xlpm.team,'Seasons Summary'!$A$5:$A$22,0),_xlpm.c,MATCH(_xlpm.stat,'Seasons Summary'!$4:$4,0),IFERROR(INDEX('Seasons Summary'!$A$5:$AAK$22,_xlpm.r,_xlpm.c+1),""))</f>
        <v>5</v>
      </c>
      <c r="D7" s="110" cm="1">
        <f t="array" aca="1" ref="D7" ca="1">_xlfn.LET(_xlpm.team,TRIM($B$1),_xlpm.stat,TRIM(D$5),_xlpm.r,MATCH(_xlpm.team,'Seasons Summary'!$A$5:$A$22,0),_xlpm.c,MATCH(_xlpm.stat,'Seasons Summary'!$4:$4,0),IFERROR(INDEX('Seasons Summary'!$A$5:$AAK$22,_xlpm.r,_xlpm.c+1),""))</f>
        <v>2</v>
      </c>
      <c r="E7" s="111" cm="1">
        <f t="array" aca="1" ref="E7" ca="1">_xlfn.LET(_xlpm.team,TRIM($B$1),_xlpm.stat,TRIM(E$5),_xlpm.r,MATCH(_xlpm.team,'Seasons Summary'!$A$5:$A$22,0),_xlpm.c,MATCH(_xlpm.stat,'Seasons Summary'!$4:$4,0),IFERROR(INDEX('Seasons Summary'!$A$5:$AAK$22,_xlpm.r,_xlpm.c+1),""))</f>
        <v>1</v>
      </c>
      <c r="F7" s="115" cm="1">
        <f t="array" aca="1" ref="F7" ca="1">_xlfn.LET(_xlpm.team,TRIM($B$1),_xlpm.stat,TRIM(F$5),_xlpm.r,MATCH(_xlpm.team,'Seasons Summary'!$A$5:$A$22,0),_xlpm.c,MATCH(_xlpm.stat,'Seasons Summary'!$4:$4,0),IFERROR(INDEX('Seasons Summary'!$A$5:$AAK$22,_xlpm.r,_xlpm.c+1),""))</f>
        <v>3</v>
      </c>
      <c r="G7" s="110" cm="1">
        <f t="array" aca="1" ref="G7" ca="1">_xlfn.LET(_xlpm.team,TRIM($B$1),_xlpm.stat,TRIM(G$5),_xlpm.r,MATCH(_xlpm.team,'Seasons Summary'!$A$5:$A$22,0),_xlpm.c,MATCH(_xlpm.stat,'Seasons Summary'!$4:$4,0),IFERROR(INDEX('Seasons Summary'!$A$5:$AAK$22,_xlpm.r,_xlpm.c+1),""))</f>
        <v>6</v>
      </c>
      <c r="H7" s="110" cm="1">
        <f t="array" aca="1" ref="H7" ca="1">_xlfn.LET(_xlpm.team,TRIM($B$1),_xlpm.stat,TRIM(H$5),_xlpm.r,MATCH(_xlpm.team,'Seasons Summary'!$A$5:$A$22,0),_xlpm.c,MATCH(_xlpm.stat,'Seasons Summary'!$4:$4,0),IFERROR(INDEX('Seasons Summary'!$A$5:$AAK$22,_xlpm.r,_xlpm.c+1),""))</f>
        <v>9</v>
      </c>
      <c r="I7" s="111" cm="1">
        <f t="array" aca="1" ref="I7" ca="1">_xlfn.LET(_xlpm.team,TRIM($B$1),_xlpm.stat,TRIM(I$5),_xlpm.r,MATCH(_xlpm.team,'Seasons Summary'!$A$5:$A$22,0),_xlpm.c,MATCH(_xlpm.stat,'Seasons Summary'!$4:$4,0),IFERROR(INDEX('Seasons Summary'!$A$5:$AAK$22,_xlpm.r,_xlpm.c+1),""))</f>
        <v>6</v>
      </c>
      <c r="J7" s="115" cm="1">
        <f t="array" aca="1" ref="J7" ca="1">_xlfn.LET(_xlpm.team,TRIM($B$1),_xlpm.stat,TRIM(J$5),_xlpm.r,MATCH(_xlpm.team,'Seasons Summary'!$A$5:$A$22,0),_xlpm.c,MATCH(_xlpm.stat,'Seasons Summary'!$4:$4,0),IFERROR(INDEX('Seasons Summary'!$A$5:$AAK$22,_xlpm.r,_xlpm.c+1),""))</f>
        <v>8</v>
      </c>
      <c r="K7" s="110" cm="1">
        <f t="array" aca="1" ref="K7" ca="1">_xlfn.LET(_xlpm.team,TRIM($B$1),_xlpm.stat,TRIM(K$5),_xlpm.r,MATCH(_xlpm.team,'Seasons Summary'!$A$5:$A$22,0),_xlpm.c,MATCH(_xlpm.stat,'Seasons Summary'!$4:$4,0),IFERROR(INDEX('Seasons Summary'!$A$5:$AAK$22,_xlpm.r,_xlpm.c+1),""))</f>
        <v>8</v>
      </c>
      <c r="L7" s="110" cm="1">
        <f t="array" aca="1" ref="L7" ca="1">_xlfn.LET(_xlpm.team,TRIM($B$1),_xlpm.stat,TRIM(L$5),_xlpm.r,MATCH(_xlpm.team,'Seasons Summary'!$A$5:$A$22,0),_xlpm.c,MATCH(_xlpm.stat,'Seasons Summary'!$4:$4,0),IFERROR(INDEX('Seasons Summary'!$A$5:$AAK$22,_xlpm.r,_xlpm.c+1),""))</f>
        <v>11</v>
      </c>
      <c r="M7" s="111" cm="1">
        <f t="array" aca="1" ref="M7" ca="1">_xlfn.LET(_xlpm.team,TRIM($B$1),_xlpm.stat,TRIM(M$5),_xlpm.r,MATCH(_xlpm.team,'Seasons Summary'!$A$5:$A$22,0),_xlpm.c,MATCH(_xlpm.stat,'Seasons Summary'!$4:$4,0),IFERROR(INDEX('Seasons Summary'!$A$5:$AAK$22,_xlpm.r,_xlpm.c+1),""))</f>
        <v>12</v>
      </c>
      <c r="N7" s="115" cm="1">
        <f t="array" aca="1" ref="N7" ca="1">_xlfn.LET(_xlpm.team,TRIM($B$1),_xlpm.stat,TRIM(N$5),_xlpm.r,MATCH(_xlpm.team,'Seasons Summary'!$A$5:$A$22,0),_xlpm.c,MATCH(_xlpm.stat,'Seasons Summary'!$4:$4,0),IFERROR(INDEX('Seasons Summary'!$A$5:$AAK$22,_xlpm.r,_xlpm.c+1),""))</f>
        <v>11</v>
      </c>
      <c r="O7" s="110" cm="1">
        <f t="array" aca="1" ref="O7" ca="1">_xlfn.LET(_xlpm.team,TRIM($B$1),_xlpm.stat,TRIM(O$5),_xlpm.r,MATCH(_xlpm.team,'Seasons Summary'!$A$5:$A$22,0),_xlpm.c,MATCH(_xlpm.stat,'Seasons Summary'!$4:$4,0),IFERROR(INDEX('Seasons Summary'!$A$5:$AAK$22,_xlpm.r,_xlpm.c+1),""))</f>
        <v>10</v>
      </c>
      <c r="P7" s="110" cm="1">
        <f t="array" aca="1" ref="P7" ca="1">_xlfn.LET(_xlpm.team,TRIM($B$1),_xlpm.stat,TRIM(P$5),_xlpm.r,MATCH(_xlpm.team,'Seasons Summary'!$A$5:$A$22,0),_xlpm.c,MATCH(_xlpm.stat,'Seasons Summary'!$4:$4,0),IFERROR(INDEX('Seasons Summary'!$A$5:$AAK$22,_xlpm.r,_xlpm.c+1),""))</f>
        <v>13</v>
      </c>
      <c r="Q7" s="111" cm="1">
        <f t="array" aca="1" ref="Q7" ca="1">_xlfn.LET(_xlpm.team,TRIM($B$1),_xlpm.stat,TRIM(Q$5),_xlpm.r,MATCH(_xlpm.team,'Seasons Summary'!$A$5:$A$22,0),_xlpm.c,MATCH(_xlpm.stat,'Seasons Summary'!$4:$4,0),IFERROR(INDEX('Seasons Summary'!$A$5:$AAK$22,_xlpm.r,_xlpm.c+1),""))</f>
        <v>5</v>
      </c>
      <c r="R7" s="102"/>
    </row>
    <row r="8" spans="1:18" ht="26" x14ac:dyDescent="0.2">
      <c r="A8" s="288"/>
      <c r="B8" s="260" t="str">
        <f>'Seasons Summary'!BB4</f>
        <v>Pressure Ranking</v>
      </c>
      <c r="C8" s="261"/>
      <c r="D8" s="261"/>
      <c r="E8" s="262"/>
      <c r="F8" s="267" t="str">
        <f>'Seasons Summary'!BQ4</f>
        <v>Health Check Ranking</v>
      </c>
      <c r="G8" s="268"/>
      <c r="H8" s="268"/>
      <c r="I8" s="268"/>
      <c r="J8" s="268"/>
      <c r="K8" s="269"/>
      <c r="L8" s="102"/>
      <c r="M8" s="102"/>
      <c r="N8" s="102"/>
      <c r="O8" s="102"/>
      <c r="P8" s="102"/>
      <c r="Q8" s="102"/>
      <c r="R8" s="102"/>
    </row>
    <row r="9" spans="1:18" ht="42" customHeight="1" thickBot="1" x14ac:dyDescent="0.25">
      <c r="A9" s="288"/>
      <c r="B9" s="263" cm="1">
        <f t="array" aca="1" ref="B9" ca="1">_xlfn.LET(_xlpm.team,TRIM($B$1),_xlpm.stat,TRIM($B$8),_xlpm.r,MATCH(_xlpm.team,'Seasons Summary'!$A$5:$A$22,0),_xlpm.c,IFERROR(MATCH(_xlpm.stat,'Seasons Summary'!$4:$4,0),MATCH("*"&amp;_xlpm.stat&amp;"*",'Seasons Summary'!$4:$4,0)),IFERROR(INDEX('Seasons Summary'!$A$5:$AAK$22,_xlpm.r,_xlpm.c),""))</f>
        <v>46</v>
      </c>
      <c r="C9" s="264"/>
      <c r="D9" s="265" t="str">
        <f ca="1">_xlfn.LET(_xlpm.t,TRIM(CLEAN('Seasons Team Summary'!B1)), _xlpm.r, _xlfn.XLOOKUP(_xlpm.t, 'Seasons Ladders'!A4:A21, 'Seasons Ladders'!K4:K21, ""),
 IF(_xlpm.r="","Not Available",
   _xlpm.r &amp; IF(OR(MOD(_xlpm.r,100)=11,MOD(_xlpm.r,100)=12,MOD(_xlpm.r,100)=13),"th",
          CHOOSE(MOD(_xlpm.r,10)+1,"th","st","nd","rd","th","th","th","th","th","th"))))</f>
        <v>16th</v>
      </c>
      <c r="E9" s="266"/>
      <c r="F9" s="272" cm="1">
        <f t="array" aca="1" ref="F9" ca="1">_xlfn.LET(_xlpm.team,TRIM($B$1),_xlpm.stat,TRIM($F$8),_xlpm.r,MATCH(_xlpm.team,'Seasons Summary'!$A$5:$A$22,0),_xlpm.c,IFERROR(MATCH(_xlpm.stat,'Seasons Summary'!$4:$4,0),MATCH("*"&amp;_xlpm.stat&amp;"*",'Seasons Summary'!$4:$4,0)),IFERROR(INDEX('Seasons Summary'!$A$5:$AAK$22,_xlpm.r,_xlpm.c),""))</f>
        <v>52</v>
      </c>
      <c r="G9" s="273"/>
      <c r="H9" s="273"/>
      <c r="I9" s="168" t="str">
        <f ca="1">_xlfn.LET(
  _xlpm.t, TRIM(CLEAN('Seasons Team Summary'!B1)),
  _xlpm.r, _xlfn.XLOOKUP(_xlpm.t, 'Seasons Summary'!A5:A22, 'Seasons Summary'!BR5:BR22, ""),
  IF(_xlpm.r="","Not Available",
     _xlpm.r &amp; IF(OR(MOD(_xlpm.r,100)=11, MOD(_xlpm.r,100)=12, MOD(_xlpm.r,100)=13),
            "th",
            CHOOSE(MOD(_xlpm.r,10)+1,"th","st","nd","rd","th","th","th","th","th","th")
     )
  )
)</f>
        <v>10th</v>
      </c>
      <c r="J9" s="201"/>
      <c r="K9" s="169"/>
      <c r="L9" s="190"/>
      <c r="M9" s="190"/>
      <c r="N9" s="190"/>
      <c r="O9" s="190"/>
      <c r="P9" s="190"/>
      <c r="Q9" s="102"/>
      <c r="R9" s="102"/>
    </row>
    <row r="10" spans="1:18" ht="42" customHeight="1" thickBot="1" x14ac:dyDescent="0.25">
      <c r="A10" s="107" t="s">
        <v>341</v>
      </c>
      <c r="B10" s="198" t="str">
        <f>'Seasons Summary'!AT4</f>
        <v>Tackle Diff</v>
      </c>
      <c r="C10" s="199" t="str">
        <f>'Seasons Summary'!AV4</f>
        <v>F50 Tackles</v>
      </c>
      <c r="D10" s="199" t="str">
        <f>'Seasons Summary'!AX4</f>
        <v>Pressure Acts</v>
      </c>
      <c r="E10" s="200" t="str">
        <f>'Seasons Summary'!AZ4</f>
        <v>1%'ers</v>
      </c>
      <c r="F10" s="143" t="str">
        <f>'Seasons Summary'!BE4</f>
        <v>Score from Turnover For</v>
      </c>
      <c r="G10" s="144" t="str">
        <f>'Seasons Summary'!BG4</f>
        <v>Scores from Turnover Ag</v>
      </c>
      <c r="H10" s="144" t="str">
        <f>'Seasons Summary'!BI4</f>
        <v>Scores from Stoppages For</v>
      </c>
      <c r="I10" s="144" t="str">
        <f>'Seasons Summary'!BK4</f>
        <v>Scores from Stoppage Ag</v>
      </c>
      <c r="J10" s="144" t="str">
        <f>'Seasons Summary'!BM4</f>
        <v>Territory %</v>
      </c>
      <c r="K10" s="167" t="str">
        <f>'Seasons Summary'!BO4</f>
        <v>Post-Clearance CP Diff</v>
      </c>
      <c r="L10" s="170"/>
      <c r="M10" s="170"/>
      <c r="N10" s="170"/>
      <c r="O10" s="194"/>
      <c r="P10" s="194"/>
      <c r="Q10" s="194"/>
      <c r="R10" s="102"/>
    </row>
    <row r="11" spans="1:18" ht="30" customHeight="1" x14ac:dyDescent="0.2">
      <c r="A11" s="107" t="s">
        <v>342</v>
      </c>
      <c r="B11" s="116">
        <f ca="1">_xlfn.LET(_xlpm.team,TRIM($B$1),_xlpm.stat,TRIM(B$10),_xlpm.r,MATCH(_xlpm.team,'Seasons Summary'!$A$5:$A$22,0),_xlpm.c,MATCH(_xlpm.stat,'Seasons Summary'!$4:$4,0),IFERROR(INDEX('Seasons Summary'!$A$5:$AAK$22,_xlpm.r,_xlpm.c),""))</f>
        <v>-0.95699999999999996</v>
      </c>
      <c r="C11" s="117">
        <f ca="1">_xlfn.LET(_xlpm.team,TRIM($B$1),_xlpm.stat,TRIM(C$10),_xlpm.r,MATCH(_xlpm.team,'Seasons Summary'!$A$5:$A$22,0),_xlpm.c,MATCH(_xlpm.stat,'Seasons Summary'!$4:$4,0),IFERROR(INDEX('Seasons Summary'!$A$5:$AAK$22,_xlpm.r,_xlpm.c),""))</f>
        <v>10.651999999999999</v>
      </c>
      <c r="D11" s="117">
        <f ca="1">_xlfn.LET(_xlpm.team,TRIM($B$1),_xlpm.stat,TRIM(D$10),_xlpm.r,MATCH(_xlpm.team,'Seasons Summary'!$A$5:$A$22,0),_xlpm.c,MATCH(_xlpm.stat,'Seasons Summary'!$4:$4,0),IFERROR(INDEX('Seasons Summary'!$A$5:$AAK$22,_xlpm.r,_xlpm.c),""))</f>
        <v>280.39100000000002</v>
      </c>
      <c r="E11" s="118">
        <f ca="1">_xlfn.LET(_xlpm.team,TRIM($B$1),_xlpm.stat,TRIM(E$10),_xlpm.r,MATCH(_xlpm.team,'Seasons Summary'!$A$5:$A$22,0),_xlpm.c,MATCH(_xlpm.stat,'Seasons Summary'!$4:$4,0),IFERROR(INDEX('Seasons Summary'!$A$5:$AAK$22,_xlpm.r,_xlpm.c),""))</f>
        <v>38.173999999999999</v>
      </c>
      <c r="F11" s="114">
        <f ca="1">_xlfn.LET(_xlpm.team,TRIM($B$1),_xlpm.stat,TRIM(F$10),_xlpm.r,MATCH(_xlpm.team,'Seasons Summary'!$A$5:$A$22,0),_xlpm.c,MATCH(_xlpm.stat,'Seasons Summary'!$4:$4,0),IFERROR(INDEX('Seasons Summary'!$A$5:$AAK$22,_xlpm.r,_xlpm.c),""))</f>
        <v>47.783000000000001</v>
      </c>
      <c r="G11" s="101">
        <f ca="1">_xlfn.LET(_xlpm.team,TRIM($B$1),_xlpm.stat,TRIM(G$10),_xlpm.r,MATCH(_xlpm.team,'Seasons Summary'!$A$5:$A$22,0),_xlpm.c,MATCH(_xlpm.stat,'Seasons Summary'!$4:$4,0),IFERROR(INDEX('Seasons Summary'!$A$5:$AAK$22,_xlpm.r,_xlpm.c),""))</f>
        <v>40.957000000000001</v>
      </c>
      <c r="H11" s="101">
        <f ca="1">_xlfn.LET(_xlpm.team,TRIM($B$1),_xlpm.stat,TRIM(H$10),_xlpm.r,MATCH(_xlpm.team,'Seasons Summary'!$A$5:$A$22,0),_xlpm.c,MATCH(_xlpm.stat,'Seasons Summary'!$4:$4,0),IFERROR(INDEX('Seasons Summary'!$A$5:$AAK$22,_xlpm.r,_xlpm.c),""))</f>
        <v>34.652000000000001</v>
      </c>
      <c r="I11" s="101">
        <f ca="1">_xlfn.LET(_xlpm.team,TRIM($B$1),_xlpm.stat,TRIM(I$10),_xlpm.r,MATCH(_xlpm.team,'Seasons Summary'!$A$5:$A$22,0),_xlpm.c,MATCH(_xlpm.stat,'Seasons Summary'!$4:$4,0),IFERROR(INDEX('Seasons Summary'!$A$5:$AAK$22,_xlpm.r,_xlpm.c),""))</f>
        <v>30.565000000000001</v>
      </c>
      <c r="J11" s="101">
        <f ca="1">_xlfn.LET(_xlpm.team,TRIM($B$1),_xlpm.stat,TRIM(J$10),_xlpm.r,MATCH(_xlpm.team,'Seasons Summary'!$A$5:$A$22,0),_xlpm.c,MATCH(_xlpm.stat,'Seasons Summary'!$4:$4,0),IFERROR(INDEX('Seasons Summary'!$A$5:$AAK$22,_xlpm.r,_xlpm.c),""))</f>
        <v>50.218000000000004</v>
      </c>
      <c r="K11" s="108">
        <f ca="1">_xlfn.LET(_xlpm.team,TRIM($B$1),_xlpm.stat,TRIM(K$10),_xlpm.r,MATCH(_xlpm.team,'Seasons Summary'!$A$5:$A$22,0),_xlpm.c,MATCH(_xlpm.stat,'Seasons Summary'!$4:$4,0),IFERROR(INDEX('Seasons Summary'!$A$5:$AAK$22,_xlpm.r,_xlpm.c),""))</f>
        <v>-4.0430000000000001</v>
      </c>
      <c r="L11" s="170"/>
      <c r="M11" s="170"/>
      <c r="N11" s="170"/>
      <c r="O11" s="194"/>
      <c r="P11" s="194"/>
      <c r="Q11" s="194"/>
      <c r="R11" s="102"/>
    </row>
    <row r="12" spans="1:18" ht="30" customHeight="1" thickBot="1" x14ac:dyDescent="0.25">
      <c r="A12" s="109" t="s">
        <v>343</v>
      </c>
      <c r="B12" s="115" cm="1">
        <f t="array" aca="1" ref="B12" ca="1">_xlfn.LET(_xlpm.team,TRIM($B$1),_xlpm.stat,TRIM(B$10),_xlpm.r,MATCH(_xlpm.team,'Seasons Summary'!$A$5:$A$22,0),_xlpm.c,MATCH(_xlpm.stat,'Seasons Summary'!$4:$4,0),IFERROR(INDEX('Seasons Summary'!$A$5:$AAK$22,_xlpm.r,_xlpm.c+1),""))</f>
        <v>10</v>
      </c>
      <c r="C12" s="110" cm="1">
        <f t="array" aca="1" ref="C12" ca="1">_xlfn.LET(_xlpm.team,TRIM($B$1),_xlpm.stat,TRIM(C$10),_xlpm.r,MATCH(_xlpm.team,'Seasons Summary'!$A$5:$A$22,0),_xlpm.c,MATCH(_xlpm.stat,'Seasons Summary'!$4:$4,0),IFERROR(INDEX('Seasons Summary'!$A$5:$AAK$22,_xlpm.r,_xlpm.c+1),""))</f>
        <v>12</v>
      </c>
      <c r="D12" s="110" cm="1">
        <f t="array" aca="1" ref="D12" ca="1">_xlfn.LET(_xlpm.team,TRIM($B$1),_xlpm.stat,TRIM(D$10),_xlpm.r,MATCH(_xlpm.team,'Seasons Summary'!$A$5:$A$22,0),_xlpm.c,MATCH(_xlpm.stat,'Seasons Summary'!$4:$4,0),IFERROR(INDEX('Seasons Summary'!$A$5:$AAK$22,_xlpm.r,_xlpm.c+1),""))</f>
        <v>18</v>
      </c>
      <c r="E12" s="111" cm="1">
        <f t="array" aca="1" ref="E12" ca="1">_xlfn.LET(_xlpm.team,TRIM($B$1),_xlpm.stat,TRIM(E$10),_xlpm.r,MATCH(_xlpm.team,'Seasons Summary'!$A$5:$A$22,0),_xlpm.c,MATCH(_xlpm.stat,'Seasons Summary'!$4:$4,0),IFERROR(INDEX('Seasons Summary'!$A$5:$AAK$22,_xlpm.r,_xlpm.c+1),""))</f>
        <v>18</v>
      </c>
      <c r="F12" s="115" cm="1">
        <f t="array" aca="1" ref="F12" ca="1">_xlfn.LET(_xlpm.team,TRIM($B$1),_xlpm.stat,TRIM(F$10),_xlpm.r,MATCH(_xlpm.team,'Seasons Summary'!$A$5:$A$22,0),_xlpm.c,MATCH(_xlpm.stat,'Seasons Summary'!$4:$4,0),IFERROR(INDEX('Seasons Summary'!$A$5:$AAK$22,_xlpm.r,_xlpm.c+1),""))</f>
        <v>10</v>
      </c>
      <c r="G12" s="110" cm="1">
        <f t="array" aca="1" ref="G12" ca="1">_xlfn.LET(_xlpm.team,TRIM($B$1),_xlpm.stat,TRIM(G$10),_xlpm.r,MATCH(_xlpm.team,'Seasons Summary'!$A$5:$A$22,0),_xlpm.c,MATCH(_xlpm.stat,'Seasons Summary'!$4:$4,0),IFERROR(INDEX('Seasons Summary'!$A$5:$AAK$22,_xlpm.r,_xlpm.c+1),""))</f>
        <v>3</v>
      </c>
      <c r="H12" s="110" cm="1">
        <f t="array" aca="1" ref="H12" ca="1">_xlfn.LET(_xlpm.team,TRIM($B$1),_xlpm.stat,TRIM(H$10),_xlpm.r,MATCH(_xlpm.team,'Seasons Summary'!$A$5:$A$22,0),_xlpm.c,MATCH(_xlpm.stat,'Seasons Summary'!$4:$4,0),IFERROR(INDEX('Seasons Summary'!$A$5:$AAK$22,_xlpm.r,_xlpm.c+1),""))</f>
        <v>9</v>
      </c>
      <c r="I12" s="110" cm="1">
        <f t="array" aca="1" ref="I12" ca="1">_xlfn.LET(_xlpm.team,TRIM($B$1),_xlpm.stat,TRIM(I$10),_xlpm.r,MATCH(_xlpm.team,'Seasons Summary'!$A$5:$A$22,0),_xlpm.c,MATCH(_xlpm.stat,'Seasons Summary'!$4:$4,0),IFERROR(INDEX('Seasons Summary'!$A$5:$AAK$22,_xlpm.r,_xlpm.c+1),""))</f>
        <v>7</v>
      </c>
      <c r="J12" s="110" cm="1">
        <f t="array" aca="1" ref="J12" ca="1">_xlfn.LET(_xlpm.team,TRIM($B$1),_xlpm.stat,TRIM(J$10),_xlpm.r,MATCH(_xlpm.team,'Seasons Summary'!$A$5:$A$22,0),_xlpm.c,MATCH(_xlpm.stat,'Seasons Summary'!$4:$4,0),IFERROR(INDEX('Seasons Summary'!$A$5:$AAK$22,_xlpm.r,_xlpm.c+1),""))</f>
        <v>10</v>
      </c>
      <c r="K12" s="111" cm="1">
        <f t="array" aca="1" ref="K12" ca="1">_xlfn.LET(_xlpm.team,TRIM($B$1),_xlpm.stat,TRIM(K$10),_xlpm.r,MATCH(_xlpm.team,'Seasons Summary'!$A$5:$A$22,0),_xlpm.c,MATCH(_xlpm.stat,'Seasons Summary'!$4:$4,0),IFERROR(INDEX('Seasons Summary'!$A$5:$AAK$22,_xlpm.r,_xlpm.c+1),""))</f>
        <v>15</v>
      </c>
      <c r="L12" s="102"/>
      <c r="M12" s="102"/>
      <c r="N12" s="102"/>
      <c r="O12" s="102"/>
      <c r="P12" s="102"/>
      <c r="Q12" s="102"/>
      <c r="R12" s="102"/>
    </row>
    <row r="13" spans="1:18" ht="29" customHeight="1" thickBot="1" x14ac:dyDescent="0.25">
      <c r="A13" s="134"/>
      <c r="B13" s="189">
        <f>'Seasons Summary'!B24</f>
        <v>2023</v>
      </c>
      <c r="C13" s="189"/>
      <c r="D13" s="189"/>
      <c r="E13" s="189"/>
      <c r="F13" s="189"/>
      <c r="G13" s="189"/>
      <c r="H13" s="189"/>
      <c r="I13" s="189"/>
      <c r="J13" s="189"/>
      <c r="K13" s="189"/>
      <c r="L13" s="189"/>
      <c r="M13" s="189"/>
      <c r="N13" s="189"/>
      <c r="O13" s="189"/>
      <c r="P13" s="189"/>
      <c r="Q13" s="189"/>
      <c r="R13" s="102"/>
    </row>
    <row r="14" spans="1:18" ht="26" x14ac:dyDescent="0.2">
      <c r="A14" s="292" t="s">
        <v>344</v>
      </c>
      <c r="B14" s="293" t="str">
        <f>'Seasons Summary'!J27</f>
        <v>Ball Winning Ranking</v>
      </c>
      <c r="C14" s="294"/>
      <c r="D14" s="294"/>
      <c r="E14" s="294"/>
      <c r="F14" s="315" t="str">
        <f>'Seasons Summary'!U27</f>
        <v>Ball Movement Ranking</v>
      </c>
      <c r="G14" s="316"/>
      <c r="H14" s="316"/>
      <c r="I14" s="317"/>
      <c r="J14" s="318" t="str">
        <f>'Seasons Summary'!AF27</f>
        <v>Scoring Ranking</v>
      </c>
      <c r="K14" s="319"/>
      <c r="L14" s="319"/>
      <c r="M14" s="320"/>
      <c r="N14" s="308" t="str">
        <f>'Seasons Summary'!AQ27</f>
        <v>Defence Ranking</v>
      </c>
      <c r="O14" s="309"/>
      <c r="P14" s="309"/>
      <c r="Q14" s="310"/>
      <c r="R14" s="102"/>
    </row>
    <row r="15" spans="1:18" ht="42" customHeight="1" thickBot="1" x14ac:dyDescent="0.25">
      <c r="A15" s="292"/>
      <c r="B15" s="274" cm="1">
        <f t="array" aca="1" ref="B15" ca="1">_xlfn.LET(_xlpm.team,TRIM($B$1),_xlpm.stat,TRIM($B$3),_xlpm.r,MATCH(_xlpm.team,'Seasons Summary'!$A$28:$A$45,0),_xlpm.c,IFERROR(MATCH(_xlpm.stat,'Seasons Summary'!$4:$4,0),MATCH("*"&amp;_xlpm.stat&amp;"*",'Seasons Summary'!$4:$4,0)),IFERROR(INDEX('Seasons Summary'!$A$28:$AAK$45,_xlpm.r,_xlpm.c),""))</f>
        <v>56</v>
      </c>
      <c r="C15" s="275"/>
      <c r="D15" s="276" t="str">
        <f ca="1">_xlfn.LET(
  _xlpm.t, TRIM(CLEAN('Seasons Team Summary'!B1)),
  _xlpm.r, _xlfn.XLOOKUP(_xlpm.t, 'Seasons Ladders'!A26:A43, 'Seasons Ladders'!C26:C43, ""),
  IF(_xlpm.r="","Not Available",
     _xlpm.r &amp; IF(OR(MOD(_xlpm.r,100)=11,MOD(_xlpm.r,100)=12,MOD(_xlpm.r,100)=13),
            "th",
            CHOOSE(MOD(_xlpm.r,10)+1,"th","st","nd","rd","th","th","th","th","th","th")
     )
  )
)</f>
        <v>14th</v>
      </c>
      <c r="E15" s="276"/>
      <c r="F15" s="277" cm="1">
        <f t="array" aca="1" ref="F15" ca="1">_xlfn.LET(_xlpm.team,TRIM($B$1),_xlpm.stat,TRIM($F$3),_xlpm.r,MATCH(_xlpm.team,'Seasons Summary'!$A$28:$A$45,0),_xlpm.c,IFERROR(MATCH(_xlpm.stat,'Seasons Summary'!$4:$4,0),MATCH("*"&amp;_xlpm.stat&amp;"*",'Seasons Summary'!$4:$4,0)),IFERROR(INDEX('Seasons Summary'!$A$28:$AAK$45,_xlpm.r,_xlpm.c),""))</f>
        <v>41</v>
      </c>
      <c r="G15" s="278"/>
      <c r="H15" s="299" t="str">
        <f ca="1">_xlfn.LET(
  _xlpm.t, TRIM(CLEAN('Seasons Team Summary'!B1)),
  _xlpm.r, _xlfn.XLOOKUP(_xlpm.t, 'Seasons Ladders'!A26:A43, 'Seasons Ladders'!E26:E43, ""),
  IF(_xlpm.r="","Not Available",
     _xlpm.r &amp; IF(OR(MOD(_xlpm.r,100)=11,MOD(_xlpm.r,100)=12,MOD(_xlpm.r,100)=13),
            "th",
            CHOOSE(MOD(_xlpm.r,10)+1,"th","st","nd","rd","th","th","th","th","th","th")
     )
  )
)</f>
        <v>16th</v>
      </c>
      <c r="I15" s="299"/>
      <c r="J15" s="300" cm="1">
        <f t="array" aca="1" ref="J15" ca="1">_xlfn.LET(_xlpm.team,TRIM($B$1),_xlpm.stat,TRIM($J$3),_xlpm.r,MATCH(_xlpm.team,'Seasons Summary'!$A$28:$A$45,0),_xlpm.c,IFERROR(MATCH(_xlpm.stat,'Seasons Summary'!$4:$4,0),MATCH("*"&amp;_xlpm.stat&amp;"*",'Seasons Summary'!$4:$4,0)),IFERROR(INDEX('Seasons Summary'!$A$28:$AAK$45,_xlpm.r,_xlpm.c),""))</f>
        <v>70</v>
      </c>
      <c r="K15" s="301"/>
      <c r="L15" s="302" t="str">
        <f ca="1">_xlfn.LET(
  _xlpm.t, TRIM(CLEAN('Seasons Team Summary'!B1)),
  _xlpm.r, _xlfn.XLOOKUP(_xlpm.t, 'Seasons Ladders'!A26:A43, 'Seasons Ladders'!G26:G43, ""),
  IF(_xlpm.r="","Not Available",
     _xlpm.r &amp; IF(OR(MOD(_xlpm.r,100)=11,MOD(_xlpm.r,100)=12,MOD(_xlpm.r,100)=13),
            "th",
            CHOOSE(MOD(_xlpm.r,10)+1,"th","st","nd","rd","th","th","th","th","th","th")
     )
  )
)</f>
        <v>6th</v>
      </c>
      <c r="M15" s="302"/>
      <c r="N15" s="303" cm="1">
        <f t="array" aca="1" ref="N15" ca="1">_xlfn.LET(_xlpm.team,TRIM($B$1),_xlpm.stat,TRIM($N$3),_xlpm.r,MATCH(_xlpm.team,'Seasons Summary'!$A$28:$A$45,0),_xlpm.c,IFERROR(MATCH(_xlpm.stat,'Seasons Summary'!$4:$4,0),MATCH("*"&amp;_xlpm.stat&amp;"*",'Seasons Summary'!$4:$4,0)),IFERROR(INDEX('Seasons Summary'!$A$28:$AAK$45,_xlpm.r,_xlpm.c),""))</f>
        <v>54</v>
      </c>
      <c r="O15" s="304"/>
      <c r="P15" s="305" t="str">
        <f ca="1">_xlfn.LET(
  _xlpm.t, TRIM(CLEAN('Seasons Team Summary'!B1)),
  _xlpm.r, _xlfn.XLOOKUP(_xlpm.t, 'Seasons Ladders'!A26:A43, 'Seasons Ladders'!I26:I43, ""),
  IF(_xlpm.r="","Not Available",
     _xlpm.r &amp; IF(OR(MOD(_xlpm.r,100)=11,MOD(_xlpm.r,100)=12,MOD(_xlpm.r,100)=13),
            "th",
            CHOOSE(MOD(_xlpm.r,10)+1,"th","st","nd","rd","th","th","th","th","th","th")
     )
  )
)</f>
        <v>13th</v>
      </c>
      <c r="Q15" s="306"/>
      <c r="R15" s="102"/>
    </row>
    <row r="16" spans="1:18" ht="40" customHeight="1" thickBot="1" x14ac:dyDescent="0.25">
      <c r="A16" s="107" t="s">
        <v>341</v>
      </c>
      <c r="B16" s="119" t="str">
        <f>'Seasons Summary'!B27</f>
        <v>Post Clear CP Diff</v>
      </c>
      <c r="C16" s="120" t="str">
        <f>'Seasons Summary'!D27</f>
        <v>Ground Ball Diff</v>
      </c>
      <c r="D16" s="120" t="str">
        <f>'Seasons Summary'!F27</f>
        <v>1st Poss to Clear %</v>
      </c>
      <c r="E16" s="121" t="str">
        <f>'Seasons Summary'!H27</f>
        <v>Clearance Diff</v>
      </c>
      <c r="F16" s="122" t="str">
        <f>'Seasons Summary'!M27</f>
        <v>Def Half to Score %</v>
      </c>
      <c r="G16" s="123" t="str">
        <f>'Seasons Summary'!O27</f>
        <v>Chain to Score %</v>
      </c>
      <c r="H16" s="123" t="str">
        <f>'Seasons Summary'!Q27</f>
        <v>D50 to F50 %</v>
      </c>
      <c r="I16" s="124" t="str">
        <f>'Seasons Summary'!S27</f>
        <v>Kick Rating</v>
      </c>
      <c r="J16" s="125" t="str">
        <f>'Seasons Summary'!X27</f>
        <v>Scores per I50 %</v>
      </c>
      <c r="K16" s="126" t="str">
        <f>'Seasons Summary'!Z27</f>
        <v>Goals Per I 50 %</v>
      </c>
      <c r="L16" s="126" t="str">
        <f>'Seasons Summary'!AB27</f>
        <v>Accuracy %</v>
      </c>
      <c r="M16" s="127" t="str">
        <f>'Seasons Summary'!AD27</f>
        <v>+/- Exp Score</v>
      </c>
      <c r="N16" s="128" t="str">
        <f>'Seasons Summary'!AI27</f>
        <v>Def Half to Score Ag %</v>
      </c>
      <c r="O16" s="129" t="str">
        <f>'Seasons Summary'!AK27</f>
        <v>Chain to Score Ag %</v>
      </c>
      <c r="P16" s="129" t="str">
        <f>'Seasons Summary'!AM27</f>
        <v>D50 to F50 Ag %</v>
      </c>
      <c r="Q16" s="130" t="str">
        <f>'Seasons Summary'!AO27</f>
        <v>Goals per I50 Ag %</v>
      </c>
      <c r="R16" s="102"/>
    </row>
    <row r="17" spans="1:18" ht="30" customHeight="1" x14ac:dyDescent="0.2">
      <c r="A17" s="107" t="s">
        <v>342</v>
      </c>
      <c r="B17" s="116">
        <f ca="1">_xlfn.LET(_xlpm.team,TRIM($B$1),_xlpm.stat,TRIM(B$16),_xlpm.r,MATCH(_xlpm.team,'Seasons Summary'!$A$28:$A$45,0),_xlpm.c,MATCH(_xlpm.stat,'Seasons Summary'!$4:$4,0),IFERROR(INDEX('Seasons Summary'!$A$28:$AAK$45,_xlpm.r,_xlpm.c),""))</f>
        <v>-1.913</v>
      </c>
      <c r="C17" s="117">
        <f ca="1">_xlfn.LET(_xlpm.team,TRIM($B$1),_xlpm.stat,TRIM(C$16),_xlpm.r,MATCH(_xlpm.team,'Seasons Summary'!$A$28:$A$45,0),_xlpm.c,MATCH(_xlpm.stat,'Seasons Summary'!$4:$4,0),IFERROR(INDEX('Seasons Summary'!$A$28:$AAK$45,_xlpm.r,_xlpm.c),""))</f>
        <v>-6.3479999999999999</v>
      </c>
      <c r="D17" s="117">
        <f ca="1">_xlfn.LET(_xlpm.team,TRIM($B$1),_xlpm.stat,TRIM(D$16),_xlpm.r,MATCH(_xlpm.team,'Seasons Summary'!$A$28:$A$45,0),_xlpm.c,MATCH(_xlpm.stat,'Seasons Summary'!$4:$4,0),IFERROR(INDEX('Seasons Summary'!$A$28:$AAK$45,_xlpm.r,_xlpm.c),""))</f>
        <v>75.191000000000003</v>
      </c>
      <c r="E17" s="118">
        <f ca="1">_xlfn.LET(_xlpm.team,TRIM($B$1),_xlpm.stat,TRIM(E$16),_xlpm.r,MATCH(_xlpm.team,'Seasons Summary'!$A$28:$A$45,0),_xlpm.c,MATCH(_xlpm.stat,'Seasons Summary'!$4:$4,0),IFERROR(INDEX('Seasons Summary'!$A$28:$AAK$45,_xlpm.r,_xlpm.c),""))</f>
        <v>-0.82599999999999996</v>
      </c>
      <c r="F17" s="116">
        <f ca="1">_xlfn.LET(_xlpm.team,TRIM($B$1),_xlpm.stat,TRIM(F$16),_xlpm.r,MATCH(_xlpm.team,'Seasons Summary'!$A$28:$A$45,0),_xlpm.c,MATCH(_xlpm.stat,'Seasons Summary'!$4:$4,0),IFERROR(INDEX('Seasons Summary'!$A$28:$AAK$45,_xlpm.r,_xlpm.c),""))</f>
        <v>10.391999999999999</v>
      </c>
      <c r="G17" s="117">
        <f ca="1">_xlfn.LET(_xlpm.team,TRIM($B$1),_xlpm.stat,TRIM(G$16),_xlpm.r,MATCH(_xlpm.team,'Seasons Summary'!$A$28:$A$45,0),_xlpm.c,MATCH(_xlpm.stat,'Seasons Summary'!$4:$4,0),IFERROR(INDEX('Seasons Summary'!$A$28:$AAK$45,_xlpm.r,_xlpm.c),""))</f>
        <v>18.716000000000001</v>
      </c>
      <c r="H17" s="117">
        <f ca="1">_xlfn.LET(_xlpm.team,TRIM($B$1),_xlpm.stat,TRIM(H$16),_xlpm.r,MATCH(_xlpm.team,'Seasons Summary'!$A$28:$A$45,0),_xlpm.c,MATCH(_xlpm.stat,'Seasons Summary'!$4:$4,0),IFERROR(INDEX('Seasons Summary'!$A$28:$AAK$45,_xlpm.r,_xlpm.c),""))</f>
        <v>18.672999999999998</v>
      </c>
      <c r="I17" s="118">
        <f ca="1">_xlfn.LET(_xlpm.team,TRIM($B$1),_xlpm.stat,TRIM(I$16),_xlpm.r,MATCH(_xlpm.team,'Seasons Summary'!$A$28:$A$45,0),_xlpm.c,MATCH(_xlpm.stat,'Seasons Summary'!$4:$4,0),IFERROR(INDEX('Seasons Summary'!$A$28:$AAK$45,_xlpm.r,_xlpm.c),""))</f>
        <v>-1.9530000000000001</v>
      </c>
      <c r="J17" s="116">
        <f ca="1">_xlfn.LET(_xlpm.team,TRIM($B$1),_xlpm.stat,TRIM(J$16),_xlpm.r,MATCH(_xlpm.team,'Seasons Summary'!$A$28:$A$45,0),_xlpm.c,MATCH(_xlpm.stat,'Seasons Summary'!$4:$4,0),IFERROR(INDEX('Seasons Summary'!$A$28:$AAK$45,_xlpm.r,_xlpm.c),""))</f>
        <v>41.451000000000001</v>
      </c>
      <c r="K17" s="117">
        <f ca="1">_xlfn.LET(_xlpm.team,TRIM($B$1),_xlpm.stat,TRIM(K$16),_xlpm.r,MATCH(_xlpm.team,'Seasons Summary'!$A$28:$A$45,0),_xlpm.c,MATCH(_xlpm.stat,'Seasons Summary'!$4:$4,0),IFERROR(INDEX('Seasons Summary'!$A$28:$AAK$45,_xlpm.r,_xlpm.c),""))</f>
        <v>23.402000000000001</v>
      </c>
      <c r="L17" s="117">
        <f ca="1">_xlfn.LET(_xlpm.team,TRIM($B$1),_xlpm.stat,TRIM(L$16),_xlpm.r,MATCH(_xlpm.team,'Seasons Summary'!$A$28:$A$45,0),_xlpm.c,MATCH(_xlpm.stat,'Seasons Summary'!$4:$4,0),IFERROR(INDEX('Seasons Summary'!$A$28:$AAK$45,_xlpm.r,_xlpm.c),""))</f>
        <v>49.634</v>
      </c>
      <c r="M17" s="118">
        <f ca="1">_xlfn.LET(_xlpm.team,TRIM($B$1),_xlpm.stat,TRIM(M$16),_xlpm.r,MATCH(_xlpm.team,'Seasons Summary'!$A$28:$A$45,0),_xlpm.c,MATCH(_xlpm.stat,'Seasons Summary'!$4:$4,0),IFERROR(INDEX('Seasons Summary'!$A$28:$AAK$45,_xlpm.r,_xlpm.c),""))</f>
        <v>-1.042</v>
      </c>
      <c r="N17" s="116">
        <f ca="1">_xlfn.LET(_xlpm.team,TRIM($B$1),_xlpm.stat,TRIM(N$16),_xlpm.r,MATCH(_xlpm.team,'Seasons Summary'!$A$28:$A$45,0),_xlpm.c,MATCH(_xlpm.stat,'Seasons Summary'!$4:$4,0),IFERROR(INDEX('Seasons Summary'!$A$28:$AAK$45,_xlpm.r,_xlpm.c),""))</f>
        <v>9.173</v>
      </c>
      <c r="O17" s="117">
        <f ca="1">_xlfn.LET(_xlpm.team,TRIM($B$1),_xlpm.stat,TRIM(O$16),_xlpm.r,MATCH(_xlpm.team,'Seasons Summary'!$A$28:$A$45,0),_xlpm.c,MATCH(_xlpm.stat,'Seasons Summary'!$4:$4,0),IFERROR(INDEX('Seasons Summary'!$A$28:$AAK$45,_xlpm.r,_xlpm.c),""))</f>
        <v>19.495000000000001</v>
      </c>
      <c r="P17" s="117">
        <f ca="1">_xlfn.LET(_xlpm.team,TRIM($B$1),_xlpm.stat,TRIM(P$16),_xlpm.r,MATCH(_xlpm.team,'Seasons Summary'!$A$28:$A$45,0),_xlpm.c,MATCH(_xlpm.stat,'Seasons Summary'!$4:$4,0),IFERROR(INDEX('Seasons Summary'!$A$28:$AAK$45,_xlpm.r,_xlpm.c),""))</f>
        <v>22.623999999999999</v>
      </c>
      <c r="Q17" s="118">
        <f ca="1">_xlfn.LET(_xlpm.team,TRIM($B$1),_xlpm.stat,TRIM(Q$16),_xlpm.r,MATCH(_xlpm.team,'Seasons Summary'!$A$28:$A$45,0),_xlpm.c,MATCH(_xlpm.stat,'Seasons Summary'!$4:$4,0),IFERROR(INDEX('Seasons Summary'!$A$28:$AAK$45,_xlpm.r,_xlpm.c),""))</f>
        <v>23.907</v>
      </c>
      <c r="R17" s="102"/>
    </row>
    <row r="18" spans="1:18" ht="30" customHeight="1" thickBot="1" x14ac:dyDescent="0.25">
      <c r="A18" s="109" t="s">
        <v>343</v>
      </c>
      <c r="B18" s="115" cm="1">
        <f t="array" aca="1" ref="B18" ca="1">_xlfn.LET(_xlpm.team,TRIM($B$1),_xlpm.stat,TRIM(B$16),_xlpm.r,MATCH(_xlpm.team,'Seasons Summary'!$A$28:$A$45,0),_xlpm.c,MATCH(_xlpm.stat,'Seasons Summary'!$4:$4,0),IFERROR(INDEX('Seasons Summary'!$A$28:$AAK$45,_xlpm.r,_xlpm.c+1),""))</f>
        <v>14</v>
      </c>
      <c r="C18" s="110" cm="1">
        <f t="array" aca="1" ref="C18" ca="1">_xlfn.LET(_xlpm.team,TRIM($B$1),_xlpm.stat,TRIM(C$16),_xlpm.r,MATCH(_xlpm.team,'Seasons Summary'!$A$28:$A$45,0),_xlpm.c,MATCH(_xlpm.stat,'Seasons Summary'!$4:$4,0),IFERROR(INDEX('Seasons Summary'!$A$28:$AAK$45,_xlpm.r,_xlpm.c+1),""))</f>
        <v>16</v>
      </c>
      <c r="D18" s="110" cm="1">
        <f t="array" aca="1" ref="D18" ca="1">_xlfn.LET(_xlpm.team,TRIM($B$1),_xlpm.stat,TRIM(D$16),_xlpm.r,MATCH(_xlpm.team,'Seasons Summary'!$A$28:$A$45,0),_xlpm.c,MATCH(_xlpm.stat,'Seasons Summary'!$4:$4,0),IFERROR(INDEX('Seasons Summary'!$A$28:$AAK$45,_xlpm.r,_xlpm.c+1),""))</f>
        <v>7</v>
      </c>
      <c r="E18" s="111" cm="1">
        <f t="array" aca="1" ref="E18" ca="1">_xlfn.LET(_xlpm.team,TRIM($B$1),_xlpm.stat,TRIM(E$16),_xlpm.r,MATCH(_xlpm.team,'Seasons Summary'!$A$28:$A$45,0),_xlpm.c,MATCH(_xlpm.stat,'Seasons Summary'!$4:$4,0),IFERROR(INDEX('Seasons Summary'!$A$28:$AAK$45,_xlpm.r,_xlpm.c+1),""))</f>
        <v>11</v>
      </c>
      <c r="F18" s="115" cm="1">
        <f t="array" aca="1" ref="F18" ca="1">_xlfn.LET(_xlpm.team,TRIM($B$1),_xlpm.stat,TRIM(F$16),_xlpm.r,MATCH(_xlpm.team,'Seasons Summary'!$A$28:$A$45,0),_xlpm.c,MATCH(_xlpm.stat,'Seasons Summary'!$4:$4,0),IFERROR(INDEX('Seasons Summary'!$A$28:$AAK$45,_xlpm.r,_xlpm.c+1),""))</f>
        <v>16</v>
      </c>
      <c r="G18" s="110" cm="1">
        <f t="array" aca="1" ref="G18" ca="1">_xlfn.LET(_xlpm.team,TRIM($B$1),_xlpm.stat,TRIM(G$16),_xlpm.r,MATCH(_xlpm.team,'Seasons Summary'!$A$28:$A$45,0),_xlpm.c,MATCH(_xlpm.stat,'Seasons Summary'!$4:$4,0),IFERROR(INDEX('Seasons Summary'!$A$28:$AAK$45,_xlpm.r,_xlpm.c+1),""))</f>
        <v>14</v>
      </c>
      <c r="H18" s="110" cm="1">
        <f t="array" aca="1" ref="H18" ca="1">_xlfn.LET(_xlpm.team,TRIM($B$1),_xlpm.stat,TRIM(H$16),_xlpm.r,MATCH(_xlpm.team,'Seasons Summary'!$A$28:$A$45,0),_xlpm.c,MATCH(_xlpm.stat,'Seasons Summary'!$4:$4,0),IFERROR(INDEX('Seasons Summary'!$A$28:$AAK$45,_xlpm.r,_xlpm.c+1),""))</f>
        <v>17</v>
      </c>
      <c r="I18" s="111" cm="1">
        <f t="array" aca="1" ref="I18" ca="1">_xlfn.LET(_xlpm.team,TRIM($B$1),_xlpm.stat,TRIM(I$16),_xlpm.r,MATCH(_xlpm.team,'Seasons Summary'!$A$28:$A$45,0),_xlpm.c,MATCH(_xlpm.stat,'Seasons Summary'!$4:$4,0),IFERROR(INDEX('Seasons Summary'!$A$28:$AAK$45,_xlpm.r,_xlpm.c+1),""))</f>
        <v>16</v>
      </c>
      <c r="J18" s="115" cm="1">
        <f t="array" aca="1" ref="J18" ca="1">_xlfn.LET(_xlpm.team,TRIM($B$1),_xlpm.stat,TRIM(J$16),_xlpm.r,MATCH(_xlpm.team,'Seasons Summary'!$A$28:$A$45,0),_xlpm.c,MATCH(_xlpm.stat,'Seasons Summary'!$4:$4,0),IFERROR(INDEX('Seasons Summary'!$A$28:$AAK$45,_xlpm.r,_xlpm.c+1),""))</f>
        <v>13</v>
      </c>
      <c r="K18" s="110" cm="1">
        <f t="array" aca="1" ref="K18" ca="1">_xlfn.LET(_xlpm.team,TRIM($B$1),_xlpm.stat,TRIM(K$16),_xlpm.r,MATCH(_xlpm.team,'Seasons Summary'!$A$28:$A$45,0),_xlpm.c,MATCH(_xlpm.stat,'Seasons Summary'!$4:$4,0),IFERROR(INDEX('Seasons Summary'!$A$28:$AAK$45,_xlpm.r,_xlpm.c+1),""))</f>
        <v>6</v>
      </c>
      <c r="L18" s="110" cm="1">
        <f t="array" aca="1" ref="L18" ca="1">_xlfn.LET(_xlpm.team,TRIM($B$1),_xlpm.stat,TRIM(L$16),_xlpm.r,MATCH(_xlpm.team,'Seasons Summary'!$A$28:$A$45,0),_xlpm.c,MATCH(_xlpm.stat,'Seasons Summary'!$4:$4,0),IFERROR(INDEX('Seasons Summary'!$A$28:$AAK$45,_xlpm.r,_xlpm.c+1),""))</f>
        <v>4</v>
      </c>
      <c r="M18" s="111" cm="1">
        <f t="array" aca="1" ref="M18" ca="1">_xlfn.LET(_xlpm.team,TRIM($B$1),_xlpm.stat,TRIM(M$16),_xlpm.r,MATCH(_xlpm.team,'Seasons Summary'!$A$28:$A$45,0),_xlpm.c,MATCH(_xlpm.stat,'Seasons Summary'!$4:$4,0),IFERROR(INDEX('Seasons Summary'!$A$28:$AAK$45,_xlpm.r,_xlpm.c+1),""))</f>
        <v>11</v>
      </c>
      <c r="N18" s="115" cm="1">
        <f t="array" aca="1" ref="N18" ca="1">_xlfn.LET(_xlpm.team,TRIM($B$1),_xlpm.stat,TRIM(N$16),_xlpm.r,MATCH(_xlpm.team,'Seasons Summary'!$A$28:$A$45,0),_xlpm.c,MATCH(_xlpm.stat,'Seasons Summary'!$4:$4,0),IFERROR(INDEX('Seasons Summary'!$A$28:$AAK$45,_xlpm.r,_xlpm.c+1),""))</f>
        <v>12</v>
      </c>
      <c r="O18" s="110" cm="1">
        <f t="array" aca="1" ref="O18" ca="1">_xlfn.LET(_xlpm.team,TRIM($B$1),_xlpm.stat,TRIM(O$16),_xlpm.r,MATCH(_xlpm.team,'Seasons Summary'!$A$28:$A$45,0),_xlpm.c,MATCH(_xlpm.stat,'Seasons Summary'!$4:$4,0),IFERROR(INDEX('Seasons Summary'!$A$28:$AAK$45,_xlpm.r,_xlpm.c+1),""))</f>
        <v>11</v>
      </c>
      <c r="P18" s="110" cm="1">
        <f t="array" aca="1" ref="P18" ca="1">_xlfn.LET(_xlpm.team,TRIM($B$1),_xlpm.stat,TRIM(P$16),_xlpm.r,MATCH(_xlpm.team,'Seasons Summary'!$A$28:$A$45,0),_xlpm.c,MATCH(_xlpm.stat,'Seasons Summary'!$4:$4,0),IFERROR(INDEX('Seasons Summary'!$A$28:$AAK$45,_xlpm.r,_xlpm.c+1),""))</f>
        <v>13</v>
      </c>
      <c r="Q18" s="111" cm="1">
        <f t="array" aca="1" ref="Q18" ca="1">_xlfn.LET(_xlpm.team,TRIM($B$1),_xlpm.stat,TRIM(Q$16),_xlpm.r,MATCH(_xlpm.team,'Seasons Summary'!$A$28:$A$45,0),_xlpm.c,MATCH(_xlpm.stat,'Seasons Summary'!$4:$4,0),IFERROR(INDEX('Seasons Summary'!$A$28:$AAK$45,_xlpm.r,_xlpm.c+1),""))</f>
        <v>14</v>
      </c>
      <c r="R18" s="102"/>
    </row>
    <row r="19" spans="1:18" ht="26" x14ac:dyDescent="0.2">
      <c r="A19" s="288"/>
      <c r="B19" s="260" t="str">
        <f>'Seasons Summary'!BB27</f>
        <v>Pressure Ranking</v>
      </c>
      <c r="C19" s="261"/>
      <c r="D19" s="261"/>
      <c r="E19" s="262"/>
      <c r="F19" s="267" t="str">
        <f>'Seasons Summary'!BQ27</f>
        <v>Health Check Ranking</v>
      </c>
      <c r="G19" s="268"/>
      <c r="H19" s="268"/>
      <c r="I19" s="268"/>
      <c r="J19" s="268"/>
      <c r="K19" s="268"/>
      <c r="L19" s="102"/>
      <c r="M19" s="102"/>
      <c r="N19" s="102"/>
      <c r="O19" s="102"/>
      <c r="P19" s="102"/>
      <c r="Q19" s="102"/>
      <c r="R19" s="102"/>
    </row>
    <row r="20" spans="1:18" ht="42" customHeight="1" thickBot="1" x14ac:dyDescent="0.25">
      <c r="A20" s="288"/>
      <c r="B20" s="263" cm="1">
        <f t="array" aca="1" ref="B20" ca="1">_xlfn.LET(_xlpm.team,TRIM($B$1),_xlpm.stat,TRIM($B$19),_xlpm.r,MATCH(_xlpm.team,'Seasons Summary'!$A$28:$A$45,0),_xlpm.c,IFERROR(MATCH(_xlpm.stat,'Seasons Summary'!$4:$4,0),MATCH("*"&amp;_xlpm.stat&amp;"*",'Seasons Summary'!$4:$4,0)),IFERROR(INDEX('Seasons Summary'!$A$28:$AAK$45,_xlpm.r,_xlpm.c),""))</f>
        <v>58</v>
      </c>
      <c r="C20" s="264"/>
      <c r="D20" s="265" t="str">
        <f ca="1">_xlfn.LET(
  _xlpm.t, TRIM(CLEAN('Seasons Team Summary'!B1)),
  _xlpm.r, _xlfn.XLOOKUP(_xlpm.t, 'Seasons Ladders'!A26:A43, 'Seasons Ladders'!K26:K43, ""),
  IF(_xlpm.r="","Not Available",
     _xlpm.r &amp; IF(OR(MOD(_xlpm.r,100)=11,MOD(_xlpm.r,100)=12,MOD(_xlpm.r,100)=13),
            "th",
            CHOOSE(MOD(_xlpm.r,10)+1,"th","st","nd","rd","th","th","th","th","th","th")
     )
  )
)</f>
        <v>12th</v>
      </c>
      <c r="E20" s="266"/>
      <c r="F20" s="272" cm="1">
        <f t="array" aca="1" ref="F20" ca="1">_xlfn.LET(_xlpm.team,TRIM($B$1),_xlpm.stat,TRIM($F$8),_xlpm.r,MATCH(_xlpm.team,'Seasons Summary'!$A$28:$A$45,0),_xlpm.c,IFERROR(MATCH(_xlpm.stat,'Seasons Summary'!$4:$4,0),MATCH("*"&amp;_xlpm.stat&amp;"*",'Seasons Summary'!$4:$4,0)),IFERROR(INDEX('Seasons Summary'!$A$28:$AAK$45,_xlpm.r,_xlpm.c),""))</f>
        <v>65</v>
      </c>
      <c r="G20" s="273"/>
      <c r="H20" s="273"/>
      <c r="I20" s="168" t="str">
        <f ca="1">_xlfn.LET(
  _xlpm.t, TRIM(CLEAN('Seasons Team Summary'!B1)),
  _xlpm.r, _xlfn.XLOOKUP(_xlpm.t, 'Seasons Summary'!A28:A45, 'Seasons Summary'!BR28:BR45, ""),
  IF(_xlpm.r="","Not Available",
     _xlpm.r &amp; IF(OR(MOD(_xlpm.r,100)=11, MOD(_xlpm.r,100)=12, MOD(_xlpm.r,100)=13),
            "th",
            CHOOSE(MOD(_xlpm.r,10)+1,"th","st","nd","rd","th","th","th","th","th","th")
     )
  )
)</f>
        <v>11th</v>
      </c>
      <c r="J20" s="168"/>
      <c r="K20" s="168"/>
      <c r="L20" s="190"/>
      <c r="M20" s="190"/>
      <c r="N20" s="190"/>
      <c r="O20" s="190"/>
      <c r="P20" s="190"/>
      <c r="Q20" s="102"/>
      <c r="R20" s="102"/>
    </row>
    <row r="21" spans="1:18" ht="40" customHeight="1" thickBot="1" x14ac:dyDescent="0.25">
      <c r="A21" s="107" t="s">
        <v>341</v>
      </c>
      <c r="B21" s="198" t="str">
        <f>'Seasons Summary'!AT27</f>
        <v>Tackle Diff</v>
      </c>
      <c r="C21" s="199" t="str">
        <f>'Seasons Summary'!AV27</f>
        <v>F50 Tackles</v>
      </c>
      <c r="D21" s="199" t="str">
        <f>'Seasons Summary'!AX27</f>
        <v>Pressure Acts</v>
      </c>
      <c r="E21" s="200" t="str">
        <f>'Seasons Summary'!AZ27</f>
        <v>1%'ers</v>
      </c>
      <c r="F21" s="143" t="str">
        <f>'Seasons Summary'!BE27</f>
        <v>Score from Turnover For</v>
      </c>
      <c r="G21" s="144" t="str">
        <f>'Seasons Summary'!BG27</f>
        <v>Scores from Turnover Ag</v>
      </c>
      <c r="H21" s="144" t="str">
        <f>'Seasons Summary'!BI27</f>
        <v>Scores from Stoppages For</v>
      </c>
      <c r="I21" s="144" t="str">
        <f>'Seasons Summary'!BK27</f>
        <v>Scores from Stoppage Ag</v>
      </c>
      <c r="J21" s="144" t="str">
        <f>'Seasons Summary'!BM27</f>
        <v>Territory %</v>
      </c>
      <c r="K21" s="145" t="str">
        <f>'Seasons Summary'!BO27</f>
        <v>Post-Clearance CP Diff</v>
      </c>
      <c r="L21" s="170"/>
      <c r="M21" s="170"/>
      <c r="N21" s="170"/>
      <c r="O21" s="194"/>
      <c r="P21" s="194"/>
      <c r="Q21" s="194"/>
      <c r="R21" s="102"/>
    </row>
    <row r="22" spans="1:18" ht="30" customHeight="1" x14ac:dyDescent="0.2">
      <c r="A22" s="107" t="s">
        <v>342</v>
      </c>
      <c r="B22" s="116">
        <f ca="1">_xlfn.LET(_xlpm.team,TRIM($B$1),_xlpm.stat,TRIM(B$21),_xlpm.r,MATCH(_xlpm.team,'Seasons Summary'!$A$28:$A$45,0),_xlpm.c,MATCH(_xlpm.stat,'Seasons Summary'!$4:$4,0),IFERROR(INDEX('Seasons Summary'!$A$28:$AAK$45,_xlpm.r,_xlpm.c),""))</f>
        <v>2.13</v>
      </c>
      <c r="C22" s="117">
        <f ca="1">_xlfn.LET(_xlpm.team,TRIM($B$1),_xlpm.stat,TRIM(C$21),_xlpm.r,MATCH(_xlpm.team,'Seasons Summary'!$A$28:$A$45,0),_xlpm.c,MATCH(_xlpm.stat,'Seasons Summary'!$4:$4,0),IFERROR(INDEX('Seasons Summary'!$A$28:$AAK$45,_xlpm.r,_xlpm.c),""))</f>
        <v>10.435</v>
      </c>
      <c r="D22" s="117">
        <f ca="1">_xlfn.LET(_xlpm.team,TRIM($B$1),_xlpm.stat,TRIM(D$21),_xlpm.r,MATCH(_xlpm.team,'Seasons Summary'!$A$28:$A$45,0),_xlpm.c,MATCH(_xlpm.stat,'Seasons Summary'!$4:$4,0),IFERROR(INDEX('Seasons Summary'!$A$28:$AAK$45,_xlpm.r,_xlpm.c),""))</f>
        <v>295.26100000000002</v>
      </c>
      <c r="E22" s="118">
        <f ca="1">_xlfn.LET(_xlpm.team,TRIM($B$1),_xlpm.stat,TRIM(E$21),_xlpm.r,MATCH(_xlpm.team,'Seasons Summary'!$A$28:$A$45,0),_xlpm.c,MATCH(_xlpm.stat,'Seasons Summary'!$4:$4,0),IFERROR(INDEX('Seasons Summary'!$A$28:$AAK$45,_xlpm.r,_xlpm.c),""))</f>
        <v>42.87</v>
      </c>
      <c r="F22" s="114">
        <f ca="1">_xlfn.LET(_xlpm.team,TRIM($B$1),_xlpm.stat,TRIM(F$21),_xlpm.r,MATCH(_xlpm.team,'Seasons Summary'!$A$28:$A$45,0),_xlpm.c,MATCH(_xlpm.stat,'Seasons Summary'!$4:$4,0),IFERROR(INDEX('Seasons Summary'!$A$28:$AAK$45,_xlpm.r,_xlpm.c),""))</f>
        <v>43.912999999999997</v>
      </c>
      <c r="G22" s="101">
        <f ca="1">_xlfn.LET(_xlpm.team,TRIM($B$1),_xlpm.stat,TRIM(G$21),_xlpm.r,MATCH(_xlpm.team,'Seasons Summary'!$A$28:$A$45,0),_xlpm.c,MATCH(_xlpm.stat,'Seasons Summary'!$4:$4,0),IFERROR(INDEX('Seasons Summary'!$A$28:$AAK$45,_xlpm.r,_xlpm.c),""))</f>
        <v>50.783000000000001</v>
      </c>
      <c r="H22" s="101">
        <f ca="1">_xlfn.LET(_xlpm.team,TRIM($B$1),_xlpm.stat,TRIM(H$21),_xlpm.r,MATCH(_xlpm.team,'Seasons Summary'!$A$28:$A$45,0),_xlpm.c,MATCH(_xlpm.stat,'Seasons Summary'!$4:$4,0),IFERROR(INDEX('Seasons Summary'!$A$28:$AAK$45,_xlpm.r,_xlpm.c),""))</f>
        <v>33.216999999999999</v>
      </c>
      <c r="I22" s="101">
        <f ca="1">_xlfn.LET(_xlpm.team,TRIM($B$1),_xlpm.stat,TRIM(I$21),_xlpm.r,MATCH(_xlpm.team,'Seasons Summary'!$A$28:$A$45,0),_xlpm.c,MATCH(_xlpm.stat,'Seasons Summary'!$4:$4,0),IFERROR(INDEX('Seasons Summary'!$A$28:$AAK$45,_xlpm.r,_xlpm.c),""))</f>
        <v>29.652000000000001</v>
      </c>
      <c r="J22" s="101">
        <f ca="1">_xlfn.LET(_xlpm.team,TRIM($B$1),_xlpm.stat,TRIM(J$21),_xlpm.r,MATCH(_xlpm.team,'Seasons Summary'!$A$28:$A$45,0),_xlpm.c,MATCH(_xlpm.stat,'Seasons Summary'!$4:$4,0),IFERROR(INDEX('Seasons Summary'!$A$28:$AAK$45,_xlpm.r,_xlpm.c),""))</f>
        <v>49.649000000000001</v>
      </c>
      <c r="K22" s="146">
        <f ca="1">_xlfn.LET(_xlpm.team,TRIM($B$1),_xlpm.stat,TRIM(K$21),_xlpm.r,MATCH(_xlpm.team,'Seasons Summary'!$A$28:$A$45,0),_xlpm.c,MATCH(_xlpm.stat,'Seasons Summary'!$4:$4,0),IFERROR(INDEX('Seasons Summary'!$A$28:$AAK$45,_xlpm.r,_xlpm.c),""))</f>
        <v>-1.913</v>
      </c>
      <c r="L22" s="170"/>
      <c r="M22" s="170"/>
      <c r="N22" s="170"/>
      <c r="O22" s="194"/>
      <c r="P22" s="194"/>
      <c r="Q22" s="194"/>
      <c r="R22" s="102"/>
    </row>
    <row r="23" spans="1:18" ht="30" customHeight="1" thickBot="1" x14ac:dyDescent="0.25">
      <c r="A23" s="109" t="s">
        <v>343</v>
      </c>
      <c r="B23" s="115" cm="1">
        <f t="array" aca="1" ref="B23" ca="1">_xlfn.LET(_xlpm.team,TRIM($B$1),_xlpm.stat,TRIM(B$21),_xlpm.r,MATCH(_xlpm.team,'Seasons Summary'!$A$28:$A$45,0),_xlpm.c,MATCH(_xlpm.stat,'Seasons Summary'!$4:$4,0),IFERROR(INDEX('Seasons Summary'!$A$28:$AAK$45,_xlpm.r,_xlpm.c+1),""))</f>
        <v>7</v>
      </c>
      <c r="C23" s="110" cm="1">
        <f t="array" aca="1" ref="C23" ca="1">_xlfn.LET(_xlpm.team,TRIM($B$1),_xlpm.stat,TRIM(C$21),_xlpm.r,MATCH(_xlpm.team,'Seasons Summary'!$A$28:$A$45,0),_xlpm.c,MATCH(_xlpm.stat,'Seasons Summary'!$4:$4,0),IFERROR(INDEX('Seasons Summary'!$A$28:$AAK$45,_xlpm.r,_xlpm.c+1),""))</f>
        <v>11</v>
      </c>
      <c r="D23" s="110" cm="1">
        <f t="array" aca="1" ref="D23" ca="1">_xlfn.LET(_xlpm.team,TRIM($B$1),_xlpm.stat,TRIM(D$21),_xlpm.r,MATCH(_xlpm.team,'Seasons Summary'!$A$28:$A$45,0),_xlpm.c,MATCH(_xlpm.stat,'Seasons Summary'!$4:$4,0),IFERROR(INDEX('Seasons Summary'!$A$28:$AAK$45,_xlpm.r,_xlpm.c+1),""))</f>
        <v>13</v>
      </c>
      <c r="E23" s="111" cm="1">
        <f t="array" aca="1" ref="E23" ca="1">_xlfn.LET(_xlpm.team,TRIM($B$1),_xlpm.stat,TRIM(E$21),_xlpm.r,MATCH(_xlpm.team,'Seasons Summary'!$A$28:$A$45,0),_xlpm.c,MATCH(_xlpm.stat,'Seasons Summary'!$4:$4,0),IFERROR(INDEX('Seasons Summary'!$A$28:$AAK$45,_xlpm.r,_xlpm.c+1),""))</f>
        <v>15</v>
      </c>
      <c r="F23" s="115" cm="1">
        <f t="array" aca="1" ref="F23" ca="1">_xlfn.LET(_xlpm.team,TRIM($B$1),_xlpm.stat,TRIM(F$21),_xlpm.r,MATCH(_xlpm.team,'Seasons Summary'!$A$28:$A$45,0),_xlpm.c,MATCH(_xlpm.stat,'Seasons Summary'!$4:$4,0),IFERROR(INDEX('Seasons Summary'!$A$28:$AAK$45,_xlpm.r,_xlpm.c+1),""))</f>
        <v>13</v>
      </c>
      <c r="G23" s="110" cm="1">
        <f t="array" aca="1" ref="G23" ca="1">_xlfn.LET(_xlpm.team,TRIM($B$1),_xlpm.stat,TRIM(G$21),_xlpm.r,MATCH(_xlpm.team,'Seasons Summary'!$A$28:$A$45,0),_xlpm.c,MATCH(_xlpm.stat,'Seasons Summary'!$4:$4,0),IFERROR(INDEX('Seasons Summary'!$A$28:$AAK$45,_xlpm.r,_xlpm.c+1),""))</f>
        <v>12</v>
      </c>
      <c r="H23" s="110" cm="1">
        <f t="array" aca="1" ref="H23" ca="1">_xlfn.LET(_xlpm.team,TRIM($B$1),_xlpm.stat,TRIM(H$21),_xlpm.r,MATCH(_xlpm.team,'Seasons Summary'!$A$28:$A$45,0),_xlpm.c,MATCH(_xlpm.stat,'Seasons Summary'!$4:$4,0),IFERROR(INDEX('Seasons Summary'!$A$28:$AAK$45,_xlpm.r,_xlpm.c+1),""))</f>
        <v>8</v>
      </c>
      <c r="I23" s="110" cm="1">
        <f t="array" aca="1" ref="I23" ca="1">_xlfn.LET(_xlpm.team,TRIM($B$1),_xlpm.stat,TRIM(I$21),_xlpm.r,MATCH(_xlpm.team,'Seasons Summary'!$A$28:$A$45,0),_xlpm.c,MATCH(_xlpm.stat,'Seasons Summary'!$4:$4,0),IFERROR(INDEX('Seasons Summary'!$A$28:$AAK$45,_xlpm.r,_xlpm.c+1),""))</f>
        <v>6</v>
      </c>
      <c r="J23" s="110" cm="1">
        <f t="array" aca="1" ref="J23" ca="1">_xlfn.LET(_xlpm.team,TRIM($B$1),_xlpm.stat,TRIM(J$21),_xlpm.r,MATCH(_xlpm.team,'Seasons Summary'!$A$28:$A$45,0),_xlpm.c,MATCH(_xlpm.stat,'Seasons Summary'!$4:$4,0),IFERROR(INDEX('Seasons Summary'!$A$28:$AAK$45,_xlpm.r,_xlpm.c+1),""))</f>
        <v>11</v>
      </c>
      <c r="K23" s="147" cm="1">
        <f t="array" aca="1" ref="K23" ca="1">_xlfn.LET(_xlpm.team,TRIM($B$1),_xlpm.stat,TRIM(K$21),_xlpm.r,MATCH(_xlpm.team,'Seasons Summary'!$A$28:$A$45,0),_xlpm.c,MATCH(_xlpm.stat,'Seasons Summary'!$4:$4,0),IFERROR(INDEX('Seasons Summary'!$A$28:$AAK$45,_xlpm.r,_xlpm.c+1),""))</f>
        <v>14</v>
      </c>
      <c r="L23" s="102"/>
      <c r="M23" s="102"/>
      <c r="N23" s="102"/>
      <c r="O23" s="102"/>
      <c r="P23" s="102"/>
      <c r="Q23" s="102"/>
      <c r="R23" s="102"/>
    </row>
    <row r="24" spans="1:18" x14ac:dyDescent="0.2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</row>
    <row r="25" spans="1:18" x14ac:dyDescent="0.2">
      <c r="A25" s="102"/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</row>
    <row r="26" spans="1:18" x14ac:dyDescent="0.2">
      <c r="A26" s="102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</row>
    <row r="27" spans="1:18" x14ac:dyDescent="0.2">
      <c r="A27" s="102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</row>
    <row r="28" spans="1:18" x14ac:dyDescent="0.2">
      <c r="A28" s="102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</row>
    <row r="29" spans="1:18" x14ac:dyDescent="0.2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</row>
    <row r="30" spans="1:18" x14ac:dyDescent="0.2">
      <c r="A30" s="102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</row>
    <row r="31" spans="1:18" x14ac:dyDescent="0.2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</row>
    <row r="32" spans="1:18" x14ac:dyDescent="0.2">
      <c r="A32" s="102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</row>
    <row r="33" spans="1:18" x14ac:dyDescent="0.2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</row>
    <row r="34" spans="1:18" x14ac:dyDescent="0.2">
      <c r="A34" s="102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</row>
    <row r="35" spans="1:18" x14ac:dyDescent="0.2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</row>
  </sheetData>
  <mergeCells count="41">
    <mergeCell ref="A19:A20"/>
    <mergeCell ref="A14:A15"/>
    <mergeCell ref="B14:E14"/>
    <mergeCell ref="F14:I14"/>
    <mergeCell ref="J14:M14"/>
    <mergeCell ref="B19:E19"/>
    <mergeCell ref="B20:C20"/>
    <mergeCell ref="D20:E20"/>
    <mergeCell ref="F19:K19"/>
    <mergeCell ref="B15:C15"/>
    <mergeCell ref="D15:E15"/>
    <mergeCell ref="F15:G15"/>
    <mergeCell ref="H15:I15"/>
    <mergeCell ref="J15:K15"/>
    <mergeCell ref="L15:M15"/>
    <mergeCell ref="A8:A9"/>
    <mergeCell ref="B8:E8"/>
    <mergeCell ref="B9:C9"/>
    <mergeCell ref="D9:E9"/>
    <mergeCell ref="F8:K8"/>
    <mergeCell ref="F9:H9"/>
    <mergeCell ref="A3:A4"/>
    <mergeCell ref="B3:E3"/>
    <mergeCell ref="F3:I3"/>
    <mergeCell ref="J3:M3"/>
    <mergeCell ref="N3:Q3"/>
    <mergeCell ref="P4:Q4"/>
    <mergeCell ref="J4:K4"/>
    <mergeCell ref="L4:M4"/>
    <mergeCell ref="N4:O4"/>
    <mergeCell ref="N14:Q14"/>
    <mergeCell ref="P15:Q15"/>
    <mergeCell ref="N15:O15"/>
    <mergeCell ref="F20:H20"/>
    <mergeCell ref="I1:I2"/>
    <mergeCell ref="B1:E1"/>
    <mergeCell ref="B4:C4"/>
    <mergeCell ref="D4:E4"/>
    <mergeCell ref="F4:G4"/>
    <mergeCell ref="H4:I4"/>
    <mergeCell ref="F1:F2"/>
  </mergeCells>
  <conditionalFormatting sqref="B12:E12">
    <cfRule type="colorScale" priority="2">
      <colorScale>
        <cfvo type="num" val="1"/>
        <cfvo type="num" val="9"/>
        <cfvo type="num" val="18"/>
        <color rgb="FF63BE7B"/>
        <color rgb="FFFCFCFF"/>
        <color rgb="FFF8696B"/>
      </colorScale>
    </cfRule>
  </conditionalFormatting>
  <conditionalFormatting sqref="B18:E18 F12:K12 F23:K23">
    <cfRule type="colorScale" priority="3">
      <colorScale>
        <cfvo type="num" val="1"/>
        <cfvo type="num" val="9"/>
        <cfvo type="num" val="18"/>
        <color rgb="FF63BE7B"/>
        <color rgb="FFFCFCFF"/>
        <color rgb="FFF8696B"/>
      </colorScale>
    </cfRule>
  </conditionalFormatting>
  <conditionalFormatting sqref="B23:E23">
    <cfRule type="colorScale" priority="1">
      <colorScale>
        <cfvo type="num" val="1"/>
        <cfvo type="num" val="9"/>
        <cfvo type="num" val="18"/>
        <color rgb="FF63BE7B"/>
        <color rgb="FFFCFCFF"/>
        <color rgb="FFF8696B"/>
      </colorScale>
    </cfRule>
  </conditionalFormatting>
  <conditionalFormatting sqref="B7:Q7">
    <cfRule type="colorScale" priority="6">
      <colorScale>
        <cfvo type="num" val="1"/>
        <cfvo type="num" val="9"/>
        <cfvo type="num" val="18"/>
        <color rgb="FF63BE7B"/>
        <color rgb="FFFCFCFF"/>
        <color rgb="FFF8696B"/>
      </colorScale>
    </cfRule>
  </conditionalFormatting>
  <conditionalFormatting sqref="F18:Q18">
    <cfRule type="colorScale" priority="5">
      <colorScale>
        <cfvo type="num" val="1"/>
        <cfvo type="num" val="9"/>
        <cfvo type="num" val="18"/>
        <color rgb="FF63BE7B"/>
        <color rgb="FFFCFCFF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1006DCD-BF88-7942-95C4-94E9769F1BC3}">
          <x14:formula1>
            <xm:f>'2025 Summary'!$A$5:$A$22</xm:f>
          </x14:formula1>
          <xm:sqref>B1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5055F-044F-AC4F-8E20-0D8F9A52A45F}">
  <sheetPr>
    <tabColor rgb="FFFFC000"/>
  </sheetPr>
  <dimension ref="A1:P27"/>
  <sheetViews>
    <sheetView zoomScale="114" workbookViewId="0">
      <pane xSplit="1" topLeftCell="B1" activePane="topRight" state="frozen"/>
      <selection activeCell="A4" sqref="A4"/>
      <selection pane="topRight" activeCell="B4" sqref="B4"/>
    </sheetView>
  </sheetViews>
  <sheetFormatPr baseColWidth="10" defaultRowHeight="16" x14ac:dyDescent="0.2"/>
  <cols>
    <col min="1" max="1" width="30.33203125" bestFit="1" customWidth="1"/>
    <col min="2" max="2" width="11" customWidth="1"/>
    <col min="3" max="3" width="3.6640625" customWidth="1"/>
    <col min="4" max="4" width="11" customWidth="1"/>
    <col min="5" max="5" width="3.6640625" customWidth="1"/>
    <col min="6" max="6" width="11" customWidth="1"/>
    <col min="7" max="7" width="3.6640625" customWidth="1"/>
    <col min="8" max="8" width="11" customWidth="1"/>
    <col min="9" max="9" width="3.6640625" customWidth="1"/>
    <col min="10" max="10" width="11" customWidth="1"/>
    <col min="11" max="12" width="3.6640625" customWidth="1"/>
    <col min="13" max="13" width="11" customWidth="1"/>
    <col min="14" max="15" width="3.6640625" customWidth="1"/>
  </cols>
  <sheetData>
    <row r="1" spans="1:16" ht="35" x14ac:dyDescent="0.35">
      <c r="A1" s="68" t="s">
        <v>308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1:16" ht="17" thickBot="1" x14ac:dyDescent="0.2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</row>
    <row r="3" spans="1:16" s="2" customFormat="1" ht="52" thickBot="1" x14ac:dyDescent="0.25">
      <c r="A3" s="93" t="s">
        <v>0</v>
      </c>
      <c r="B3" s="27" t="s">
        <v>327</v>
      </c>
      <c r="C3" s="227" t="s">
        <v>343</v>
      </c>
      <c r="D3" s="30" t="s">
        <v>328</v>
      </c>
      <c r="E3" s="232" t="s">
        <v>343</v>
      </c>
      <c r="F3" s="44" t="s">
        <v>329</v>
      </c>
      <c r="G3" s="231" t="s">
        <v>343</v>
      </c>
      <c r="H3" s="33" t="s">
        <v>330</v>
      </c>
      <c r="I3" s="230" t="s">
        <v>343</v>
      </c>
      <c r="J3" s="186" t="s">
        <v>364</v>
      </c>
      <c r="K3" s="229" t="s">
        <v>343</v>
      </c>
      <c r="L3" s="94"/>
      <c r="M3" s="36" t="s">
        <v>340</v>
      </c>
      <c r="N3" s="228" t="s">
        <v>343</v>
      </c>
      <c r="O3" s="94"/>
      <c r="P3" s="71"/>
    </row>
    <row r="4" spans="1:16" s="3" customFormat="1" ht="25" customHeight="1" x14ac:dyDescent="0.2">
      <c r="A4" s="209" t="s">
        <v>9</v>
      </c>
      <c r="B4" s="49">
        <f>'2025 Summary'!J11</f>
        <v>75</v>
      </c>
      <c r="C4" s="47">
        <f t="shared" ref="C4:C21" si="0">RANK(B4,B$4:B$21)</f>
        <v>5</v>
      </c>
      <c r="D4" s="49">
        <f>'2025 Summary'!U11</f>
        <v>98</v>
      </c>
      <c r="E4" s="47">
        <f t="shared" ref="E4:E21" si="1">RANK(D4,D$4:D$21)</f>
        <v>1</v>
      </c>
      <c r="F4" s="49">
        <f>'2025 Summary'!AF11</f>
        <v>91</v>
      </c>
      <c r="G4" s="47">
        <f t="shared" ref="G4:G21" si="2">RANK(F4,F$4:F$21)</f>
        <v>3</v>
      </c>
      <c r="H4" s="49">
        <f>'2025 Summary'!AQ11</f>
        <v>78</v>
      </c>
      <c r="I4" s="47">
        <f t="shared" ref="I4:I21" si="3">RANK(H4,H$4:H$21)</f>
        <v>4</v>
      </c>
      <c r="J4" s="49">
        <f>'2025 Summary'!BB11</f>
        <v>78</v>
      </c>
      <c r="K4" s="47">
        <f t="shared" ref="K4:K21" si="4">RANK(J4,J$4:J$21)</f>
        <v>3</v>
      </c>
      <c r="L4" s="50"/>
      <c r="M4" s="49">
        <f t="shared" ref="M4:M21" si="5">AVERAGE(B4,D4,F4,H4,J4)</f>
        <v>84</v>
      </c>
      <c r="N4" s="47">
        <f t="shared" ref="N4:N21" si="6">RANK(M4,M$4:M$21)</f>
        <v>2</v>
      </c>
      <c r="O4" s="50"/>
      <c r="P4" s="72"/>
    </row>
    <row r="5" spans="1:16" s="3" customFormat="1" ht="25" customHeight="1" x14ac:dyDescent="0.2">
      <c r="A5" s="210" t="s">
        <v>12</v>
      </c>
      <c r="B5" s="49">
        <f>'2025 Summary'!J22</f>
        <v>94</v>
      </c>
      <c r="C5" s="47">
        <f t="shared" si="0"/>
        <v>1</v>
      </c>
      <c r="D5" s="49">
        <f>'2025 Summary'!U22</f>
        <v>98</v>
      </c>
      <c r="E5" s="47">
        <f t="shared" si="1"/>
        <v>1</v>
      </c>
      <c r="F5" s="49">
        <f>'2025 Summary'!AF22</f>
        <v>99</v>
      </c>
      <c r="G5" s="47">
        <f t="shared" si="2"/>
        <v>1</v>
      </c>
      <c r="H5" s="49">
        <f>'2025 Summary'!AQ22</f>
        <v>71</v>
      </c>
      <c r="I5" s="47">
        <f t="shared" si="3"/>
        <v>9</v>
      </c>
      <c r="J5" s="49">
        <f>'2025 Summary'!BB22</f>
        <v>67</v>
      </c>
      <c r="K5" s="47">
        <f t="shared" si="4"/>
        <v>10</v>
      </c>
      <c r="L5" s="56"/>
      <c r="M5" s="49">
        <f t="shared" si="5"/>
        <v>85.8</v>
      </c>
      <c r="N5" s="47">
        <f t="shared" si="6"/>
        <v>1</v>
      </c>
      <c r="O5" s="56"/>
      <c r="P5" s="72"/>
    </row>
    <row r="6" spans="1:16" s="3" customFormat="1" ht="25" customHeight="1" x14ac:dyDescent="0.2">
      <c r="A6" s="172" t="s">
        <v>14</v>
      </c>
      <c r="B6" s="49">
        <f>'2025 Summary'!J5</f>
        <v>75</v>
      </c>
      <c r="C6" s="47">
        <f t="shared" si="0"/>
        <v>5</v>
      </c>
      <c r="D6" s="49">
        <f>'2025 Summary'!U5</f>
        <v>66</v>
      </c>
      <c r="E6" s="47">
        <f t="shared" si="1"/>
        <v>10</v>
      </c>
      <c r="F6" s="49">
        <f>'2025 Summary'!AF5</f>
        <v>94</v>
      </c>
      <c r="G6" s="47">
        <f t="shared" si="2"/>
        <v>2</v>
      </c>
      <c r="H6" s="49">
        <f>'2025 Summary'!AQ5</f>
        <v>99</v>
      </c>
      <c r="I6" s="47">
        <f t="shared" si="3"/>
        <v>1</v>
      </c>
      <c r="J6" s="49">
        <f>'2025 Summary'!BB5</f>
        <v>72</v>
      </c>
      <c r="K6" s="47">
        <f t="shared" si="4"/>
        <v>6</v>
      </c>
      <c r="L6" s="56"/>
      <c r="M6" s="49">
        <f t="shared" si="5"/>
        <v>81.2</v>
      </c>
      <c r="N6" s="47">
        <f t="shared" si="6"/>
        <v>3</v>
      </c>
      <c r="O6" s="56"/>
      <c r="P6" s="72"/>
    </row>
    <row r="7" spans="1:16" s="3" customFormat="1" ht="25" customHeight="1" x14ac:dyDescent="0.2">
      <c r="A7" s="174" t="s">
        <v>3</v>
      </c>
      <c r="B7" s="49">
        <f>'2025 Summary'!J13</f>
        <v>63</v>
      </c>
      <c r="C7" s="47">
        <f t="shared" si="0"/>
        <v>12</v>
      </c>
      <c r="D7" s="49">
        <f>'2025 Summary'!U13</f>
        <v>82</v>
      </c>
      <c r="E7" s="47">
        <f t="shared" si="1"/>
        <v>4</v>
      </c>
      <c r="F7" s="49">
        <f>'2025 Summary'!AF13</f>
        <v>90</v>
      </c>
      <c r="G7" s="47">
        <f t="shared" si="2"/>
        <v>4</v>
      </c>
      <c r="H7" s="49">
        <f>'2025 Summary'!AQ13</f>
        <v>80</v>
      </c>
      <c r="I7" s="47">
        <f t="shared" si="3"/>
        <v>3</v>
      </c>
      <c r="J7" s="49">
        <f>'2025 Summary'!BB13</f>
        <v>69</v>
      </c>
      <c r="K7" s="47">
        <f t="shared" si="4"/>
        <v>9</v>
      </c>
      <c r="L7" s="56"/>
      <c r="M7" s="49">
        <f t="shared" si="5"/>
        <v>76.8</v>
      </c>
      <c r="N7" s="47">
        <f t="shared" si="6"/>
        <v>4</v>
      </c>
      <c r="O7" s="56"/>
      <c r="P7" s="72"/>
    </row>
    <row r="8" spans="1:16" s="3" customFormat="1" ht="25" customHeight="1" x14ac:dyDescent="0.2">
      <c r="A8" s="178" t="s">
        <v>17</v>
      </c>
      <c r="B8" s="49">
        <f>'2025 Summary'!J12</f>
        <v>75</v>
      </c>
      <c r="C8" s="47">
        <f t="shared" si="0"/>
        <v>5</v>
      </c>
      <c r="D8" s="49">
        <f>'2025 Summary'!U12</f>
        <v>81</v>
      </c>
      <c r="E8" s="47">
        <f t="shared" si="1"/>
        <v>5</v>
      </c>
      <c r="F8" s="49">
        <f>'2025 Summary'!AF12</f>
        <v>74</v>
      </c>
      <c r="G8" s="47">
        <f t="shared" si="2"/>
        <v>7</v>
      </c>
      <c r="H8" s="49">
        <f>'2025 Summary'!AQ12</f>
        <v>69</v>
      </c>
      <c r="I8" s="47">
        <f t="shared" si="3"/>
        <v>10</v>
      </c>
      <c r="J8" s="49">
        <f>'2025 Summary'!BB12</f>
        <v>71</v>
      </c>
      <c r="K8" s="47">
        <f t="shared" si="4"/>
        <v>8</v>
      </c>
      <c r="L8" s="56"/>
      <c r="M8" s="49">
        <f t="shared" si="5"/>
        <v>74</v>
      </c>
      <c r="N8" s="47">
        <f t="shared" si="6"/>
        <v>7</v>
      </c>
      <c r="O8" s="56"/>
      <c r="P8" s="72"/>
    </row>
    <row r="9" spans="1:16" s="3" customFormat="1" ht="25" customHeight="1" x14ac:dyDescent="0.2">
      <c r="A9" s="180" t="s">
        <v>2</v>
      </c>
      <c r="B9" s="49">
        <f>'2025 Summary'!J14</f>
        <v>62</v>
      </c>
      <c r="C9" s="47">
        <f t="shared" si="0"/>
        <v>13</v>
      </c>
      <c r="D9" s="49">
        <f>'2025 Summary'!U14</f>
        <v>74</v>
      </c>
      <c r="E9" s="47">
        <f t="shared" si="1"/>
        <v>6</v>
      </c>
      <c r="F9" s="49">
        <f>'2025 Summary'!AF14</f>
        <v>81</v>
      </c>
      <c r="G9" s="47">
        <f t="shared" si="2"/>
        <v>5</v>
      </c>
      <c r="H9" s="49">
        <f>'2025 Summary'!AQ14</f>
        <v>90</v>
      </c>
      <c r="I9" s="47">
        <f t="shared" si="3"/>
        <v>2</v>
      </c>
      <c r="J9" s="49">
        <f>'2025 Summary'!BB14</f>
        <v>74</v>
      </c>
      <c r="K9" s="47">
        <f t="shared" si="4"/>
        <v>4</v>
      </c>
      <c r="L9" s="56"/>
      <c r="M9" s="49">
        <f t="shared" si="5"/>
        <v>76.2</v>
      </c>
      <c r="N9" s="47">
        <f t="shared" si="6"/>
        <v>5</v>
      </c>
      <c r="O9" s="56"/>
      <c r="P9" s="72"/>
    </row>
    <row r="10" spans="1:16" s="3" customFormat="1" ht="25" customHeight="1" x14ac:dyDescent="0.2">
      <c r="A10" s="179" t="s">
        <v>10</v>
      </c>
      <c r="B10" s="49">
        <f>'2025 Summary'!J6</f>
        <v>83</v>
      </c>
      <c r="C10" s="47">
        <f t="shared" si="0"/>
        <v>2</v>
      </c>
      <c r="D10" s="49">
        <f>'2025 Summary'!U6</f>
        <v>87</v>
      </c>
      <c r="E10" s="47">
        <f t="shared" si="1"/>
        <v>3</v>
      </c>
      <c r="F10" s="49">
        <f>'2025 Summary'!AF6</f>
        <v>56</v>
      </c>
      <c r="G10" s="47">
        <f t="shared" si="2"/>
        <v>11</v>
      </c>
      <c r="H10" s="49">
        <f>'2025 Summary'!AQ6</f>
        <v>67</v>
      </c>
      <c r="I10" s="47">
        <f t="shared" si="3"/>
        <v>12</v>
      </c>
      <c r="J10" s="49">
        <f>'2025 Summary'!BB6</f>
        <v>79</v>
      </c>
      <c r="K10" s="47">
        <f t="shared" si="4"/>
        <v>2</v>
      </c>
      <c r="L10" s="56"/>
      <c r="M10" s="49">
        <f t="shared" si="5"/>
        <v>74.400000000000006</v>
      </c>
      <c r="N10" s="47">
        <f t="shared" si="6"/>
        <v>6</v>
      </c>
      <c r="O10" s="56"/>
      <c r="P10" s="72"/>
    </row>
    <row r="11" spans="1:16" s="3" customFormat="1" ht="25" customHeight="1" x14ac:dyDescent="0.2">
      <c r="A11" s="213" t="s">
        <v>4</v>
      </c>
      <c r="B11" s="49">
        <f>'2025 Summary'!J8</f>
        <v>44</v>
      </c>
      <c r="C11" s="47">
        <f t="shared" si="0"/>
        <v>15</v>
      </c>
      <c r="D11" s="49">
        <f>'2025 Summary'!U8</f>
        <v>67</v>
      </c>
      <c r="E11" s="47">
        <f t="shared" si="1"/>
        <v>9</v>
      </c>
      <c r="F11" s="49">
        <f>'2025 Summary'!AF8</f>
        <v>70</v>
      </c>
      <c r="G11" s="47">
        <f t="shared" si="2"/>
        <v>8</v>
      </c>
      <c r="H11" s="49">
        <f>'2025 Summary'!AQ8</f>
        <v>77</v>
      </c>
      <c r="I11" s="47">
        <f t="shared" si="3"/>
        <v>5</v>
      </c>
      <c r="J11" s="49">
        <f>'2025 Summary'!BB8</f>
        <v>93</v>
      </c>
      <c r="K11" s="47">
        <f t="shared" si="4"/>
        <v>1</v>
      </c>
      <c r="L11" s="56"/>
      <c r="M11" s="49">
        <f t="shared" si="5"/>
        <v>70.2</v>
      </c>
      <c r="N11" s="47">
        <f t="shared" si="6"/>
        <v>8</v>
      </c>
      <c r="O11" s="56"/>
      <c r="P11" s="72"/>
    </row>
    <row r="12" spans="1:16" s="3" customFormat="1" ht="25" customHeight="1" x14ac:dyDescent="0.2">
      <c r="A12" s="214" t="s">
        <v>8</v>
      </c>
      <c r="B12" s="49">
        <f>'2025 Summary'!J10</f>
        <v>62</v>
      </c>
      <c r="C12" s="47">
        <f t="shared" si="0"/>
        <v>13</v>
      </c>
      <c r="D12" s="49">
        <f>'2025 Summary'!U10</f>
        <v>66</v>
      </c>
      <c r="E12" s="47">
        <f t="shared" si="1"/>
        <v>10</v>
      </c>
      <c r="F12" s="49">
        <f>'2025 Summary'!AF10</f>
        <v>68</v>
      </c>
      <c r="G12" s="47">
        <f t="shared" si="2"/>
        <v>10</v>
      </c>
      <c r="H12" s="49">
        <f>'2025 Summary'!AQ10</f>
        <v>76</v>
      </c>
      <c r="I12" s="47">
        <f t="shared" si="3"/>
        <v>6</v>
      </c>
      <c r="J12" s="49">
        <f>'2025 Summary'!BB10</f>
        <v>61</v>
      </c>
      <c r="K12" s="47">
        <f t="shared" si="4"/>
        <v>12</v>
      </c>
      <c r="L12" s="56"/>
      <c r="M12" s="49">
        <f t="shared" si="5"/>
        <v>66.599999999999994</v>
      </c>
      <c r="N12" s="47">
        <f t="shared" si="6"/>
        <v>9</v>
      </c>
      <c r="O12" s="56"/>
      <c r="P12" s="72"/>
    </row>
    <row r="13" spans="1:16" s="3" customFormat="1" ht="25" customHeight="1" x14ac:dyDescent="0.2">
      <c r="A13" s="181" t="s">
        <v>6</v>
      </c>
      <c r="B13" s="49">
        <f>'2025 Summary'!J7</f>
        <v>76</v>
      </c>
      <c r="C13" s="47">
        <f t="shared" si="0"/>
        <v>4</v>
      </c>
      <c r="D13" s="49">
        <f>'2025 Summary'!U7</f>
        <v>58</v>
      </c>
      <c r="E13" s="47">
        <f t="shared" si="1"/>
        <v>13</v>
      </c>
      <c r="F13" s="49">
        <f>'2025 Summary'!AF7</f>
        <v>49</v>
      </c>
      <c r="G13" s="47">
        <f t="shared" si="2"/>
        <v>14</v>
      </c>
      <c r="H13" s="49">
        <f>'2025 Summary'!AQ7</f>
        <v>76</v>
      </c>
      <c r="I13" s="47">
        <f t="shared" si="3"/>
        <v>6</v>
      </c>
      <c r="J13" s="49">
        <f>'2025 Summary'!BB7</f>
        <v>74</v>
      </c>
      <c r="K13" s="47">
        <f t="shared" si="4"/>
        <v>4</v>
      </c>
      <c r="L13" s="56"/>
      <c r="M13" s="49">
        <f t="shared" si="5"/>
        <v>66.599999999999994</v>
      </c>
      <c r="N13" s="47">
        <f t="shared" si="6"/>
        <v>9</v>
      </c>
      <c r="O13" s="56"/>
      <c r="P13" s="72"/>
    </row>
    <row r="14" spans="1:16" s="3" customFormat="1" ht="25" customHeight="1" x14ac:dyDescent="0.2">
      <c r="A14" s="212" t="s">
        <v>1</v>
      </c>
      <c r="B14" s="49">
        <f>'2025 Summary'!J20</f>
        <v>74</v>
      </c>
      <c r="C14" s="47">
        <f t="shared" si="0"/>
        <v>8</v>
      </c>
      <c r="D14" s="49">
        <f>'2025 Summary'!U20</f>
        <v>74</v>
      </c>
      <c r="E14" s="47">
        <f t="shared" si="1"/>
        <v>6</v>
      </c>
      <c r="F14" s="49">
        <f>'2025 Summary'!AF20</f>
        <v>50</v>
      </c>
      <c r="G14" s="47">
        <f t="shared" si="2"/>
        <v>13</v>
      </c>
      <c r="H14" s="49">
        <f>'2025 Summary'!AQ20</f>
        <v>74</v>
      </c>
      <c r="I14" s="47">
        <f t="shared" si="3"/>
        <v>8</v>
      </c>
      <c r="J14" s="49">
        <f>'2025 Summary'!BB20</f>
        <v>51</v>
      </c>
      <c r="K14" s="47">
        <f t="shared" si="4"/>
        <v>15</v>
      </c>
      <c r="L14" s="56"/>
      <c r="M14" s="49">
        <f t="shared" si="5"/>
        <v>64.599999999999994</v>
      </c>
      <c r="N14" s="47">
        <f t="shared" si="6"/>
        <v>11</v>
      </c>
      <c r="O14" s="56"/>
      <c r="P14" s="72"/>
    </row>
    <row r="15" spans="1:16" s="3" customFormat="1" ht="25" customHeight="1" x14ac:dyDescent="0.2">
      <c r="A15" s="215" t="s">
        <v>15</v>
      </c>
      <c r="B15" s="49">
        <f>'2025 Summary'!J19</f>
        <v>79</v>
      </c>
      <c r="C15" s="47">
        <f t="shared" si="0"/>
        <v>3</v>
      </c>
      <c r="D15" s="49">
        <f>'2025 Summary'!U19</f>
        <v>63</v>
      </c>
      <c r="E15" s="47">
        <f t="shared" si="1"/>
        <v>12</v>
      </c>
      <c r="F15" s="49">
        <f>'2025 Summary'!AF19</f>
        <v>70</v>
      </c>
      <c r="G15" s="47">
        <f t="shared" si="2"/>
        <v>8</v>
      </c>
      <c r="H15" s="49">
        <f>'2025 Summary'!AQ19</f>
        <v>59</v>
      </c>
      <c r="I15" s="47">
        <f t="shared" si="3"/>
        <v>13</v>
      </c>
      <c r="J15" s="49">
        <f>'2025 Summary'!BB19</f>
        <v>50</v>
      </c>
      <c r="K15" s="47">
        <f t="shared" si="4"/>
        <v>16</v>
      </c>
      <c r="L15" s="56"/>
      <c r="M15" s="49">
        <f t="shared" si="5"/>
        <v>64.2</v>
      </c>
      <c r="N15" s="47">
        <f t="shared" si="6"/>
        <v>12</v>
      </c>
      <c r="O15" s="56"/>
      <c r="P15" s="72"/>
    </row>
    <row r="16" spans="1:16" s="3" customFormat="1" ht="25" customHeight="1" x14ac:dyDescent="0.2">
      <c r="A16" s="175" t="s">
        <v>16</v>
      </c>
      <c r="B16" s="49">
        <f>'2025 Summary'!J15</f>
        <v>70</v>
      </c>
      <c r="C16" s="47">
        <f t="shared" si="0"/>
        <v>9</v>
      </c>
      <c r="D16" s="49">
        <f>'2025 Summary'!U15</f>
        <v>69</v>
      </c>
      <c r="E16" s="47">
        <f t="shared" si="1"/>
        <v>8</v>
      </c>
      <c r="F16" s="49">
        <f>'2025 Summary'!AF15</f>
        <v>52</v>
      </c>
      <c r="G16" s="47">
        <f t="shared" si="2"/>
        <v>12</v>
      </c>
      <c r="H16" s="49">
        <f>'2025 Summary'!AQ15</f>
        <v>49</v>
      </c>
      <c r="I16" s="47">
        <f t="shared" si="3"/>
        <v>14</v>
      </c>
      <c r="J16" s="49">
        <f>'2025 Summary'!BB15</f>
        <v>66</v>
      </c>
      <c r="K16" s="47">
        <f t="shared" si="4"/>
        <v>11</v>
      </c>
      <c r="L16" s="56"/>
      <c r="M16" s="49">
        <f t="shared" si="5"/>
        <v>61.2</v>
      </c>
      <c r="N16" s="47">
        <f t="shared" si="6"/>
        <v>13</v>
      </c>
      <c r="O16" s="56"/>
      <c r="P16" s="72"/>
    </row>
    <row r="17" spans="1:16" s="3" customFormat="1" ht="25" customHeight="1" x14ac:dyDescent="0.2">
      <c r="A17" s="211" t="s">
        <v>13</v>
      </c>
      <c r="B17" s="49">
        <f>'2025 Summary'!J17</f>
        <v>43</v>
      </c>
      <c r="C17" s="47">
        <f t="shared" si="0"/>
        <v>16</v>
      </c>
      <c r="D17" s="49">
        <f>'2025 Summary'!U17</f>
        <v>46</v>
      </c>
      <c r="E17" s="47">
        <f t="shared" si="1"/>
        <v>14</v>
      </c>
      <c r="F17" s="49">
        <f>'2025 Summary'!AF17</f>
        <v>46</v>
      </c>
      <c r="G17" s="47">
        <f t="shared" si="2"/>
        <v>16</v>
      </c>
      <c r="H17" s="49">
        <f>'2025 Summary'!AQ17</f>
        <v>68</v>
      </c>
      <c r="I17" s="47">
        <f t="shared" si="3"/>
        <v>11</v>
      </c>
      <c r="J17" s="49">
        <f>'2025 Summary'!BB17</f>
        <v>72</v>
      </c>
      <c r="K17" s="47">
        <f t="shared" si="4"/>
        <v>6</v>
      </c>
      <c r="L17" s="56"/>
      <c r="M17" s="49">
        <f t="shared" si="5"/>
        <v>55</v>
      </c>
      <c r="N17" s="47">
        <f t="shared" si="6"/>
        <v>14</v>
      </c>
      <c r="O17" s="56"/>
      <c r="P17" s="72"/>
    </row>
    <row r="18" spans="1:16" s="3" customFormat="1" ht="25" customHeight="1" x14ac:dyDescent="0.2">
      <c r="A18" s="216" t="s">
        <v>11</v>
      </c>
      <c r="B18" s="49">
        <f>'2025 Summary'!J16</f>
        <v>69</v>
      </c>
      <c r="C18" s="47">
        <f t="shared" si="0"/>
        <v>10</v>
      </c>
      <c r="D18" s="49">
        <f>'2025 Summary'!U16</f>
        <v>39</v>
      </c>
      <c r="E18" s="47">
        <f t="shared" si="1"/>
        <v>16</v>
      </c>
      <c r="F18" s="49">
        <f>'2025 Summary'!AF16</f>
        <v>76</v>
      </c>
      <c r="G18" s="47">
        <f t="shared" si="2"/>
        <v>6</v>
      </c>
      <c r="H18" s="49">
        <f>'2025 Summary'!AQ16</f>
        <v>38</v>
      </c>
      <c r="I18" s="47">
        <f t="shared" si="3"/>
        <v>16</v>
      </c>
      <c r="J18" s="49">
        <f>'2025 Summary'!BB16</f>
        <v>46</v>
      </c>
      <c r="K18" s="47">
        <f t="shared" si="4"/>
        <v>18</v>
      </c>
      <c r="L18" s="56"/>
      <c r="M18" s="49">
        <f t="shared" si="5"/>
        <v>53.6</v>
      </c>
      <c r="N18" s="47">
        <f t="shared" si="6"/>
        <v>15</v>
      </c>
      <c r="O18" s="56"/>
      <c r="P18" s="72"/>
    </row>
    <row r="19" spans="1:16" s="3" customFormat="1" ht="25" customHeight="1" x14ac:dyDescent="0.2">
      <c r="A19" s="176" t="s">
        <v>7</v>
      </c>
      <c r="B19" s="49">
        <f>'2025 Summary'!J9</f>
        <v>68</v>
      </c>
      <c r="C19" s="47">
        <f t="shared" si="0"/>
        <v>11</v>
      </c>
      <c r="D19" s="49">
        <f>'2025 Summary'!U9</f>
        <v>35</v>
      </c>
      <c r="E19" s="47">
        <f t="shared" si="1"/>
        <v>18</v>
      </c>
      <c r="F19" s="49">
        <f>'2025 Summary'!AF9</f>
        <v>47</v>
      </c>
      <c r="G19" s="47">
        <f t="shared" si="2"/>
        <v>15</v>
      </c>
      <c r="H19" s="49">
        <f>'2025 Summary'!AQ9</f>
        <v>38</v>
      </c>
      <c r="I19" s="47">
        <f t="shared" si="3"/>
        <v>16</v>
      </c>
      <c r="J19" s="49">
        <f>'2025 Summary'!BB9</f>
        <v>61</v>
      </c>
      <c r="K19" s="47">
        <f t="shared" si="4"/>
        <v>12</v>
      </c>
      <c r="L19" s="56"/>
      <c r="M19" s="49">
        <f t="shared" si="5"/>
        <v>49.8</v>
      </c>
      <c r="N19" s="47">
        <f t="shared" si="6"/>
        <v>16</v>
      </c>
      <c r="O19" s="56"/>
      <c r="P19" s="72"/>
    </row>
    <row r="20" spans="1:16" s="3" customFormat="1" ht="25" customHeight="1" x14ac:dyDescent="0.2">
      <c r="A20" s="88" t="s">
        <v>5</v>
      </c>
      <c r="B20" s="49">
        <f>'2025 Summary'!J18</f>
        <v>38</v>
      </c>
      <c r="C20" s="47">
        <f t="shared" si="0"/>
        <v>18</v>
      </c>
      <c r="D20" s="49">
        <f>'2025 Summary'!U18</f>
        <v>46</v>
      </c>
      <c r="E20" s="47">
        <f t="shared" si="1"/>
        <v>14</v>
      </c>
      <c r="F20" s="49">
        <f>'2025 Summary'!AF18</f>
        <v>43</v>
      </c>
      <c r="G20" s="47">
        <f t="shared" si="2"/>
        <v>17</v>
      </c>
      <c r="H20" s="49">
        <f>'2025 Summary'!AQ18</f>
        <v>42</v>
      </c>
      <c r="I20" s="47">
        <f t="shared" si="3"/>
        <v>15</v>
      </c>
      <c r="J20" s="49">
        <f>'2025 Summary'!BB18</f>
        <v>47</v>
      </c>
      <c r="K20" s="47">
        <f t="shared" si="4"/>
        <v>17</v>
      </c>
      <c r="L20" s="56"/>
      <c r="M20" s="49">
        <f t="shared" si="5"/>
        <v>43.2</v>
      </c>
      <c r="N20" s="47">
        <f t="shared" si="6"/>
        <v>17</v>
      </c>
      <c r="O20" s="56"/>
      <c r="P20" s="72"/>
    </row>
    <row r="21" spans="1:16" s="3" customFormat="1" ht="25" customHeight="1" thickBot="1" x14ac:dyDescent="0.25">
      <c r="A21" s="171" t="s">
        <v>18</v>
      </c>
      <c r="B21" s="95">
        <f>'2025 Summary'!J21</f>
        <v>39</v>
      </c>
      <c r="C21" s="96">
        <f t="shared" si="0"/>
        <v>17</v>
      </c>
      <c r="D21" s="95">
        <f>'2025 Summary'!U21</f>
        <v>39</v>
      </c>
      <c r="E21" s="96">
        <f t="shared" si="1"/>
        <v>16</v>
      </c>
      <c r="F21" s="95">
        <f>'2025 Summary'!AF21</f>
        <v>32</v>
      </c>
      <c r="G21" s="96">
        <f t="shared" si="2"/>
        <v>18</v>
      </c>
      <c r="H21" s="95">
        <f>'2025 Summary'!AQ21</f>
        <v>37</v>
      </c>
      <c r="I21" s="96">
        <f t="shared" si="3"/>
        <v>18</v>
      </c>
      <c r="J21" s="49">
        <f>'2025 Summary'!BB21</f>
        <v>59</v>
      </c>
      <c r="K21" s="96">
        <f t="shared" si="4"/>
        <v>14</v>
      </c>
      <c r="L21" s="62"/>
      <c r="M21" s="49">
        <f t="shared" si="5"/>
        <v>41.2</v>
      </c>
      <c r="N21" s="96">
        <f t="shared" si="6"/>
        <v>18</v>
      </c>
      <c r="O21" s="62"/>
      <c r="P21" s="72"/>
    </row>
    <row r="22" spans="1:16" x14ac:dyDescent="0.2">
      <c r="P22" s="69"/>
    </row>
    <row r="23" spans="1:16" x14ac:dyDescent="0.2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</row>
    <row r="24" spans="1:16" x14ac:dyDescent="0.2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</row>
    <row r="25" spans="1:16" x14ac:dyDescent="0.2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</row>
    <row r="26" spans="1:16" x14ac:dyDescent="0.2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</row>
    <row r="27" spans="1:16" x14ac:dyDescent="0.2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</row>
  </sheetData>
  <conditionalFormatting sqref="B4:B21">
    <cfRule type="dataBar" priority="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{BC5E8629-7D95-9741-A314-88C1C6AADEFA}</x14:id>
        </ext>
      </extLst>
    </cfRule>
  </conditionalFormatting>
  <conditionalFormatting sqref="D4:D21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{AD9A7989-06E6-FD4A-A198-6B60DE1459C8}</x14:id>
        </ext>
      </extLst>
    </cfRule>
  </conditionalFormatting>
  <conditionalFormatting sqref="F4:F21">
    <cfRule type="dataBar" priority="115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{E0A90969-B172-CC43-9EE7-DE502CF56028}</x14:id>
        </ext>
      </extLst>
    </cfRule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{F20999E8-BF52-774A-87C4-82680375F374}</x14:id>
        </ext>
      </extLst>
    </cfRule>
  </conditionalFormatting>
  <conditionalFormatting sqref="H4:H21">
    <cfRule type="dataBar" priority="1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{6CB5B149-2A21-8540-AAA6-C53AECDF3873}</x14:id>
        </ext>
      </extLst>
    </cfRule>
    <cfRule type="dataBar" priority="1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{CCFD604E-F9EB-9E4E-BBC9-7DA66DF7684E}</x14:id>
        </ext>
      </extLst>
    </cfRule>
  </conditionalFormatting>
  <conditionalFormatting sqref="J4:J21">
    <cfRule type="dataBar" priority="5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{A1141601-A8F7-804F-9171-CC6F0FC5D84F}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{3D74E86E-BA47-1E47-AC30-CF3522A5063D}</x14:id>
        </ext>
      </extLst>
    </cfRule>
  </conditionalFormatting>
  <conditionalFormatting sqref="M4:M21">
    <cfRule type="dataBar" priority="123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{47B11A8D-E517-004E-9C01-F0214DD5C552}</x14:id>
        </ext>
      </extLst>
    </cfRule>
    <cfRule type="dataBar" priority="1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{88837BC3-ACE0-2449-97B2-93044EB1F002}</x14:id>
        </ext>
      </extLst>
    </cfRule>
  </conditionalFormatting>
  <pageMargins left="0.7" right="0.7" top="0.75" bottom="0.75" header="0.3" footer="0.3"/>
  <ignoredErrors>
    <ignoredError sqref="L22:N22 L24:N24 L23:N23 D23:I23 D24:I24 D22:I22 D4:M21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5E8629-7D95-9741-A314-88C1C6AADE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B4:B21</xm:sqref>
        </x14:conditionalFormatting>
        <x14:conditionalFormatting xmlns:xm="http://schemas.microsoft.com/office/excel/2006/main">
          <x14:cfRule type="dataBar" id="{AD9A7989-06E6-FD4A-A198-6B60DE1459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D4:D21</xm:sqref>
        </x14:conditionalFormatting>
        <x14:conditionalFormatting xmlns:xm="http://schemas.microsoft.com/office/excel/2006/main">
          <x14:cfRule type="dataBar" id="{E0A90969-B172-CC43-9EE7-DE502CF56028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14:cfRule type="dataBar" id="{F20999E8-BF52-774A-87C4-82680375F3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F4:F21</xm:sqref>
        </x14:conditionalFormatting>
        <x14:conditionalFormatting xmlns:xm="http://schemas.microsoft.com/office/excel/2006/main">
          <x14:cfRule type="dataBar" id="{6CB5B149-2A21-8540-AAA6-C53AECDF38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CFD604E-F9EB-9E4E-BBC9-7DA66DF7684E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H4:H21</xm:sqref>
        </x14:conditionalFormatting>
        <x14:conditionalFormatting xmlns:xm="http://schemas.microsoft.com/office/excel/2006/main">
          <x14:cfRule type="dataBar" id="{A1141601-A8F7-804F-9171-CC6F0FC5D84F}">
            <x14:dataBar minLength="0" maxLength="100" border="1" negativeBarBorderColorSameAsPositive="0">
              <x14:cfvo type="min"/>
              <x14:cfvo type="max"/>
              <x14:borderColor rgb="FFD883FF"/>
              <x14:negativeFillColor rgb="FFF7DBFF"/>
              <x14:negativeBorderColor rgb="FFF7DBFF"/>
              <x14:axisColor rgb="FF000000"/>
            </x14:dataBar>
          </x14:cfRule>
          <x14:cfRule type="dataBar" id="{3D74E86E-BA47-1E47-AC30-CF3522A506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J4:J21</xm:sqref>
        </x14:conditionalFormatting>
        <x14:conditionalFormatting xmlns:xm="http://schemas.microsoft.com/office/excel/2006/main">
          <x14:cfRule type="dataBar" id="{47B11A8D-E517-004E-9C01-F0214DD5C552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88837BC3-ACE0-2449-97B2-93044EB1F0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M4:M21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FC9D2-B9B2-CA4A-9FFD-38B17BE39789}">
  <sheetPr>
    <tabColor rgb="FFFFC000"/>
  </sheetPr>
  <dimension ref="A1:P26"/>
  <sheetViews>
    <sheetView zoomScale="114" workbookViewId="0">
      <pane xSplit="1" topLeftCell="B1" activePane="topRight" state="frozen"/>
      <selection activeCell="A4" sqref="A4"/>
      <selection pane="topRight" activeCell="Q7" sqref="Q7"/>
    </sheetView>
  </sheetViews>
  <sheetFormatPr baseColWidth="10" defaultRowHeight="16" x14ac:dyDescent="0.2"/>
  <cols>
    <col min="1" max="1" width="30.33203125" bestFit="1" customWidth="1"/>
    <col min="2" max="2" width="11" customWidth="1"/>
    <col min="3" max="3" width="3.6640625" customWidth="1"/>
    <col min="4" max="4" width="11" customWidth="1"/>
    <col min="5" max="5" width="3.6640625" customWidth="1"/>
    <col min="6" max="6" width="11" customWidth="1"/>
    <col min="7" max="7" width="3.6640625" customWidth="1"/>
    <col min="8" max="8" width="11" customWidth="1"/>
    <col min="9" max="9" width="3.6640625" customWidth="1"/>
    <col min="10" max="10" width="11" customWidth="1"/>
    <col min="11" max="12" width="3.6640625" customWidth="1"/>
    <col min="13" max="13" width="11" customWidth="1"/>
    <col min="14" max="15" width="3.6640625" customWidth="1"/>
  </cols>
  <sheetData>
    <row r="1" spans="1:16" ht="35" x14ac:dyDescent="0.35">
      <c r="A1" s="67" t="s">
        <v>307</v>
      </c>
      <c r="P1" s="69"/>
    </row>
    <row r="2" spans="1:16" ht="17" thickBot="1" x14ac:dyDescent="0.25">
      <c r="P2" s="69"/>
    </row>
    <row r="3" spans="1:16" ht="52" thickBot="1" x14ac:dyDescent="0.25">
      <c r="A3" s="93" t="s">
        <v>0</v>
      </c>
      <c r="B3" s="27" t="s">
        <v>327</v>
      </c>
      <c r="C3" s="227" t="s">
        <v>343</v>
      </c>
      <c r="D3" s="30" t="s">
        <v>328</v>
      </c>
      <c r="E3" s="232" t="s">
        <v>343</v>
      </c>
      <c r="F3" s="44" t="s">
        <v>329</v>
      </c>
      <c r="G3" s="231" t="s">
        <v>343</v>
      </c>
      <c r="H3" s="33" t="s">
        <v>330</v>
      </c>
      <c r="I3" s="230" t="s">
        <v>343</v>
      </c>
      <c r="J3" s="186" t="s">
        <v>364</v>
      </c>
      <c r="K3" s="229" t="s">
        <v>343</v>
      </c>
      <c r="L3" s="94"/>
      <c r="M3" s="36" t="s">
        <v>340</v>
      </c>
      <c r="N3" s="228" t="s">
        <v>343</v>
      </c>
      <c r="O3" s="94"/>
      <c r="P3" s="69"/>
    </row>
    <row r="4" spans="1:16" ht="25" customHeight="1" x14ac:dyDescent="0.2">
      <c r="A4" s="75" t="s">
        <v>14</v>
      </c>
      <c r="B4" s="49">
        <f>'2025 Last 10 Summary'!J5</f>
        <v>69</v>
      </c>
      <c r="C4" s="47">
        <f t="shared" ref="C4:C21" si="0">RANK(B4,B$4:B$21)</f>
        <v>11</v>
      </c>
      <c r="D4" s="49">
        <f>'2025 Last 10 Summary'!U5</f>
        <v>60</v>
      </c>
      <c r="E4" s="47">
        <f t="shared" ref="E4:E21" si="1">RANK(D4,D$4:D$21)</f>
        <v>10</v>
      </c>
      <c r="F4" s="49">
        <f>'2025 Last 10 Summary'!AF5</f>
        <v>92</v>
      </c>
      <c r="G4" s="47">
        <f t="shared" ref="G4:G21" si="2">RANK(F4,F$4:F$21)</f>
        <v>3</v>
      </c>
      <c r="H4" s="49">
        <f>'2025 Last 10 Summary'!AQ5</f>
        <v>97</v>
      </c>
      <c r="I4" s="47">
        <f t="shared" ref="I4:I21" si="3">RANK(H4,H$4:H$21)</f>
        <v>1</v>
      </c>
      <c r="J4" s="49">
        <f>'2025 Last 10 Summary'!BB5</f>
        <v>70</v>
      </c>
      <c r="K4" s="47">
        <f t="shared" ref="K4:K21" si="4">RANK(J4,J$4:J$21)</f>
        <v>5</v>
      </c>
      <c r="L4" s="50"/>
      <c r="M4" s="49">
        <f t="shared" ref="M4:M21" si="5">AVERAGE(B4,D4,F4,H4,J4)</f>
        <v>77.599999999999994</v>
      </c>
      <c r="N4" s="47">
        <f t="shared" ref="N4:N21" si="6">RANK(M4,M$4:M$21)</f>
        <v>4</v>
      </c>
      <c r="O4" s="50"/>
      <c r="P4" s="69"/>
    </row>
    <row r="5" spans="1:16" ht="25" customHeight="1" x14ac:dyDescent="0.2">
      <c r="A5" s="76" t="s">
        <v>10</v>
      </c>
      <c r="B5" s="49">
        <f>'2025 Last 10 Summary'!J6</f>
        <v>80</v>
      </c>
      <c r="C5" s="47">
        <f t="shared" si="0"/>
        <v>3</v>
      </c>
      <c r="D5" s="49">
        <f>'2025 Last 10 Summary'!U6</f>
        <v>75</v>
      </c>
      <c r="E5" s="47">
        <f t="shared" si="1"/>
        <v>7</v>
      </c>
      <c r="F5" s="49">
        <f>'2025 Last 10 Summary'!AF6</f>
        <v>59</v>
      </c>
      <c r="G5" s="47">
        <f t="shared" si="2"/>
        <v>11</v>
      </c>
      <c r="H5" s="49">
        <f>'2025 Last 10 Summary'!AQ6</f>
        <v>74</v>
      </c>
      <c r="I5" s="47">
        <f t="shared" si="3"/>
        <v>8</v>
      </c>
      <c r="J5" s="49">
        <f>'2025 Last 10 Summary'!BB6</f>
        <v>81</v>
      </c>
      <c r="K5" s="47">
        <f t="shared" si="4"/>
        <v>3</v>
      </c>
      <c r="L5" s="56"/>
      <c r="M5" s="49">
        <f t="shared" si="5"/>
        <v>73.8</v>
      </c>
      <c r="N5" s="47">
        <f t="shared" si="6"/>
        <v>6</v>
      </c>
      <c r="O5" s="56"/>
      <c r="P5" s="69"/>
    </row>
    <row r="6" spans="1:16" ht="25" customHeight="1" x14ac:dyDescent="0.2">
      <c r="A6" s="77" t="s">
        <v>6</v>
      </c>
      <c r="B6" s="49">
        <f>'2025 Last 10 Summary'!J7</f>
        <v>74</v>
      </c>
      <c r="C6" s="47">
        <f t="shared" si="0"/>
        <v>5</v>
      </c>
      <c r="D6" s="49">
        <f>'2025 Last 10 Summary'!U7</f>
        <v>52</v>
      </c>
      <c r="E6" s="47">
        <f t="shared" si="1"/>
        <v>13</v>
      </c>
      <c r="F6" s="49">
        <f>'2025 Last 10 Summary'!AF7</f>
        <v>51</v>
      </c>
      <c r="G6" s="47">
        <f t="shared" si="2"/>
        <v>13</v>
      </c>
      <c r="H6" s="49">
        <f>'2025 Last 10 Summary'!AQ7</f>
        <v>59</v>
      </c>
      <c r="I6" s="47">
        <f t="shared" si="3"/>
        <v>12</v>
      </c>
      <c r="J6" s="49">
        <f>'2025 Last 10 Summary'!BB7</f>
        <v>63</v>
      </c>
      <c r="K6" s="47">
        <f t="shared" si="4"/>
        <v>10</v>
      </c>
      <c r="L6" s="56"/>
      <c r="M6" s="49">
        <f t="shared" si="5"/>
        <v>59.8</v>
      </c>
      <c r="N6" s="47">
        <f t="shared" si="6"/>
        <v>13</v>
      </c>
      <c r="O6" s="56"/>
      <c r="P6" s="69"/>
    </row>
    <row r="7" spans="1:16" ht="25" customHeight="1" x14ac:dyDescent="0.2">
      <c r="A7" s="78" t="s">
        <v>4</v>
      </c>
      <c r="B7" s="49">
        <f>'2025 Last 10 Summary'!J8</f>
        <v>41</v>
      </c>
      <c r="C7" s="47">
        <f t="shared" si="0"/>
        <v>17</v>
      </c>
      <c r="D7" s="49">
        <f>'2025 Last 10 Summary'!U8</f>
        <v>50</v>
      </c>
      <c r="E7" s="47">
        <f t="shared" si="1"/>
        <v>15</v>
      </c>
      <c r="F7" s="49">
        <f>'2025 Last 10 Summary'!AF8</f>
        <v>50</v>
      </c>
      <c r="G7" s="47">
        <f t="shared" si="2"/>
        <v>14</v>
      </c>
      <c r="H7" s="49">
        <f>'2025 Last 10 Summary'!AQ8</f>
        <v>89</v>
      </c>
      <c r="I7" s="47">
        <f t="shared" si="3"/>
        <v>3</v>
      </c>
      <c r="J7" s="49">
        <f>'2025 Last 10 Summary'!BB8</f>
        <v>94</v>
      </c>
      <c r="K7" s="47">
        <f t="shared" si="4"/>
        <v>1</v>
      </c>
      <c r="L7" s="56"/>
      <c r="M7" s="49">
        <f t="shared" si="5"/>
        <v>64.8</v>
      </c>
      <c r="N7" s="47">
        <f t="shared" si="6"/>
        <v>12</v>
      </c>
      <c r="O7" s="56"/>
      <c r="P7" s="69"/>
    </row>
    <row r="8" spans="1:16" ht="25" customHeight="1" x14ac:dyDescent="0.2">
      <c r="A8" s="79" t="s">
        <v>7</v>
      </c>
      <c r="B8" s="49">
        <f>'2025 Last 10 Summary'!J9</f>
        <v>56</v>
      </c>
      <c r="C8" s="47">
        <f t="shared" si="0"/>
        <v>14</v>
      </c>
      <c r="D8" s="49">
        <f>'2025 Last 10 Summary'!U9</f>
        <v>41</v>
      </c>
      <c r="E8" s="47">
        <f t="shared" si="1"/>
        <v>17</v>
      </c>
      <c r="F8" s="49">
        <f>'2025 Last 10 Summary'!AF9</f>
        <v>34</v>
      </c>
      <c r="G8" s="47">
        <f t="shared" si="2"/>
        <v>18</v>
      </c>
      <c r="H8" s="49">
        <f>'2025 Last 10 Summary'!AQ9</f>
        <v>39</v>
      </c>
      <c r="I8" s="47">
        <f t="shared" si="3"/>
        <v>16</v>
      </c>
      <c r="J8" s="49">
        <f>'2025 Last 10 Summary'!BB9</f>
        <v>68</v>
      </c>
      <c r="K8" s="47">
        <f t="shared" si="4"/>
        <v>7</v>
      </c>
      <c r="L8" s="56"/>
      <c r="M8" s="49">
        <f t="shared" si="5"/>
        <v>47.6</v>
      </c>
      <c r="N8" s="47">
        <f t="shared" si="6"/>
        <v>16</v>
      </c>
      <c r="O8" s="56"/>
      <c r="P8" s="69"/>
    </row>
    <row r="9" spans="1:16" ht="25" customHeight="1" x14ac:dyDescent="0.2">
      <c r="A9" s="80" t="s">
        <v>8</v>
      </c>
      <c r="B9" s="49">
        <f>'2025 Last 10 Summary'!J10</f>
        <v>63</v>
      </c>
      <c r="C9" s="47">
        <f t="shared" si="0"/>
        <v>13</v>
      </c>
      <c r="D9" s="49">
        <f>'2025 Last 10 Summary'!U10</f>
        <v>64</v>
      </c>
      <c r="E9" s="47">
        <f t="shared" si="1"/>
        <v>9</v>
      </c>
      <c r="F9" s="49">
        <f>'2025 Last 10 Summary'!AF10</f>
        <v>69</v>
      </c>
      <c r="G9" s="47">
        <f t="shared" si="2"/>
        <v>8</v>
      </c>
      <c r="H9" s="49">
        <f>'2025 Last 10 Summary'!AQ10</f>
        <v>77</v>
      </c>
      <c r="I9" s="47">
        <f t="shared" si="3"/>
        <v>7</v>
      </c>
      <c r="J9" s="49">
        <f>'2025 Last 10 Summary'!BB10</f>
        <v>67</v>
      </c>
      <c r="K9" s="47">
        <f t="shared" si="4"/>
        <v>8</v>
      </c>
      <c r="L9" s="56"/>
      <c r="M9" s="49">
        <f t="shared" si="5"/>
        <v>68</v>
      </c>
      <c r="N9" s="47">
        <f t="shared" si="6"/>
        <v>9</v>
      </c>
      <c r="O9" s="56"/>
      <c r="P9" s="69"/>
    </row>
    <row r="10" spans="1:16" ht="25" customHeight="1" x14ac:dyDescent="0.2">
      <c r="A10" s="81" t="s">
        <v>9</v>
      </c>
      <c r="B10" s="49">
        <f>'2025 Last 10 Summary'!J11</f>
        <v>70</v>
      </c>
      <c r="C10" s="47">
        <f t="shared" si="0"/>
        <v>10</v>
      </c>
      <c r="D10" s="49">
        <f>'2025 Last 10 Summary'!U11</f>
        <v>100</v>
      </c>
      <c r="E10" s="47">
        <f t="shared" si="1"/>
        <v>1</v>
      </c>
      <c r="F10" s="49">
        <f>'2025 Last 10 Summary'!AF11</f>
        <v>88</v>
      </c>
      <c r="G10" s="47">
        <f t="shared" si="2"/>
        <v>4</v>
      </c>
      <c r="H10" s="49">
        <f>'2025 Last 10 Summary'!AQ11</f>
        <v>79</v>
      </c>
      <c r="I10" s="47">
        <f t="shared" si="3"/>
        <v>6</v>
      </c>
      <c r="J10" s="49">
        <f>'2025 Last 10 Summary'!BB11</f>
        <v>70</v>
      </c>
      <c r="K10" s="47">
        <f t="shared" si="4"/>
        <v>5</v>
      </c>
      <c r="L10" s="56"/>
      <c r="M10" s="49">
        <f t="shared" si="5"/>
        <v>81.400000000000006</v>
      </c>
      <c r="N10" s="47">
        <f t="shared" si="6"/>
        <v>2</v>
      </c>
      <c r="O10" s="56"/>
      <c r="P10" s="69"/>
    </row>
    <row r="11" spans="1:16" ht="25" customHeight="1" x14ac:dyDescent="0.2">
      <c r="A11" s="82" t="s">
        <v>17</v>
      </c>
      <c r="B11" s="49">
        <f>'2025 Last 10 Summary'!J12</f>
        <v>72</v>
      </c>
      <c r="C11" s="47">
        <f t="shared" si="0"/>
        <v>8</v>
      </c>
      <c r="D11" s="49">
        <f>'2025 Last 10 Summary'!U12</f>
        <v>81</v>
      </c>
      <c r="E11" s="47">
        <f t="shared" si="1"/>
        <v>5</v>
      </c>
      <c r="F11" s="49">
        <f>'2025 Last 10 Summary'!AF12</f>
        <v>67</v>
      </c>
      <c r="G11" s="47">
        <f t="shared" si="2"/>
        <v>9</v>
      </c>
      <c r="H11" s="49">
        <f>'2025 Last 10 Summary'!AQ12</f>
        <v>73</v>
      </c>
      <c r="I11" s="47">
        <f t="shared" si="3"/>
        <v>9</v>
      </c>
      <c r="J11" s="49">
        <f>'2025 Last 10 Summary'!BB12</f>
        <v>62</v>
      </c>
      <c r="K11" s="47">
        <f t="shared" si="4"/>
        <v>12</v>
      </c>
      <c r="L11" s="56"/>
      <c r="M11" s="49">
        <f t="shared" si="5"/>
        <v>71</v>
      </c>
      <c r="N11" s="47">
        <f t="shared" si="6"/>
        <v>7</v>
      </c>
      <c r="O11" s="56"/>
      <c r="P11" s="69"/>
    </row>
    <row r="12" spans="1:16" ht="25" customHeight="1" x14ac:dyDescent="0.2">
      <c r="A12" s="83" t="s">
        <v>3</v>
      </c>
      <c r="B12" s="49">
        <f>'2025 Last 10 Summary'!J13</f>
        <v>75</v>
      </c>
      <c r="C12" s="47">
        <f t="shared" si="0"/>
        <v>4</v>
      </c>
      <c r="D12" s="49">
        <f>'2025 Last 10 Summary'!U13</f>
        <v>86</v>
      </c>
      <c r="E12" s="47">
        <f t="shared" si="1"/>
        <v>4</v>
      </c>
      <c r="F12" s="49">
        <f>'2025 Last 10 Summary'!AF13</f>
        <v>94</v>
      </c>
      <c r="G12" s="47">
        <f t="shared" si="2"/>
        <v>2</v>
      </c>
      <c r="H12" s="49">
        <f>'2025 Last 10 Summary'!AQ13</f>
        <v>82</v>
      </c>
      <c r="I12" s="47">
        <f t="shared" si="3"/>
        <v>4</v>
      </c>
      <c r="J12" s="49">
        <f>'2025 Last 10 Summary'!BB13</f>
        <v>64</v>
      </c>
      <c r="K12" s="47">
        <f t="shared" si="4"/>
        <v>9</v>
      </c>
      <c r="L12" s="56"/>
      <c r="M12" s="49">
        <f t="shared" si="5"/>
        <v>80.2</v>
      </c>
      <c r="N12" s="47">
        <f t="shared" si="6"/>
        <v>3</v>
      </c>
      <c r="O12" s="56"/>
      <c r="P12" s="69"/>
    </row>
    <row r="13" spans="1:16" ht="25" customHeight="1" x14ac:dyDescent="0.2">
      <c r="A13" s="84" t="s">
        <v>2</v>
      </c>
      <c r="B13" s="49">
        <f>'2025 Last 10 Summary'!J14</f>
        <v>71</v>
      </c>
      <c r="C13" s="47">
        <f t="shared" si="0"/>
        <v>9</v>
      </c>
      <c r="D13" s="49">
        <f>'2025 Last 10 Summary'!U14</f>
        <v>53</v>
      </c>
      <c r="E13" s="47">
        <f t="shared" si="1"/>
        <v>12</v>
      </c>
      <c r="F13" s="49">
        <f>'2025 Last 10 Summary'!AF14</f>
        <v>81</v>
      </c>
      <c r="G13" s="47">
        <f t="shared" si="2"/>
        <v>5</v>
      </c>
      <c r="H13" s="49">
        <f>'2025 Last 10 Summary'!AQ14</f>
        <v>90</v>
      </c>
      <c r="I13" s="47">
        <f t="shared" si="3"/>
        <v>2</v>
      </c>
      <c r="J13" s="49">
        <f>'2025 Last 10 Summary'!BB14</f>
        <v>84</v>
      </c>
      <c r="K13" s="47">
        <f t="shared" si="4"/>
        <v>2</v>
      </c>
      <c r="L13" s="56"/>
      <c r="M13" s="49">
        <f t="shared" si="5"/>
        <v>75.8</v>
      </c>
      <c r="N13" s="47">
        <f t="shared" si="6"/>
        <v>5</v>
      </c>
      <c r="O13" s="56"/>
      <c r="P13" s="69"/>
    </row>
    <row r="14" spans="1:16" ht="25" customHeight="1" x14ac:dyDescent="0.2">
      <c r="A14" s="85" t="s">
        <v>16</v>
      </c>
      <c r="B14" s="49">
        <f>'2025 Last 10 Summary'!J15</f>
        <v>73</v>
      </c>
      <c r="C14" s="47">
        <f t="shared" si="0"/>
        <v>7</v>
      </c>
      <c r="D14" s="49">
        <f>'2025 Last 10 Summary'!U15</f>
        <v>77</v>
      </c>
      <c r="E14" s="47">
        <f t="shared" si="1"/>
        <v>6</v>
      </c>
      <c r="F14" s="49">
        <f>'2025 Last 10 Summary'!AF15</f>
        <v>75</v>
      </c>
      <c r="G14" s="47">
        <f t="shared" si="2"/>
        <v>7</v>
      </c>
      <c r="H14" s="49">
        <f>'2025 Last 10 Summary'!AQ15</f>
        <v>52</v>
      </c>
      <c r="I14" s="47">
        <f t="shared" si="3"/>
        <v>14</v>
      </c>
      <c r="J14" s="49">
        <f>'2025 Last 10 Summary'!BB15</f>
        <v>53</v>
      </c>
      <c r="K14" s="47">
        <f t="shared" si="4"/>
        <v>17</v>
      </c>
      <c r="L14" s="56"/>
      <c r="M14" s="49">
        <f t="shared" si="5"/>
        <v>66</v>
      </c>
      <c r="N14" s="47">
        <f t="shared" si="6"/>
        <v>10</v>
      </c>
      <c r="O14" s="56"/>
      <c r="P14" s="69"/>
    </row>
    <row r="15" spans="1:16" ht="25" customHeight="1" x14ac:dyDescent="0.2">
      <c r="A15" s="86" t="s">
        <v>11</v>
      </c>
      <c r="B15" s="49">
        <f>'2025 Last 10 Summary'!J16</f>
        <v>67</v>
      </c>
      <c r="C15" s="47">
        <f t="shared" si="0"/>
        <v>12</v>
      </c>
      <c r="D15" s="49">
        <f>'2025 Last 10 Summary'!U16</f>
        <v>58</v>
      </c>
      <c r="E15" s="47">
        <f t="shared" si="1"/>
        <v>11</v>
      </c>
      <c r="F15" s="49">
        <f>'2025 Last 10 Summary'!AF16</f>
        <v>81</v>
      </c>
      <c r="G15" s="47">
        <f t="shared" si="2"/>
        <v>5</v>
      </c>
      <c r="H15" s="49">
        <f>'2025 Last 10 Summary'!AQ16</f>
        <v>37</v>
      </c>
      <c r="I15" s="47">
        <f t="shared" si="3"/>
        <v>18</v>
      </c>
      <c r="J15" s="49">
        <f>'2025 Last 10 Summary'!BB16</f>
        <v>55</v>
      </c>
      <c r="K15" s="47">
        <f t="shared" si="4"/>
        <v>16</v>
      </c>
      <c r="L15" s="56"/>
      <c r="M15" s="49">
        <f t="shared" si="5"/>
        <v>59.6</v>
      </c>
      <c r="N15" s="47">
        <f t="shared" si="6"/>
        <v>14</v>
      </c>
      <c r="O15" s="56"/>
      <c r="P15" s="69"/>
    </row>
    <row r="16" spans="1:16" ht="25" customHeight="1" x14ac:dyDescent="0.2">
      <c r="A16" s="87" t="s">
        <v>13</v>
      </c>
      <c r="B16" s="49">
        <f>'2025 Last 10 Summary'!J17</f>
        <v>44</v>
      </c>
      <c r="C16" s="47">
        <f t="shared" si="0"/>
        <v>15</v>
      </c>
      <c r="D16" s="49">
        <f>'2025 Last 10 Summary'!U17</f>
        <v>46</v>
      </c>
      <c r="E16" s="47">
        <f t="shared" si="1"/>
        <v>16</v>
      </c>
      <c r="F16" s="49">
        <f>'2025 Last 10 Summary'!AF17</f>
        <v>49</v>
      </c>
      <c r="G16" s="47">
        <f t="shared" si="2"/>
        <v>15</v>
      </c>
      <c r="H16" s="49">
        <f>'2025 Last 10 Summary'!AQ17</f>
        <v>60</v>
      </c>
      <c r="I16" s="47">
        <f t="shared" si="3"/>
        <v>11</v>
      </c>
      <c r="J16" s="49">
        <f>'2025 Last 10 Summary'!BB17</f>
        <v>74</v>
      </c>
      <c r="K16" s="47">
        <f t="shared" si="4"/>
        <v>4</v>
      </c>
      <c r="L16" s="56"/>
      <c r="M16" s="49">
        <f t="shared" si="5"/>
        <v>54.6</v>
      </c>
      <c r="N16" s="47">
        <f t="shared" si="6"/>
        <v>15</v>
      </c>
      <c r="O16" s="56"/>
      <c r="P16" s="69"/>
    </row>
    <row r="17" spans="1:16" ht="25" customHeight="1" x14ac:dyDescent="0.2">
      <c r="A17" s="88" t="s">
        <v>5</v>
      </c>
      <c r="B17" s="49">
        <f>'2025 Last 10 Summary'!J18</f>
        <v>42</v>
      </c>
      <c r="C17" s="47">
        <f t="shared" si="0"/>
        <v>16</v>
      </c>
      <c r="D17" s="49">
        <f>'2025 Last 10 Summary'!U18</f>
        <v>52</v>
      </c>
      <c r="E17" s="47">
        <f t="shared" si="1"/>
        <v>13</v>
      </c>
      <c r="F17" s="49">
        <f>'2025 Last 10 Summary'!AF18</f>
        <v>45</v>
      </c>
      <c r="G17" s="47">
        <f t="shared" si="2"/>
        <v>16</v>
      </c>
      <c r="H17" s="49">
        <f>'2025 Last 10 Summary'!AQ18</f>
        <v>41</v>
      </c>
      <c r="I17" s="47">
        <f t="shared" si="3"/>
        <v>15</v>
      </c>
      <c r="J17" s="49">
        <f>'2025 Last 10 Summary'!BB18</f>
        <v>45</v>
      </c>
      <c r="K17" s="47">
        <f t="shared" si="4"/>
        <v>18</v>
      </c>
      <c r="L17" s="56"/>
      <c r="M17" s="49">
        <f t="shared" si="5"/>
        <v>45</v>
      </c>
      <c r="N17" s="47">
        <f t="shared" si="6"/>
        <v>17</v>
      </c>
      <c r="O17" s="56"/>
      <c r="P17" s="69"/>
    </row>
    <row r="18" spans="1:16" ht="25" customHeight="1" x14ac:dyDescent="0.2">
      <c r="A18" s="89" t="s">
        <v>15</v>
      </c>
      <c r="B18" s="49">
        <f>'2025 Last 10 Summary'!J19</f>
        <v>83</v>
      </c>
      <c r="C18" s="47">
        <f t="shared" si="0"/>
        <v>2</v>
      </c>
      <c r="D18" s="49">
        <f>'2025 Last 10 Summary'!U19</f>
        <v>69</v>
      </c>
      <c r="E18" s="47">
        <f t="shared" si="1"/>
        <v>8</v>
      </c>
      <c r="F18" s="49">
        <f>'2025 Last 10 Summary'!AF19</f>
        <v>55</v>
      </c>
      <c r="G18" s="47">
        <f t="shared" si="2"/>
        <v>12</v>
      </c>
      <c r="H18" s="49">
        <f>'2025 Last 10 Summary'!AQ19</f>
        <v>56</v>
      </c>
      <c r="I18" s="47">
        <f t="shared" si="3"/>
        <v>13</v>
      </c>
      <c r="J18" s="49">
        <f>'2025 Last 10 Summary'!BB19</f>
        <v>63</v>
      </c>
      <c r="K18" s="47">
        <f t="shared" si="4"/>
        <v>10</v>
      </c>
      <c r="L18" s="56"/>
      <c r="M18" s="49">
        <f t="shared" si="5"/>
        <v>65.2</v>
      </c>
      <c r="N18" s="47">
        <f t="shared" si="6"/>
        <v>11</v>
      </c>
      <c r="O18" s="56"/>
      <c r="P18" s="69"/>
    </row>
    <row r="19" spans="1:16" ht="25" customHeight="1" x14ac:dyDescent="0.2">
      <c r="A19" s="90" t="s">
        <v>1</v>
      </c>
      <c r="B19" s="49">
        <f>'2025 Last 10 Summary'!J20</f>
        <v>74</v>
      </c>
      <c r="C19" s="47">
        <f t="shared" si="0"/>
        <v>5</v>
      </c>
      <c r="D19" s="49">
        <f>'2025 Last 10 Summary'!U20</f>
        <v>89</v>
      </c>
      <c r="E19" s="47">
        <f t="shared" si="1"/>
        <v>3</v>
      </c>
      <c r="F19" s="49">
        <f>'2025 Last 10 Summary'!AF20</f>
        <v>64</v>
      </c>
      <c r="G19" s="47">
        <f t="shared" si="2"/>
        <v>10</v>
      </c>
      <c r="H19" s="49">
        <f>'2025 Last 10 Summary'!AQ20</f>
        <v>66</v>
      </c>
      <c r="I19" s="47">
        <f t="shared" si="3"/>
        <v>10</v>
      </c>
      <c r="J19" s="49">
        <f>'2025 Last 10 Summary'!BB20</f>
        <v>57</v>
      </c>
      <c r="K19" s="47">
        <f t="shared" si="4"/>
        <v>15</v>
      </c>
      <c r="L19" s="56"/>
      <c r="M19" s="49">
        <f t="shared" si="5"/>
        <v>70</v>
      </c>
      <c r="N19" s="47">
        <f t="shared" si="6"/>
        <v>8</v>
      </c>
      <c r="O19" s="56"/>
      <c r="P19" s="69"/>
    </row>
    <row r="20" spans="1:16" ht="25" customHeight="1" x14ac:dyDescent="0.2">
      <c r="A20" s="91" t="s">
        <v>18</v>
      </c>
      <c r="B20" s="49">
        <f>'2025 Last 10 Summary'!J21</f>
        <v>40</v>
      </c>
      <c r="C20" s="47">
        <f t="shared" si="0"/>
        <v>18</v>
      </c>
      <c r="D20" s="49">
        <f>'2025 Last 10 Summary'!U21</f>
        <v>40</v>
      </c>
      <c r="E20" s="47">
        <f t="shared" si="1"/>
        <v>18</v>
      </c>
      <c r="F20" s="49">
        <f>'2025 Last 10 Summary'!AF21</f>
        <v>37</v>
      </c>
      <c r="G20" s="47">
        <f t="shared" si="2"/>
        <v>17</v>
      </c>
      <c r="H20" s="49">
        <f>'2025 Last 10 Summary'!AQ21</f>
        <v>38</v>
      </c>
      <c r="I20" s="47">
        <f t="shared" si="3"/>
        <v>17</v>
      </c>
      <c r="J20" s="49">
        <f>'2025 Last 10 Summary'!BB21</f>
        <v>60</v>
      </c>
      <c r="K20" s="47">
        <f t="shared" si="4"/>
        <v>14</v>
      </c>
      <c r="L20" s="56"/>
      <c r="M20" s="49">
        <f t="shared" si="5"/>
        <v>43</v>
      </c>
      <c r="N20" s="47">
        <f t="shared" si="6"/>
        <v>18</v>
      </c>
      <c r="O20" s="56"/>
      <c r="P20" s="69"/>
    </row>
    <row r="21" spans="1:16" ht="25" customHeight="1" thickBot="1" x14ac:dyDescent="0.25">
      <c r="A21" s="92" t="s">
        <v>12</v>
      </c>
      <c r="B21" s="49">
        <f>'2025 Last 10 Summary'!J22</f>
        <v>94</v>
      </c>
      <c r="C21" s="96">
        <f t="shared" si="0"/>
        <v>1</v>
      </c>
      <c r="D21" s="49">
        <f>'2025 Last 10 Summary'!U22</f>
        <v>95</v>
      </c>
      <c r="E21" s="96">
        <f t="shared" si="1"/>
        <v>2</v>
      </c>
      <c r="F21" s="49">
        <f>'2025 Last 10 Summary'!AF22</f>
        <v>98</v>
      </c>
      <c r="G21" s="96">
        <f t="shared" si="2"/>
        <v>1</v>
      </c>
      <c r="H21" s="49">
        <f>'2025 Last 10 Summary'!AQ22</f>
        <v>80</v>
      </c>
      <c r="I21" s="96">
        <f t="shared" si="3"/>
        <v>5</v>
      </c>
      <c r="J21" s="49">
        <f>'2025 Last 10 Summary'!BB22</f>
        <v>62</v>
      </c>
      <c r="K21" s="96">
        <f t="shared" si="4"/>
        <v>12</v>
      </c>
      <c r="L21" s="62"/>
      <c r="M21" s="49">
        <f t="shared" si="5"/>
        <v>85.8</v>
      </c>
      <c r="N21" s="96">
        <f t="shared" si="6"/>
        <v>1</v>
      </c>
      <c r="O21" s="62"/>
      <c r="P21" s="69"/>
    </row>
    <row r="22" spans="1:16" x14ac:dyDescent="0.2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</row>
    <row r="23" spans="1:16" x14ac:dyDescent="0.2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</row>
    <row r="24" spans="1:16" x14ac:dyDescent="0.2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</row>
    <row r="25" spans="1:16" x14ac:dyDescent="0.2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</row>
    <row r="26" spans="1:16" x14ac:dyDescent="0.2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</row>
  </sheetData>
  <conditionalFormatting sqref="B4:B2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{6AA385F7-EF42-E64B-AFAD-D17EEEC505FB}</x14:id>
        </ext>
      </extLst>
    </cfRule>
  </conditionalFormatting>
  <conditionalFormatting sqref="D4:D21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{556B0946-A93F-2248-A146-49392E9A45D4}</x14:id>
        </ext>
      </extLst>
    </cfRule>
  </conditionalFormatting>
  <conditionalFormatting sqref="F4:F21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{AAA713CA-3BE5-544C-A777-E39B19B56C89}</x14:id>
        </ext>
      </extLst>
    </cfRule>
    <cfRule type="dataBar" priority="7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{CFB1E7EE-FBE0-6141-BC85-DE6016A4FCD7}</x14:id>
        </ext>
      </extLst>
    </cfRule>
  </conditionalFormatting>
  <conditionalFormatting sqref="H4:H21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{4202A858-156E-B044-97DD-2A2A1E71E3BB}</x14:id>
        </ext>
      </extLst>
    </cfRule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{4F1F289B-B31F-1B49-B2F3-61342EB6A0DE}</x14:id>
        </ext>
      </extLst>
    </cfRule>
  </conditionalFormatting>
  <conditionalFormatting sqref="J4:J21">
    <cfRule type="dataBar" priority="1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{DCD042A4-5C98-7F48-B3E6-CFB61089106A}</x14:id>
        </ext>
      </extLs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{3F84B27C-0048-0D4D-8B2C-A25B6AD8BA5E}</x14:id>
        </ext>
      </extLst>
    </cfRule>
  </conditionalFormatting>
  <conditionalFormatting sqref="M4:M21">
    <cfRule type="dataBar" priority="5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{1E8B5C3E-8B58-1B46-984A-346DF840DE54}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{4CCE12BE-7424-8E42-91CD-827BF9967647}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A385F7-EF42-E64B-AFAD-D17EEEC505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B4:B21</xm:sqref>
        </x14:conditionalFormatting>
        <x14:conditionalFormatting xmlns:xm="http://schemas.microsoft.com/office/excel/2006/main">
          <x14:cfRule type="dataBar" id="{556B0946-A93F-2248-A146-49392E9A45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D4:D21</xm:sqref>
        </x14:conditionalFormatting>
        <x14:conditionalFormatting xmlns:xm="http://schemas.microsoft.com/office/excel/2006/main">
          <x14:cfRule type="dataBar" id="{AAA713CA-3BE5-544C-A777-E39B19B56C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FB1E7EE-FBE0-6141-BC85-DE6016A4FCD7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F4:F21</xm:sqref>
        </x14:conditionalFormatting>
        <x14:conditionalFormatting xmlns:xm="http://schemas.microsoft.com/office/excel/2006/main">
          <x14:cfRule type="dataBar" id="{4202A858-156E-B044-97DD-2A2A1E71E3BB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F1F289B-B31F-1B49-B2F3-61342EB6A0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H4:H21</xm:sqref>
        </x14:conditionalFormatting>
        <x14:conditionalFormatting xmlns:xm="http://schemas.microsoft.com/office/excel/2006/main">
          <x14:cfRule type="dataBar" id="{DCD042A4-5C98-7F48-B3E6-CFB61089106A}">
            <x14:dataBar minLength="0" maxLength="100" border="1" negativeBarBorderColorSameAsPositive="0">
              <x14:cfvo type="min"/>
              <x14:cfvo type="max"/>
              <x14:borderColor rgb="FFD883FF"/>
              <x14:negativeFillColor rgb="FFF7DBFF"/>
              <x14:negativeBorderColor rgb="FFF7DBFF"/>
              <x14:axisColor rgb="FF000000"/>
            </x14:dataBar>
          </x14:cfRule>
          <x14:cfRule type="dataBar" id="{3F84B27C-0048-0D4D-8B2C-A25B6AD8BA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J4:J21</xm:sqref>
        </x14:conditionalFormatting>
        <x14:conditionalFormatting xmlns:xm="http://schemas.microsoft.com/office/excel/2006/main">
          <x14:cfRule type="dataBar" id="{1E8B5C3E-8B58-1B46-984A-346DF840DE54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4CCE12BE-7424-8E42-91CD-827BF99676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M4:M21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7B248-3F9C-FB40-87F4-79C4723A3E54}">
  <sheetPr>
    <tabColor rgb="FFFFC000"/>
  </sheetPr>
  <dimension ref="A1:P22"/>
  <sheetViews>
    <sheetView zoomScale="114" workbookViewId="0">
      <pane xSplit="1" topLeftCell="B1" activePane="topRight" state="frozen"/>
      <selection activeCell="A4" sqref="A4"/>
      <selection pane="topRight" activeCell="A3" sqref="A3:O3"/>
    </sheetView>
  </sheetViews>
  <sheetFormatPr baseColWidth="10" defaultRowHeight="16" x14ac:dyDescent="0.2"/>
  <cols>
    <col min="1" max="1" width="30.33203125" bestFit="1" customWidth="1"/>
    <col min="2" max="2" width="11" customWidth="1"/>
    <col min="3" max="3" width="3.6640625" customWidth="1"/>
    <col min="4" max="4" width="11" customWidth="1"/>
    <col min="5" max="5" width="3.6640625" customWidth="1"/>
    <col min="6" max="6" width="11" customWidth="1"/>
    <col min="7" max="7" width="3.6640625" customWidth="1"/>
    <col min="8" max="8" width="11" customWidth="1"/>
    <col min="9" max="9" width="3.6640625" customWidth="1"/>
    <col min="10" max="10" width="11" customWidth="1"/>
    <col min="11" max="12" width="3.6640625" customWidth="1"/>
    <col min="13" max="13" width="11" customWidth="1"/>
    <col min="14" max="15" width="3.6640625" customWidth="1"/>
  </cols>
  <sheetData>
    <row r="1" spans="1:16" ht="35" x14ac:dyDescent="0.35">
      <c r="A1" s="68">
        <f>'Seasons Summary'!B1</f>
        <v>2024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1:16" ht="17" thickBot="1" x14ac:dyDescent="0.2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</row>
    <row r="3" spans="1:16" s="2" customFormat="1" ht="52" thickBot="1" x14ac:dyDescent="0.25">
      <c r="A3" s="93" t="s">
        <v>0</v>
      </c>
      <c r="B3" s="27" t="s">
        <v>327</v>
      </c>
      <c r="C3" s="227" t="s">
        <v>343</v>
      </c>
      <c r="D3" s="30" t="s">
        <v>328</v>
      </c>
      <c r="E3" s="232" t="s">
        <v>343</v>
      </c>
      <c r="F3" s="44" t="s">
        <v>329</v>
      </c>
      <c r="G3" s="231" t="s">
        <v>343</v>
      </c>
      <c r="H3" s="33" t="s">
        <v>330</v>
      </c>
      <c r="I3" s="230" t="s">
        <v>343</v>
      </c>
      <c r="J3" s="186" t="s">
        <v>364</v>
      </c>
      <c r="K3" s="229" t="s">
        <v>343</v>
      </c>
      <c r="L3" s="94"/>
      <c r="M3" s="36" t="s">
        <v>340</v>
      </c>
      <c r="N3" s="228" t="s">
        <v>343</v>
      </c>
      <c r="O3" s="94"/>
      <c r="P3" s="71"/>
    </row>
    <row r="4" spans="1:16" s="3" customFormat="1" ht="25" customHeight="1" x14ac:dyDescent="0.2">
      <c r="A4" s="212" t="s">
        <v>1</v>
      </c>
      <c r="B4" s="49">
        <f ca="1">'Seasons Summary'!J20</f>
        <v>56</v>
      </c>
      <c r="C4" s="47">
        <f t="shared" ref="C4:C21" ca="1" si="0">RANK(B4,B$4:B$21)</f>
        <v>13</v>
      </c>
      <c r="D4" s="49">
        <f ca="1">'Seasons Summary'!U20</f>
        <v>80</v>
      </c>
      <c r="E4" s="47">
        <f t="shared" ref="E4:E21" ca="1" si="1">RANK(D4,D$4:D$21)</f>
        <v>5</v>
      </c>
      <c r="F4" s="49">
        <f ca="1">'Seasons Summary'!AF20</f>
        <v>94</v>
      </c>
      <c r="G4" s="47">
        <f t="shared" ref="G4:G21" ca="1" si="2">RANK(F4,F$4:F$21)</f>
        <v>1</v>
      </c>
      <c r="H4" s="49">
        <f ca="1">'Seasons Summary'!AQ20</f>
        <v>89</v>
      </c>
      <c r="I4" s="47">
        <f t="shared" ref="I4:I21" ca="1" si="3">RANK(H4,H$4:H$21)</f>
        <v>1</v>
      </c>
      <c r="J4" s="49">
        <f ca="1">'Seasons Summary'!BB20</f>
        <v>69</v>
      </c>
      <c r="K4" s="47">
        <f t="shared" ref="K4:K21" ca="1" si="4">RANK(J4,J$4:J$21)</f>
        <v>10</v>
      </c>
      <c r="L4" s="50"/>
      <c r="M4" s="49">
        <f t="shared" ref="M4:M21" ca="1" si="5">AVERAGE(B4,D4,F4,H4,J4)</f>
        <v>77.599999999999994</v>
      </c>
      <c r="N4" s="47">
        <f t="shared" ref="N4:N21" ca="1" si="6">RANK(M4,M$4:M$21)</f>
        <v>1</v>
      </c>
      <c r="O4" s="50"/>
      <c r="P4" s="72"/>
    </row>
    <row r="5" spans="1:16" s="3" customFormat="1" ht="25" customHeight="1" x14ac:dyDescent="0.2">
      <c r="A5" s="173" t="s">
        <v>9</v>
      </c>
      <c r="B5" s="49">
        <f ca="1">'Seasons Summary'!J11</f>
        <v>74</v>
      </c>
      <c r="C5" s="47">
        <f t="shared" ca="1" si="0"/>
        <v>6</v>
      </c>
      <c r="D5" s="49">
        <f ca="1">'Seasons Summary'!U11</f>
        <v>70</v>
      </c>
      <c r="E5" s="47">
        <f t="shared" ca="1" si="1"/>
        <v>8</v>
      </c>
      <c r="F5" s="49">
        <f ca="1">'Seasons Summary'!AF11</f>
        <v>83</v>
      </c>
      <c r="G5" s="47">
        <f t="shared" ca="1" si="2"/>
        <v>4</v>
      </c>
      <c r="H5" s="49">
        <f ca="1">'Seasons Summary'!AQ11</f>
        <v>83</v>
      </c>
      <c r="I5" s="47">
        <f t="shared" ca="1" si="3"/>
        <v>4</v>
      </c>
      <c r="J5" s="49">
        <f ca="1">'Seasons Summary'!BB11</f>
        <v>75</v>
      </c>
      <c r="K5" s="47">
        <f t="shared" ca="1" si="4"/>
        <v>5</v>
      </c>
      <c r="L5" s="56"/>
      <c r="M5" s="49">
        <f t="shared" ca="1" si="5"/>
        <v>77</v>
      </c>
      <c r="N5" s="47">
        <f t="shared" ca="1" si="6"/>
        <v>2</v>
      </c>
      <c r="O5" s="56"/>
      <c r="P5" s="72"/>
    </row>
    <row r="6" spans="1:16" s="3" customFormat="1" ht="25" customHeight="1" x14ac:dyDescent="0.2">
      <c r="A6" s="226" t="s">
        <v>10</v>
      </c>
      <c r="B6" s="49">
        <f ca="1">'Seasons Summary'!J6</f>
        <v>82</v>
      </c>
      <c r="C6" s="47">
        <f t="shared" ca="1" si="0"/>
        <v>4</v>
      </c>
      <c r="D6" s="49">
        <f ca="1">'Seasons Summary'!U6</f>
        <v>100</v>
      </c>
      <c r="E6" s="47">
        <f t="shared" ca="1" si="1"/>
        <v>1</v>
      </c>
      <c r="F6" s="49">
        <f ca="1">'Seasons Summary'!AF6</f>
        <v>64</v>
      </c>
      <c r="G6" s="47">
        <f t="shared" ca="1" si="2"/>
        <v>10</v>
      </c>
      <c r="H6" s="49">
        <f ca="1">'Seasons Summary'!AQ6</f>
        <v>86</v>
      </c>
      <c r="I6" s="47">
        <f t="shared" ca="1" si="3"/>
        <v>2</v>
      </c>
      <c r="J6" s="49">
        <f ca="1">'Seasons Summary'!BB6</f>
        <v>51</v>
      </c>
      <c r="K6" s="47">
        <f t="shared" ca="1" si="4"/>
        <v>14</v>
      </c>
      <c r="L6" s="56"/>
      <c r="M6" s="49">
        <f t="shared" ca="1" si="5"/>
        <v>76.599999999999994</v>
      </c>
      <c r="N6" s="47">
        <f t="shared" ca="1" si="6"/>
        <v>3</v>
      </c>
      <c r="O6" s="56"/>
      <c r="P6" s="72"/>
    </row>
    <row r="7" spans="1:16" s="3" customFormat="1" ht="25" customHeight="1" x14ac:dyDescent="0.2">
      <c r="A7" s="86" t="s">
        <v>12</v>
      </c>
      <c r="B7" s="49">
        <f ca="1">'Seasons Summary'!J22</f>
        <v>91</v>
      </c>
      <c r="C7" s="47">
        <f t="shared" ca="1" si="0"/>
        <v>1</v>
      </c>
      <c r="D7" s="49">
        <f ca="1">'Seasons Summary'!U22</f>
        <v>83</v>
      </c>
      <c r="E7" s="47">
        <f t="shared" ca="1" si="1"/>
        <v>3</v>
      </c>
      <c r="F7" s="49">
        <f ca="1">'Seasons Summary'!AF22</f>
        <v>56</v>
      </c>
      <c r="G7" s="47">
        <f t="shared" ca="1" si="2"/>
        <v>13</v>
      </c>
      <c r="H7" s="49">
        <f ca="1">'Seasons Summary'!AQ22</f>
        <v>80</v>
      </c>
      <c r="I7" s="47">
        <f t="shared" ca="1" si="3"/>
        <v>5</v>
      </c>
      <c r="J7" s="49">
        <f ca="1">'Seasons Summary'!BB22</f>
        <v>71</v>
      </c>
      <c r="K7" s="47">
        <f t="shared" ca="1" si="4"/>
        <v>8</v>
      </c>
      <c r="L7" s="56"/>
      <c r="M7" s="49">
        <f t="shared" ca="1" si="5"/>
        <v>76.2</v>
      </c>
      <c r="N7" s="47">
        <f t="shared" ca="1" si="6"/>
        <v>4</v>
      </c>
      <c r="O7" s="56"/>
      <c r="P7" s="72"/>
    </row>
    <row r="8" spans="1:16" s="3" customFormat="1" ht="25" customHeight="1" x14ac:dyDescent="0.2">
      <c r="A8" s="220" t="s">
        <v>2</v>
      </c>
      <c r="B8" s="49">
        <f ca="1">'Seasons Summary'!J14</f>
        <v>91</v>
      </c>
      <c r="C8" s="47">
        <f t="shared" ca="1" si="0"/>
        <v>1</v>
      </c>
      <c r="D8" s="49">
        <f ca="1">'Seasons Summary'!U14</f>
        <v>83</v>
      </c>
      <c r="E8" s="47">
        <f t="shared" ca="1" si="1"/>
        <v>3</v>
      </c>
      <c r="F8" s="49">
        <f ca="1">'Seasons Summary'!AF14</f>
        <v>68</v>
      </c>
      <c r="G8" s="47">
        <f t="shared" ca="1" si="2"/>
        <v>8</v>
      </c>
      <c r="H8" s="49">
        <f ca="1">'Seasons Summary'!AQ14</f>
        <v>84</v>
      </c>
      <c r="I8" s="47">
        <f t="shared" ca="1" si="3"/>
        <v>3</v>
      </c>
      <c r="J8" s="49">
        <f ca="1">'Seasons Summary'!BB14</f>
        <v>51</v>
      </c>
      <c r="K8" s="47">
        <f t="shared" ca="1" si="4"/>
        <v>14</v>
      </c>
      <c r="L8" s="56"/>
      <c r="M8" s="49">
        <f t="shared" ca="1" si="5"/>
        <v>75.400000000000006</v>
      </c>
      <c r="N8" s="47">
        <f t="shared" ca="1" si="6"/>
        <v>5</v>
      </c>
      <c r="O8" s="56"/>
      <c r="P8" s="72"/>
    </row>
    <row r="9" spans="1:16" s="3" customFormat="1" ht="25" customHeight="1" x14ac:dyDescent="0.2">
      <c r="A9" s="174" t="s">
        <v>3</v>
      </c>
      <c r="B9" s="49">
        <f ca="1">'Seasons Summary'!J13</f>
        <v>60</v>
      </c>
      <c r="C9" s="47">
        <f t="shared" ca="1" si="0"/>
        <v>11</v>
      </c>
      <c r="D9" s="49">
        <f ca="1">'Seasons Summary'!U13</f>
        <v>54</v>
      </c>
      <c r="E9" s="47">
        <f t="shared" ca="1" si="1"/>
        <v>13</v>
      </c>
      <c r="F9" s="49">
        <f ca="1">'Seasons Summary'!AF13</f>
        <v>85</v>
      </c>
      <c r="G9" s="47">
        <f t="shared" ca="1" si="2"/>
        <v>3</v>
      </c>
      <c r="H9" s="49">
        <f ca="1">'Seasons Summary'!AQ13</f>
        <v>76</v>
      </c>
      <c r="I9" s="47">
        <f t="shared" ca="1" si="3"/>
        <v>7</v>
      </c>
      <c r="J9" s="49">
        <f ca="1">'Seasons Summary'!BB13</f>
        <v>88</v>
      </c>
      <c r="K9" s="47">
        <f t="shared" ca="1" si="4"/>
        <v>2</v>
      </c>
      <c r="L9" s="56"/>
      <c r="M9" s="49">
        <f t="shared" ca="1" si="5"/>
        <v>72.599999999999994</v>
      </c>
      <c r="N9" s="47">
        <f t="shared" ca="1" si="6"/>
        <v>6</v>
      </c>
      <c r="O9" s="56"/>
      <c r="P9" s="72"/>
    </row>
    <row r="10" spans="1:16" s="3" customFormat="1" ht="25" customHeight="1" x14ac:dyDescent="0.2">
      <c r="A10" s="218" t="s">
        <v>15</v>
      </c>
      <c r="B10" s="49">
        <f ca="1">'Seasons Summary'!J19</f>
        <v>84</v>
      </c>
      <c r="C10" s="47">
        <f t="shared" ca="1" si="0"/>
        <v>3</v>
      </c>
      <c r="D10" s="49">
        <f ca="1">'Seasons Summary'!U19</f>
        <v>78</v>
      </c>
      <c r="E10" s="47">
        <f t="shared" ca="1" si="1"/>
        <v>7</v>
      </c>
      <c r="F10" s="49">
        <f ca="1">'Seasons Summary'!AF19</f>
        <v>49</v>
      </c>
      <c r="G10" s="47">
        <f t="shared" ca="1" si="2"/>
        <v>16</v>
      </c>
      <c r="H10" s="49">
        <f ca="1">'Seasons Summary'!AQ19</f>
        <v>75</v>
      </c>
      <c r="I10" s="47">
        <f t="shared" ca="1" si="3"/>
        <v>8</v>
      </c>
      <c r="J10" s="49">
        <f ca="1">'Seasons Summary'!BB19</f>
        <v>70</v>
      </c>
      <c r="K10" s="47">
        <f t="shared" ca="1" si="4"/>
        <v>9</v>
      </c>
      <c r="L10" s="56"/>
      <c r="M10" s="49">
        <f t="shared" ca="1" si="5"/>
        <v>71.2</v>
      </c>
      <c r="N10" s="47">
        <f t="shared" ca="1" si="6"/>
        <v>7</v>
      </c>
      <c r="O10" s="56"/>
      <c r="P10" s="72"/>
    </row>
    <row r="11" spans="1:16" s="3" customFormat="1" ht="25" customHeight="1" x14ac:dyDescent="0.2">
      <c r="A11" s="181" t="s">
        <v>6</v>
      </c>
      <c r="B11" s="49">
        <f ca="1">'Seasons Summary'!J7</f>
        <v>73</v>
      </c>
      <c r="C11" s="47">
        <f t="shared" ca="1" si="0"/>
        <v>7</v>
      </c>
      <c r="D11" s="49">
        <f ca="1">'Seasons Summary'!U7</f>
        <v>64</v>
      </c>
      <c r="E11" s="47">
        <f t="shared" ca="1" si="1"/>
        <v>9</v>
      </c>
      <c r="F11" s="49">
        <f ca="1">'Seasons Summary'!AF7</f>
        <v>94</v>
      </c>
      <c r="G11" s="47">
        <f t="shared" ca="1" si="2"/>
        <v>1</v>
      </c>
      <c r="H11" s="49">
        <f ca="1">'Seasons Summary'!AQ7</f>
        <v>57</v>
      </c>
      <c r="I11" s="47">
        <f t="shared" ca="1" si="3"/>
        <v>14</v>
      </c>
      <c r="J11" s="49">
        <f ca="1">'Seasons Summary'!BB7</f>
        <v>66</v>
      </c>
      <c r="K11" s="47">
        <f t="shared" ca="1" si="4"/>
        <v>12</v>
      </c>
      <c r="L11" s="56"/>
      <c r="M11" s="49">
        <f t="shared" ca="1" si="5"/>
        <v>70.8</v>
      </c>
      <c r="N11" s="47">
        <f t="shared" ca="1" si="6"/>
        <v>8</v>
      </c>
      <c r="O11" s="56"/>
      <c r="P11" s="72"/>
    </row>
    <row r="12" spans="1:16" s="3" customFormat="1" ht="25" customHeight="1" x14ac:dyDescent="0.2">
      <c r="A12" s="224" t="s">
        <v>13</v>
      </c>
      <c r="B12" s="49">
        <f ca="1">'Seasons Summary'!J17</f>
        <v>65</v>
      </c>
      <c r="C12" s="47">
        <f t="shared" ca="1" si="0"/>
        <v>10</v>
      </c>
      <c r="D12" s="49">
        <f ca="1">'Seasons Summary'!U17</f>
        <v>95</v>
      </c>
      <c r="E12" s="47">
        <f t="shared" ca="1" si="1"/>
        <v>2</v>
      </c>
      <c r="F12" s="49">
        <f ca="1">'Seasons Summary'!AF17</f>
        <v>51</v>
      </c>
      <c r="G12" s="47">
        <f t="shared" ca="1" si="2"/>
        <v>15</v>
      </c>
      <c r="H12" s="49">
        <f ca="1">'Seasons Summary'!AQ17</f>
        <v>63</v>
      </c>
      <c r="I12" s="47">
        <f t="shared" ca="1" si="3"/>
        <v>11</v>
      </c>
      <c r="J12" s="49">
        <f ca="1">'Seasons Summary'!BB17</f>
        <v>77</v>
      </c>
      <c r="K12" s="47">
        <f t="shared" ca="1" si="4"/>
        <v>3</v>
      </c>
      <c r="L12" s="56"/>
      <c r="M12" s="49">
        <f t="shared" ca="1" si="5"/>
        <v>70.2</v>
      </c>
      <c r="N12" s="47">
        <f t="shared" ca="1" si="6"/>
        <v>9</v>
      </c>
      <c r="O12" s="56"/>
      <c r="P12" s="72"/>
    </row>
    <row r="13" spans="1:16" s="3" customFormat="1" ht="25" customHeight="1" x14ac:dyDescent="0.2">
      <c r="A13" s="213" t="s">
        <v>4</v>
      </c>
      <c r="B13" s="49">
        <f ca="1">'Seasons Summary'!J8</f>
        <v>58</v>
      </c>
      <c r="C13" s="47">
        <f t="shared" ca="1" si="0"/>
        <v>12</v>
      </c>
      <c r="D13" s="49">
        <f ca="1">'Seasons Summary'!U8</f>
        <v>53</v>
      </c>
      <c r="E13" s="47">
        <f t="shared" ca="1" si="1"/>
        <v>14</v>
      </c>
      <c r="F13" s="49">
        <f ca="1">'Seasons Summary'!AF8</f>
        <v>75</v>
      </c>
      <c r="G13" s="47">
        <f t="shared" ca="1" si="2"/>
        <v>6</v>
      </c>
      <c r="H13" s="49">
        <f ca="1">'Seasons Summary'!AQ8</f>
        <v>62</v>
      </c>
      <c r="I13" s="47">
        <f t="shared" ca="1" si="3"/>
        <v>12</v>
      </c>
      <c r="J13" s="49">
        <f ca="1">'Seasons Summary'!BB8</f>
        <v>90</v>
      </c>
      <c r="K13" s="47">
        <f t="shared" ca="1" si="4"/>
        <v>1</v>
      </c>
      <c r="L13" s="56"/>
      <c r="M13" s="49">
        <f t="shared" ca="1" si="5"/>
        <v>67.599999999999994</v>
      </c>
      <c r="N13" s="47">
        <f t="shared" ca="1" si="6"/>
        <v>10</v>
      </c>
      <c r="O13" s="56"/>
      <c r="P13" s="72"/>
    </row>
    <row r="14" spans="1:16" s="3" customFormat="1" ht="25" customHeight="1" x14ac:dyDescent="0.2">
      <c r="A14" s="223" t="s">
        <v>8</v>
      </c>
      <c r="B14" s="49">
        <f ca="1">'Seasons Summary'!J10</f>
        <v>81</v>
      </c>
      <c r="C14" s="47">
        <f t="shared" ca="1" si="0"/>
        <v>5</v>
      </c>
      <c r="D14" s="49">
        <f ca="1">'Seasons Summary'!U10</f>
        <v>80</v>
      </c>
      <c r="E14" s="47">
        <f t="shared" ca="1" si="1"/>
        <v>5</v>
      </c>
      <c r="F14" s="49">
        <f ca="1">'Seasons Summary'!AF10</f>
        <v>65</v>
      </c>
      <c r="G14" s="47">
        <f t="shared" ca="1" si="2"/>
        <v>9</v>
      </c>
      <c r="H14" s="49">
        <f ca="1">'Seasons Summary'!AQ10</f>
        <v>65</v>
      </c>
      <c r="I14" s="47">
        <f t="shared" ca="1" si="3"/>
        <v>10</v>
      </c>
      <c r="J14" s="49">
        <f ca="1">'Seasons Summary'!BB10</f>
        <v>46</v>
      </c>
      <c r="K14" s="47">
        <f t="shared" ca="1" si="4"/>
        <v>16</v>
      </c>
      <c r="L14" s="56"/>
      <c r="M14" s="49">
        <f t="shared" ca="1" si="5"/>
        <v>67.400000000000006</v>
      </c>
      <c r="N14" s="47">
        <f t="shared" ca="1" si="6"/>
        <v>11</v>
      </c>
      <c r="O14" s="56"/>
      <c r="P14" s="72"/>
    </row>
    <row r="15" spans="1:16" s="3" customFormat="1" ht="25" customHeight="1" x14ac:dyDescent="0.2">
      <c r="A15" s="172" t="s">
        <v>14</v>
      </c>
      <c r="B15" s="49">
        <f ca="1">'Seasons Summary'!J5</f>
        <v>52</v>
      </c>
      <c r="C15" s="47">
        <f t="shared" ca="1" si="0"/>
        <v>15</v>
      </c>
      <c r="D15" s="49">
        <f ca="1">'Seasons Summary'!U5</f>
        <v>58</v>
      </c>
      <c r="E15" s="47">
        <f t="shared" ca="1" si="1"/>
        <v>12</v>
      </c>
      <c r="F15" s="49">
        <f ca="1">'Seasons Summary'!AF5</f>
        <v>79</v>
      </c>
      <c r="G15" s="47">
        <f t="shared" ca="1" si="2"/>
        <v>5</v>
      </c>
      <c r="H15" s="49">
        <f ca="1">'Seasons Summary'!AQ5</f>
        <v>73</v>
      </c>
      <c r="I15" s="47">
        <f t="shared" ca="1" si="3"/>
        <v>9</v>
      </c>
      <c r="J15" s="49">
        <f ca="1">'Seasons Summary'!BB5</f>
        <v>67</v>
      </c>
      <c r="K15" s="47">
        <f t="shared" ca="1" si="4"/>
        <v>11</v>
      </c>
      <c r="L15" s="56"/>
      <c r="M15" s="49">
        <f t="shared" ca="1" si="5"/>
        <v>65.8</v>
      </c>
      <c r="N15" s="47">
        <f t="shared" ca="1" si="6"/>
        <v>12</v>
      </c>
      <c r="O15" s="56"/>
      <c r="P15" s="72"/>
    </row>
    <row r="16" spans="1:16" s="3" customFormat="1" ht="25" customHeight="1" x14ac:dyDescent="0.2">
      <c r="A16" s="225" t="s">
        <v>17</v>
      </c>
      <c r="B16" s="49">
        <f ca="1">'Seasons Summary'!J12</f>
        <v>67</v>
      </c>
      <c r="C16" s="47">
        <f t="shared" ca="1" si="0"/>
        <v>8</v>
      </c>
      <c r="D16" s="49">
        <f ca="1">'Seasons Summary'!U12</f>
        <v>60</v>
      </c>
      <c r="E16" s="47">
        <f t="shared" ca="1" si="1"/>
        <v>11</v>
      </c>
      <c r="F16" s="49">
        <f ca="1">'Seasons Summary'!AF12</f>
        <v>57</v>
      </c>
      <c r="G16" s="47">
        <f t="shared" ca="1" si="2"/>
        <v>12</v>
      </c>
      <c r="H16" s="49">
        <f ca="1">'Seasons Summary'!AQ12</f>
        <v>59</v>
      </c>
      <c r="I16" s="47">
        <f t="shared" ca="1" si="3"/>
        <v>13</v>
      </c>
      <c r="J16" s="49">
        <f ca="1">'Seasons Summary'!BB12</f>
        <v>77</v>
      </c>
      <c r="K16" s="47">
        <f t="shared" ca="1" si="4"/>
        <v>3</v>
      </c>
      <c r="L16" s="56"/>
      <c r="M16" s="49">
        <f t="shared" ca="1" si="5"/>
        <v>64</v>
      </c>
      <c r="N16" s="47">
        <f t="shared" ca="1" si="6"/>
        <v>13</v>
      </c>
      <c r="O16" s="56"/>
      <c r="P16" s="72"/>
    </row>
    <row r="17" spans="1:16" s="3" customFormat="1" ht="25" customHeight="1" x14ac:dyDescent="0.2">
      <c r="A17" s="222" t="s">
        <v>16</v>
      </c>
      <c r="B17" s="49">
        <f ca="1">'Seasons Summary'!J15</f>
        <v>50</v>
      </c>
      <c r="C17" s="47">
        <f t="shared" ca="1" si="0"/>
        <v>16</v>
      </c>
      <c r="D17" s="49">
        <f ca="1">'Seasons Summary'!U15</f>
        <v>52</v>
      </c>
      <c r="E17" s="47">
        <f t="shared" ca="1" si="1"/>
        <v>15</v>
      </c>
      <c r="F17" s="49">
        <f ca="1">'Seasons Summary'!AF15</f>
        <v>64</v>
      </c>
      <c r="G17" s="47">
        <f t="shared" ca="1" si="2"/>
        <v>10</v>
      </c>
      <c r="H17" s="49">
        <f ca="1">'Seasons Summary'!AQ15</f>
        <v>80</v>
      </c>
      <c r="I17" s="47">
        <f t="shared" ca="1" si="3"/>
        <v>5</v>
      </c>
      <c r="J17" s="49">
        <f ca="1">'Seasons Summary'!BB15</f>
        <v>73</v>
      </c>
      <c r="K17" s="47">
        <f t="shared" ca="1" si="4"/>
        <v>7</v>
      </c>
      <c r="L17" s="56"/>
      <c r="M17" s="49">
        <f t="shared" ca="1" si="5"/>
        <v>63.8</v>
      </c>
      <c r="N17" s="47">
        <f t="shared" ca="1" si="6"/>
        <v>14</v>
      </c>
      <c r="O17" s="56"/>
      <c r="P17" s="72"/>
    </row>
    <row r="18" spans="1:16" s="3" customFormat="1" ht="25" customHeight="1" x14ac:dyDescent="0.2">
      <c r="A18" s="219" t="s">
        <v>7</v>
      </c>
      <c r="B18" s="49">
        <f ca="1">'Seasons Summary'!J9</f>
        <v>66</v>
      </c>
      <c r="C18" s="47">
        <f t="shared" ca="1" si="0"/>
        <v>9</v>
      </c>
      <c r="D18" s="49">
        <f ca="1">'Seasons Summary'!U9</f>
        <v>62</v>
      </c>
      <c r="E18" s="47">
        <f t="shared" ca="1" si="1"/>
        <v>10</v>
      </c>
      <c r="F18" s="49">
        <f ca="1">'Seasons Summary'!AF9</f>
        <v>52</v>
      </c>
      <c r="G18" s="47">
        <f t="shared" ca="1" si="2"/>
        <v>14</v>
      </c>
      <c r="H18" s="49">
        <f ca="1">'Seasons Summary'!AQ9</f>
        <v>49</v>
      </c>
      <c r="I18" s="47">
        <f t="shared" ca="1" si="3"/>
        <v>15</v>
      </c>
      <c r="J18" s="49">
        <f ca="1">'Seasons Summary'!BB9</f>
        <v>75</v>
      </c>
      <c r="K18" s="47">
        <f t="shared" ca="1" si="4"/>
        <v>5</v>
      </c>
      <c r="L18" s="56"/>
      <c r="M18" s="49">
        <f t="shared" ca="1" si="5"/>
        <v>60.8</v>
      </c>
      <c r="N18" s="47">
        <f t="shared" ca="1" si="6"/>
        <v>15</v>
      </c>
      <c r="O18" s="56"/>
      <c r="P18" s="72"/>
    </row>
    <row r="19" spans="1:16" s="3" customFormat="1" ht="25" customHeight="1" x14ac:dyDescent="0.2">
      <c r="A19" s="86" t="s">
        <v>11</v>
      </c>
      <c r="B19" s="49">
        <f ca="1">'Seasons Summary'!J16</f>
        <v>46</v>
      </c>
      <c r="C19" s="47">
        <f t="shared" ca="1" si="0"/>
        <v>17</v>
      </c>
      <c r="D19" s="49">
        <f ca="1">'Seasons Summary'!U16</f>
        <v>32</v>
      </c>
      <c r="E19" s="47">
        <f t="shared" ca="1" si="1"/>
        <v>18</v>
      </c>
      <c r="F19" s="49">
        <f ca="1">'Seasons Summary'!AF16</f>
        <v>69</v>
      </c>
      <c r="G19" s="47">
        <f t="shared" ca="1" si="2"/>
        <v>7</v>
      </c>
      <c r="H19" s="49">
        <f ca="1">'Seasons Summary'!AQ16</f>
        <v>33</v>
      </c>
      <c r="I19" s="47">
        <f t="shared" ca="1" si="3"/>
        <v>18</v>
      </c>
      <c r="J19" s="49">
        <f ca="1">'Seasons Summary'!BB16</f>
        <v>46</v>
      </c>
      <c r="K19" s="47">
        <f t="shared" ca="1" si="4"/>
        <v>16</v>
      </c>
      <c r="L19" s="56"/>
      <c r="M19" s="49">
        <f t="shared" ca="1" si="5"/>
        <v>45.2</v>
      </c>
      <c r="N19" s="47">
        <f t="shared" ca="1" si="6"/>
        <v>16</v>
      </c>
      <c r="O19" s="56"/>
      <c r="P19" s="72"/>
    </row>
    <row r="20" spans="1:16" s="3" customFormat="1" ht="25" customHeight="1" x14ac:dyDescent="0.2">
      <c r="A20" s="91" t="s">
        <v>18</v>
      </c>
      <c r="B20" s="49">
        <f ca="1">'Seasons Summary'!J21</f>
        <v>56</v>
      </c>
      <c r="C20" s="47">
        <f t="shared" ca="1" si="0"/>
        <v>13</v>
      </c>
      <c r="D20" s="49">
        <f ca="1">'Seasons Summary'!U21</f>
        <v>43</v>
      </c>
      <c r="E20" s="47">
        <f t="shared" ca="1" si="1"/>
        <v>16</v>
      </c>
      <c r="F20" s="49">
        <f ca="1">'Seasons Summary'!AF21</f>
        <v>45</v>
      </c>
      <c r="G20" s="47">
        <f t="shared" ca="1" si="2"/>
        <v>17</v>
      </c>
      <c r="H20" s="49">
        <f ca="1">'Seasons Summary'!AQ21</f>
        <v>35</v>
      </c>
      <c r="I20" s="47">
        <f t="shared" ca="1" si="3"/>
        <v>17</v>
      </c>
      <c r="J20" s="49">
        <f ca="1">'Seasons Summary'!BB21</f>
        <v>43</v>
      </c>
      <c r="K20" s="47">
        <f t="shared" ca="1" si="4"/>
        <v>18</v>
      </c>
      <c r="L20" s="56"/>
      <c r="M20" s="49">
        <f t="shared" ca="1" si="5"/>
        <v>44.4</v>
      </c>
      <c r="N20" s="47">
        <f t="shared" ca="1" si="6"/>
        <v>17</v>
      </c>
      <c r="O20" s="56"/>
      <c r="P20" s="72"/>
    </row>
    <row r="21" spans="1:16" s="3" customFormat="1" ht="25" customHeight="1" thickBot="1" x14ac:dyDescent="0.25">
      <c r="A21" s="221" t="s">
        <v>5</v>
      </c>
      <c r="B21" s="95">
        <f ca="1">'Seasons Summary'!J18</f>
        <v>38</v>
      </c>
      <c r="C21" s="96">
        <f t="shared" ca="1" si="0"/>
        <v>18</v>
      </c>
      <c r="D21" s="95">
        <f ca="1">'Seasons Summary'!U18</f>
        <v>41</v>
      </c>
      <c r="E21" s="96">
        <f t="shared" ca="1" si="1"/>
        <v>17</v>
      </c>
      <c r="F21" s="95">
        <f ca="1">'Seasons Summary'!AF18</f>
        <v>38</v>
      </c>
      <c r="G21" s="96">
        <f t="shared" ca="1" si="2"/>
        <v>18</v>
      </c>
      <c r="H21" s="95">
        <f ca="1">'Seasons Summary'!AQ18</f>
        <v>40</v>
      </c>
      <c r="I21" s="96">
        <f t="shared" ca="1" si="3"/>
        <v>16</v>
      </c>
      <c r="J21" s="49">
        <f ca="1">'Seasons Summary'!BB18</f>
        <v>55</v>
      </c>
      <c r="K21" s="96">
        <f t="shared" ca="1" si="4"/>
        <v>13</v>
      </c>
      <c r="L21" s="62"/>
      <c r="M21" s="49">
        <f t="shared" ca="1" si="5"/>
        <v>42.4</v>
      </c>
      <c r="N21" s="96">
        <f t="shared" ca="1" si="6"/>
        <v>18</v>
      </c>
      <c r="O21" s="62"/>
      <c r="P21" s="72"/>
    </row>
    <row r="22" spans="1:16" x14ac:dyDescent="0.2">
      <c r="P22" s="69"/>
    </row>
  </sheetData>
  <conditionalFormatting sqref="B4:B21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{738DFEC5-1FCD-E34F-AFB6-5561B8F2A54C}</x14:id>
        </ext>
      </extLst>
    </cfRule>
  </conditionalFormatting>
  <conditionalFormatting sqref="D4:D21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{EDB7633A-D4A6-B943-BDF5-C34B0D359747}</x14:id>
        </ext>
      </extLst>
    </cfRule>
  </conditionalFormatting>
  <conditionalFormatting sqref="F4:F21">
    <cfRule type="dataBar" priority="21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{B70235C1-18CD-DE4B-9EF8-0C2B734E1EA5}</x14:id>
        </ext>
      </extLst>
    </cfRule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{19E4CD50-FC05-5F44-BB2D-A7069752F98E}</x14:id>
        </ext>
      </extLst>
    </cfRule>
  </conditionalFormatting>
  <conditionalFormatting sqref="H4:H2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{E30F67FF-1D5C-EA4E-A507-630395D4F4F6}</x14:id>
        </ext>
      </extLst>
    </cfRule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{CC1D3444-B0D5-244D-8C47-229F8AB795E8}</x14:id>
        </ext>
      </extLst>
    </cfRule>
  </conditionalFormatting>
  <conditionalFormatting sqref="J4:J21">
    <cfRule type="dataBar" priority="3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{52BCF52E-BF17-0141-BC08-D37931929DFE}</x14:id>
        </ext>
      </extLst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{3C07B67F-3D91-AD4E-B496-EF2026B5A07F}</x14:id>
        </ext>
      </extLst>
    </cfRule>
  </conditionalFormatting>
  <conditionalFormatting sqref="M4:M21">
    <cfRule type="dataBar" priority="23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{4F92C5AD-9FC5-9A44-85CF-3DB8A52D13C1}</x14:id>
        </ext>
      </extLst>
    </cfRule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{35D1878A-55A6-7F4F-95BE-772FC9298CEF}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8DFEC5-1FCD-E34F-AFB6-5561B8F2A5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B4:B21</xm:sqref>
        </x14:conditionalFormatting>
        <x14:conditionalFormatting xmlns:xm="http://schemas.microsoft.com/office/excel/2006/main">
          <x14:cfRule type="dataBar" id="{EDB7633A-D4A6-B943-BDF5-C34B0D3597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D4:D21</xm:sqref>
        </x14:conditionalFormatting>
        <x14:conditionalFormatting xmlns:xm="http://schemas.microsoft.com/office/excel/2006/main">
          <x14:cfRule type="dataBar" id="{B70235C1-18CD-DE4B-9EF8-0C2B734E1EA5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14:cfRule type="dataBar" id="{19E4CD50-FC05-5F44-BB2D-A7069752F9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F4:F21</xm:sqref>
        </x14:conditionalFormatting>
        <x14:conditionalFormatting xmlns:xm="http://schemas.microsoft.com/office/excel/2006/main">
          <x14:cfRule type="dataBar" id="{E30F67FF-1D5C-EA4E-A507-630395D4F4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C1D3444-B0D5-244D-8C47-229F8AB795E8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H4:H21</xm:sqref>
        </x14:conditionalFormatting>
        <x14:conditionalFormatting xmlns:xm="http://schemas.microsoft.com/office/excel/2006/main">
          <x14:cfRule type="dataBar" id="{52BCF52E-BF17-0141-BC08-D37931929DFE}">
            <x14:dataBar minLength="0" maxLength="100" border="1" negativeBarBorderColorSameAsPositive="0">
              <x14:cfvo type="min"/>
              <x14:cfvo type="max"/>
              <x14:borderColor rgb="FFD883FF"/>
              <x14:negativeFillColor rgb="FFF7DBFF"/>
              <x14:negativeBorderColor rgb="FFF7DBFF"/>
              <x14:axisColor rgb="FF000000"/>
            </x14:dataBar>
          </x14:cfRule>
          <x14:cfRule type="dataBar" id="{3C07B67F-3D91-AD4E-B496-EF2026B5A0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J4:J21</xm:sqref>
        </x14:conditionalFormatting>
        <x14:conditionalFormatting xmlns:xm="http://schemas.microsoft.com/office/excel/2006/main">
          <x14:cfRule type="dataBar" id="{4F92C5AD-9FC5-9A44-85CF-3DB8A52D13C1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35D1878A-55A6-7F4F-95BE-772FC9298C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M4:M21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39575-BAA9-3342-90BE-2B845CB406F8}">
  <sheetPr>
    <tabColor rgb="FFFFC000"/>
  </sheetPr>
  <dimension ref="A1:P25"/>
  <sheetViews>
    <sheetView zoomScale="114" workbookViewId="0">
      <pane xSplit="1" topLeftCell="B1" activePane="topRight" state="frozen"/>
      <selection activeCell="A4" sqref="A4"/>
      <selection pane="topRight" activeCell="B4" sqref="B4"/>
    </sheetView>
  </sheetViews>
  <sheetFormatPr baseColWidth="10" defaultRowHeight="16" x14ac:dyDescent="0.2"/>
  <cols>
    <col min="1" max="1" width="30.33203125" bestFit="1" customWidth="1"/>
    <col min="2" max="2" width="11" customWidth="1"/>
    <col min="3" max="3" width="3.6640625" customWidth="1"/>
    <col min="4" max="4" width="11" customWidth="1"/>
    <col min="5" max="5" width="3.6640625" customWidth="1"/>
    <col min="6" max="6" width="11" customWidth="1"/>
    <col min="7" max="7" width="3.6640625" customWidth="1"/>
    <col min="8" max="8" width="11" customWidth="1"/>
    <col min="9" max="9" width="3.6640625" customWidth="1"/>
    <col min="10" max="10" width="11" customWidth="1"/>
    <col min="11" max="12" width="3.6640625" customWidth="1"/>
    <col min="13" max="13" width="11" customWidth="1"/>
    <col min="14" max="15" width="3.6640625" customWidth="1"/>
  </cols>
  <sheetData>
    <row r="1" spans="1:16" ht="35" x14ac:dyDescent="0.35">
      <c r="A1" s="67">
        <f>'Seasons Summary'!B24</f>
        <v>2023</v>
      </c>
      <c r="P1" s="69"/>
    </row>
    <row r="2" spans="1:16" ht="17" thickBot="1" x14ac:dyDescent="0.25">
      <c r="P2" s="69"/>
    </row>
    <row r="3" spans="1:16" ht="52" thickBot="1" x14ac:dyDescent="0.25">
      <c r="A3" s="93" t="s">
        <v>0</v>
      </c>
      <c r="B3" s="27" t="s">
        <v>327</v>
      </c>
      <c r="C3" s="227" t="s">
        <v>343</v>
      </c>
      <c r="D3" s="30" t="s">
        <v>328</v>
      </c>
      <c r="E3" s="232" t="s">
        <v>343</v>
      </c>
      <c r="F3" s="44" t="s">
        <v>329</v>
      </c>
      <c r="G3" s="231" t="s">
        <v>343</v>
      </c>
      <c r="H3" s="33" t="s">
        <v>330</v>
      </c>
      <c r="I3" s="230" t="s">
        <v>343</v>
      </c>
      <c r="J3" s="186" t="s">
        <v>364</v>
      </c>
      <c r="K3" s="229" t="s">
        <v>343</v>
      </c>
      <c r="L3" s="94"/>
      <c r="M3" s="36" t="s">
        <v>340</v>
      </c>
      <c r="N3" s="228" t="s">
        <v>343</v>
      </c>
      <c r="O3" s="94"/>
      <c r="P3" s="69"/>
    </row>
    <row r="4" spans="1:16" ht="25" customHeight="1" x14ac:dyDescent="0.2">
      <c r="A4" s="75" t="s">
        <v>14</v>
      </c>
      <c r="B4" s="49">
        <f ca="1">'Seasons Summary'!J28</f>
        <v>65</v>
      </c>
      <c r="C4" s="47">
        <f ca="1">RANK(B4,B$4:B$21)</f>
        <v>8</v>
      </c>
      <c r="D4" s="49">
        <f ca="1">'Seasons Summary'!U28</f>
        <v>91</v>
      </c>
      <c r="E4" s="47">
        <f ca="1">RANK(D4,D$4:D$21)</f>
        <v>1</v>
      </c>
      <c r="F4" s="49">
        <f ca="1">'Seasons Summary'!AF28</f>
        <v>88</v>
      </c>
      <c r="G4" s="47">
        <f ca="1">RANK(F4,F$4:F$21)</f>
        <v>3</v>
      </c>
      <c r="H4" s="49">
        <f ca="1">'Seasons Summary'!AQ28</f>
        <v>80</v>
      </c>
      <c r="I4" s="47">
        <f ca="1">RANK(H4,H$4:H$21)</f>
        <v>6</v>
      </c>
      <c r="J4" s="49">
        <f ca="1">'Seasons Summary'!BB28</f>
        <v>71</v>
      </c>
      <c r="K4" s="47">
        <f t="shared" ref="K4:K21" ca="1" si="0">RANK(J4,J$4:J$21)</f>
        <v>6</v>
      </c>
      <c r="L4" s="50"/>
      <c r="M4" s="49">
        <f ca="1">AVERAGE(B4,D4,F4,H4,J4)</f>
        <v>79</v>
      </c>
      <c r="N4" s="47">
        <f ca="1">RANK(M4,M$4:M$21)</f>
        <v>2</v>
      </c>
      <c r="O4" s="50"/>
      <c r="P4" s="69"/>
    </row>
    <row r="5" spans="1:16" ht="25" customHeight="1" x14ac:dyDescent="0.2">
      <c r="A5" s="76" t="s">
        <v>10</v>
      </c>
      <c r="B5" s="49">
        <f ca="1">'Seasons Summary'!J29</f>
        <v>85</v>
      </c>
      <c r="C5" s="47">
        <f t="shared" ref="C5:E21" ca="1" si="1">RANK(B5,B$4:B$21)</f>
        <v>3</v>
      </c>
      <c r="D5" s="49">
        <f ca="1">'Seasons Summary'!U29</f>
        <v>88</v>
      </c>
      <c r="E5" s="47">
        <f t="shared" ca="1" si="1"/>
        <v>2</v>
      </c>
      <c r="F5" s="49">
        <f ca="1">'Seasons Summary'!AF29</f>
        <v>88</v>
      </c>
      <c r="G5" s="47">
        <f t="shared" ref="G5:G21" ca="1" si="2">RANK(F5,F$4:F$21)</f>
        <v>3</v>
      </c>
      <c r="H5" s="49">
        <f ca="1">'Seasons Summary'!AQ29</f>
        <v>71</v>
      </c>
      <c r="I5" s="47">
        <f t="shared" ref="I5:I21" ca="1" si="3">RANK(H5,H$4:H$21)</f>
        <v>8</v>
      </c>
      <c r="J5" s="49">
        <f ca="1">'Seasons Summary'!BB29</f>
        <v>57</v>
      </c>
      <c r="K5" s="47">
        <f t="shared" ca="1" si="0"/>
        <v>15</v>
      </c>
      <c r="L5" s="56"/>
      <c r="M5" s="49">
        <f t="shared" ref="M5:M21" ca="1" si="4">AVERAGE(B5,D5,F5,H5,J5)</f>
        <v>77.8</v>
      </c>
      <c r="N5" s="47">
        <f t="shared" ref="N5:N21" ca="1" si="5">RANK(M5,M$4:M$21)</f>
        <v>4</v>
      </c>
      <c r="O5" s="56"/>
      <c r="P5" s="69"/>
    </row>
    <row r="6" spans="1:16" ht="25" customHeight="1" x14ac:dyDescent="0.2">
      <c r="A6" s="77" t="s">
        <v>6</v>
      </c>
      <c r="B6" s="49">
        <f ca="1">'Seasons Summary'!J30</f>
        <v>83</v>
      </c>
      <c r="C6" s="47">
        <f t="shared" ca="1" si="1"/>
        <v>4</v>
      </c>
      <c r="D6" s="49">
        <f ca="1">'Seasons Summary'!U30</f>
        <v>63</v>
      </c>
      <c r="E6" s="47">
        <f t="shared" ca="1" si="1"/>
        <v>10</v>
      </c>
      <c r="F6" s="49">
        <f ca="1">'Seasons Summary'!AF30</f>
        <v>57</v>
      </c>
      <c r="G6" s="47">
        <f t="shared" ca="1" si="2"/>
        <v>13</v>
      </c>
      <c r="H6" s="49">
        <f ca="1">'Seasons Summary'!AQ30</f>
        <v>87</v>
      </c>
      <c r="I6" s="47">
        <f t="shared" ca="1" si="3"/>
        <v>4</v>
      </c>
      <c r="J6" s="49">
        <f ca="1">'Seasons Summary'!BB30</f>
        <v>65</v>
      </c>
      <c r="K6" s="47">
        <f t="shared" ca="1" si="0"/>
        <v>10</v>
      </c>
      <c r="L6" s="56"/>
      <c r="M6" s="49">
        <f t="shared" ca="1" si="4"/>
        <v>71</v>
      </c>
      <c r="N6" s="47">
        <f t="shared" ca="1" si="5"/>
        <v>8</v>
      </c>
      <c r="O6" s="56"/>
      <c r="P6" s="69"/>
    </row>
    <row r="7" spans="1:16" ht="25" customHeight="1" x14ac:dyDescent="0.2">
      <c r="A7" s="78" t="s">
        <v>4</v>
      </c>
      <c r="B7" s="49">
        <f ca="1">'Seasons Summary'!J31</f>
        <v>64</v>
      </c>
      <c r="C7" s="47">
        <f t="shared" ca="1" si="1"/>
        <v>9</v>
      </c>
      <c r="D7" s="49">
        <f ca="1">'Seasons Summary'!U31</f>
        <v>83</v>
      </c>
      <c r="E7" s="47">
        <f t="shared" ca="1" si="1"/>
        <v>5</v>
      </c>
      <c r="F7" s="49">
        <f ca="1">'Seasons Summary'!AF31</f>
        <v>95</v>
      </c>
      <c r="G7" s="47">
        <f t="shared" ca="1" si="2"/>
        <v>1</v>
      </c>
      <c r="H7" s="49">
        <f ca="1">'Seasons Summary'!AQ31</f>
        <v>82</v>
      </c>
      <c r="I7" s="47">
        <f t="shared" ca="1" si="3"/>
        <v>5</v>
      </c>
      <c r="J7" s="49">
        <f ca="1">'Seasons Summary'!BB31</f>
        <v>69</v>
      </c>
      <c r="K7" s="47">
        <f t="shared" ca="1" si="0"/>
        <v>8</v>
      </c>
      <c r="L7" s="56"/>
      <c r="M7" s="49">
        <f t="shared" ca="1" si="4"/>
        <v>78.599999999999994</v>
      </c>
      <c r="N7" s="47">
        <f t="shared" ca="1" si="5"/>
        <v>3</v>
      </c>
      <c r="O7" s="56"/>
      <c r="P7" s="69"/>
    </row>
    <row r="8" spans="1:16" ht="25" customHeight="1" x14ac:dyDescent="0.2">
      <c r="A8" s="79" t="s">
        <v>7</v>
      </c>
      <c r="B8" s="49">
        <f ca="1">'Seasons Summary'!J32</f>
        <v>49</v>
      </c>
      <c r="C8" s="47">
        <f t="shared" ca="1" si="1"/>
        <v>16</v>
      </c>
      <c r="D8" s="49">
        <f ca="1">'Seasons Summary'!U32</f>
        <v>85</v>
      </c>
      <c r="E8" s="47">
        <f t="shared" ca="1" si="1"/>
        <v>3</v>
      </c>
      <c r="F8" s="49">
        <f ca="1">'Seasons Summary'!AF32</f>
        <v>69</v>
      </c>
      <c r="G8" s="47">
        <f t="shared" ca="1" si="2"/>
        <v>8</v>
      </c>
      <c r="H8" s="49">
        <f ca="1">'Seasons Summary'!AQ32</f>
        <v>48</v>
      </c>
      <c r="I8" s="47">
        <f t="shared" ca="1" si="3"/>
        <v>15</v>
      </c>
      <c r="J8" s="49">
        <f ca="1">'Seasons Summary'!BB32</f>
        <v>58</v>
      </c>
      <c r="K8" s="47">
        <f t="shared" ca="1" si="0"/>
        <v>12</v>
      </c>
      <c r="L8" s="56"/>
      <c r="M8" s="49">
        <f t="shared" ca="1" si="4"/>
        <v>61.8</v>
      </c>
      <c r="N8" s="47">
        <f t="shared" ca="1" si="5"/>
        <v>12</v>
      </c>
      <c r="O8" s="56"/>
      <c r="P8" s="69"/>
    </row>
    <row r="9" spans="1:16" ht="25" customHeight="1" x14ac:dyDescent="0.2">
      <c r="A9" s="80" t="s">
        <v>8</v>
      </c>
      <c r="B9" s="49">
        <f ca="1">'Seasons Summary'!J33</f>
        <v>56</v>
      </c>
      <c r="C9" s="47">
        <f t="shared" ca="1" si="1"/>
        <v>14</v>
      </c>
      <c r="D9" s="49">
        <f ca="1">'Seasons Summary'!U33</f>
        <v>41</v>
      </c>
      <c r="E9" s="47">
        <f t="shared" ca="1" si="1"/>
        <v>16</v>
      </c>
      <c r="F9" s="49">
        <f ca="1">'Seasons Summary'!AF33</f>
        <v>70</v>
      </c>
      <c r="G9" s="47">
        <f t="shared" ca="1" si="2"/>
        <v>6</v>
      </c>
      <c r="H9" s="49">
        <f ca="1">'Seasons Summary'!AQ33</f>
        <v>54</v>
      </c>
      <c r="I9" s="47">
        <f t="shared" ca="1" si="3"/>
        <v>13</v>
      </c>
      <c r="J9" s="49">
        <f ca="1">'Seasons Summary'!BB33</f>
        <v>58</v>
      </c>
      <c r="K9" s="47">
        <f t="shared" ca="1" si="0"/>
        <v>12</v>
      </c>
      <c r="L9" s="56"/>
      <c r="M9" s="49">
        <f t="shared" ca="1" si="4"/>
        <v>55.8</v>
      </c>
      <c r="N9" s="47">
        <f t="shared" ca="1" si="5"/>
        <v>15</v>
      </c>
      <c r="O9" s="56"/>
      <c r="P9" s="69"/>
    </row>
    <row r="10" spans="1:16" ht="25" customHeight="1" x14ac:dyDescent="0.2">
      <c r="A10" s="81" t="s">
        <v>9</v>
      </c>
      <c r="B10" s="49">
        <f ca="1">'Seasons Summary'!J34</f>
        <v>61</v>
      </c>
      <c r="C10" s="47">
        <f t="shared" ca="1" si="1"/>
        <v>12</v>
      </c>
      <c r="D10" s="49">
        <f ca="1">'Seasons Summary'!U34</f>
        <v>82</v>
      </c>
      <c r="E10" s="47">
        <f t="shared" ca="1" si="1"/>
        <v>6</v>
      </c>
      <c r="F10" s="49">
        <f ca="1">'Seasons Summary'!AF34</f>
        <v>92</v>
      </c>
      <c r="G10" s="47">
        <f t="shared" ca="1" si="2"/>
        <v>2</v>
      </c>
      <c r="H10" s="49">
        <f ca="1">'Seasons Summary'!AQ34</f>
        <v>70</v>
      </c>
      <c r="I10" s="47">
        <f t="shared" ca="1" si="3"/>
        <v>10</v>
      </c>
      <c r="J10" s="49">
        <f ca="1">'Seasons Summary'!BB34</f>
        <v>45</v>
      </c>
      <c r="K10" s="47">
        <f t="shared" ca="1" si="0"/>
        <v>17</v>
      </c>
      <c r="L10" s="56"/>
      <c r="M10" s="49">
        <f t="shared" ca="1" si="4"/>
        <v>70</v>
      </c>
      <c r="N10" s="47">
        <f t="shared" ca="1" si="5"/>
        <v>10</v>
      </c>
      <c r="O10" s="56"/>
      <c r="P10" s="69"/>
    </row>
    <row r="11" spans="1:16" ht="25" customHeight="1" x14ac:dyDescent="0.2">
      <c r="A11" s="82" t="s">
        <v>17</v>
      </c>
      <c r="B11" s="49">
        <f ca="1">'Seasons Summary'!J35</f>
        <v>72</v>
      </c>
      <c r="C11" s="47">
        <f t="shared" ca="1" si="1"/>
        <v>6</v>
      </c>
      <c r="D11" s="49">
        <f ca="1">'Seasons Summary'!U35</f>
        <v>60</v>
      </c>
      <c r="E11" s="47">
        <f t="shared" ca="1" si="1"/>
        <v>11</v>
      </c>
      <c r="F11" s="49">
        <f ca="1">'Seasons Summary'!AF35</f>
        <v>55</v>
      </c>
      <c r="G11" s="47">
        <f t="shared" ca="1" si="2"/>
        <v>14</v>
      </c>
      <c r="H11" s="49">
        <f ca="1">'Seasons Summary'!AQ35</f>
        <v>53</v>
      </c>
      <c r="I11" s="47">
        <f t="shared" ca="1" si="3"/>
        <v>14</v>
      </c>
      <c r="J11" s="49">
        <f ca="1">'Seasons Summary'!BB35</f>
        <v>63</v>
      </c>
      <c r="K11" s="47">
        <f t="shared" ca="1" si="0"/>
        <v>11</v>
      </c>
      <c r="L11" s="56"/>
      <c r="M11" s="49">
        <f t="shared" ca="1" si="4"/>
        <v>60.6</v>
      </c>
      <c r="N11" s="47">
        <f t="shared" ca="1" si="5"/>
        <v>13</v>
      </c>
      <c r="O11" s="56"/>
      <c r="P11" s="69"/>
    </row>
    <row r="12" spans="1:16" ht="25" customHeight="1" x14ac:dyDescent="0.2">
      <c r="A12" s="83" t="s">
        <v>3</v>
      </c>
      <c r="B12" s="49">
        <f ca="1">'Seasons Summary'!J36</f>
        <v>61</v>
      </c>
      <c r="C12" s="47">
        <f t="shared" ca="1" si="1"/>
        <v>12</v>
      </c>
      <c r="D12" s="49">
        <f ca="1">'Seasons Summary'!U36</f>
        <v>65</v>
      </c>
      <c r="E12" s="47">
        <f t="shared" ca="1" si="1"/>
        <v>9</v>
      </c>
      <c r="F12" s="49">
        <f ca="1">'Seasons Summary'!AF36</f>
        <v>65</v>
      </c>
      <c r="G12" s="47">
        <f t="shared" ca="1" si="2"/>
        <v>10</v>
      </c>
      <c r="H12" s="49">
        <f ca="1">'Seasons Summary'!AQ36</f>
        <v>71</v>
      </c>
      <c r="I12" s="47">
        <f t="shared" ca="1" si="3"/>
        <v>8</v>
      </c>
      <c r="J12" s="49">
        <f ca="1">'Seasons Summary'!BB36</f>
        <v>95</v>
      </c>
      <c r="K12" s="47">
        <f t="shared" ca="1" si="0"/>
        <v>1</v>
      </c>
      <c r="L12" s="56"/>
      <c r="M12" s="49">
        <f t="shared" ca="1" si="4"/>
        <v>71.400000000000006</v>
      </c>
      <c r="N12" s="47">
        <f t="shared" ca="1" si="5"/>
        <v>7</v>
      </c>
      <c r="O12" s="56"/>
      <c r="P12" s="69"/>
    </row>
    <row r="13" spans="1:16" ht="25" customHeight="1" x14ac:dyDescent="0.2">
      <c r="A13" s="84" t="s">
        <v>2</v>
      </c>
      <c r="B13" s="49">
        <f ca="1">'Seasons Summary'!J37</f>
        <v>73</v>
      </c>
      <c r="C13" s="47">
        <f t="shared" ca="1" si="1"/>
        <v>5</v>
      </c>
      <c r="D13" s="49">
        <f ca="1">'Seasons Summary'!U37</f>
        <v>67</v>
      </c>
      <c r="E13" s="47">
        <f t="shared" ca="1" si="1"/>
        <v>8</v>
      </c>
      <c r="F13" s="49">
        <f ca="1">'Seasons Summary'!AF37</f>
        <v>39</v>
      </c>
      <c r="G13" s="47">
        <f t="shared" ca="1" si="2"/>
        <v>18</v>
      </c>
      <c r="H13" s="49">
        <f ca="1">'Seasons Summary'!AQ37</f>
        <v>39</v>
      </c>
      <c r="I13" s="47">
        <f t="shared" ca="1" si="3"/>
        <v>16</v>
      </c>
      <c r="J13" s="49">
        <f ca="1">'Seasons Summary'!BB37</f>
        <v>43</v>
      </c>
      <c r="K13" s="47">
        <f t="shared" ca="1" si="0"/>
        <v>18</v>
      </c>
      <c r="L13" s="56"/>
      <c r="M13" s="49">
        <f t="shared" ca="1" si="4"/>
        <v>52.2</v>
      </c>
      <c r="N13" s="47">
        <f t="shared" ca="1" si="5"/>
        <v>16</v>
      </c>
      <c r="O13" s="56"/>
      <c r="P13" s="69"/>
    </row>
    <row r="14" spans="1:16" ht="25" customHeight="1" x14ac:dyDescent="0.2">
      <c r="A14" s="85" t="s">
        <v>16</v>
      </c>
      <c r="B14" s="49">
        <f ca="1">'Seasons Summary'!J38</f>
        <v>90</v>
      </c>
      <c r="C14" s="47">
        <f t="shared" ca="1" si="1"/>
        <v>2</v>
      </c>
      <c r="D14" s="49">
        <f ca="1">'Seasons Summary'!U38</f>
        <v>59</v>
      </c>
      <c r="E14" s="47">
        <f t="shared" ca="1" si="1"/>
        <v>12</v>
      </c>
      <c r="F14" s="49">
        <f ca="1">'Seasons Summary'!AF38</f>
        <v>63</v>
      </c>
      <c r="G14" s="47">
        <f t="shared" ca="1" si="2"/>
        <v>11</v>
      </c>
      <c r="H14" s="49">
        <f ca="1">'Seasons Summary'!AQ38</f>
        <v>94</v>
      </c>
      <c r="I14" s="47">
        <f t="shared" ca="1" si="3"/>
        <v>1</v>
      </c>
      <c r="J14" s="49">
        <f ca="1">'Seasons Summary'!BB38</f>
        <v>73</v>
      </c>
      <c r="K14" s="47">
        <f t="shared" ca="1" si="0"/>
        <v>5</v>
      </c>
      <c r="L14" s="56"/>
      <c r="M14" s="49">
        <f t="shared" ca="1" si="4"/>
        <v>75.8</v>
      </c>
      <c r="N14" s="47">
        <f t="shared" ca="1" si="5"/>
        <v>5</v>
      </c>
      <c r="O14" s="56"/>
      <c r="P14" s="69"/>
    </row>
    <row r="15" spans="1:16" ht="25" customHeight="1" x14ac:dyDescent="0.2">
      <c r="A15" s="86" t="s">
        <v>11</v>
      </c>
      <c r="B15" s="49">
        <f ca="1">'Seasons Summary'!J39</f>
        <v>51</v>
      </c>
      <c r="C15" s="47">
        <f t="shared" ca="1" si="1"/>
        <v>15</v>
      </c>
      <c r="D15" s="49">
        <f ca="1">'Seasons Summary'!U39</f>
        <v>35</v>
      </c>
      <c r="E15" s="47">
        <f t="shared" ca="1" si="1"/>
        <v>17</v>
      </c>
      <c r="F15" s="49">
        <f ca="1">'Seasons Summary'!AF39</f>
        <v>70</v>
      </c>
      <c r="G15" s="47">
        <f t="shared" ca="1" si="2"/>
        <v>6</v>
      </c>
      <c r="H15" s="49">
        <f ca="1">'Seasons Summary'!AQ39</f>
        <v>36</v>
      </c>
      <c r="I15" s="47">
        <f t="shared" ca="1" si="3"/>
        <v>17</v>
      </c>
      <c r="J15" s="49">
        <f ca="1">'Seasons Summary'!BB39</f>
        <v>52</v>
      </c>
      <c r="K15" s="47">
        <f t="shared" ca="1" si="0"/>
        <v>16</v>
      </c>
      <c r="L15" s="56"/>
      <c r="M15" s="49">
        <f t="shared" ca="1" si="4"/>
        <v>48.8</v>
      </c>
      <c r="N15" s="47">
        <f t="shared" ca="1" si="5"/>
        <v>17</v>
      </c>
      <c r="O15" s="56"/>
      <c r="P15" s="69"/>
    </row>
    <row r="16" spans="1:16" ht="25" customHeight="1" x14ac:dyDescent="0.2">
      <c r="A16" s="87" t="s">
        <v>13</v>
      </c>
      <c r="B16" s="49">
        <f ca="1">'Seasons Summary'!J40</f>
        <v>70</v>
      </c>
      <c r="C16" s="47">
        <f t="shared" ca="1" si="1"/>
        <v>7</v>
      </c>
      <c r="D16" s="49">
        <f ca="1">'Seasons Summary'!U40</f>
        <v>85</v>
      </c>
      <c r="E16" s="47">
        <f t="shared" ca="1" si="1"/>
        <v>3</v>
      </c>
      <c r="F16" s="49">
        <f ca="1">'Seasons Summary'!AF40</f>
        <v>62</v>
      </c>
      <c r="G16" s="47">
        <f t="shared" ca="1" si="2"/>
        <v>12</v>
      </c>
      <c r="H16" s="49">
        <f ca="1">'Seasons Summary'!AQ40</f>
        <v>56</v>
      </c>
      <c r="I16" s="47">
        <f t="shared" ca="1" si="3"/>
        <v>12</v>
      </c>
      <c r="J16" s="49">
        <f ca="1">'Seasons Summary'!BB40</f>
        <v>78</v>
      </c>
      <c r="K16" s="47">
        <f t="shared" ca="1" si="0"/>
        <v>3</v>
      </c>
      <c r="L16" s="56"/>
      <c r="M16" s="49">
        <f t="shared" ca="1" si="4"/>
        <v>70.2</v>
      </c>
      <c r="N16" s="47">
        <f t="shared" ca="1" si="5"/>
        <v>9</v>
      </c>
      <c r="O16" s="56"/>
      <c r="P16" s="69"/>
    </row>
    <row r="17" spans="1:16" ht="25" customHeight="1" x14ac:dyDescent="0.2">
      <c r="A17" s="88" t="s">
        <v>5</v>
      </c>
      <c r="B17" s="49">
        <f ca="1">'Seasons Summary'!J41</f>
        <v>49</v>
      </c>
      <c r="C17" s="47">
        <f t="shared" ca="1" si="1"/>
        <v>16</v>
      </c>
      <c r="D17" s="49">
        <f ca="1">'Seasons Summary'!U41</f>
        <v>59</v>
      </c>
      <c r="E17" s="47">
        <f t="shared" ca="1" si="1"/>
        <v>12</v>
      </c>
      <c r="F17" s="49">
        <f ca="1">'Seasons Summary'!AF41</f>
        <v>48</v>
      </c>
      <c r="G17" s="47">
        <f t="shared" ca="1" si="2"/>
        <v>15</v>
      </c>
      <c r="H17" s="49">
        <f ca="1">'Seasons Summary'!AQ41</f>
        <v>58</v>
      </c>
      <c r="I17" s="47">
        <f t="shared" ca="1" si="3"/>
        <v>11</v>
      </c>
      <c r="J17" s="49">
        <f ca="1">'Seasons Summary'!BB41</f>
        <v>71</v>
      </c>
      <c r="K17" s="47">
        <f t="shared" ca="1" si="0"/>
        <v>6</v>
      </c>
      <c r="L17" s="56"/>
      <c r="M17" s="49">
        <f t="shared" ca="1" si="4"/>
        <v>57</v>
      </c>
      <c r="N17" s="47">
        <f t="shared" ca="1" si="5"/>
        <v>14</v>
      </c>
      <c r="O17" s="56"/>
      <c r="P17" s="69"/>
    </row>
    <row r="18" spans="1:16" ht="25" customHeight="1" x14ac:dyDescent="0.2">
      <c r="A18" s="89" t="s">
        <v>15</v>
      </c>
      <c r="B18" s="49">
        <f ca="1">'Seasons Summary'!J42</f>
        <v>62</v>
      </c>
      <c r="C18" s="47">
        <f t="shared" ca="1" si="1"/>
        <v>11</v>
      </c>
      <c r="D18" s="49">
        <f ca="1">'Seasons Summary'!U42</f>
        <v>57</v>
      </c>
      <c r="E18" s="47">
        <f t="shared" ca="1" si="1"/>
        <v>15</v>
      </c>
      <c r="F18" s="49">
        <f ca="1">'Seasons Summary'!AF42</f>
        <v>42</v>
      </c>
      <c r="G18" s="47">
        <f t="shared" ca="1" si="2"/>
        <v>16</v>
      </c>
      <c r="H18" s="49">
        <f ca="1">'Seasons Summary'!AQ42</f>
        <v>90</v>
      </c>
      <c r="I18" s="47">
        <f t="shared" ca="1" si="3"/>
        <v>3</v>
      </c>
      <c r="J18" s="49">
        <f ca="1">'Seasons Summary'!BB42</f>
        <v>68</v>
      </c>
      <c r="K18" s="47">
        <f t="shared" ca="1" si="0"/>
        <v>9</v>
      </c>
      <c r="L18" s="56"/>
      <c r="M18" s="49">
        <f t="shared" ca="1" si="4"/>
        <v>63.8</v>
      </c>
      <c r="N18" s="47">
        <f t="shared" ca="1" si="5"/>
        <v>11</v>
      </c>
      <c r="O18" s="56"/>
      <c r="P18" s="69"/>
    </row>
    <row r="19" spans="1:16" ht="25" customHeight="1" x14ac:dyDescent="0.2">
      <c r="A19" s="90" t="s">
        <v>1</v>
      </c>
      <c r="B19" s="49">
        <f ca="1">'Seasons Summary'!J43</f>
        <v>64</v>
      </c>
      <c r="C19" s="47">
        <f t="shared" ca="1" si="1"/>
        <v>9</v>
      </c>
      <c r="D19" s="49">
        <f ca="1">'Seasons Summary'!U43</f>
        <v>75</v>
      </c>
      <c r="E19" s="47">
        <f t="shared" ca="1" si="1"/>
        <v>7</v>
      </c>
      <c r="F19" s="49">
        <f ca="1">'Seasons Summary'!AF43</f>
        <v>79</v>
      </c>
      <c r="G19" s="47">
        <f t="shared" ca="1" si="2"/>
        <v>5</v>
      </c>
      <c r="H19" s="49">
        <f ca="1">'Seasons Summary'!AQ43</f>
        <v>92</v>
      </c>
      <c r="I19" s="47">
        <f t="shared" ca="1" si="3"/>
        <v>2</v>
      </c>
      <c r="J19" s="49">
        <f ca="1">'Seasons Summary'!BB43</f>
        <v>88</v>
      </c>
      <c r="K19" s="47">
        <f t="shared" ca="1" si="0"/>
        <v>2</v>
      </c>
      <c r="L19" s="56"/>
      <c r="M19" s="49">
        <f t="shared" ca="1" si="4"/>
        <v>79.599999999999994</v>
      </c>
      <c r="N19" s="47">
        <f t="shared" ca="1" si="5"/>
        <v>1</v>
      </c>
      <c r="O19" s="56"/>
      <c r="P19" s="69"/>
    </row>
    <row r="20" spans="1:16" ht="25" customHeight="1" x14ac:dyDescent="0.2">
      <c r="A20" s="91" t="s">
        <v>18</v>
      </c>
      <c r="B20" s="49">
        <f ca="1">'Seasons Summary'!J44</f>
        <v>43</v>
      </c>
      <c r="C20" s="47">
        <f t="shared" ca="1" si="1"/>
        <v>18</v>
      </c>
      <c r="D20" s="49">
        <f ca="1">'Seasons Summary'!U44</f>
        <v>34</v>
      </c>
      <c r="E20" s="47">
        <f t="shared" ca="1" si="1"/>
        <v>18</v>
      </c>
      <c r="F20" s="49">
        <f ca="1">'Seasons Summary'!AF44</f>
        <v>40</v>
      </c>
      <c r="G20" s="47">
        <f t="shared" ca="1" si="2"/>
        <v>17</v>
      </c>
      <c r="H20" s="49">
        <f ca="1">'Seasons Summary'!AQ44</f>
        <v>33</v>
      </c>
      <c r="I20" s="47">
        <f t="shared" ca="1" si="3"/>
        <v>18</v>
      </c>
      <c r="J20" s="49">
        <f ca="1">'Seasons Summary'!BB44</f>
        <v>58</v>
      </c>
      <c r="K20" s="47">
        <f t="shared" ca="1" si="0"/>
        <v>12</v>
      </c>
      <c r="L20" s="56"/>
      <c r="M20" s="49">
        <f t="shared" ca="1" si="4"/>
        <v>41.6</v>
      </c>
      <c r="N20" s="47">
        <f t="shared" ca="1" si="5"/>
        <v>18</v>
      </c>
      <c r="O20" s="56"/>
      <c r="P20" s="69"/>
    </row>
    <row r="21" spans="1:16" ht="25" customHeight="1" thickBot="1" x14ac:dyDescent="0.25">
      <c r="A21" s="92" t="s">
        <v>12</v>
      </c>
      <c r="B21" s="95">
        <f ca="1">'Seasons Summary'!J45</f>
        <v>91</v>
      </c>
      <c r="C21" s="96">
        <f t="shared" ca="1" si="1"/>
        <v>1</v>
      </c>
      <c r="D21" s="95">
        <f ca="1">'Seasons Summary'!U45</f>
        <v>59</v>
      </c>
      <c r="E21" s="96">
        <f t="shared" ca="1" si="1"/>
        <v>12</v>
      </c>
      <c r="F21" s="95">
        <f ca="1">'Seasons Summary'!AF45</f>
        <v>66</v>
      </c>
      <c r="G21" s="96">
        <f t="shared" ca="1" si="2"/>
        <v>9</v>
      </c>
      <c r="H21" s="95">
        <f ca="1">'Seasons Summary'!AQ45</f>
        <v>74</v>
      </c>
      <c r="I21" s="96">
        <f t="shared" ca="1" si="3"/>
        <v>7</v>
      </c>
      <c r="J21" s="49">
        <f ca="1">'Seasons Summary'!BB45</f>
        <v>77</v>
      </c>
      <c r="K21" s="96">
        <f t="shared" ca="1" si="0"/>
        <v>4</v>
      </c>
      <c r="L21" s="62"/>
      <c r="M21" s="49">
        <f t="shared" ca="1" si="4"/>
        <v>73.400000000000006</v>
      </c>
      <c r="N21" s="96">
        <f t="shared" ca="1" si="5"/>
        <v>6</v>
      </c>
      <c r="O21" s="62"/>
      <c r="P21" s="69"/>
    </row>
    <row r="22" spans="1:16" x14ac:dyDescent="0.2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</row>
    <row r="23" spans="1:16" x14ac:dyDescent="0.2">
      <c r="A23" s="69"/>
      <c r="B23" s="69"/>
      <c r="C23" s="69"/>
      <c r="D23" s="69"/>
      <c r="E23" s="69"/>
      <c r="F23" s="69"/>
      <c r="G23" s="69"/>
      <c r="H23" s="69"/>
      <c r="I23" s="69"/>
      <c r="L23" s="69"/>
      <c r="M23" s="69"/>
      <c r="N23" s="69"/>
      <c r="O23" s="69"/>
      <c r="P23" s="69"/>
    </row>
    <row r="24" spans="1:16" x14ac:dyDescent="0.2">
      <c r="A24" s="69"/>
      <c r="B24" s="69"/>
      <c r="C24" s="69"/>
      <c r="D24" s="69"/>
      <c r="E24" s="69"/>
      <c r="F24" s="69"/>
      <c r="G24" s="69"/>
      <c r="H24" s="69"/>
      <c r="I24" s="69"/>
      <c r="L24" s="69"/>
      <c r="M24" s="69"/>
      <c r="N24" s="69"/>
      <c r="O24" s="69"/>
      <c r="P24" s="69"/>
    </row>
    <row r="25" spans="1:16" x14ac:dyDescent="0.2">
      <c r="A25" s="69"/>
      <c r="B25" s="69"/>
      <c r="C25" s="69"/>
      <c r="D25" s="69"/>
      <c r="E25" s="69"/>
      <c r="F25" s="69"/>
      <c r="G25" s="69"/>
      <c r="H25" s="69"/>
      <c r="I25" s="69"/>
      <c r="L25" s="69"/>
      <c r="M25" s="69"/>
      <c r="N25" s="69"/>
      <c r="O25" s="69"/>
    </row>
  </sheetData>
  <conditionalFormatting sqref="B4:B2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{C3552B9F-8F51-5848-919C-DFBAB4347B89}</x14:id>
        </ext>
      </extLst>
    </cfRule>
  </conditionalFormatting>
  <conditionalFormatting sqref="D4:D21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{AF43C4C2-009E-074C-A26E-211F1081681D}</x14:id>
        </ext>
      </extLst>
    </cfRule>
  </conditionalFormatting>
  <conditionalFormatting sqref="F4:F21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{2CC24C74-741E-7A43-B1FC-2B0002B5B855}</x14:id>
        </ext>
      </extLst>
    </cfRule>
    <cfRule type="dataBar" priority="7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{CE4F9BBF-518F-8849-BBC6-F0178078682E}</x14:id>
        </ext>
      </extLst>
    </cfRule>
  </conditionalFormatting>
  <conditionalFormatting sqref="H4:H21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{7AA16AA4-CF04-9849-9F9B-C152EB1F38B3}</x14:id>
        </ext>
      </extLst>
    </cfRule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{5A6F8483-E8A8-9E41-BBBD-E1495041C2CB}</x14:id>
        </ext>
      </extLst>
    </cfRule>
  </conditionalFormatting>
  <conditionalFormatting sqref="J4:J21">
    <cfRule type="dataBar" priority="1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{08420C4F-FB6E-7649-9242-0A1C4004CAAB}</x14:id>
        </ext>
      </extLs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{E348709B-DD35-8B43-99FA-2B9A5B01AAE1}</x14:id>
        </ext>
      </extLst>
    </cfRule>
  </conditionalFormatting>
  <conditionalFormatting sqref="M4:M21">
    <cfRule type="dataBar" priority="5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{593009AA-4CDF-7E47-96AB-89BFAB3F05E7}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{44F493D0-6F95-AB46-846F-FACAE6CB1788}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552B9F-8F51-5848-919C-DFBAB4347B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B4:B21</xm:sqref>
        </x14:conditionalFormatting>
        <x14:conditionalFormatting xmlns:xm="http://schemas.microsoft.com/office/excel/2006/main">
          <x14:cfRule type="dataBar" id="{AF43C4C2-009E-074C-A26E-211F108168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D4:D21</xm:sqref>
        </x14:conditionalFormatting>
        <x14:conditionalFormatting xmlns:xm="http://schemas.microsoft.com/office/excel/2006/main">
          <x14:cfRule type="dataBar" id="{2CC24C74-741E-7A43-B1FC-2B0002B5B8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E4F9BBF-518F-8849-BBC6-F0178078682E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F4:F21</xm:sqref>
        </x14:conditionalFormatting>
        <x14:conditionalFormatting xmlns:xm="http://schemas.microsoft.com/office/excel/2006/main">
          <x14:cfRule type="dataBar" id="{7AA16AA4-CF04-9849-9F9B-C152EB1F38B3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A6F8483-E8A8-9E41-BBBD-E1495041C2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H4:H21</xm:sqref>
        </x14:conditionalFormatting>
        <x14:conditionalFormatting xmlns:xm="http://schemas.microsoft.com/office/excel/2006/main">
          <x14:cfRule type="dataBar" id="{08420C4F-FB6E-7649-9242-0A1C4004CAAB}">
            <x14:dataBar minLength="0" maxLength="100" border="1" negativeBarBorderColorSameAsPositive="0">
              <x14:cfvo type="min"/>
              <x14:cfvo type="max"/>
              <x14:borderColor rgb="FFD883FF"/>
              <x14:negativeFillColor rgb="FFF7DBFF"/>
              <x14:negativeBorderColor rgb="FFF7DBFF"/>
              <x14:axisColor rgb="FF000000"/>
            </x14:dataBar>
          </x14:cfRule>
          <x14:cfRule type="dataBar" id="{E348709B-DD35-8B43-99FA-2B9A5B01AA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J4:J21</xm:sqref>
        </x14:conditionalFormatting>
        <x14:conditionalFormatting xmlns:xm="http://schemas.microsoft.com/office/excel/2006/main">
          <x14:cfRule type="dataBar" id="{593009AA-4CDF-7E47-96AB-89BFAB3F05E7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44F493D0-6F95-AB46-846F-FACAE6CB1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M4:M21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4FFDE-CE9A-894A-B5E4-633AB4AF0AF5}">
  <sheetPr>
    <tabColor rgb="FFFFC000"/>
  </sheetPr>
  <dimension ref="A1:P26"/>
  <sheetViews>
    <sheetView topLeftCell="A13" zoomScale="114" workbookViewId="0">
      <pane xSplit="1" topLeftCell="B1" activePane="topRight" state="frozen"/>
      <selection activeCell="A4" sqref="A4"/>
      <selection pane="topRight" activeCell="A23" sqref="A23:XFD65"/>
    </sheetView>
  </sheetViews>
  <sheetFormatPr baseColWidth="10" defaultRowHeight="16" x14ac:dyDescent="0.2"/>
  <cols>
    <col min="1" max="1" width="30.33203125" bestFit="1" customWidth="1"/>
    <col min="2" max="2" width="11" customWidth="1"/>
    <col min="3" max="3" width="3.6640625" customWidth="1"/>
    <col min="4" max="4" width="11" customWidth="1"/>
    <col min="5" max="5" width="3.6640625" customWidth="1"/>
    <col min="6" max="6" width="11" customWidth="1"/>
    <col min="7" max="7" width="3.6640625" customWidth="1"/>
    <col min="8" max="8" width="11" customWidth="1"/>
    <col min="9" max="9" width="3.6640625" customWidth="1"/>
    <col min="10" max="10" width="11" customWidth="1"/>
    <col min="11" max="12" width="3.6640625" customWidth="1"/>
    <col min="13" max="13" width="11" customWidth="1"/>
    <col min="14" max="15" width="3.6640625" customWidth="1"/>
  </cols>
  <sheetData>
    <row r="1" spans="1:16" ht="35" x14ac:dyDescent="0.35">
      <c r="A1" s="68">
        <f>'Seasons Summary (2)'!B1</f>
        <v>2022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1:16" ht="17" thickBot="1" x14ac:dyDescent="0.2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</row>
    <row r="3" spans="1:16" s="2" customFormat="1" ht="52" thickBot="1" x14ac:dyDescent="0.25">
      <c r="A3" s="93" t="s">
        <v>0</v>
      </c>
      <c r="B3" s="27" t="s">
        <v>327</v>
      </c>
      <c r="C3" s="38" t="s">
        <v>310</v>
      </c>
      <c r="D3" s="30" t="s">
        <v>328</v>
      </c>
      <c r="E3" s="31" t="s">
        <v>310</v>
      </c>
      <c r="F3" s="44" t="s">
        <v>329</v>
      </c>
      <c r="G3" s="45" t="s">
        <v>310</v>
      </c>
      <c r="H3" s="33" t="s">
        <v>330</v>
      </c>
      <c r="I3" s="34" t="s">
        <v>310</v>
      </c>
      <c r="J3" s="186" t="s">
        <v>364</v>
      </c>
      <c r="K3" s="187" t="s">
        <v>310</v>
      </c>
      <c r="L3" s="94"/>
      <c r="M3" s="36" t="s">
        <v>340</v>
      </c>
      <c r="N3" s="37" t="s">
        <v>310</v>
      </c>
      <c r="O3" s="94"/>
      <c r="P3" s="71"/>
    </row>
    <row r="4" spans="1:16" s="3" customFormat="1" ht="25" customHeight="1" x14ac:dyDescent="0.2">
      <c r="A4" s="212" t="s">
        <v>1</v>
      </c>
      <c r="B4" s="49">
        <f ca="1">'Seasons Summary (2)'!J20</f>
        <v>78</v>
      </c>
      <c r="C4" s="47">
        <f t="shared" ref="C4:C21" ca="1" si="0">RANK(B4,B$4:B$21)</f>
        <v>5</v>
      </c>
      <c r="D4" s="49">
        <f ca="1">'Seasons Summary (2)'!U20</f>
        <v>87</v>
      </c>
      <c r="E4" s="47">
        <f t="shared" ref="E4:E21" ca="1" si="1">RANK(D4,D$4:D$21)</f>
        <v>3</v>
      </c>
      <c r="F4" s="49">
        <f ca="1">'Seasons Summary (2)'!AF20</f>
        <v>87</v>
      </c>
      <c r="G4" s="47">
        <f t="shared" ref="G4:G21" ca="1" si="2">RANK(F4,F$4:F$21)</f>
        <v>4</v>
      </c>
      <c r="H4" s="49">
        <f ca="1">'Seasons Summary (2)'!AQ20</f>
        <v>87</v>
      </c>
      <c r="I4" s="47">
        <f t="shared" ref="I4:I21" ca="1" si="3">RANK(H4,H$4:H$21)</f>
        <v>4</v>
      </c>
      <c r="J4" s="49">
        <f ca="1">'Seasons Summary (2)'!BB20</f>
        <v>76</v>
      </c>
      <c r="K4" s="47">
        <f t="shared" ref="K4:K21" ca="1" si="4">RANK(J4,J$4:J$21)</f>
        <v>4</v>
      </c>
      <c r="L4" s="50"/>
      <c r="M4" s="49">
        <f t="shared" ref="M4:M21" ca="1" si="5">AVERAGE(B4,D4,F4,H4,J4)</f>
        <v>83</v>
      </c>
      <c r="N4" s="47">
        <f t="shared" ref="N4:N21" ca="1" si="6">RANK(M4,M$4:M$21)</f>
        <v>2</v>
      </c>
      <c r="O4" s="50"/>
      <c r="P4" s="72"/>
    </row>
    <row r="5" spans="1:16" s="3" customFormat="1" ht="25" customHeight="1" x14ac:dyDescent="0.2">
      <c r="A5" s="173" t="s">
        <v>9</v>
      </c>
      <c r="B5" s="49">
        <f ca="1">'Seasons Summary (2)'!J11</f>
        <v>79</v>
      </c>
      <c r="C5" s="47">
        <f t="shared" ca="1" si="0"/>
        <v>4</v>
      </c>
      <c r="D5" s="49">
        <f ca="1">'Seasons Summary (2)'!U11</f>
        <v>97</v>
      </c>
      <c r="E5" s="47">
        <f t="shared" ca="1" si="1"/>
        <v>1</v>
      </c>
      <c r="F5" s="49">
        <f ca="1">'Seasons Summary (2)'!AF11</f>
        <v>92</v>
      </c>
      <c r="G5" s="47">
        <f t="shared" ca="1" si="2"/>
        <v>2</v>
      </c>
      <c r="H5" s="49">
        <f ca="1">'Seasons Summary (2)'!AQ11</f>
        <v>95</v>
      </c>
      <c r="I5" s="47">
        <f t="shared" ca="1" si="3"/>
        <v>1</v>
      </c>
      <c r="J5" s="49">
        <f ca="1">'Seasons Summary (2)'!BB11</f>
        <v>57</v>
      </c>
      <c r="K5" s="47">
        <f t="shared" ca="1" si="4"/>
        <v>14</v>
      </c>
      <c r="L5" s="56"/>
      <c r="M5" s="49">
        <f t="shared" ca="1" si="5"/>
        <v>84</v>
      </c>
      <c r="N5" s="47">
        <f t="shared" ca="1" si="6"/>
        <v>1</v>
      </c>
      <c r="O5" s="56"/>
      <c r="P5" s="72"/>
    </row>
    <row r="6" spans="1:16" s="3" customFormat="1" ht="25" customHeight="1" x14ac:dyDescent="0.2">
      <c r="A6" s="226" t="s">
        <v>10</v>
      </c>
      <c r="B6" s="49">
        <f ca="1">'Seasons Summary (2)'!J6</f>
        <v>72</v>
      </c>
      <c r="C6" s="47">
        <f t="shared" ca="1" si="0"/>
        <v>7</v>
      </c>
      <c r="D6" s="49">
        <f ca="1">'Seasons Summary (2)'!U6</f>
        <v>85</v>
      </c>
      <c r="E6" s="47">
        <f t="shared" ca="1" si="1"/>
        <v>4</v>
      </c>
      <c r="F6" s="49">
        <f ca="1">'Seasons Summary (2)'!AF6</f>
        <v>95</v>
      </c>
      <c r="G6" s="47">
        <f t="shared" ca="1" si="2"/>
        <v>1</v>
      </c>
      <c r="H6" s="49">
        <f ca="1">'Seasons Summary (2)'!AQ6</f>
        <v>61</v>
      </c>
      <c r="I6" s="47">
        <f t="shared" ca="1" si="3"/>
        <v>13</v>
      </c>
      <c r="J6" s="49">
        <f ca="1">'Seasons Summary (2)'!BB6</f>
        <v>59</v>
      </c>
      <c r="K6" s="47">
        <f t="shared" ca="1" si="4"/>
        <v>13</v>
      </c>
      <c r="L6" s="56"/>
      <c r="M6" s="49">
        <f t="shared" ca="1" si="5"/>
        <v>74.400000000000006</v>
      </c>
      <c r="N6" s="47">
        <f t="shared" ca="1" si="6"/>
        <v>3</v>
      </c>
      <c r="O6" s="56"/>
      <c r="P6" s="72"/>
    </row>
    <row r="7" spans="1:16" s="3" customFormat="1" ht="25" customHeight="1" x14ac:dyDescent="0.2">
      <c r="A7" s="86" t="s">
        <v>12</v>
      </c>
      <c r="B7" s="49">
        <f ca="1">'Seasons Summary (2)'!J22</f>
        <v>93</v>
      </c>
      <c r="C7" s="47">
        <f t="shared" ca="1" si="0"/>
        <v>2</v>
      </c>
      <c r="D7" s="49">
        <f ca="1">'Seasons Summary (2)'!U22</f>
        <v>83</v>
      </c>
      <c r="E7" s="47">
        <f t="shared" ca="1" si="1"/>
        <v>5</v>
      </c>
      <c r="F7" s="49">
        <f ca="1">'Seasons Summary (2)'!AF22</f>
        <v>61</v>
      </c>
      <c r="G7" s="47">
        <f t="shared" ca="1" si="2"/>
        <v>11</v>
      </c>
      <c r="H7" s="49">
        <f ca="1">'Seasons Summary (2)'!AQ22</f>
        <v>46</v>
      </c>
      <c r="I7" s="47">
        <f t="shared" ca="1" si="3"/>
        <v>15</v>
      </c>
      <c r="J7" s="49">
        <f ca="1">'Seasons Summary (2)'!BB22</f>
        <v>65</v>
      </c>
      <c r="K7" s="47">
        <f t="shared" ca="1" si="4"/>
        <v>10</v>
      </c>
      <c r="L7" s="56"/>
      <c r="M7" s="49">
        <f t="shared" ca="1" si="5"/>
        <v>69.599999999999994</v>
      </c>
      <c r="N7" s="47">
        <f t="shared" ca="1" si="6"/>
        <v>8</v>
      </c>
      <c r="O7" s="56"/>
      <c r="P7" s="72"/>
    </row>
    <row r="8" spans="1:16" s="3" customFormat="1" ht="25" customHeight="1" x14ac:dyDescent="0.2">
      <c r="A8" s="220" t="s">
        <v>2</v>
      </c>
      <c r="B8" s="49">
        <f ca="1">'Seasons Summary (2)'!J14</f>
        <v>44</v>
      </c>
      <c r="C8" s="47">
        <f t="shared" ca="1" si="0"/>
        <v>17</v>
      </c>
      <c r="D8" s="49">
        <f ca="1">'Seasons Summary (2)'!U14</f>
        <v>70</v>
      </c>
      <c r="E8" s="47">
        <f t="shared" ca="1" si="1"/>
        <v>8</v>
      </c>
      <c r="F8" s="49">
        <f ca="1">'Seasons Summary (2)'!AF14</f>
        <v>85</v>
      </c>
      <c r="G8" s="47">
        <f t="shared" ca="1" si="2"/>
        <v>5</v>
      </c>
      <c r="H8" s="49">
        <f ca="1">'Seasons Summary (2)'!AQ14</f>
        <v>65</v>
      </c>
      <c r="I8" s="47">
        <f t="shared" ca="1" si="3"/>
        <v>9</v>
      </c>
      <c r="J8" s="49">
        <f ca="1">'Seasons Summary (2)'!BB14</f>
        <v>64</v>
      </c>
      <c r="K8" s="47">
        <f t="shared" ca="1" si="4"/>
        <v>11</v>
      </c>
      <c r="L8" s="56"/>
      <c r="M8" s="49">
        <f t="shared" ca="1" si="5"/>
        <v>65.599999999999994</v>
      </c>
      <c r="N8" s="47">
        <f t="shared" ca="1" si="6"/>
        <v>10</v>
      </c>
      <c r="O8" s="56"/>
      <c r="P8" s="72"/>
    </row>
    <row r="9" spans="1:16" s="3" customFormat="1" ht="25" customHeight="1" x14ac:dyDescent="0.2">
      <c r="A9" s="174" t="s">
        <v>3</v>
      </c>
      <c r="B9" s="49">
        <f ca="1">'Seasons Summary (2)'!J13</f>
        <v>47</v>
      </c>
      <c r="C9" s="47">
        <f t="shared" ca="1" si="0"/>
        <v>15</v>
      </c>
      <c r="D9" s="49">
        <f ca="1">'Seasons Summary (2)'!U13</f>
        <v>47</v>
      </c>
      <c r="E9" s="47">
        <f t="shared" ca="1" si="1"/>
        <v>14</v>
      </c>
      <c r="F9" s="49">
        <f ca="1">'Seasons Summary (2)'!AF13</f>
        <v>55</v>
      </c>
      <c r="G9" s="47">
        <f t="shared" ca="1" si="2"/>
        <v>14</v>
      </c>
      <c r="H9" s="49">
        <f ca="1">'Seasons Summary (2)'!AQ13</f>
        <v>51</v>
      </c>
      <c r="I9" s="47">
        <f t="shared" ca="1" si="3"/>
        <v>14</v>
      </c>
      <c r="J9" s="49">
        <f ca="1">'Seasons Summary (2)'!BB13</f>
        <v>70</v>
      </c>
      <c r="K9" s="47">
        <f t="shared" ca="1" si="4"/>
        <v>8</v>
      </c>
      <c r="L9" s="56"/>
      <c r="M9" s="49">
        <f t="shared" ca="1" si="5"/>
        <v>54</v>
      </c>
      <c r="N9" s="47">
        <f t="shared" ca="1" si="6"/>
        <v>16</v>
      </c>
      <c r="O9" s="56"/>
      <c r="P9" s="72"/>
    </row>
    <row r="10" spans="1:16" s="3" customFormat="1" ht="25" customHeight="1" x14ac:dyDescent="0.2">
      <c r="A10" s="218" t="s">
        <v>15</v>
      </c>
      <c r="B10" s="49">
        <f ca="1">'Seasons Summary (2)'!J19</f>
        <v>68</v>
      </c>
      <c r="C10" s="47">
        <f t="shared" ca="1" si="0"/>
        <v>10</v>
      </c>
      <c r="D10" s="49">
        <f ca="1">'Seasons Summary (2)'!U19</f>
        <v>47</v>
      </c>
      <c r="E10" s="47">
        <f t="shared" ca="1" si="1"/>
        <v>14</v>
      </c>
      <c r="F10" s="49">
        <f ca="1">'Seasons Summary (2)'!AF19</f>
        <v>62</v>
      </c>
      <c r="G10" s="47">
        <f t="shared" ca="1" si="2"/>
        <v>10</v>
      </c>
      <c r="H10" s="49">
        <f ca="1">'Seasons Summary (2)'!AQ19</f>
        <v>65</v>
      </c>
      <c r="I10" s="47">
        <f t="shared" ca="1" si="3"/>
        <v>9</v>
      </c>
      <c r="J10" s="49">
        <f ca="1">'Seasons Summary (2)'!BB19</f>
        <v>63</v>
      </c>
      <c r="K10" s="47">
        <f t="shared" ca="1" si="4"/>
        <v>12</v>
      </c>
      <c r="L10" s="56"/>
      <c r="M10" s="49">
        <f t="shared" ca="1" si="5"/>
        <v>61</v>
      </c>
      <c r="N10" s="47">
        <f t="shared" ca="1" si="6"/>
        <v>14</v>
      </c>
      <c r="O10" s="56"/>
      <c r="P10" s="72"/>
    </row>
    <row r="11" spans="1:16" s="3" customFormat="1" ht="25" customHeight="1" x14ac:dyDescent="0.2">
      <c r="A11" s="181" t="s">
        <v>6</v>
      </c>
      <c r="B11" s="49">
        <f ca="1">'Seasons Summary (2)'!J7</f>
        <v>95</v>
      </c>
      <c r="C11" s="47">
        <f t="shared" ca="1" si="0"/>
        <v>1</v>
      </c>
      <c r="D11" s="49">
        <f ca="1">'Seasons Summary (2)'!U7</f>
        <v>82</v>
      </c>
      <c r="E11" s="47">
        <f t="shared" ca="1" si="1"/>
        <v>6</v>
      </c>
      <c r="F11" s="49">
        <f ca="1">'Seasons Summary (2)'!AF7</f>
        <v>51</v>
      </c>
      <c r="G11" s="47">
        <f t="shared" ca="1" si="2"/>
        <v>15</v>
      </c>
      <c r="H11" s="49">
        <f ca="1">'Seasons Summary (2)'!AQ7</f>
        <v>69</v>
      </c>
      <c r="I11" s="47">
        <f t="shared" ca="1" si="3"/>
        <v>8</v>
      </c>
      <c r="J11" s="49">
        <f ca="1">'Seasons Summary (2)'!BB7</f>
        <v>72</v>
      </c>
      <c r="K11" s="47">
        <f t="shared" ca="1" si="4"/>
        <v>5</v>
      </c>
      <c r="L11" s="56"/>
      <c r="M11" s="49">
        <f t="shared" ca="1" si="5"/>
        <v>73.8</v>
      </c>
      <c r="N11" s="47">
        <f t="shared" ca="1" si="6"/>
        <v>4</v>
      </c>
      <c r="O11" s="56"/>
      <c r="P11" s="72"/>
    </row>
    <row r="12" spans="1:16" s="3" customFormat="1" ht="25" customHeight="1" x14ac:dyDescent="0.2">
      <c r="A12" s="224" t="s">
        <v>13</v>
      </c>
      <c r="B12" s="49">
        <f ca="1">'Seasons Summary (2)'!J17</f>
        <v>85</v>
      </c>
      <c r="C12" s="47">
        <f t="shared" ca="1" si="0"/>
        <v>3</v>
      </c>
      <c r="D12" s="49">
        <f ca="1">'Seasons Summary (2)'!U17</f>
        <v>52</v>
      </c>
      <c r="E12" s="47">
        <f t="shared" ca="1" si="1"/>
        <v>12</v>
      </c>
      <c r="F12" s="49">
        <f ca="1">'Seasons Summary (2)'!AF17</f>
        <v>61</v>
      </c>
      <c r="G12" s="47">
        <f t="shared" ca="1" si="2"/>
        <v>11</v>
      </c>
      <c r="H12" s="49">
        <f ca="1">'Seasons Summary (2)'!AQ17</f>
        <v>83</v>
      </c>
      <c r="I12" s="47">
        <f t="shared" ca="1" si="3"/>
        <v>5</v>
      </c>
      <c r="J12" s="49">
        <f ca="1">'Seasons Summary (2)'!BB17</f>
        <v>83</v>
      </c>
      <c r="K12" s="47">
        <f t="shared" ca="1" si="4"/>
        <v>2</v>
      </c>
      <c r="L12" s="56"/>
      <c r="M12" s="49">
        <f t="shared" ca="1" si="5"/>
        <v>72.8</v>
      </c>
      <c r="N12" s="47">
        <f t="shared" ca="1" si="6"/>
        <v>5</v>
      </c>
      <c r="O12" s="56"/>
      <c r="P12" s="72"/>
    </row>
    <row r="13" spans="1:16" s="3" customFormat="1" ht="25" customHeight="1" x14ac:dyDescent="0.2">
      <c r="A13" s="213" t="s">
        <v>4</v>
      </c>
      <c r="B13" s="49">
        <f ca="1">'Seasons Summary (2)'!J8</f>
        <v>42</v>
      </c>
      <c r="C13" s="47">
        <f t="shared" ca="1" si="0"/>
        <v>18</v>
      </c>
      <c r="D13" s="49">
        <f ca="1">'Seasons Summary (2)'!U8</f>
        <v>67</v>
      </c>
      <c r="E13" s="47">
        <f t="shared" ca="1" si="1"/>
        <v>10</v>
      </c>
      <c r="F13" s="49">
        <f ca="1">'Seasons Summary (2)'!AF8</f>
        <v>64</v>
      </c>
      <c r="G13" s="47">
        <f t="shared" ca="1" si="2"/>
        <v>7</v>
      </c>
      <c r="H13" s="49">
        <f ca="1">'Seasons Summary (2)'!AQ8</f>
        <v>78</v>
      </c>
      <c r="I13" s="47">
        <f t="shared" ca="1" si="3"/>
        <v>6</v>
      </c>
      <c r="J13" s="49">
        <f ca="1">'Seasons Summary (2)'!BB8</f>
        <v>89</v>
      </c>
      <c r="K13" s="47">
        <f t="shared" ca="1" si="4"/>
        <v>1</v>
      </c>
      <c r="L13" s="56"/>
      <c r="M13" s="49">
        <f t="shared" ca="1" si="5"/>
        <v>68</v>
      </c>
      <c r="N13" s="47">
        <f t="shared" ca="1" si="6"/>
        <v>9</v>
      </c>
      <c r="O13" s="56"/>
      <c r="P13" s="72"/>
    </row>
    <row r="14" spans="1:16" s="3" customFormat="1" ht="25" customHeight="1" x14ac:dyDescent="0.2">
      <c r="A14" s="223" t="s">
        <v>8</v>
      </c>
      <c r="B14" s="49">
        <f ca="1">'Seasons Summary (2)'!J10</f>
        <v>70</v>
      </c>
      <c r="C14" s="47">
        <f t="shared" ca="1" si="0"/>
        <v>8</v>
      </c>
      <c r="D14" s="49">
        <f ca="1">'Seasons Summary (2)'!U10</f>
        <v>47</v>
      </c>
      <c r="E14" s="47">
        <f t="shared" ca="1" si="1"/>
        <v>14</v>
      </c>
      <c r="F14" s="49">
        <f ca="1">'Seasons Summary (2)'!AF10</f>
        <v>40</v>
      </c>
      <c r="G14" s="47">
        <f t="shared" ca="1" si="2"/>
        <v>17</v>
      </c>
      <c r="H14" s="49">
        <f ca="1">'Seasons Summary (2)'!AQ10</f>
        <v>92</v>
      </c>
      <c r="I14" s="47">
        <f t="shared" ca="1" si="3"/>
        <v>3</v>
      </c>
      <c r="J14" s="49">
        <f ca="1">'Seasons Summary (2)'!BB10</f>
        <v>72</v>
      </c>
      <c r="K14" s="47">
        <f t="shared" ca="1" si="4"/>
        <v>5</v>
      </c>
      <c r="L14" s="56"/>
      <c r="M14" s="49">
        <f t="shared" ca="1" si="5"/>
        <v>64.2</v>
      </c>
      <c r="N14" s="47">
        <f t="shared" ca="1" si="6"/>
        <v>11</v>
      </c>
      <c r="O14" s="56"/>
      <c r="P14" s="72"/>
    </row>
    <row r="15" spans="1:16" s="3" customFormat="1" ht="25" customHeight="1" x14ac:dyDescent="0.2">
      <c r="A15" s="172" t="s">
        <v>14</v>
      </c>
      <c r="B15" s="49">
        <f ca="1">'Seasons Summary (2)'!J5</f>
        <v>62</v>
      </c>
      <c r="C15" s="47">
        <f t="shared" ca="1" si="0"/>
        <v>12</v>
      </c>
      <c r="D15" s="49">
        <f ca="1">'Seasons Summary (2)'!U5</f>
        <v>51</v>
      </c>
      <c r="E15" s="47">
        <f t="shared" ca="1" si="1"/>
        <v>13</v>
      </c>
      <c r="F15" s="49">
        <f ca="1">'Seasons Summary (2)'!AF5</f>
        <v>64</v>
      </c>
      <c r="G15" s="47">
        <f t="shared" ca="1" si="2"/>
        <v>7</v>
      </c>
      <c r="H15" s="49">
        <f ca="1">'Seasons Summary (2)'!AQ5</f>
        <v>70</v>
      </c>
      <c r="I15" s="47">
        <f t="shared" ca="1" si="3"/>
        <v>7</v>
      </c>
      <c r="J15" s="49">
        <f ca="1">'Seasons Summary (2)'!BB5</f>
        <v>71</v>
      </c>
      <c r="K15" s="47">
        <f t="shared" ca="1" si="4"/>
        <v>7</v>
      </c>
      <c r="L15" s="56"/>
      <c r="M15" s="49">
        <f t="shared" ca="1" si="5"/>
        <v>63.6</v>
      </c>
      <c r="N15" s="47">
        <f t="shared" ca="1" si="6"/>
        <v>13</v>
      </c>
      <c r="O15" s="56"/>
      <c r="P15" s="72"/>
    </row>
    <row r="16" spans="1:16" s="3" customFormat="1" ht="25" customHeight="1" x14ac:dyDescent="0.2">
      <c r="A16" s="225" t="s">
        <v>17</v>
      </c>
      <c r="B16" s="49">
        <f ca="1">'Seasons Summary (2)'!J12</f>
        <v>69</v>
      </c>
      <c r="C16" s="47">
        <f t="shared" ca="1" si="0"/>
        <v>9</v>
      </c>
      <c r="D16" s="49">
        <f ca="1">'Seasons Summary (2)'!U12</f>
        <v>62</v>
      </c>
      <c r="E16" s="47">
        <f t="shared" ca="1" si="1"/>
        <v>11</v>
      </c>
      <c r="F16" s="49">
        <f ca="1">'Seasons Summary (2)'!AF12</f>
        <v>48</v>
      </c>
      <c r="G16" s="47">
        <f t="shared" ca="1" si="2"/>
        <v>16</v>
      </c>
      <c r="H16" s="49">
        <f ca="1">'Seasons Summary (2)'!AQ12</f>
        <v>62</v>
      </c>
      <c r="I16" s="47">
        <f t="shared" ca="1" si="3"/>
        <v>11</v>
      </c>
      <c r="J16" s="49">
        <f ca="1">'Seasons Summary (2)'!BB12</f>
        <v>78</v>
      </c>
      <c r="K16" s="47">
        <f t="shared" ca="1" si="4"/>
        <v>3</v>
      </c>
      <c r="L16" s="56"/>
      <c r="M16" s="49">
        <f t="shared" ca="1" si="5"/>
        <v>63.8</v>
      </c>
      <c r="N16" s="47">
        <f t="shared" ca="1" si="6"/>
        <v>12</v>
      </c>
      <c r="O16" s="56"/>
      <c r="P16" s="72"/>
    </row>
    <row r="17" spans="1:16" s="3" customFormat="1" ht="25" customHeight="1" x14ac:dyDescent="0.2">
      <c r="A17" s="222" t="s">
        <v>16</v>
      </c>
      <c r="B17" s="49">
        <f ca="1">'Seasons Summary (2)'!J15</f>
        <v>76</v>
      </c>
      <c r="C17" s="47">
        <f t="shared" ca="1" si="0"/>
        <v>6</v>
      </c>
      <c r="D17" s="49">
        <f ca="1">'Seasons Summary (2)'!U15</f>
        <v>69</v>
      </c>
      <c r="E17" s="47">
        <f t="shared" ca="1" si="1"/>
        <v>9</v>
      </c>
      <c r="F17" s="49">
        <f ca="1">'Seasons Summary (2)'!AF15</f>
        <v>61</v>
      </c>
      <c r="G17" s="47">
        <f t="shared" ca="1" si="2"/>
        <v>11</v>
      </c>
      <c r="H17" s="49">
        <f ca="1">'Seasons Summary (2)'!AQ15</f>
        <v>93</v>
      </c>
      <c r="I17" s="47">
        <f t="shared" ca="1" si="3"/>
        <v>2</v>
      </c>
      <c r="J17" s="49">
        <f ca="1">'Seasons Summary (2)'!BB15</f>
        <v>56</v>
      </c>
      <c r="K17" s="47">
        <f t="shared" ca="1" si="4"/>
        <v>15</v>
      </c>
      <c r="L17" s="56"/>
      <c r="M17" s="49">
        <f t="shared" ca="1" si="5"/>
        <v>71</v>
      </c>
      <c r="N17" s="47">
        <f t="shared" ca="1" si="6"/>
        <v>7</v>
      </c>
      <c r="O17" s="56"/>
      <c r="P17" s="72"/>
    </row>
    <row r="18" spans="1:16" s="3" customFormat="1" ht="25" customHeight="1" x14ac:dyDescent="0.2">
      <c r="A18" s="219" t="s">
        <v>7</v>
      </c>
      <c r="B18" s="49">
        <f ca="1">'Seasons Summary (2)'!J9</f>
        <v>67</v>
      </c>
      <c r="C18" s="47">
        <f t="shared" ca="1" si="0"/>
        <v>11</v>
      </c>
      <c r="D18" s="49">
        <f ca="1">'Seasons Summary (2)'!U9</f>
        <v>78</v>
      </c>
      <c r="E18" s="47">
        <f t="shared" ca="1" si="1"/>
        <v>7</v>
      </c>
      <c r="F18" s="49">
        <f ca="1">'Seasons Summary (2)'!AF9</f>
        <v>63</v>
      </c>
      <c r="G18" s="47">
        <f t="shared" ca="1" si="2"/>
        <v>9</v>
      </c>
      <c r="H18" s="49">
        <f ca="1">'Seasons Summary (2)'!AQ9</f>
        <v>36</v>
      </c>
      <c r="I18" s="47">
        <f t="shared" ca="1" si="3"/>
        <v>17</v>
      </c>
      <c r="J18" s="49">
        <f ca="1">'Seasons Summary (2)'!BB9</f>
        <v>49</v>
      </c>
      <c r="K18" s="47">
        <f t="shared" ca="1" si="4"/>
        <v>17</v>
      </c>
      <c r="L18" s="56"/>
      <c r="M18" s="49">
        <f t="shared" ca="1" si="5"/>
        <v>58.6</v>
      </c>
      <c r="N18" s="47">
        <f t="shared" ca="1" si="6"/>
        <v>15</v>
      </c>
      <c r="O18" s="56"/>
      <c r="P18" s="72"/>
    </row>
    <row r="19" spans="1:16" s="3" customFormat="1" ht="25" customHeight="1" x14ac:dyDescent="0.2">
      <c r="A19" s="86" t="s">
        <v>11</v>
      </c>
      <c r="B19" s="49">
        <f ca="1">'Seasons Summary (2)'!J16</f>
        <v>48</v>
      </c>
      <c r="C19" s="47">
        <f t="shared" ca="1" si="0"/>
        <v>13</v>
      </c>
      <c r="D19" s="49">
        <f ca="1">'Seasons Summary (2)'!U16</f>
        <v>36</v>
      </c>
      <c r="E19" s="47">
        <f t="shared" ca="1" si="1"/>
        <v>17</v>
      </c>
      <c r="F19" s="49">
        <f ca="1">'Seasons Summary (2)'!AF16</f>
        <v>32</v>
      </c>
      <c r="G19" s="47">
        <f t="shared" ca="1" si="2"/>
        <v>18</v>
      </c>
      <c r="H19" s="49">
        <f ca="1">'Seasons Summary (2)'!AQ16</f>
        <v>35</v>
      </c>
      <c r="I19" s="47">
        <f t="shared" ca="1" si="3"/>
        <v>18</v>
      </c>
      <c r="J19" s="49">
        <f ca="1">'Seasons Summary (2)'!BB16</f>
        <v>42</v>
      </c>
      <c r="K19" s="47">
        <f t="shared" ca="1" si="4"/>
        <v>18</v>
      </c>
      <c r="L19" s="56"/>
      <c r="M19" s="49">
        <f t="shared" ca="1" si="5"/>
        <v>38.6</v>
      </c>
      <c r="N19" s="47">
        <f t="shared" ca="1" si="6"/>
        <v>18</v>
      </c>
      <c r="O19" s="56"/>
      <c r="P19" s="72"/>
    </row>
    <row r="20" spans="1:16" s="3" customFormat="1" ht="25" customHeight="1" x14ac:dyDescent="0.2">
      <c r="A20" s="91" t="s">
        <v>18</v>
      </c>
      <c r="B20" s="49">
        <f ca="1">'Seasons Summary (2)'!J21</f>
        <v>46</v>
      </c>
      <c r="C20" s="47">
        <f t="shared" ca="1" si="0"/>
        <v>16</v>
      </c>
      <c r="D20" s="49">
        <f ca="1">'Seasons Summary (2)'!U21</f>
        <v>32</v>
      </c>
      <c r="E20" s="47">
        <f t="shared" ca="1" si="1"/>
        <v>18</v>
      </c>
      <c r="F20" s="49">
        <f ca="1">'Seasons Summary (2)'!AF21</f>
        <v>78</v>
      </c>
      <c r="G20" s="47">
        <f t="shared" ca="1" si="2"/>
        <v>6</v>
      </c>
      <c r="H20" s="49">
        <f ca="1">'Seasons Summary (2)'!AQ21</f>
        <v>38</v>
      </c>
      <c r="I20" s="47">
        <f t="shared" ca="1" si="3"/>
        <v>16</v>
      </c>
      <c r="J20" s="49">
        <f ca="1">'Seasons Summary (2)'!BB21</f>
        <v>55</v>
      </c>
      <c r="K20" s="47">
        <f t="shared" ca="1" si="4"/>
        <v>16</v>
      </c>
      <c r="L20" s="56"/>
      <c r="M20" s="49">
        <f t="shared" ca="1" si="5"/>
        <v>49.8</v>
      </c>
      <c r="N20" s="47">
        <f t="shared" ca="1" si="6"/>
        <v>17</v>
      </c>
      <c r="O20" s="56"/>
      <c r="P20" s="72"/>
    </row>
    <row r="21" spans="1:16" s="3" customFormat="1" ht="25" customHeight="1" thickBot="1" x14ac:dyDescent="0.25">
      <c r="A21" s="221" t="s">
        <v>5</v>
      </c>
      <c r="B21" s="95">
        <f ca="1">'Seasons Summary (2)'!J18</f>
        <v>48</v>
      </c>
      <c r="C21" s="96">
        <f t="shared" ca="1" si="0"/>
        <v>13</v>
      </c>
      <c r="D21" s="95">
        <f ca="1">'Seasons Summary (2)'!U18</f>
        <v>96</v>
      </c>
      <c r="E21" s="96">
        <f t="shared" ca="1" si="1"/>
        <v>2</v>
      </c>
      <c r="F21" s="95">
        <f ca="1">'Seasons Summary (2)'!AF18</f>
        <v>89</v>
      </c>
      <c r="G21" s="96">
        <f t="shared" ca="1" si="2"/>
        <v>3</v>
      </c>
      <c r="H21" s="95">
        <f ca="1">'Seasons Summary (2)'!AQ18</f>
        <v>62</v>
      </c>
      <c r="I21" s="96">
        <f t="shared" ca="1" si="3"/>
        <v>11</v>
      </c>
      <c r="J21" s="49">
        <f ca="1">'Seasons Summary (2)'!BB18</f>
        <v>67</v>
      </c>
      <c r="K21" s="96">
        <f t="shared" ca="1" si="4"/>
        <v>9</v>
      </c>
      <c r="L21" s="62"/>
      <c r="M21" s="49">
        <f t="shared" ca="1" si="5"/>
        <v>72.400000000000006</v>
      </c>
      <c r="N21" s="96">
        <f t="shared" ca="1" si="6"/>
        <v>6</v>
      </c>
      <c r="O21" s="62"/>
      <c r="P21" s="72"/>
    </row>
    <row r="22" spans="1:16" x14ac:dyDescent="0.2">
      <c r="P22" s="69"/>
    </row>
    <row r="23" spans="1:16" x14ac:dyDescent="0.2">
      <c r="A23" s="69"/>
      <c r="B23" s="69"/>
      <c r="C23" s="69"/>
      <c r="D23" s="69"/>
      <c r="E23" s="69"/>
      <c r="F23" s="69"/>
      <c r="G23" s="69"/>
      <c r="H23" s="69"/>
      <c r="I23" s="69"/>
      <c r="L23" s="69"/>
      <c r="M23" s="69"/>
      <c r="N23" s="69"/>
      <c r="O23" s="69"/>
      <c r="P23" s="69"/>
    </row>
    <row r="24" spans="1:16" x14ac:dyDescent="0.2">
      <c r="A24" s="69"/>
      <c r="B24" s="69"/>
      <c r="C24" s="69"/>
      <c r="D24" s="69"/>
      <c r="E24" s="69"/>
      <c r="F24" s="69"/>
      <c r="G24" s="69"/>
      <c r="H24" s="69"/>
      <c r="I24" s="69"/>
      <c r="L24" s="69"/>
      <c r="M24" s="69"/>
      <c r="N24" s="69"/>
      <c r="O24" s="69"/>
      <c r="P24" s="69"/>
    </row>
    <row r="25" spans="1:16" x14ac:dyDescent="0.2">
      <c r="A25" s="69"/>
      <c r="B25" s="69"/>
      <c r="C25" s="69"/>
      <c r="D25" s="69"/>
      <c r="E25" s="69"/>
      <c r="F25" s="69"/>
      <c r="G25" s="69"/>
      <c r="H25" s="69"/>
      <c r="I25" s="69"/>
      <c r="L25" s="69"/>
      <c r="M25" s="69"/>
      <c r="N25" s="69"/>
      <c r="O25" s="69"/>
      <c r="P25" s="69"/>
    </row>
    <row r="26" spans="1:16" x14ac:dyDescent="0.2">
      <c r="A26" s="69"/>
      <c r="B26" s="69"/>
      <c r="C26" s="69"/>
      <c r="D26" s="69"/>
      <c r="E26" s="69"/>
      <c r="F26" s="69"/>
      <c r="G26" s="69"/>
      <c r="H26" s="69"/>
      <c r="I26" s="69"/>
      <c r="L26" s="69"/>
      <c r="M26" s="69"/>
      <c r="N26" s="69"/>
      <c r="O26" s="69"/>
    </row>
  </sheetData>
  <conditionalFormatting sqref="B4:B21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{1CE659D6-1036-DB4E-AE56-D2AA8EB27449}</x14:id>
        </ext>
      </extLst>
    </cfRule>
  </conditionalFormatting>
  <conditionalFormatting sqref="D4:D21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{F4215F78-2BCA-574C-87B2-F45DBD576663}</x14:id>
        </ext>
      </extLst>
    </cfRule>
  </conditionalFormatting>
  <conditionalFormatting sqref="F4:F21">
    <cfRule type="dataBar" priority="21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{9DB2A310-1D2A-814E-AFB6-D4F670E78387}</x14:id>
        </ext>
      </extLst>
    </cfRule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{9E91BB54-D351-5840-98E8-D4DBDA1FAFB5}</x14:id>
        </ext>
      </extLst>
    </cfRule>
  </conditionalFormatting>
  <conditionalFormatting sqref="H4:H2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{051AE18B-FCDF-C147-85C9-DAAC25C115D5}</x14:id>
        </ext>
      </extLst>
    </cfRule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{23886159-CECD-5243-9CC1-3C7A139F7FAB}</x14:id>
        </ext>
      </extLst>
    </cfRule>
  </conditionalFormatting>
  <conditionalFormatting sqref="J4:J21">
    <cfRule type="dataBar" priority="3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{2AA30CFB-ABE7-EA40-9F4F-4E752ABAEB8C}</x14:id>
        </ext>
      </extLst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{786075BF-8D36-E442-ADFF-6F1311C6CA2D}</x14:id>
        </ext>
      </extLst>
    </cfRule>
  </conditionalFormatting>
  <conditionalFormatting sqref="M4:M21">
    <cfRule type="dataBar" priority="23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{55DF09F6-FE17-3141-BB16-65D8F3EABED3}</x14:id>
        </ext>
      </extLst>
    </cfRule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{30141E2C-7074-0241-96C1-8C2EB46A0A2E}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E659D6-1036-DB4E-AE56-D2AA8EB274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B4:B21</xm:sqref>
        </x14:conditionalFormatting>
        <x14:conditionalFormatting xmlns:xm="http://schemas.microsoft.com/office/excel/2006/main">
          <x14:cfRule type="dataBar" id="{F4215F78-2BCA-574C-87B2-F45DBD5766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D4:D21</xm:sqref>
        </x14:conditionalFormatting>
        <x14:conditionalFormatting xmlns:xm="http://schemas.microsoft.com/office/excel/2006/main">
          <x14:cfRule type="dataBar" id="{9DB2A310-1D2A-814E-AFB6-D4F670E78387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14:cfRule type="dataBar" id="{9E91BB54-D351-5840-98E8-D4DBDA1FAF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F4:F21</xm:sqref>
        </x14:conditionalFormatting>
        <x14:conditionalFormatting xmlns:xm="http://schemas.microsoft.com/office/excel/2006/main">
          <x14:cfRule type="dataBar" id="{051AE18B-FCDF-C147-85C9-DAAC25C115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3886159-CECD-5243-9CC1-3C7A139F7FAB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H4:H21</xm:sqref>
        </x14:conditionalFormatting>
        <x14:conditionalFormatting xmlns:xm="http://schemas.microsoft.com/office/excel/2006/main">
          <x14:cfRule type="dataBar" id="{2AA30CFB-ABE7-EA40-9F4F-4E752ABAEB8C}">
            <x14:dataBar minLength="0" maxLength="100" border="1" negativeBarBorderColorSameAsPositive="0">
              <x14:cfvo type="min"/>
              <x14:cfvo type="max"/>
              <x14:borderColor rgb="FFD883FF"/>
              <x14:negativeFillColor rgb="FFF7DBFF"/>
              <x14:negativeBorderColor rgb="FFF7DBFF"/>
              <x14:axisColor rgb="FF000000"/>
            </x14:dataBar>
          </x14:cfRule>
          <x14:cfRule type="dataBar" id="{786075BF-8D36-E442-ADFF-6F1311C6CA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J4:J21</xm:sqref>
        </x14:conditionalFormatting>
        <x14:conditionalFormatting xmlns:xm="http://schemas.microsoft.com/office/excel/2006/main">
          <x14:cfRule type="dataBar" id="{55DF09F6-FE17-3141-BB16-65D8F3EABED3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30141E2C-7074-0241-96C1-8C2EB46A0A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M4:M21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D352A-8BAF-EE46-BDFD-901067A6C2BE}">
  <sheetPr>
    <tabColor rgb="FFFFC000"/>
  </sheetPr>
  <dimension ref="A1:P47"/>
  <sheetViews>
    <sheetView topLeftCell="A3" zoomScale="114" workbookViewId="0">
      <pane xSplit="1" topLeftCell="B1" activePane="topRight" state="frozen"/>
      <selection activeCell="A4" sqref="A4"/>
      <selection pane="topRight" activeCell="Q11" sqref="Q11"/>
    </sheetView>
  </sheetViews>
  <sheetFormatPr baseColWidth="10" defaultRowHeight="16" x14ac:dyDescent="0.2"/>
  <cols>
    <col min="1" max="1" width="30.33203125" bestFit="1" customWidth="1"/>
    <col min="2" max="2" width="11" customWidth="1"/>
    <col min="3" max="3" width="3.6640625" customWidth="1"/>
    <col min="4" max="4" width="11" customWidth="1"/>
    <col min="5" max="5" width="3.6640625" customWidth="1"/>
    <col min="6" max="6" width="11" customWidth="1"/>
    <col min="7" max="7" width="3.6640625" customWidth="1"/>
    <col min="8" max="8" width="11" customWidth="1"/>
    <col min="9" max="9" width="3.6640625" customWidth="1"/>
    <col min="10" max="10" width="11" customWidth="1"/>
    <col min="11" max="12" width="3.6640625" customWidth="1"/>
    <col min="13" max="13" width="11" customWidth="1"/>
    <col min="14" max="15" width="3.6640625" customWidth="1"/>
  </cols>
  <sheetData>
    <row r="1" spans="1:16" ht="35" x14ac:dyDescent="0.35">
      <c r="A1" s="67">
        <f>'Seasons Summary (2)'!B24</f>
        <v>2021</v>
      </c>
      <c r="P1" s="69"/>
    </row>
    <row r="2" spans="1:16" ht="17" thickBot="1" x14ac:dyDescent="0.25">
      <c r="P2" s="69"/>
    </row>
    <row r="3" spans="1:16" ht="52" thickBot="1" x14ac:dyDescent="0.25">
      <c r="A3" s="93" t="s">
        <v>0</v>
      </c>
      <c r="B3" s="27" t="s">
        <v>327</v>
      </c>
      <c r="C3" s="28" t="s">
        <v>310</v>
      </c>
      <c r="D3" s="30" t="s">
        <v>328</v>
      </c>
      <c r="E3" s="31" t="s">
        <v>310</v>
      </c>
      <c r="F3" s="44" t="s">
        <v>329</v>
      </c>
      <c r="G3" s="45" t="s">
        <v>310</v>
      </c>
      <c r="H3" s="33" t="s">
        <v>330</v>
      </c>
      <c r="I3" s="34" t="s">
        <v>310</v>
      </c>
      <c r="J3" s="186" t="s">
        <v>364</v>
      </c>
      <c r="K3" s="187" t="s">
        <v>310</v>
      </c>
      <c r="L3" s="94"/>
      <c r="M3" s="36" t="s">
        <v>340</v>
      </c>
      <c r="N3" s="37" t="s">
        <v>310</v>
      </c>
      <c r="O3" s="94"/>
      <c r="P3" s="69"/>
    </row>
    <row r="4" spans="1:16" ht="25" customHeight="1" x14ac:dyDescent="0.2">
      <c r="A4" s="75" t="s">
        <v>14</v>
      </c>
      <c r="B4" s="49">
        <f ca="1">'Seasons Summary (2)'!J28</f>
        <v>55</v>
      </c>
      <c r="C4" s="47">
        <f ca="1">RANK(B4,B$4:B$21)</f>
        <v>13</v>
      </c>
      <c r="D4" s="49">
        <f ca="1">'Seasons Summary (2)'!U28</f>
        <v>60</v>
      </c>
      <c r="E4" s="47">
        <f ca="1">RANK(D4,D$4:D$21)</f>
        <v>11</v>
      </c>
      <c r="F4" s="49">
        <f ca="1">'Seasons Summary (2)'!AF28</f>
        <v>47</v>
      </c>
      <c r="G4" s="47">
        <f ca="1">RANK(F4,F$4:F$21)</f>
        <v>15</v>
      </c>
      <c r="H4" s="49">
        <f ca="1">'Seasons Summary (2)'!AQ28</f>
        <v>64</v>
      </c>
      <c r="I4" s="47">
        <f ca="1">RANK(H4,H$4:H$21)</f>
        <v>9</v>
      </c>
      <c r="J4" s="49">
        <f ca="1">'Seasons Summary (2)'!BB28</f>
        <v>48</v>
      </c>
      <c r="K4" s="47">
        <f t="shared" ref="K4:K21" ca="1" si="0">RANK(J4,J$4:J$21)</f>
        <v>16</v>
      </c>
      <c r="L4" s="50"/>
      <c r="M4" s="49">
        <f ca="1">AVERAGE(B4,D4,F4,H4,J4)</f>
        <v>54.8</v>
      </c>
      <c r="N4" s="47">
        <f ca="1">RANK(M4,M$4:M$21)</f>
        <v>15</v>
      </c>
      <c r="O4" s="50"/>
      <c r="P4" s="69"/>
    </row>
    <row r="5" spans="1:16" ht="25" customHeight="1" x14ac:dyDescent="0.2">
      <c r="A5" s="76" t="s">
        <v>10</v>
      </c>
      <c r="B5" s="49">
        <f ca="1">'Seasons Summary (2)'!J29</f>
        <v>89</v>
      </c>
      <c r="C5" s="47">
        <f t="shared" ref="C5:E21" ca="1" si="1">RANK(B5,B$4:B$21)</f>
        <v>3</v>
      </c>
      <c r="D5" s="49">
        <f ca="1">'Seasons Summary (2)'!U29</f>
        <v>85</v>
      </c>
      <c r="E5" s="47">
        <f t="shared" ca="1" si="1"/>
        <v>4</v>
      </c>
      <c r="F5" s="49">
        <f ca="1">'Seasons Summary (2)'!AF29</f>
        <v>90</v>
      </c>
      <c r="G5" s="47">
        <f t="shared" ref="G5:G21" ca="1" si="2">RANK(F5,F$4:F$21)</f>
        <v>2</v>
      </c>
      <c r="H5" s="49">
        <f ca="1">'Seasons Summary (2)'!AQ29</f>
        <v>89</v>
      </c>
      <c r="I5" s="47">
        <f t="shared" ref="I5:I21" ca="1" si="3">RANK(H5,H$4:H$21)</f>
        <v>3</v>
      </c>
      <c r="J5" s="49">
        <f ca="1">'Seasons Summary (2)'!BB29</f>
        <v>72</v>
      </c>
      <c r="K5" s="47">
        <f t="shared" ca="1" si="0"/>
        <v>7</v>
      </c>
      <c r="L5" s="56"/>
      <c r="M5" s="49">
        <f t="shared" ref="M5:M21" ca="1" si="4">AVERAGE(B5,D5,F5,H5,J5)</f>
        <v>85</v>
      </c>
      <c r="N5" s="47">
        <f t="shared" ref="N5:N21" ca="1" si="5">RANK(M5,M$4:M$21)</f>
        <v>1</v>
      </c>
      <c r="O5" s="56"/>
      <c r="P5" s="69"/>
    </row>
    <row r="6" spans="1:16" ht="25" customHeight="1" x14ac:dyDescent="0.2">
      <c r="A6" s="77" t="s">
        <v>6</v>
      </c>
      <c r="B6" s="49">
        <f ca="1">'Seasons Summary (2)'!J30</f>
        <v>48</v>
      </c>
      <c r="C6" s="47">
        <f t="shared" ca="1" si="1"/>
        <v>16</v>
      </c>
      <c r="D6" s="49">
        <f ca="1">'Seasons Summary (2)'!U30</f>
        <v>83</v>
      </c>
      <c r="E6" s="47">
        <f t="shared" ca="1" si="1"/>
        <v>5</v>
      </c>
      <c r="F6" s="49">
        <f ca="1">'Seasons Summary (2)'!AF30</f>
        <v>63</v>
      </c>
      <c r="G6" s="47">
        <f t="shared" ca="1" si="2"/>
        <v>11</v>
      </c>
      <c r="H6" s="49">
        <f ca="1">'Seasons Summary (2)'!AQ30</f>
        <v>44</v>
      </c>
      <c r="I6" s="47">
        <f t="shared" ca="1" si="3"/>
        <v>17</v>
      </c>
      <c r="J6" s="49">
        <f ca="1">'Seasons Summary (2)'!BB30</f>
        <v>43</v>
      </c>
      <c r="K6" s="47">
        <f t="shared" ca="1" si="0"/>
        <v>18</v>
      </c>
      <c r="L6" s="56"/>
      <c r="M6" s="49">
        <f t="shared" ca="1" si="4"/>
        <v>56.2</v>
      </c>
      <c r="N6" s="47">
        <f t="shared" ca="1" si="5"/>
        <v>13</v>
      </c>
      <c r="O6" s="56"/>
      <c r="P6" s="69"/>
    </row>
    <row r="7" spans="1:16" ht="25" customHeight="1" x14ac:dyDescent="0.2">
      <c r="A7" s="78" t="s">
        <v>4</v>
      </c>
      <c r="B7" s="49">
        <f ca="1">'Seasons Summary (2)'!J31</f>
        <v>58</v>
      </c>
      <c r="C7" s="47">
        <f t="shared" ca="1" si="1"/>
        <v>11</v>
      </c>
      <c r="D7" s="49">
        <f ca="1">'Seasons Summary (2)'!U31</f>
        <v>41</v>
      </c>
      <c r="E7" s="47">
        <f t="shared" ca="1" si="1"/>
        <v>16</v>
      </c>
      <c r="F7" s="49">
        <f ca="1">'Seasons Summary (2)'!AF31</f>
        <v>57</v>
      </c>
      <c r="G7" s="47">
        <f t="shared" ca="1" si="2"/>
        <v>13</v>
      </c>
      <c r="H7" s="49">
        <f ca="1">'Seasons Summary (2)'!AQ31</f>
        <v>59</v>
      </c>
      <c r="I7" s="47">
        <f t="shared" ca="1" si="3"/>
        <v>12</v>
      </c>
      <c r="J7" s="49">
        <f ca="1">'Seasons Summary (2)'!BB31</f>
        <v>55</v>
      </c>
      <c r="K7" s="47">
        <f t="shared" ca="1" si="0"/>
        <v>12</v>
      </c>
      <c r="L7" s="56"/>
      <c r="M7" s="49">
        <f t="shared" ca="1" si="4"/>
        <v>54</v>
      </c>
      <c r="N7" s="47">
        <f t="shared" ca="1" si="5"/>
        <v>17</v>
      </c>
      <c r="O7" s="56"/>
      <c r="P7" s="69"/>
    </row>
    <row r="8" spans="1:16" ht="25" customHeight="1" x14ac:dyDescent="0.2">
      <c r="A8" s="79" t="s">
        <v>7</v>
      </c>
      <c r="B8" s="49">
        <f ca="1">'Seasons Summary (2)'!J32</f>
        <v>72</v>
      </c>
      <c r="C8" s="47">
        <f t="shared" ca="1" si="1"/>
        <v>6</v>
      </c>
      <c r="D8" s="49">
        <f ca="1">'Seasons Summary (2)'!U32</f>
        <v>87</v>
      </c>
      <c r="E8" s="47">
        <f t="shared" ca="1" si="1"/>
        <v>3</v>
      </c>
      <c r="F8" s="49">
        <f ca="1">'Seasons Summary (2)'!AF32</f>
        <v>88</v>
      </c>
      <c r="G8" s="47">
        <f t="shared" ca="1" si="2"/>
        <v>3</v>
      </c>
      <c r="H8" s="49">
        <f ca="1">'Seasons Summary (2)'!AQ32</f>
        <v>46</v>
      </c>
      <c r="I8" s="47">
        <f t="shared" ca="1" si="3"/>
        <v>16</v>
      </c>
      <c r="J8" s="49">
        <f ca="1">'Seasons Summary (2)'!BB32</f>
        <v>68</v>
      </c>
      <c r="K8" s="47">
        <f t="shared" ca="1" si="0"/>
        <v>10</v>
      </c>
      <c r="L8" s="56"/>
      <c r="M8" s="49">
        <f t="shared" ca="1" si="4"/>
        <v>72.2</v>
      </c>
      <c r="N8" s="47">
        <f t="shared" ca="1" si="5"/>
        <v>7</v>
      </c>
      <c r="O8" s="56"/>
      <c r="P8" s="69"/>
    </row>
    <row r="9" spans="1:16" ht="25" customHeight="1" x14ac:dyDescent="0.2">
      <c r="A9" s="80" t="s">
        <v>8</v>
      </c>
      <c r="B9" s="49">
        <f ca="1">'Seasons Summary (2)'!J33</f>
        <v>72</v>
      </c>
      <c r="C9" s="47">
        <f t="shared" ca="1" si="1"/>
        <v>6</v>
      </c>
      <c r="D9" s="49">
        <f ca="1">'Seasons Summary (2)'!U33</f>
        <v>72</v>
      </c>
      <c r="E9" s="47">
        <f t="shared" ca="1" si="1"/>
        <v>8</v>
      </c>
      <c r="F9" s="49">
        <f ca="1">'Seasons Summary (2)'!AF33</f>
        <v>43</v>
      </c>
      <c r="G9" s="47">
        <f t="shared" ca="1" si="2"/>
        <v>16</v>
      </c>
      <c r="H9" s="49">
        <f ca="1">'Seasons Summary (2)'!AQ33</f>
        <v>49</v>
      </c>
      <c r="I9" s="47">
        <f t="shared" ca="1" si="3"/>
        <v>14</v>
      </c>
      <c r="J9" s="49">
        <f ca="1">'Seasons Summary (2)'!BB33</f>
        <v>45</v>
      </c>
      <c r="K9" s="47">
        <f t="shared" ca="1" si="0"/>
        <v>17</v>
      </c>
      <c r="L9" s="56"/>
      <c r="M9" s="49">
        <f t="shared" ca="1" si="4"/>
        <v>56.2</v>
      </c>
      <c r="N9" s="47">
        <f t="shared" ca="1" si="5"/>
        <v>13</v>
      </c>
      <c r="O9" s="56"/>
      <c r="P9" s="69"/>
    </row>
    <row r="10" spans="1:16" ht="25" customHeight="1" x14ac:dyDescent="0.2">
      <c r="A10" s="81" t="s">
        <v>9</v>
      </c>
      <c r="B10" s="49">
        <f ca="1">'Seasons Summary (2)'!J34</f>
        <v>93</v>
      </c>
      <c r="C10" s="47">
        <f t="shared" ca="1" si="1"/>
        <v>2</v>
      </c>
      <c r="D10" s="49">
        <f ca="1">'Seasons Summary (2)'!U34</f>
        <v>82</v>
      </c>
      <c r="E10" s="47">
        <f t="shared" ca="1" si="1"/>
        <v>6</v>
      </c>
      <c r="F10" s="49">
        <f ca="1">'Seasons Summary (2)'!AF34</f>
        <v>69</v>
      </c>
      <c r="G10" s="47">
        <f t="shared" ca="1" si="2"/>
        <v>9</v>
      </c>
      <c r="H10" s="49">
        <f ca="1">'Seasons Summary (2)'!AQ34</f>
        <v>80</v>
      </c>
      <c r="I10" s="47">
        <f t="shared" ca="1" si="3"/>
        <v>6</v>
      </c>
      <c r="J10" s="49">
        <f ca="1">'Seasons Summary (2)'!BB34</f>
        <v>52</v>
      </c>
      <c r="K10" s="47">
        <f t="shared" ca="1" si="0"/>
        <v>14</v>
      </c>
      <c r="L10" s="56"/>
      <c r="M10" s="49">
        <f t="shared" ca="1" si="4"/>
        <v>75.2</v>
      </c>
      <c r="N10" s="47">
        <f t="shared" ca="1" si="5"/>
        <v>5</v>
      </c>
      <c r="O10" s="56"/>
      <c r="P10" s="69"/>
    </row>
    <row r="11" spans="1:16" ht="25" customHeight="1" x14ac:dyDescent="0.2">
      <c r="A11" s="82" t="s">
        <v>17</v>
      </c>
      <c r="B11" s="49">
        <f ca="1">'Seasons Summary (2)'!J35</f>
        <v>49</v>
      </c>
      <c r="C11" s="47">
        <f t="shared" ca="1" si="1"/>
        <v>15</v>
      </c>
      <c r="D11" s="49">
        <f ca="1">'Seasons Summary (2)'!U35</f>
        <v>35</v>
      </c>
      <c r="E11" s="47">
        <f t="shared" ca="1" si="1"/>
        <v>18</v>
      </c>
      <c r="F11" s="49">
        <f ca="1">'Seasons Summary (2)'!AF35</f>
        <v>35</v>
      </c>
      <c r="G11" s="47">
        <f t="shared" ca="1" si="2"/>
        <v>18</v>
      </c>
      <c r="H11" s="49">
        <f ca="1">'Seasons Summary (2)'!AQ35</f>
        <v>65</v>
      </c>
      <c r="I11" s="47">
        <f t="shared" ca="1" si="3"/>
        <v>8</v>
      </c>
      <c r="J11" s="49">
        <f ca="1">'Seasons Summary (2)'!BB35</f>
        <v>87</v>
      </c>
      <c r="K11" s="47">
        <f t="shared" ca="1" si="0"/>
        <v>1</v>
      </c>
      <c r="L11" s="56"/>
      <c r="M11" s="49">
        <f t="shared" ca="1" si="4"/>
        <v>54.2</v>
      </c>
      <c r="N11" s="47">
        <f t="shared" ca="1" si="5"/>
        <v>16</v>
      </c>
      <c r="O11" s="56"/>
      <c r="P11" s="69"/>
    </row>
    <row r="12" spans="1:16" ht="25" customHeight="1" x14ac:dyDescent="0.2">
      <c r="A12" s="83" t="s">
        <v>3</v>
      </c>
      <c r="B12" s="49">
        <f ca="1">'Seasons Summary (2)'!J36</f>
        <v>81</v>
      </c>
      <c r="C12" s="47">
        <f t="shared" ca="1" si="1"/>
        <v>4</v>
      </c>
      <c r="D12" s="49">
        <f ca="1">'Seasons Summary (2)'!U36</f>
        <v>54</v>
      </c>
      <c r="E12" s="47">
        <f t="shared" ca="1" si="1"/>
        <v>14</v>
      </c>
      <c r="F12" s="49">
        <f ca="1">'Seasons Summary (2)'!AF36</f>
        <v>71</v>
      </c>
      <c r="G12" s="47">
        <f t="shared" ca="1" si="2"/>
        <v>7</v>
      </c>
      <c r="H12" s="49">
        <f ca="1">'Seasons Summary (2)'!AQ36</f>
        <v>61</v>
      </c>
      <c r="I12" s="47">
        <f t="shared" ca="1" si="3"/>
        <v>10</v>
      </c>
      <c r="J12" s="49">
        <f ca="1">'Seasons Summary (2)'!BB36</f>
        <v>68</v>
      </c>
      <c r="K12" s="47">
        <f t="shared" ca="1" si="0"/>
        <v>10</v>
      </c>
      <c r="L12" s="56"/>
      <c r="M12" s="49">
        <f t="shared" ca="1" si="4"/>
        <v>67</v>
      </c>
      <c r="N12" s="47">
        <f t="shared" ca="1" si="5"/>
        <v>8</v>
      </c>
      <c r="O12" s="56"/>
      <c r="P12" s="69"/>
    </row>
    <row r="13" spans="1:16" ht="25" customHeight="1" x14ac:dyDescent="0.2">
      <c r="A13" s="84" t="s">
        <v>2</v>
      </c>
      <c r="B13" s="49">
        <f ca="1">'Seasons Summary (2)'!J37</f>
        <v>46</v>
      </c>
      <c r="C13" s="47">
        <f t="shared" ca="1" si="1"/>
        <v>17</v>
      </c>
      <c r="D13" s="49">
        <f ca="1">'Seasons Summary (2)'!U37</f>
        <v>51</v>
      </c>
      <c r="E13" s="47">
        <f t="shared" ca="1" si="1"/>
        <v>15</v>
      </c>
      <c r="F13" s="49">
        <f ca="1">'Seasons Summary (2)'!AF37</f>
        <v>70</v>
      </c>
      <c r="G13" s="47">
        <f t="shared" ca="1" si="2"/>
        <v>8</v>
      </c>
      <c r="H13" s="49">
        <f ca="1">'Seasons Summary (2)'!AQ37</f>
        <v>58</v>
      </c>
      <c r="I13" s="47">
        <f t="shared" ca="1" si="3"/>
        <v>13</v>
      </c>
      <c r="J13" s="49">
        <f ca="1">'Seasons Summary (2)'!BB37</f>
        <v>79</v>
      </c>
      <c r="K13" s="47">
        <f t="shared" ca="1" si="0"/>
        <v>5</v>
      </c>
      <c r="L13" s="56"/>
      <c r="M13" s="49">
        <f t="shared" ca="1" si="4"/>
        <v>60.8</v>
      </c>
      <c r="N13" s="47">
        <f t="shared" ca="1" si="5"/>
        <v>12</v>
      </c>
      <c r="O13" s="56"/>
      <c r="P13" s="69"/>
    </row>
    <row r="14" spans="1:16" ht="25" customHeight="1" x14ac:dyDescent="0.2">
      <c r="A14" s="85" t="s">
        <v>16</v>
      </c>
      <c r="B14" s="49">
        <f ca="1">'Seasons Summary (2)'!J38</f>
        <v>79</v>
      </c>
      <c r="C14" s="47">
        <f t="shared" ca="1" si="1"/>
        <v>5</v>
      </c>
      <c r="D14" s="49">
        <f ca="1">'Seasons Summary (2)'!U38</f>
        <v>88</v>
      </c>
      <c r="E14" s="47">
        <f t="shared" ca="1" si="1"/>
        <v>2</v>
      </c>
      <c r="F14" s="49">
        <f ca="1">'Seasons Summary (2)'!AF38</f>
        <v>75</v>
      </c>
      <c r="G14" s="47">
        <f t="shared" ca="1" si="2"/>
        <v>6</v>
      </c>
      <c r="H14" s="49">
        <f ca="1">'Seasons Summary (2)'!AQ38</f>
        <v>98</v>
      </c>
      <c r="I14" s="47">
        <f t="shared" ca="1" si="3"/>
        <v>1</v>
      </c>
      <c r="J14" s="49">
        <f ca="1">'Seasons Summary (2)'!BB38</f>
        <v>72</v>
      </c>
      <c r="K14" s="47">
        <f t="shared" ca="1" si="0"/>
        <v>7</v>
      </c>
      <c r="L14" s="56"/>
      <c r="M14" s="49">
        <f t="shared" ca="1" si="4"/>
        <v>82.4</v>
      </c>
      <c r="N14" s="47">
        <f t="shared" ca="1" si="5"/>
        <v>3</v>
      </c>
      <c r="O14" s="56"/>
      <c r="P14" s="69"/>
    </row>
    <row r="15" spans="1:16" ht="25" customHeight="1" x14ac:dyDescent="0.2">
      <c r="A15" s="86" t="s">
        <v>11</v>
      </c>
      <c r="B15" s="49">
        <f ca="1">'Seasons Summary (2)'!J39</f>
        <v>54</v>
      </c>
      <c r="C15" s="47">
        <f t="shared" ca="1" si="1"/>
        <v>14</v>
      </c>
      <c r="D15" s="49">
        <f ca="1">'Seasons Summary (2)'!U39</f>
        <v>39</v>
      </c>
      <c r="E15" s="47">
        <f t="shared" ca="1" si="1"/>
        <v>17</v>
      </c>
      <c r="F15" s="49">
        <f ca="1">'Seasons Summary (2)'!AF39</f>
        <v>41</v>
      </c>
      <c r="G15" s="47">
        <f t="shared" ca="1" si="2"/>
        <v>17</v>
      </c>
      <c r="H15" s="49">
        <f ca="1">'Seasons Summary (2)'!AQ39</f>
        <v>35</v>
      </c>
      <c r="I15" s="47">
        <f t="shared" ca="1" si="3"/>
        <v>18</v>
      </c>
      <c r="J15" s="49">
        <f ca="1">'Seasons Summary (2)'!BB39</f>
        <v>51</v>
      </c>
      <c r="K15" s="47">
        <f t="shared" ca="1" si="0"/>
        <v>15</v>
      </c>
      <c r="L15" s="56"/>
      <c r="M15" s="49">
        <f t="shared" ca="1" si="4"/>
        <v>44</v>
      </c>
      <c r="N15" s="47">
        <f t="shared" ca="1" si="5"/>
        <v>18</v>
      </c>
      <c r="O15" s="56"/>
      <c r="P15" s="69"/>
    </row>
    <row r="16" spans="1:16" ht="25" customHeight="1" x14ac:dyDescent="0.2">
      <c r="A16" s="87" t="s">
        <v>13</v>
      </c>
      <c r="B16" s="49">
        <f ca="1">'Seasons Summary (2)'!J40</f>
        <v>64</v>
      </c>
      <c r="C16" s="47">
        <f t="shared" ca="1" si="1"/>
        <v>8</v>
      </c>
      <c r="D16" s="49">
        <f ca="1">'Seasons Summary (2)'!U40</f>
        <v>59</v>
      </c>
      <c r="E16" s="47">
        <f t="shared" ca="1" si="1"/>
        <v>12</v>
      </c>
      <c r="F16" s="49">
        <f ca="1">'Seasons Summary (2)'!AF40</f>
        <v>69</v>
      </c>
      <c r="G16" s="47">
        <f t="shared" ca="1" si="2"/>
        <v>9</v>
      </c>
      <c r="H16" s="49">
        <f ca="1">'Seasons Summary (2)'!AQ40</f>
        <v>92</v>
      </c>
      <c r="I16" s="47">
        <f t="shared" ca="1" si="3"/>
        <v>2</v>
      </c>
      <c r="J16" s="49">
        <f ca="1">'Seasons Summary (2)'!BB40</f>
        <v>81</v>
      </c>
      <c r="K16" s="47">
        <f t="shared" ca="1" si="0"/>
        <v>4</v>
      </c>
      <c r="L16" s="56"/>
      <c r="M16" s="49">
        <f t="shared" ca="1" si="4"/>
        <v>73</v>
      </c>
      <c r="N16" s="47">
        <f t="shared" ca="1" si="5"/>
        <v>6</v>
      </c>
      <c r="O16" s="56"/>
      <c r="P16" s="69"/>
    </row>
    <row r="17" spans="1:16" ht="25" customHeight="1" x14ac:dyDescent="0.2">
      <c r="A17" s="88" t="s">
        <v>5</v>
      </c>
      <c r="B17" s="49">
        <f ca="1">'Seasons Summary (2)'!J41</f>
        <v>46</v>
      </c>
      <c r="C17" s="47">
        <f t="shared" ca="1" si="1"/>
        <v>17</v>
      </c>
      <c r="D17" s="49">
        <f ca="1">'Seasons Summary (2)'!U41</f>
        <v>73</v>
      </c>
      <c r="E17" s="47">
        <f t="shared" ca="1" si="1"/>
        <v>7</v>
      </c>
      <c r="F17" s="49">
        <f ca="1">'Seasons Summary (2)'!AF41</f>
        <v>61</v>
      </c>
      <c r="G17" s="47">
        <f t="shared" ca="1" si="2"/>
        <v>12</v>
      </c>
      <c r="H17" s="49">
        <f ca="1">'Seasons Summary (2)'!AQ41</f>
        <v>61</v>
      </c>
      <c r="I17" s="47">
        <f t="shared" ca="1" si="3"/>
        <v>10</v>
      </c>
      <c r="J17" s="49">
        <f ca="1">'Seasons Summary (2)'!BB41</f>
        <v>70</v>
      </c>
      <c r="K17" s="47">
        <f t="shared" ca="1" si="0"/>
        <v>9</v>
      </c>
      <c r="L17" s="56"/>
      <c r="M17" s="49">
        <f t="shared" ca="1" si="4"/>
        <v>62.2</v>
      </c>
      <c r="N17" s="47">
        <f t="shared" ca="1" si="5"/>
        <v>10</v>
      </c>
      <c r="O17" s="56"/>
      <c r="P17" s="69"/>
    </row>
    <row r="18" spans="1:16" ht="25" customHeight="1" x14ac:dyDescent="0.2">
      <c r="A18" s="89" t="s">
        <v>15</v>
      </c>
      <c r="B18" s="49">
        <f ca="1">'Seasons Summary (2)'!J42</f>
        <v>58</v>
      </c>
      <c r="C18" s="47">
        <f t="shared" ca="1" si="1"/>
        <v>11</v>
      </c>
      <c r="D18" s="49">
        <f ca="1">'Seasons Summary (2)'!U42</f>
        <v>68</v>
      </c>
      <c r="E18" s="47">
        <f t="shared" ca="1" si="1"/>
        <v>9</v>
      </c>
      <c r="F18" s="49">
        <f ca="1">'Seasons Summary (2)'!AF42</f>
        <v>52</v>
      </c>
      <c r="G18" s="47">
        <f t="shared" ca="1" si="2"/>
        <v>14</v>
      </c>
      <c r="H18" s="49">
        <f ca="1">'Seasons Summary (2)'!AQ42</f>
        <v>67</v>
      </c>
      <c r="I18" s="47">
        <f t="shared" ca="1" si="3"/>
        <v>7</v>
      </c>
      <c r="J18" s="49">
        <f ca="1">'Seasons Summary (2)'!BB42</f>
        <v>85</v>
      </c>
      <c r="K18" s="47">
        <f t="shared" ca="1" si="0"/>
        <v>2</v>
      </c>
      <c r="L18" s="56"/>
      <c r="M18" s="49">
        <f t="shared" ca="1" si="4"/>
        <v>66</v>
      </c>
      <c r="N18" s="47">
        <f t="shared" ca="1" si="5"/>
        <v>9</v>
      </c>
      <c r="O18" s="56"/>
      <c r="P18" s="69"/>
    </row>
    <row r="19" spans="1:16" ht="25" customHeight="1" x14ac:dyDescent="0.2">
      <c r="A19" s="90" t="s">
        <v>1</v>
      </c>
      <c r="B19" s="49">
        <f ca="1">'Seasons Summary (2)'!J43</f>
        <v>64</v>
      </c>
      <c r="C19" s="47">
        <f t="shared" ca="1" si="1"/>
        <v>8</v>
      </c>
      <c r="D19" s="49">
        <f ca="1">'Seasons Summary (2)'!U43</f>
        <v>90</v>
      </c>
      <c r="E19" s="47">
        <f t="shared" ca="1" si="1"/>
        <v>1</v>
      </c>
      <c r="F19" s="49">
        <f ca="1">'Seasons Summary (2)'!AF43</f>
        <v>94</v>
      </c>
      <c r="G19" s="47">
        <f t="shared" ca="1" si="2"/>
        <v>1</v>
      </c>
      <c r="H19" s="49">
        <f ca="1">'Seasons Summary (2)'!AQ43</f>
        <v>87</v>
      </c>
      <c r="I19" s="47">
        <f t="shared" ca="1" si="3"/>
        <v>4</v>
      </c>
      <c r="J19" s="49">
        <f ca="1">'Seasons Summary (2)'!BB43</f>
        <v>84</v>
      </c>
      <c r="K19" s="47">
        <f t="shared" ca="1" si="0"/>
        <v>3</v>
      </c>
      <c r="L19" s="56"/>
      <c r="M19" s="49">
        <f t="shared" ca="1" si="4"/>
        <v>83.8</v>
      </c>
      <c r="N19" s="47">
        <f t="shared" ca="1" si="5"/>
        <v>2</v>
      </c>
      <c r="O19" s="56"/>
      <c r="P19" s="69"/>
    </row>
    <row r="20" spans="1:16" ht="25" customHeight="1" x14ac:dyDescent="0.2">
      <c r="A20" s="91" t="s">
        <v>18</v>
      </c>
      <c r="B20" s="49">
        <f ca="1">'Seasons Summary (2)'!J44</f>
        <v>62</v>
      </c>
      <c r="C20" s="47">
        <f t="shared" ca="1" si="1"/>
        <v>10</v>
      </c>
      <c r="D20" s="49">
        <f ca="1">'Seasons Summary (2)'!U44</f>
        <v>56</v>
      </c>
      <c r="E20" s="47">
        <f t="shared" ca="1" si="1"/>
        <v>13</v>
      </c>
      <c r="F20" s="49">
        <f ca="1">'Seasons Summary (2)'!AF44</f>
        <v>85</v>
      </c>
      <c r="G20" s="47">
        <f t="shared" ca="1" si="2"/>
        <v>4</v>
      </c>
      <c r="H20" s="49">
        <f ca="1">'Seasons Summary (2)'!AQ44</f>
        <v>47</v>
      </c>
      <c r="I20" s="47">
        <f t="shared" ca="1" si="3"/>
        <v>15</v>
      </c>
      <c r="J20" s="49">
        <f ca="1">'Seasons Summary (2)'!BB44</f>
        <v>55</v>
      </c>
      <c r="K20" s="47">
        <f t="shared" ca="1" si="0"/>
        <v>12</v>
      </c>
      <c r="L20" s="56"/>
      <c r="M20" s="49">
        <f t="shared" ca="1" si="4"/>
        <v>61</v>
      </c>
      <c r="N20" s="47">
        <f t="shared" ca="1" si="5"/>
        <v>11</v>
      </c>
      <c r="O20" s="56"/>
      <c r="P20" s="69"/>
    </row>
    <row r="21" spans="1:16" ht="25" customHeight="1" thickBot="1" x14ac:dyDescent="0.25">
      <c r="A21" s="92" t="s">
        <v>12</v>
      </c>
      <c r="B21" s="95">
        <f ca="1">'Seasons Summary (2)'!J45</f>
        <v>98</v>
      </c>
      <c r="C21" s="96">
        <f t="shared" ca="1" si="1"/>
        <v>1</v>
      </c>
      <c r="D21" s="95">
        <f ca="1">'Seasons Summary (2)'!U45</f>
        <v>65</v>
      </c>
      <c r="E21" s="96">
        <f t="shared" ca="1" si="1"/>
        <v>10</v>
      </c>
      <c r="F21" s="95">
        <f ca="1">'Seasons Summary (2)'!AF45</f>
        <v>78</v>
      </c>
      <c r="G21" s="96">
        <f t="shared" ca="1" si="2"/>
        <v>5</v>
      </c>
      <c r="H21" s="95">
        <f ca="1">'Seasons Summary (2)'!AQ45</f>
        <v>86</v>
      </c>
      <c r="I21" s="96">
        <f t="shared" ca="1" si="3"/>
        <v>5</v>
      </c>
      <c r="J21" s="49">
        <f ca="1">'Seasons Summary (2)'!BB45</f>
        <v>74</v>
      </c>
      <c r="K21" s="96">
        <f t="shared" ca="1" si="0"/>
        <v>6</v>
      </c>
      <c r="L21" s="62"/>
      <c r="M21" s="49">
        <f t="shared" ca="1" si="4"/>
        <v>80.2</v>
      </c>
      <c r="N21" s="96">
        <f t="shared" ca="1" si="5"/>
        <v>4</v>
      </c>
      <c r="O21" s="62"/>
      <c r="P21" s="69"/>
    </row>
    <row r="22" spans="1:16" x14ac:dyDescent="0.2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</row>
    <row r="23" spans="1:16" ht="35" x14ac:dyDescent="0.35">
      <c r="A23" s="68" t="s">
        <v>309</v>
      </c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</row>
    <row r="24" spans="1:16" ht="17" thickBot="1" x14ac:dyDescent="0.25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</row>
    <row r="25" spans="1:16" ht="52" thickBot="1" x14ac:dyDescent="0.25">
      <c r="A25" s="93" t="s">
        <v>0</v>
      </c>
      <c r="B25" s="27" t="s">
        <v>327</v>
      </c>
      <c r="C25" s="28" t="s">
        <v>310</v>
      </c>
      <c r="D25" s="30" t="s">
        <v>328</v>
      </c>
      <c r="E25" s="31" t="s">
        <v>310</v>
      </c>
      <c r="F25" s="44" t="s">
        <v>329</v>
      </c>
      <c r="G25" s="45" t="s">
        <v>310</v>
      </c>
      <c r="H25" s="33" t="s">
        <v>330</v>
      </c>
      <c r="I25" s="34" t="s">
        <v>310</v>
      </c>
      <c r="J25" s="69"/>
      <c r="K25" s="69"/>
      <c r="L25" s="94"/>
      <c r="M25" s="36" t="s">
        <v>340</v>
      </c>
      <c r="N25" s="37" t="s">
        <v>310</v>
      </c>
      <c r="O25" s="94"/>
      <c r="P25" s="69"/>
    </row>
    <row r="26" spans="1:16" ht="25" customHeight="1" x14ac:dyDescent="0.2">
      <c r="A26" s="75" t="s">
        <v>14</v>
      </c>
      <c r="B26" s="49" t="e">
        <f ca="1">B4-#REF!</f>
        <v>#REF!</v>
      </c>
      <c r="C26" s="47" t="e">
        <f ca="1">RANK(B26,B$26:B$43)</f>
        <v>#REF!</v>
      </c>
      <c r="D26" s="49" t="e">
        <f ca="1">D4-#REF!</f>
        <v>#REF!</v>
      </c>
      <c r="E26" s="47" t="e">
        <f ca="1">RANK(D26,D$26:D$43)</f>
        <v>#REF!</v>
      </c>
      <c r="F26" s="49" t="e">
        <f ca="1">F4-#REF!</f>
        <v>#REF!</v>
      </c>
      <c r="G26" s="47" t="e">
        <f ca="1">RANK(F26,F$26:F$43)</f>
        <v>#REF!</v>
      </c>
      <c r="H26" s="49" t="e">
        <f ca="1">H4-#REF!</f>
        <v>#REF!</v>
      </c>
      <c r="I26" s="47" t="e">
        <f ca="1">RANK(H26,H$26:H$43)</f>
        <v>#REF!</v>
      </c>
      <c r="J26" s="69"/>
      <c r="K26" s="69"/>
      <c r="L26" s="50"/>
      <c r="M26" s="49" t="e">
        <f ca="1">M4-#REF!</f>
        <v>#REF!</v>
      </c>
      <c r="N26" s="47" t="e">
        <f ca="1">RANK(M26,M$26:M$43)</f>
        <v>#REF!</v>
      </c>
      <c r="O26" s="50"/>
      <c r="P26" s="69"/>
    </row>
    <row r="27" spans="1:16" ht="25" customHeight="1" x14ac:dyDescent="0.2">
      <c r="A27" s="76" t="s">
        <v>10</v>
      </c>
      <c r="B27" s="49" t="e">
        <f ca="1">B5-#REF!</f>
        <v>#REF!</v>
      </c>
      <c r="C27" s="47" t="e">
        <f t="shared" ref="C27:C43" ca="1" si="6">RANK(B27,B$26:B$43)</f>
        <v>#REF!</v>
      </c>
      <c r="D27" s="49" t="e">
        <f ca="1">D5-#REF!</f>
        <v>#REF!</v>
      </c>
      <c r="E27" s="47" t="e">
        <f t="shared" ref="E27:E43" ca="1" si="7">RANK(D27,D$26:D$43)</f>
        <v>#REF!</v>
      </c>
      <c r="F27" s="65" t="e">
        <f ca="1">F5-#REF!</f>
        <v>#REF!</v>
      </c>
      <c r="G27" s="47" t="e">
        <f t="shared" ref="G27:G43" ca="1" si="8">RANK(F27,F$26:F$43)</f>
        <v>#REF!</v>
      </c>
      <c r="H27" s="65" t="e">
        <f ca="1">H5-#REF!</f>
        <v>#REF!</v>
      </c>
      <c r="I27" s="47" t="e">
        <f t="shared" ref="I27:I43" ca="1" si="9">RANK(H27,H$26:H$43)</f>
        <v>#REF!</v>
      </c>
      <c r="L27" s="56"/>
      <c r="M27" s="65" t="e">
        <f ca="1">M5-#REF!</f>
        <v>#REF!</v>
      </c>
      <c r="N27" s="47" t="e">
        <f t="shared" ref="N27:N43" ca="1" si="10">RANK(M27,M$26:M$43)</f>
        <v>#REF!</v>
      </c>
      <c r="O27" s="56"/>
      <c r="P27" s="69"/>
    </row>
    <row r="28" spans="1:16" ht="25" customHeight="1" x14ac:dyDescent="0.2">
      <c r="A28" s="77" t="s">
        <v>6</v>
      </c>
      <c r="B28" s="49" t="e">
        <f ca="1">B6-#REF!</f>
        <v>#REF!</v>
      </c>
      <c r="C28" s="47" t="e">
        <f t="shared" ca="1" si="6"/>
        <v>#REF!</v>
      </c>
      <c r="D28" s="49" t="e">
        <f ca="1">D6-#REF!</f>
        <v>#REF!</v>
      </c>
      <c r="E28" s="47" t="e">
        <f t="shared" ca="1" si="7"/>
        <v>#REF!</v>
      </c>
      <c r="F28" s="65" t="e">
        <f ca="1">F6-#REF!</f>
        <v>#REF!</v>
      </c>
      <c r="G28" s="47" t="e">
        <f t="shared" ca="1" si="8"/>
        <v>#REF!</v>
      </c>
      <c r="H28" s="65" t="e">
        <f ca="1">H6-#REF!</f>
        <v>#REF!</v>
      </c>
      <c r="I28" s="47" t="e">
        <f t="shared" ca="1" si="9"/>
        <v>#REF!</v>
      </c>
      <c r="L28" s="56"/>
      <c r="M28" s="65" t="e">
        <f ca="1">M6-#REF!</f>
        <v>#REF!</v>
      </c>
      <c r="N28" s="47" t="e">
        <f t="shared" ca="1" si="10"/>
        <v>#REF!</v>
      </c>
      <c r="O28" s="56"/>
      <c r="P28" s="69"/>
    </row>
    <row r="29" spans="1:16" ht="25" customHeight="1" x14ac:dyDescent="0.2">
      <c r="A29" s="78" t="s">
        <v>4</v>
      </c>
      <c r="B29" s="49" t="e">
        <f ca="1">B7-#REF!</f>
        <v>#REF!</v>
      </c>
      <c r="C29" s="47" t="e">
        <f t="shared" ca="1" si="6"/>
        <v>#REF!</v>
      </c>
      <c r="D29" s="49" t="e">
        <f ca="1">D7-#REF!</f>
        <v>#REF!</v>
      </c>
      <c r="E29" s="47" t="e">
        <f t="shared" ca="1" si="7"/>
        <v>#REF!</v>
      </c>
      <c r="F29" s="65" t="e">
        <f ca="1">F7-#REF!</f>
        <v>#REF!</v>
      </c>
      <c r="G29" s="47" t="e">
        <f t="shared" ca="1" si="8"/>
        <v>#REF!</v>
      </c>
      <c r="H29" s="65" t="e">
        <f ca="1">H7-#REF!</f>
        <v>#REF!</v>
      </c>
      <c r="I29" s="47" t="e">
        <f t="shared" ca="1" si="9"/>
        <v>#REF!</v>
      </c>
      <c r="L29" s="56"/>
      <c r="M29" s="65" t="e">
        <f ca="1">M7-#REF!</f>
        <v>#REF!</v>
      </c>
      <c r="N29" s="47" t="e">
        <f t="shared" ca="1" si="10"/>
        <v>#REF!</v>
      </c>
      <c r="O29" s="56"/>
      <c r="P29" s="69"/>
    </row>
    <row r="30" spans="1:16" ht="25" customHeight="1" x14ac:dyDescent="0.2">
      <c r="A30" s="79" t="s">
        <v>7</v>
      </c>
      <c r="B30" s="49" t="e">
        <f ca="1">B8-#REF!</f>
        <v>#REF!</v>
      </c>
      <c r="C30" s="47" t="e">
        <f t="shared" ca="1" si="6"/>
        <v>#REF!</v>
      </c>
      <c r="D30" s="49" t="e">
        <f ca="1">D8-#REF!</f>
        <v>#REF!</v>
      </c>
      <c r="E30" s="47" t="e">
        <f t="shared" ca="1" si="7"/>
        <v>#REF!</v>
      </c>
      <c r="F30" s="65" t="e">
        <f ca="1">F8-#REF!</f>
        <v>#REF!</v>
      </c>
      <c r="G30" s="47" t="e">
        <f t="shared" ca="1" si="8"/>
        <v>#REF!</v>
      </c>
      <c r="H30" s="65" t="e">
        <f ca="1">H8-#REF!</f>
        <v>#REF!</v>
      </c>
      <c r="I30" s="47" t="e">
        <f t="shared" ca="1" si="9"/>
        <v>#REF!</v>
      </c>
      <c r="L30" s="56"/>
      <c r="M30" s="65" t="e">
        <f ca="1">M8-#REF!</f>
        <v>#REF!</v>
      </c>
      <c r="N30" s="47" t="e">
        <f t="shared" ca="1" si="10"/>
        <v>#REF!</v>
      </c>
      <c r="O30" s="56"/>
      <c r="P30" s="69"/>
    </row>
    <row r="31" spans="1:16" ht="25" customHeight="1" x14ac:dyDescent="0.2">
      <c r="A31" s="80" t="s">
        <v>8</v>
      </c>
      <c r="B31" s="49" t="e">
        <f ca="1">B9-#REF!</f>
        <v>#REF!</v>
      </c>
      <c r="C31" s="47" t="e">
        <f t="shared" ca="1" si="6"/>
        <v>#REF!</v>
      </c>
      <c r="D31" s="49" t="e">
        <f ca="1">D9-#REF!</f>
        <v>#REF!</v>
      </c>
      <c r="E31" s="47" t="e">
        <f t="shared" ca="1" si="7"/>
        <v>#REF!</v>
      </c>
      <c r="F31" s="65" t="e">
        <f ca="1">F9-#REF!</f>
        <v>#REF!</v>
      </c>
      <c r="G31" s="47" t="e">
        <f t="shared" ca="1" si="8"/>
        <v>#REF!</v>
      </c>
      <c r="H31" s="65" t="e">
        <f ca="1">H9-#REF!</f>
        <v>#REF!</v>
      </c>
      <c r="I31" s="47" t="e">
        <f t="shared" ca="1" si="9"/>
        <v>#REF!</v>
      </c>
      <c r="L31" s="56"/>
      <c r="M31" s="65" t="e">
        <f ca="1">M9-#REF!</f>
        <v>#REF!</v>
      </c>
      <c r="N31" s="47" t="e">
        <f t="shared" ca="1" si="10"/>
        <v>#REF!</v>
      </c>
      <c r="O31" s="56"/>
      <c r="P31" s="69"/>
    </row>
    <row r="32" spans="1:16" ht="25" customHeight="1" x14ac:dyDescent="0.2">
      <c r="A32" s="81" t="s">
        <v>9</v>
      </c>
      <c r="B32" s="49" t="e">
        <f ca="1">B10-#REF!</f>
        <v>#REF!</v>
      </c>
      <c r="C32" s="47" t="e">
        <f t="shared" ca="1" si="6"/>
        <v>#REF!</v>
      </c>
      <c r="D32" s="49" t="e">
        <f ca="1">D10-#REF!</f>
        <v>#REF!</v>
      </c>
      <c r="E32" s="47" t="e">
        <f t="shared" ca="1" si="7"/>
        <v>#REF!</v>
      </c>
      <c r="F32" s="65" t="e">
        <f ca="1">F10-#REF!</f>
        <v>#REF!</v>
      </c>
      <c r="G32" s="47" t="e">
        <f t="shared" ca="1" si="8"/>
        <v>#REF!</v>
      </c>
      <c r="H32" s="65" t="e">
        <f ca="1">H10-#REF!</f>
        <v>#REF!</v>
      </c>
      <c r="I32" s="47" t="e">
        <f t="shared" ca="1" si="9"/>
        <v>#REF!</v>
      </c>
      <c r="L32" s="56"/>
      <c r="M32" s="65" t="e">
        <f ca="1">M10-#REF!</f>
        <v>#REF!</v>
      </c>
      <c r="N32" s="47" t="e">
        <f t="shared" ca="1" si="10"/>
        <v>#REF!</v>
      </c>
      <c r="O32" s="56"/>
      <c r="P32" s="69"/>
    </row>
    <row r="33" spans="1:16" ht="25" customHeight="1" x14ac:dyDescent="0.2">
      <c r="A33" s="82" t="s">
        <v>17</v>
      </c>
      <c r="B33" s="49" t="e">
        <f ca="1">B11-#REF!</f>
        <v>#REF!</v>
      </c>
      <c r="C33" s="47" t="e">
        <f t="shared" ca="1" si="6"/>
        <v>#REF!</v>
      </c>
      <c r="D33" s="49" t="e">
        <f ca="1">D11-#REF!</f>
        <v>#REF!</v>
      </c>
      <c r="E33" s="47" t="e">
        <f t="shared" ca="1" si="7"/>
        <v>#REF!</v>
      </c>
      <c r="F33" s="65" t="e">
        <f ca="1">F11-#REF!</f>
        <v>#REF!</v>
      </c>
      <c r="G33" s="47" t="e">
        <f t="shared" ca="1" si="8"/>
        <v>#REF!</v>
      </c>
      <c r="H33" s="65" t="e">
        <f ca="1">H11-#REF!</f>
        <v>#REF!</v>
      </c>
      <c r="I33" s="47" t="e">
        <f t="shared" ca="1" si="9"/>
        <v>#REF!</v>
      </c>
      <c r="L33" s="56"/>
      <c r="M33" s="65" t="e">
        <f ca="1">M11-#REF!</f>
        <v>#REF!</v>
      </c>
      <c r="N33" s="47" t="e">
        <f t="shared" ca="1" si="10"/>
        <v>#REF!</v>
      </c>
      <c r="O33" s="56"/>
      <c r="P33" s="69"/>
    </row>
    <row r="34" spans="1:16" ht="25" customHeight="1" x14ac:dyDescent="0.2">
      <c r="A34" s="83" t="s">
        <v>3</v>
      </c>
      <c r="B34" s="49" t="e">
        <f ca="1">B12-#REF!</f>
        <v>#REF!</v>
      </c>
      <c r="C34" s="47" t="e">
        <f t="shared" ca="1" si="6"/>
        <v>#REF!</v>
      </c>
      <c r="D34" s="49" t="e">
        <f ca="1">D12-#REF!</f>
        <v>#REF!</v>
      </c>
      <c r="E34" s="47" t="e">
        <f t="shared" ca="1" si="7"/>
        <v>#REF!</v>
      </c>
      <c r="F34" s="65" t="e">
        <f ca="1">F12-#REF!</f>
        <v>#REF!</v>
      </c>
      <c r="G34" s="47" t="e">
        <f t="shared" ca="1" si="8"/>
        <v>#REF!</v>
      </c>
      <c r="H34" s="65" t="e">
        <f ca="1">H12-#REF!</f>
        <v>#REF!</v>
      </c>
      <c r="I34" s="47" t="e">
        <f t="shared" ca="1" si="9"/>
        <v>#REF!</v>
      </c>
      <c r="L34" s="56"/>
      <c r="M34" s="65" t="e">
        <f ca="1">M12-#REF!</f>
        <v>#REF!</v>
      </c>
      <c r="N34" s="47" t="e">
        <f t="shared" ca="1" si="10"/>
        <v>#REF!</v>
      </c>
      <c r="O34" s="56"/>
      <c r="P34" s="69"/>
    </row>
    <row r="35" spans="1:16" ht="25" customHeight="1" x14ac:dyDescent="0.2">
      <c r="A35" s="84" t="s">
        <v>2</v>
      </c>
      <c r="B35" s="49" t="e">
        <f ca="1">B13-#REF!</f>
        <v>#REF!</v>
      </c>
      <c r="C35" s="47" t="e">
        <f t="shared" ca="1" si="6"/>
        <v>#REF!</v>
      </c>
      <c r="D35" s="49" t="e">
        <f ca="1">D13-#REF!</f>
        <v>#REF!</v>
      </c>
      <c r="E35" s="47" t="e">
        <f t="shared" ca="1" si="7"/>
        <v>#REF!</v>
      </c>
      <c r="F35" s="65" t="e">
        <f ca="1">F13-#REF!</f>
        <v>#REF!</v>
      </c>
      <c r="G35" s="47" t="e">
        <f t="shared" ca="1" si="8"/>
        <v>#REF!</v>
      </c>
      <c r="H35" s="65" t="e">
        <f ca="1">H13-#REF!</f>
        <v>#REF!</v>
      </c>
      <c r="I35" s="47" t="e">
        <f t="shared" ca="1" si="9"/>
        <v>#REF!</v>
      </c>
      <c r="L35" s="56"/>
      <c r="M35" s="65" t="e">
        <f ca="1">M13-#REF!</f>
        <v>#REF!</v>
      </c>
      <c r="N35" s="47" t="e">
        <f t="shared" ca="1" si="10"/>
        <v>#REF!</v>
      </c>
      <c r="O35" s="56"/>
      <c r="P35" s="69"/>
    </row>
    <row r="36" spans="1:16" ht="25" customHeight="1" x14ac:dyDescent="0.2">
      <c r="A36" s="85" t="s">
        <v>16</v>
      </c>
      <c r="B36" s="49" t="e">
        <f ca="1">B14-#REF!</f>
        <v>#REF!</v>
      </c>
      <c r="C36" s="47" t="e">
        <f t="shared" ca="1" si="6"/>
        <v>#REF!</v>
      </c>
      <c r="D36" s="49" t="e">
        <f ca="1">D14-#REF!</f>
        <v>#REF!</v>
      </c>
      <c r="E36" s="47" t="e">
        <f t="shared" ca="1" si="7"/>
        <v>#REF!</v>
      </c>
      <c r="F36" s="65" t="e">
        <f ca="1">F14-#REF!</f>
        <v>#REF!</v>
      </c>
      <c r="G36" s="47" t="e">
        <f t="shared" ca="1" si="8"/>
        <v>#REF!</v>
      </c>
      <c r="H36" s="65" t="e">
        <f ca="1">H14-#REF!</f>
        <v>#REF!</v>
      </c>
      <c r="I36" s="47" t="e">
        <f t="shared" ca="1" si="9"/>
        <v>#REF!</v>
      </c>
      <c r="L36" s="56"/>
      <c r="M36" s="65" t="e">
        <f ca="1">M14-#REF!</f>
        <v>#REF!</v>
      </c>
      <c r="N36" s="47" t="e">
        <f t="shared" ca="1" si="10"/>
        <v>#REF!</v>
      </c>
      <c r="O36" s="56"/>
      <c r="P36" s="69"/>
    </row>
    <row r="37" spans="1:16" ht="25" customHeight="1" x14ac:dyDescent="0.2">
      <c r="A37" s="86" t="s">
        <v>11</v>
      </c>
      <c r="B37" s="49" t="e">
        <f ca="1">B15-#REF!</f>
        <v>#REF!</v>
      </c>
      <c r="C37" s="47" t="e">
        <f t="shared" ca="1" si="6"/>
        <v>#REF!</v>
      </c>
      <c r="D37" s="49" t="e">
        <f ca="1">D15-#REF!</f>
        <v>#REF!</v>
      </c>
      <c r="E37" s="47" t="e">
        <f t="shared" ca="1" si="7"/>
        <v>#REF!</v>
      </c>
      <c r="F37" s="65" t="e">
        <f ca="1">F15-#REF!</f>
        <v>#REF!</v>
      </c>
      <c r="G37" s="47" t="e">
        <f t="shared" ca="1" si="8"/>
        <v>#REF!</v>
      </c>
      <c r="H37" s="65" t="e">
        <f ca="1">H15-#REF!</f>
        <v>#REF!</v>
      </c>
      <c r="I37" s="47" t="e">
        <f t="shared" ca="1" si="9"/>
        <v>#REF!</v>
      </c>
      <c r="L37" s="56"/>
      <c r="M37" s="65" t="e">
        <f ca="1">M15-#REF!</f>
        <v>#REF!</v>
      </c>
      <c r="N37" s="47" t="e">
        <f t="shared" ca="1" si="10"/>
        <v>#REF!</v>
      </c>
      <c r="O37" s="56"/>
      <c r="P37" s="69"/>
    </row>
    <row r="38" spans="1:16" ht="25" customHeight="1" x14ac:dyDescent="0.2">
      <c r="A38" s="87" t="s">
        <v>13</v>
      </c>
      <c r="B38" s="49" t="e">
        <f ca="1">B16-#REF!</f>
        <v>#REF!</v>
      </c>
      <c r="C38" s="47" t="e">
        <f t="shared" ca="1" si="6"/>
        <v>#REF!</v>
      </c>
      <c r="D38" s="49" t="e">
        <f ca="1">D16-#REF!</f>
        <v>#REF!</v>
      </c>
      <c r="E38" s="47" t="e">
        <f t="shared" ca="1" si="7"/>
        <v>#REF!</v>
      </c>
      <c r="F38" s="65" t="e">
        <f ca="1">F16-#REF!</f>
        <v>#REF!</v>
      </c>
      <c r="G38" s="47" t="e">
        <f t="shared" ca="1" si="8"/>
        <v>#REF!</v>
      </c>
      <c r="H38" s="65" t="e">
        <f ca="1">H16-#REF!</f>
        <v>#REF!</v>
      </c>
      <c r="I38" s="47" t="e">
        <f t="shared" ca="1" si="9"/>
        <v>#REF!</v>
      </c>
      <c r="L38" s="56"/>
      <c r="M38" s="65" t="e">
        <f ca="1">M16-#REF!</f>
        <v>#REF!</v>
      </c>
      <c r="N38" s="47" t="e">
        <f t="shared" ca="1" si="10"/>
        <v>#REF!</v>
      </c>
      <c r="O38" s="56"/>
      <c r="P38" s="69"/>
    </row>
    <row r="39" spans="1:16" ht="25" customHeight="1" x14ac:dyDescent="0.2">
      <c r="A39" s="88" t="s">
        <v>5</v>
      </c>
      <c r="B39" s="49" t="e">
        <f ca="1">B17-#REF!</f>
        <v>#REF!</v>
      </c>
      <c r="C39" s="47" t="e">
        <f t="shared" ca="1" si="6"/>
        <v>#REF!</v>
      </c>
      <c r="D39" s="49" t="e">
        <f ca="1">D17-#REF!</f>
        <v>#REF!</v>
      </c>
      <c r="E39" s="47" t="e">
        <f t="shared" ca="1" si="7"/>
        <v>#REF!</v>
      </c>
      <c r="F39" s="65" t="e">
        <f ca="1">F17-#REF!</f>
        <v>#REF!</v>
      </c>
      <c r="G39" s="47" t="e">
        <f t="shared" ca="1" si="8"/>
        <v>#REF!</v>
      </c>
      <c r="H39" s="65" t="e">
        <f ca="1">H17-#REF!</f>
        <v>#REF!</v>
      </c>
      <c r="I39" s="47" t="e">
        <f t="shared" ca="1" si="9"/>
        <v>#REF!</v>
      </c>
      <c r="L39" s="56"/>
      <c r="M39" s="65" t="e">
        <f ca="1">M17-#REF!</f>
        <v>#REF!</v>
      </c>
      <c r="N39" s="47" t="e">
        <f t="shared" ca="1" si="10"/>
        <v>#REF!</v>
      </c>
      <c r="O39" s="56"/>
      <c r="P39" s="69"/>
    </row>
    <row r="40" spans="1:16" ht="25" customHeight="1" x14ac:dyDescent="0.2">
      <c r="A40" s="89" t="s">
        <v>15</v>
      </c>
      <c r="B40" s="49" t="e">
        <f ca="1">B18-#REF!</f>
        <v>#REF!</v>
      </c>
      <c r="C40" s="47" t="e">
        <f t="shared" ca="1" si="6"/>
        <v>#REF!</v>
      </c>
      <c r="D40" s="49" t="e">
        <f ca="1">D18-#REF!</f>
        <v>#REF!</v>
      </c>
      <c r="E40" s="47" t="e">
        <f t="shared" ca="1" si="7"/>
        <v>#REF!</v>
      </c>
      <c r="F40" s="65" t="e">
        <f ca="1">F18-#REF!</f>
        <v>#REF!</v>
      </c>
      <c r="G40" s="47" t="e">
        <f t="shared" ca="1" si="8"/>
        <v>#REF!</v>
      </c>
      <c r="H40" s="65" t="e">
        <f ca="1">H18-#REF!</f>
        <v>#REF!</v>
      </c>
      <c r="I40" s="47" t="e">
        <f t="shared" ca="1" si="9"/>
        <v>#REF!</v>
      </c>
      <c r="L40" s="56"/>
      <c r="M40" s="65" t="e">
        <f ca="1">M18-#REF!</f>
        <v>#REF!</v>
      </c>
      <c r="N40" s="47" t="e">
        <f t="shared" ca="1" si="10"/>
        <v>#REF!</v>
      </c>
      <c r="O40" s="56"/>
      <c r="P40" s="69"/>
    </row>
    <row r="41" spans="1:16" ht="25" customHeight="1" x14ac:dyDescent="0.2">
      <c r="A41" s="90" t="s">
        <v>1</v>
      </c>
      <c r="B41" s="49" t="e">
        <f ca="1">B19-#REF!</f>
        <v>#REF!</v>
      </c>
      <c r="C41" s="47" t="e">
        <f t="shared" ca="1" si="6"/>
        <v>#REF!</v>
      </c>
      <c r="D41" s="49" t="e">
        <f ca="1">D19-#REF!</f>
        <v>#REF!</v>
      </c>
      <c r="E41" s="47" t="e">
        <f t="shared" ca="1" si="7"/>
        <v>#REF!</v>
      </c>
      <c r="F41" s="65" t="e">
        <f ca="1">F19-#REF!</f>
        <v>#REF!</v>
      </c>
      <c r="G41" s="47" t="e">
        <f t="shared" ca="1" si="8"/>
        <v>#REF!</v>
      </c>
      <c r="H41" s="65" t="e">
        <f ca="1">H19-#REF!</f>
        <v>#REF!</v>
      </c>
      <c r="I41" s="47" t="e">
        <f t="shared" ca="1" si="9"/>
        <v>#REF!</v>
      </c>
      <c r="L41" s="56"/>
      <c r="M41" s="65" t="e">
        <f ca="1">M19-#REF!</f>
        <v>#REF!</v>
      </c>
      <c r="N41" s="47" t="e">
        <f t="shared" ca="1" si="10"/>
        <v>#REF!</v>
      </c>
      <c r="O41" s="56"/>
      <c r="P41" s="69"/>
    </row>
    <row r="42" spans="1:16" ht="25" customHeight="1" x14ac:dyDescent="0.2">
      <c r="A42" s="91" t="s">
        <v>18</v>
      </c>
      <c r="B42" s="49" t="e">
        <f ca="1">B20-#REF!</f>
        <v>#REF!</v>
      </c>
      <c r="C42" s="47" t="e">
        <f t="shared" ca="1" si="6"/>
        <v>#REF!</v>
      </c>
      <c r="D42" s="49" t="e">
        <f ca="1">D20-#REF!</f>
        <v>#REF!</v>
      </c>
      <c r="E42" s="47" t="e">
        <f t="shared" ca="1" si="7"/>
        <v>#REF!</v>
      </c>
      <c r="F42" s="65" t="e">
        <f ca="1">F20-#REF!</f>
        <v>#REF!</v>
      </c>
      <c r="G42" s="47" t="e">
        <f t="shared" ca="1" si="8"/>
        <v>#REF!</v>
      </c>
      <c r="H42" s="65" t="e">
        <f ca="1">H20-#REF!</f>
        <v>#REF!</v>
      </c>
      <c r="I42" s="47" t="e">
        <f t="shared" ca="1" si="9"/>
        <v>#REF!</v>
      </c>
      <c r="L42" s="56"/>
      <c r="M42" s="65" t="e">
        <f ca="1">M20-#REF!</f>
        <v>#REF!</v>
      </c>
      <c r="N42" s="47" t="e">
        <f t="shared" ca="1" si="10"/>
        <v>#REF!</v>
      </c>
      <c r="O42" s="56"/>
      <c r="P42" s="69"/>
    </row>
    <row r="43" spans="1:16" ht="25" customHeight="1" thickBot="1" x14ac:dyDescent="0.25">
      <c r="A43" s="92" t="s">
        <v>12</v>
      </c>
      <c r="B43" s="95" t="e">
        <f ca="1">B21-#REF!</f>
        <v>#REF!</v>
      </c>
      <c r="C43" s="96" t="e">
        <f t="shared" ca="1" si="6"/>
        <v>#REF!</v>
      </c>
      <c r="D43" s="95" t="e">
        <f ca="1">D21-#REF!</f>
        <v>#REF!</v>
      </c>
      <c r="E43" s="96" t="e">
        <f t="shared" ca="1" si="7"/>
        <v>#REF!</v>
      </c>
      <c r="F43" s="66" t="e">
        <f ca="1">F21-#REF!</f>
        <v>#REF!</v>
      </c>
      <c r="G43" s="96" t="e">
        <f t="shared" ca="1" si="8"/>
        <v>#REF!</v>
      </c>
      <c r="H43" s="66" t="e">
        <f ca="1">H21-#REF!</f>
        <v>#REF!</v>
      </c>
      <c r="I43" s="96" t="e">
        <f t="shared" ca="1" si="9"/>
        <v>#REF!</v>
      </c>
      <c r="L43" s="62"/>
      <c r="M43" s="66" t="e">
        <f ca="1">M21-#REF!</f>
        <v>#REF!</v>
      </c>
      <c r="N43" s="96" t="e">
        <f t="shared" ca="1" si="10"/>
        <v>#REF!</v>
      </c>
      <c r="O43" s="62"/>
      <c r="P43" s="69"/>
    </row>
    <row r="44" spans="1:16" x14ac:dyDescent="0.2">
      <c r="A44" s="69"/>
      <c r="B44" s="69"/>
      <c r="C44" s="69"/>
      <c r="D44" s="69"/>
      <c r="E44" s="69"/>
      <c r="F44" s="69"/>
      <c r="G44" s="69"/>
      <c r="H44" s="69"/>
      <c r="I44" s="69"/>
      <c r="L44" s="69"/>
      <c r="M44" s="69"/>
      <c r="N44" s="69"/>
      <c r="O44" s="69"/>
      <c r="P44" s="69"/>
    </row>
    <row r="45" spans="1:16" x14ac:dyDescent="0.2">
      <c r="A45" s="69"/>
      <c r="B45" s="69"/>
      <c r="C45" s="69"/>
      <c r="D45" s="69"/>
      <c r="E45" s="69"/>
      <c r="F45" s="69"/>
      <c r="G45" s="69"/>
      <c r="H45" s="69"/>
      <c r="I45" s="69"/>
      <c r="L45" s="69"/>
      <c r="M45" s="69"/>
      <c r="N45" s="69"/>
      <c r="O45" s="69"/>
      <c r="P45" s="69"/>
    </row>
    <row r="46" spans="1:16" x14ac:dyDescent="0.2">
      <c r="A46" s="69"/>
      <c r="B46" s="69"/>
      <c r="C46" s="69"/>
      <c r="D46" s="69"/>
      <c r="E46" s="69"/>
      <c r="F46" s="69"/>
      <c r="G46" s="69"/>
      <c r="H46" s="69"/>
      <c r="I46" s="69"/>
      <c r="L46" s="69"/>
      <c r="M46" s="69"/>
      <c r="N46" s="69"/>
      <c r="O46" s="69"/>
      <c r="P46" s="69"/>
    </row>
    <row r="47" spans="1:16" x14ac:dyDescent="0.2">
      <c r="A47" s="69"/>
      <c r="B47" s="69"/>
      <c r="C47" s="69"/>
      <c r="D47" s="69"/>
      <c r="E47" s="69"/>
      <c r="F47" s="69"/>
      <c r="G47" s="69"/>
      <c r="H47" s="69"/>
      <c r="I47" s="69"/>
      <c r="L47" s="69"/>
      <c r="M47" s="69"/>
      <c r="N47" s="69"/>
      <c r="O47" s="69"/>
    </row>
  </sheetData>
  <conditionalFormatting sqref="B4:B2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{9F6DCC96-9680-7347-B979-74E9002DCB55}</x14:id>
        </ext>
      </extLst>
    </cfRule>
  </conditionalFormatting>
  <conditionalFormatting sqref="B26:B43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{76E5E95C-6EC9-2B46-ABD3-2D096E550859}</x14:id>
        </ext>
      </extLst>
    </cfRule>
  </conditionalFormatting>
  <conditionalFormatting sqref="D4:D21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{B770CBB8-A1AD-AE4E-85E8-39FD183A0AC1}</x14:id>
        </ext>
      </extLst>
    </cfRule>
  </conditionalFormatting>
  <conditionalFormatting sqref="D26:D43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{D2F0A640-B69C-5244-A2E5-6FD6EDEB30EC}</x14:id>
        </ext>
      </extLst>
    </cfRule>
  </conditionalFormatting>
  <conditionalFormatting sqref="F4:F21">
    <cfRule type="dataBar" priority="7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{C93DB1B9-7B29-5E42-B306-F27CDD79535E}</x14:id>
        </ext>
      </extLst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{5E5E6587-DCC7-7047-9803-7C598518C300}</x14:id>
        </ext>
      </extLst>
    </cfRule>
  </conditionalFormatting>
  <conditionalFormatting sqref="F26:F43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{F457A078-863B-E841-9FDF-4BD660C11D6D}</x14:id>
        </ext>
      </extLst>
    </cfRule>
    <cfRule type="dataBar" priority="13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{402BBE9C-686C-FF4A-BFDD-869D40441290}</x14:id>
        </ext>
      </extLst>
    </cfRule>
  </conditionalFormatting>
  <conditionalFormatting sqref="H4:H21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{4BBB946A-E7E7-794D-AB18-15D4E4615854}</x14:id>
        </ext>
      </extLst>
    </cfRule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{3FDDEFA6-9025-4A47-9385-E8A5921F7CB8}</x14:id>
        </ext>
      </extLst>
    </cfRule>
  </conditionalFormatting>
  <conditionalFormatting sqref="H26:H43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{AE398D42-813D-DF46-88BC-768897B31A19}</x14:id>
        </ext>
      </extLst>
    </cfRule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{B3CDAC3F-735C-7648-B0FC-F0B5DBDA5062}</x14:id>
        </ext>
      </extLst>
    </cfRule>
  </conditionalFormatting>
  <conditionalFormatting sqref="J4:J21">
    <cfRule type="dataBar" priority="1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{54187031-4139-4741-84E2-3A3D91393657}</x14:id>
        </ext>
      </extLs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{0DDCF73D-6AC8-B74E-A114-502B58E96790}</x14:id>
        </ext>
      </extLst>
    </cfRule>
  </conditionalFormatting>
  <conditionalFormatting sqref="M4:M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{86147155-7040-CB48-B017-EA4C22713660}</x14:id>
        </ext>
      </extLst>
    </cfRule>
    <cfRule type="dataBar" priority="5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{90DF0536-A14B-3A4D-AFC9-787B26E2A186}</x14:id>
        </ext>
      </extLst>
    </cfRule>
  </conditionalFormatting>
  <conditionalFormatting sqref="M26:M43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{2AD2BBE8-DA25-5A48-9090-79CAB54C9237}</x14:id>
        </ext>
      </extLst>
    </cfRule>
    <cfRule type="dataBar" priority="15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{8FC24243-F07F-8545-8DCF-E0DE857C4311}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6DCC96-9680-7347-B979-74E9002DCB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B4:B21</xm:sqref>
        </x14:conditionalFormatting>
        <x14:conditionalFormatting xmlns:xm="http://schemas.microsoft.com/office/excel/2006/main">
          <x14:cfRule type="dataBar" id="{76E5E95C-6EC9-2B46-ABD3-2D096E5508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B26:B43</xm:sqref>
        </x14:conditionalFormatting>
        <x14:conditionalFormatting xmlns:xm="http://schemas.microsoft.com/office/excel/2006/main">
          <x14:cfRule type="dataBar" id="{B770CBB8-A1AD-AE4E-85E8-39FD183A0A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D4:D21</xm:sqref>
        </x14:conditionalFormatting>
        <x14:conditionalFormatting xmlns:xm="http://schemas.microsoft.com/office/excel/2006/main">
          <x14:cfRule type="dataBar" id="{D2F0A640-B69C-5244-A2E5-6FD6EDEB30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D26:D43</xm:sqref>
        </x14:conditionalFormatting>
        <x14:conditionalFormatting xmlns:xm="http://schemas.microsoft.com/office/excel/2006/main">
          <x14:cfRule type="dataBar" id="{C93DB1B9-7B29-5E42-B306-F27CDD79535E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14:cfRule type="dataBar" id="{5E5E6587-DCC7-7047-9803-7C598518C3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F4:F21</xm:sqref>
        </x14:conditionalFormatting>
        <x14:conditionalFormatting xmlns:xm="http://schemas.microsoft.com/office/excel/2006/main">
          <x14:cfRule type="dataBar" id="{F457A078-863B-E841-9FDF-4BD660C11D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02BBE9C-686C-FF4A-BFDD-869D40441290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F26:F43</xm:sqref>
        </x14:conditionalFormatting>
        <x14:conditionalFormatting xmlns:xm="http://schemas.microsoft.com/office/excel/2006/main">
          <x14:cfRule type="dataBar" id="{4BBB946A-E7E7-794D-AB18-15D4E4615854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FDDEFA6-9025-4A47-9385-E8A5921F7C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H4:H21</xm:sqref>
        </x14:conditionalFormatting>
        <x14:conditionalFormatting xmlns:xm="http://schemas.microsoft.com/office/excel/2006/main">
          <x14:cfRule type="dataBar" id="{AE398D42-813D-DF46-88BC-768897B31A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3CDAC3F-735C-7648-B0FC-F0B5DBDA5062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H26:H43</xm:sqref>
        </x14:conditionalFormatting>
        <x14:conditionalFormatting xmlns:xm="http://schemas.microsoft.com/office/excel/2006/main">
          <x14:cfRule type="dataBar" id="{54187031-4139-4741-84E2-3A3D91393657}">
            <x14:dataBar minLength="0" maxLength="100" border="1" negativeBarBorderColorSameAsPositive="0">
              <x14:cfvo type="min"/>
              <x14:cfvo type="max"/>
              <x14:borderColor rgb="FFD883FF"/>
              <x14:negativeFillColor rgb="FFF7DBFF"/>
              <x14:negativeBorderColor rgb="FFF7DBFF"/>
              <x14:axisColor rgb="FF000000"/>
            </x14:dataBar>
          </x14:cfRule>
          <x14:cfRule type="dataBar" id="{0DDCF73D-6AC8-B74E-A114-502B58E967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J4:J21</xm:sqref>
        </x14:conditionalFormatting>
        <x14:conditionalFormatting xmlns:xm="http://schemas.microsoft.com/office/excel/2006/main">
          <x14:cfRule type="dataBar" id="{86147155-7040-CB48-B017-EA4C227136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0DF0536-A14B-3A4D-AFC9-787B26E2A186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M4:M21</xm:sqref>
        </x14:conditionalFormatting>
        <x14:conditionalFormatting xmlns:xm="http://schemas.microsoft.com/office/excel/2006/main">
          <x14:cfRule type="dataBar" id="{2AD2BBE8-DA25-5A48-9090-79CAB54C92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FC24243-F07F-8545-8DCF-E0DE857C4311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M26:M43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C9FCC-3729-6945-BC2F-37DF51761BD6}">
  <sheetPr>
    <tabColor rgb="FFFFC000"/>
  </sheetPr>
  <dimension ref="A1:P69"/>
  <sheetViews>
    <sheetView zoomScale="114" workbookViewId="0">
      <pane xSplit="1" topLeftCell="B1" activePane="topRight" state="frozen"/>
      <selection activeCell="A4" sqref="A4"/>
      <selection pane="topRight" activeCell="R11" sqref="R11"/>
    </sheetView>
  </sheetViews>
  <sheetFormatPr baseColWidth="10" defaultRowHeight="16" x14ac:dyDescent="0.2"/>
  <cols>
    <col min="1" max="1" width="30.33203125" bestFit="1" customWidth="1"/>
    <col min="2" max="2" width="11" customWidth="1"/>
    <col min="3" max="3" width="3.6640625" customWidth="1"/>
    <col min="4" max="4" width="11" customWidth="1"/>
    <col min="5" max="5" width="3.6640625" customWidth="1"/>
    <col min="6" max="6" width="11" customWidth="1"/>
    <col min="7" max="7" width="3.6640625" customWidth="1"/>
    <col min="8" max="8" width="11" customWidth="1"/>
    <col min="9" max="9" width="3.6640625" customWidth="1"/>
    <col min="10" max="10" width="11" customWidth="1"/>
    <col min="11" max="12" width="3.6640625" customWidth="1"/>
    <col min="13" max="13" width="11" customWidth="1"/>
    <col min="14" max="15" width="3.6640625" customWidth="1"/>
  </cols>
  <sheetData>
    <row r="1" spans="1:16" ht="35" x14ac:dyDescent="0.35">
      <c r="A1" s="68">
        <f>'Seasons Summary (2)'!B1</f>
        <v>2022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1:16" ht="17" thickBot="1" x14ac:dyDescent="0.2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</row>
    <row r="3" spans="1:16" s="2" customFormat="1" ht="52" thickBot="1" x14ac:dyDescent="0.25">
      <c r="A3" s="93" t="s">
        <v>0</v>
      </c>
      <c r="B3" s="27" t="s">
        <v>327</v>
      </c>
      <c r="C3" s="38" t="s">
        <v>310</v>
      </c>
      <c r="D3" s="30" t="s">
        <v>328</v>
      </c>
      <c r="E3" s="31" t="s">
        <v>310</v>
      </c>
      <c r="F3" s="44" t="s">
        <v>329</v>
      </c>
      <c r="G3" s="45" t="s">
        <v>310</v>
      </c>
      <c r="H3" s="33" t="s">
        <v>330</v>
      </c>
      <c r="I3" s="34" t="s">
        <v>310</v>
      </c>
      <c r="J3" s="186" t="s">
        <v>364</v>
      </c>
      <c r="K3" s="187" t="s">
        <v>310</v>
      </c>
      <c r="L3" s="94"/>
      <c r="M3" s="36" t="s">
        <v>340</v>
      </c>
      <c r="N3" s="37" t="s">
        <v>310</v>
      </c>
      <c r="O3" s="94"/>
      <c r="P3" s="71"/>
    </row>
    <row r="4" spans="1:16" s="3" customFormat="1" ht="25" customHeight="1" x14ac:dyDescent="0.2">
      <c r="A4" s="212" t="s">
        <v>1</v>
      </c>
      <c r="B4" s="49">
        <f ca="1">'Seasons Summary (2)'!J20</f>
        <v>78</v>
      </c>
      <c r="C4" s="47">
        <f t="shared" ref="C4:C21" ca="1" si="0">RANK(B4,B$4:B$21)</f>
        <v>5</v>
      </c>
      <c r="D4" s="49">
        <f ca="1">'Seasons Summary (2)'!U20</f>
        <v>87</v>
      </c>
      <c r="E4" s="47">
        <f t="shared" ref="E4:E21" ca="1" si="1">RANK(D4,D$4:D$21)</f>
        <v>3</v>
      </c>
      <c r="F4" s="49">
        <f ca="1">'Seasons Summary (2)'!AF20</f>
        <v>87</v>
      </c>
      <c r="G4" s="47">
        <f t="shared" ref="G4:G21" ca="1" si="2">RANK(F4,F$4:F$21)</f>
        <v>4</v>
      </c>
      <c r="H4" s="49">
        <f ca="1">'Seasons Summary (2)'!AQ20</f>
        <v>87</v>
      </c>
      <c r="I4" s="47">
        <f t="shared" ref="I4:I21" ca="1" si="3">RANK(H4,H$4:H$21)</f>
        <v>4</v>
      </c>
      <c r="J4" s="49">
        <f ca="1">'Seasons Summary (2)'!BB20</f>
        <v>76</v>
      </c>
      <c r="K4" s="47">
        <f t="shared" ref="K4:K21" ca="1" si="4">RANK(J4,J$4:J$21)</f>
        <v>4</v>
      </c>
      <c r="L4" s="50"/>
      <c r="M4" s="49">
        <f t="shared" ref="M4:M21" ca="1" si="5">AVERAGE(B4,D4,F4,H4,J4)</f>
        <v>83</v>
      </c>
      <c r="N4" s="47">
        <f t="shared" ref="N4:N21" ca="1" si="6">RANK(M4,M$4:M$21)</f>
        <v>2</v>
      </c>
      <c r="O4" s="50"/>
      <c r="P4" s="72"/>
    </row>
    <row r="5" spans="1:16" s="3" customFormat="1" ht="25" customHeight="1" x14ac:dyDescent="0.2">
      <c r="A5" s="173" t="s">
        <v>9</v>
      </c>
      <c r="B5" s="49">
        <f ca="1">'Seasons Summary (2)'!J11</f>
        <v>79</v>
      </c>
      <c r="C5" s="47">
        <f t="shared" ca="1" si="0"/>
        <v>4</v>
      </c>
      <c r="D5" s="49">
        <f ca="1">'Seasons Summary (2)'!U11</f>
        <v>97</v>
      </c>
      <c r="E5" s="47">
        <f t="shared" ca="1" si="1"/>
        <v>1</v>
      </c>
      <c r="F5" s="49">
        <f ca="1">'Seasons Summary (2)'!AF11</f>
        <v>92</v>
      </c>
      <c r="G5" s="47">
        <f t="shared" ca="1" si="2"/>
        <v>2</v>
      </c>
      <c r="H5" s="49">
        <f ca="1">'Seasons Summary (2)'!AQ11</f>
        <v>95</v>
      </c>
      <c r="I5" s="47">
        <f t="shared" ca="1" si="3"/>
        <v>1</v>
      </c>
      <c r="J5" s="49">
        <f ca="1">'Seasons Summary (2)'!BB11</f>
        <v>57</v>
      </c>
      <c r="K5" s="47">
        <f t="shared" ca="1" si="4"/>
        <v>14</v>
      </c>
      <c r="L5" s="56"/>
      <c r="M5" s="49">
        <f t="shared" ca="1" si="5"/>
        <v>84</v>
      </c>
      <c r="N5" s="47">
        <f t="shared" ca="1" si="6"/>
        <v>1</v>
      </c>
      <c r="O5" s="56"/>
      <c r="P5" s="72"/>
    </row>
    <row r="6" spans="1:16" s="3" customFormat="1" ht="25" customHeight="1" x14ac:dyDescent="0.2">
      <c r="A6" s="226" t="s">
        <v>10</v>
      </c>
      <c r="B6" s="49">
        <f ca="1">'Seasons Summary (2)'!J6</f>
        <v>72</v>
      </c>
      <c r="C6" s="47">
        <f t="shared" ca="1" si="0"/>
        <v>7</v>
      </c>
      <c r="D6" s="49">
        <f ca="1">'Seasons Summary (2)'!U6</f>
        <v>85</v>
      </c>
      <c r="E6" s="47">
        <f t="shared" ca="1" si="1"/>
        <v>4</v>
      </c>
      <c r="F6" s="49">
        <f ca="1">'Seasons Summary (2)'!AF6</f>
        <v>95</v>
      </c>
      <c r="G6" s="47">
        <f t="shared" ca="1" si="2"/>
        <v>1</v>
      </c>
      <c r="H6" s="49">
        <f ca="1">'Seasons Summary (2)'!AQ6</f>
        <v>61</v>
      </c>
      <c r="I6" s="47">
        <f t="shared" ca="1" si="3"/>
        <v>13</v>
      </c>
      <c r="J6" s="49">
        <f ca="1">'Seasons Summary (2)'!BB6</f>
        <v>59</v>
      </c>
      <c r="K6" s="47">
        <f t="shared" ca="1" si="4"/>
        <v>13</v>
      </c>
      <c r="L6" s="56"/>
      <c r="M6" s="49">
        <f t="shared" ca="1" si="5"/>
        <v>74.400000000000006</v>
      </c>
      <c r="N6" s="47">
        <f t="shared" ca="1" si="6"/>
        <v>3</v>
      </c>
      <c r="O6" s="56"/>
      <c r="P6" s="72"/>
    </row>
    <row r="7" spans="1:16" s="3" customFormat="1" ht="25" customHeight="1" x14ac:dyDescent="0.2">
      <c r="A7" s="86" t="s">
        <v>12</v>
      </c>
      <c r="B7" s="49">
        <f ca="1">'Seasons Summary (2)'!J22</f>
        <v>93</v>
      </c>
      <c r="C7" s="47">
        <f t="shared" ca="1" si="0"/>
        <v>2</v>
      </c>
      <c r="D7" s="49">
        <f ca="1">'Seasons Summary (2)'!U22</f>
        <v>83</v>
      </c>
      <c r="E7" s="47">
        <f t="shared" ca="1" si="1"/>
        <v>5</v>
      </c>
      <c r="F7" s="49">
        <f ca="1">'Seasons Summary (2)'!AF22</f>
        <v>61</v>
      </c>
      <c r="G7" s="47">
        <f t="shared" ca="1" si="2"/>
        <v>11</v>
      </c>
      <c r="H7" s="49">
        <f ca="1">'Seasons Summary (2)'!AQ22</f>
        <v>46</v>
      </c>
      <c r="I7" s="47">
        <f t="shared" ca="1" si="3"/>
        <v>15</v>
      </c>
      <c r="J7" s="49">
        <f ca="1">'Seasons Summary (2)'!BB22</f>
        <v>65</v>
      </c>
      <c r="K7" s="47">
        <f t="shared" ca="1" si="4"/>
        <v>10</v>
      </c>
      <c r="L7" s="56"/>
      <c r="M7" s="49">
        <f t="shared" ca="1" si="5"/>
        <v>69.599999999999994</v>
      </c>
      <c r="N7" s="47">
        <f t="shared" ca="1" si="6"/>
        <v>8</v>
      </c>
      <c r="O7" s="56"/>
      <c r="P7" s="72"/>
    </row>
    <row r="8" spans="1:16" s="3" customFormat="1" ht="25" customHeight="1" x14ac:dyDescent="0.2">
      <c r="A8" s="220" t="s">
        <v>2</v>
      </c>
      <c r="B8" s="49">
        <f ca="1">'Seasons Summary (2)'!J14</f>
        <v>44</v>
      </c>
      <c r="C8" s="47">
        <f t="shared" ca="1" si="0"/>
        <v>17</v>
      </c>
      <c r="D8" s="49">
        <f ca="1">'Seasons Summary (2)'!U14</f>
        <v>70</v>
      </c>
      <c r="E8" s="47">
        <f t="shared" ca="1" si="1"/>
        <v>8</v>
      </c>
      <c r="F8" s="49">
        <f ca="1">'Seasons Summary (2)'!AF14</f>
        <v>85</v>
      </c>
      <c r="G8" s="47">
        <f t="shared" ca="1" si="2"/>
        <v>5</v>
      </c>
      <c r="H8" s="49">
        <f ca="1">'Seasons Summary (2)'!AQ14</f>
        <v>65</v>
      </c>
      <c r="I8" s="47">
        <f t="shared" ca="1" si="3"/>
        <v>9</v>
      </c>
      <c r="J8" s="49">
        <f ca="1">'Seasons Summary (2)'!BB14</f>
        <v>64</v>
      </c>
      <c r="K8" s="47">
        <f t="shared" ca="1" si="4"/>
        <v>11</v>
      </c>
      <c r="L8" s="56"/>
      <c r="M8" s="49">
        <f t="shared" ca="1" si="5"/>
        <v>65.599999999999994</v>
      </c>
      <c r="N8" s="47">
        <f t="shared" ca="1" si="6"/>
        <v>10</v>
      </c>
      <c r="O8" s="56"/>
      <c r="P8" s="72"/>
    </row>
    <row r="9" spans="1:16" s="3" customFormat="1" ht="25" customHeight="1" x14ac:dyDescent="0.2">
      <c r="A9" s="174" t="s">
        <v>3</v>
      </c>
      <c r="B9" s="49">
        <f ca="1">'Seasons Summary (2)'!J13</f>
        <v>47</v>
      </c>
      <c r="C9" s="47">
        <f t="shared" ca="1" si="0"/>
        <v>15</v>
      </c>
      <c r="D9" s="49">
        <f ca="1">'Seasons Summary (2)'!U13</f>
        <v>47</v>
      </c>
      <c r="E9" s="47">
        <f t="shared" ca="1" si="1"/>
        <v>14</v>
      </c>
      <c r="F9" s="49">
        <f ca="1">'Seasons Summary (2)'!AF13</f>
        <v>55</v>
      </c>
      <c r="G9" s="47">
        <f t="shared" ca="1" si="2"/>
        <v>14</v>
      </c>
      <c r="H9" s="49">
        <f ca="1">'Seasons Summary (2)'!AQ13</f>
        <v>51</v>
      </c>
      <c r="I9" s="47">
        <f t="shared" ca="1" si="3"/>
        <v>14</v>
      </c>
      <c r="J9" s="49">
        <f ca="1">'Seasons Summary (2)'!BB13</f>
        <v>70</v>
      </c>
      <c r="K9" s="47">
        <f t="shared" ca="1" si="4"/>
        <v>8</v>
      </c>
      <c r="L9" s="56"/>
      <c r="M9" s="49">
        <f t="shared" ca="1" si="5"/>
        <v>54</v>
      </c>
      <c r="N9" s="47">
        <f t="shared" ca="1" si="6"/>
        <v>16</v>
      </c>
      <c r="O9" s="56"/>
      <c r="P9" s="72"/>
    </row>
    <row r="10" spans="1:16" s="3" customFormat="1" ht="25" customHeight="1" x14ac:dyDescent="0.2">
      <c r="A10" s="218" t="s">
        <v>15</v>
      </c>
      <c r="B10" s="49">
        <f ca="1">'Seasons Summary (2)'!J19</f>
        <v>68</v>
      </c>
      <c r="C10" s="47">
        <f t="shared" ca="1" si="0"/>
        <v>10</v>
      </c>
      <c r="D10" s="49">
        <f ca="1">'Seasons Summary (2)'!U19</f>
        <v>47</v>
      </c>
      <c r="E10" s="47">
        <f t="shared" ca="1" si="1"/>
        <v>14</v>
      </c>
      <c r="F10" s="49">
        <f ca="1">'Seasons Summary (2)'!AF19</f>
        <v>62</v>
      </c>
      <c r="G10" s="47">
        <f t="shared" ca="1" si="2"/>
        <v>10</v>
      </c>
      <c r="H10" s="49">
        <f ca="1">'Seasons Summary (2)'!AQ19</f>
        <v>65</v>
      </c>
      <c r="I10" s="47">
        <f t="shared" ca="1" si="3"/>
        <v>9</v>
      </c>
      <c r="J10" s="49">
        <f ca="1">'Seasons Summary (2)'!BB19</f>
        <v>63</v>
      </c>
      <c r="K10" s="47">
        <f t="shared" ca="1" si="4"/>
        <v>12</v>
      </c>
      <c r="L10" s="56"/>
      <c r="M10" s="49">
        <f t="shared" ca="1" si="5"/>
        <v>61</v>
      </c>
      <c r="N10" s="47">
        <f t="shared" ca="1" si="6"/>
        <v>14</v>
      </c>
      <c r="O10" s="56"/>
      <c r="P10" s="72"/>
    </row>
    <row r="11" spans="1:16" s="3" customFormat="1" ht="25" customHeight="1" x14ac:dyDescent="0.2">
      <c r="A11" s="181" t="s">
        <v>6</v>
      </c>
      <c r="B11" s="49">
        <f ca="1">'Seasons Summary (2)'!J7</f>
        <v>95</v>
      </c>
      <c r="C11" s="47">
        <f t="shared" ca="1" si="0"/>
        <v>1</v>
      </c>
      <c r="D11" s="49">
        <f ca="1">'Seasons Summary (2)'!U7</f>
        <v>82</v>
      </c>
      <c r="E11" s="47">
        <f t="shared" ca="1" si="1"/>
        <v>6</v>
      </c>
      <c r="F11" s="49">
        <f ca="1">'Seasons Summary (2)'!AF7</f>
        <v>51</v>
      </c>
      <c r="G11" s="47">
        <f t="shared" ca="1" si="2"/>
        <v>15</v>
      </c>
      <c r="H11" s="49">
        <f ca="1">'Seasons Summary (2)'!AQ7</f>
        <v>69</v>
      </c>
      <c r="I11" s="47">
        <f t="shared" ca="1" si="3"/>
        <v>8</v>
      </c>
      <c r="J11" s="49">
        <f ca="1">'Seasons Summary (2)'!BB7</f>
        <v>72</v>
      </c>
      <c r="K11" s="47">
        <f t="shared" ca="1" si="4"/>
        <v>5</v>
      </c>
      <c r="L11" s="56"/>
      <c r="M11" s="49">
        <f t="shared" ca="1" si="5"/>
        <v>73.8</v>
      </c>
      <c r="N11" s="47">
        <f t="shared" ca="1" si="6"/>
        <v>4</v>
      </c>
      <c r="O11" s="56"/>
      <c r="P11" s="72"/>
    </row>
    <row r="12" spans="1:16" s="3" customFormat="1" ht="25" customHeight="1" x14ac:dyDescent="0.2">
      <c r="A12" s="224" t="s">
        <v>13</v>
      </c>
      <c r="B12" s="49">
        <f ca="1">'Seasons Summary (2)'!J17</f>
        <v>85</v>
      </c>
      <c r="C12" s="47">
        <f t="shared" ca="1" si="0"/>
        <v>3</v>
      </c>
      <c r="D12" s="49">
        <f ca="1">'Seasons Summary (2)'!U17</f>
        <v>52</v>
      </c>
      <c r="E12" s="47">
        <f t="shared" ca="1" si="1"/>
        <v>12</v>
      </c>
      <c r="F12" s="49">
        <f ca="1">'Seasons Summary (2)'!AF17</f>
        <v>61</v>
      </c>
      <c r="G12" s="47">
        <f t="shared" ca="1" si="2"/>
        <v>11</v>
      </c>
      <c r="H12" s="49">
        <f ca="1">'Seasons Summary (2)'!AQ17</f>
        <v>83</v>
      </c>
      <c r="I12" s="47">
        <f t="shared" ca="1" si="3"/>
        <v>5</v>
      </c>
      <c r="J12" s="49">
        <f ca="1">'Seasons Summary (2)'!BB17</f>
        <v>83</v>
      </c>
      <c r="K12" s="47">
        <f t="shared" ca="1" si="4"/>
        <v>2</v>
      </c>
      <c r="L12" s="56"/>
      <c r="M12" s="49">
        <f t="shared" ca="1" si="5"/>
        <v>72.8</v>
      </c>
      <c r="N12" s="47">
        <f t="shared" ca="1" si="6"/>
        <v>5</v>
      </c>
      <c r="O12" s="56"/>
      <c r="P12" s="72"/>
    </row>
    <row r="13" spans="1:16" s="3" customFormat="1" ht="25" customHeight="1" x14ac:dyDescent="0.2">
      <c r="A13" s="213" t="s">
        <v>4</v>
      </c>
      <c r="B13" s="49">
        <f ca="1">'Seasons Summary (2)'!J8</f>
        <v>42</v>
      </c>
      <c r="C13" s="47">
        <f t="shared" ca="1" si="0"/>
        <v>18</v>
      </c>
      <c r="D13" s="49">
        <f ca="1">'Seasons Summary (2)'!U8</f>
        <v>67</v>
      </c>
      <c r="E13" s="47">
        <f t="shared" ca="1" si="1"/>
        <v>10</v>
      </c>
      <c r="F13" s="49">
        <f ca="1">'Seasons Summary (2)'!AF8</f>
        <v>64</v>
      </c>
      <c r="G13" s="47">
        <f t="shared" ca="1" si="2"/>
        <v>7</v>
      </c>
      <c r="H13" s="49">
        <f ca="1">'Seasons Summary (2)'!AQ8</f>
        <v>78</v>
      </c>
      <c r="I13" s="47">
        <f t="shared" ca="1" si="3"/>
        <v>6</v>
      </c>
      <c r="J13" s="49">
        <f ca="1">'Seasons Summary (2)'!BB8</f>
        <v>89</v>
      </c>
      <c r="K13" s="47">
        <f t="shared" ca="1" si="4"/>
        <v>1</v>
      </c>
      <c r="L13" s="56"/>
      <c r="M13" s="49">
        <f t="shared" ca="1" si="5"/>
        <v>68</v>
      </c>
      <c r="N13" s="47">
        <f t="shared" ca="1" si="6"/>
        <v>9</v>
      </c>
      <c r="O13" s="56"/>
      <c r="P13" s="72"/>
    </row>
    <row r="14" spans="1:16" s="3" customFormat="1" ht="25" customHeight="1" x14ac:dyDescent="0.2">
      <c r="A14" s="223" t="s">
        <v>8</v>
      </c>
      <c r="B14" s="49">
        <f ca="1">'Seasons Summary (2)'!J10</f>
        <v>70</v>
      </c>
      <c r="C14" s="47">
        <f t="shared" ca="1" si="0"/>
        <v>8</v>
      </c>
      <c r="D14" s="49">
        <f ca="1">'Seasons Summary (2)'!U10</f>
        <v>47</v>
      </c>
      <c r="E14" s="47">
        <f t="shared" ca="1" si="1"/>
        <v>14</v>
      </c>
      <c r="F14" s="49">
        <f ca="1">'Seasons Summary (2)'!AF10</f>
        <v>40</v>
      </c>
      <c r="G14" s="47">
        <f t="shared" ca="1" si="2"/>
        <v>17</v>
      </c>
      <c r="H14" s="49">
        <f ca="1">'Seasons Summary (2)'!AQ10</f>
        <v>92</v>
      </c>
      <c r="I14" s="47">
        <f t="shared" ca="1" si="3"/>
        <v>3</v>
      </c>
      <c r="J14" s="49">
        <f ca="1">'Seasons Summary (2)'!BB10</f>
        <v>72</v>
      </c>
      <c r="K14" s="47">
        <f t="shared" ca="1" si="4"/>
        <v>5</v>
      </c>
      <c r="L14" s="56"/>
      <c r="M14" s="49">
        <f t="shared" ca="1" si="5"/>
        <v>64.2</v>
      </c>
      <c r="N14" s="47">
        <f t="shared" ca="1" si="6"/>
        <v>11</v>
      </c>
      <c r="O14" s="56"/>
      <c r="P14" s="72"/>
    </row>
    <row r="15" spans="1:16" s="3" customFormat="1" ht="25" customHeight="1" x14ac:dyDescent="0.2">
      <c r="A15" s="172" t="s">
        <v>14</v>
      </c>
      <c r="B15" s="49">
        <f ca="1">'Seasons Summary (2)'!J5</f>
        <v>62</v>
      </c>
      <c r="C15" s="47">
        <f t="shared" ca="1" si="0"/>
        <v>12</v>
      </c>
      <c r="D15" s="49">
        <f ca="1">'Seasons Summary (2)'!U5</f>
        <v>51</v>
      </c>
      <c r="E15" s="47">
        <f t="shared" ca="1" si="1"/>
        <v>13</v>
      </c>
      <c r="F15" s="49">
        <f ca="1">'Seasons Summary (2)'!AF5</f>
        <v>64</v>
      </c>
      <c r="G15" s="47">
        <f t="shared" ca="1" si="2"/>
        <v>7</v>
      </c>
      <c r="H15" s="49">
        <f ca="1">'Seasons Summary (2)'!AQ5</f>
        <v>70</v>
      </c>
      <c r="I15" s="47">
        <f t="shared" ca="1" si="3"/>
        <v>7</v>
      </c>
      <c r="J15" s="49">
        <f ca="1">'Seasons Summary (2)'!BB5</f>
        <v>71</v>
      </c>
      <c r="K15" s="47">
        <f t="shared" ca="1" si="4"/>
        <v>7</v>
      </c>
      <c r="L15" s="56"/>
      <c r="M15" s="49">
        <f t="shared" ca="1" si="5"/>
        <v>63.6</v>
      </c>
      <c r="N15" s="47">
        <f t="shared" ca="1" si="6"/>
        <v>13</v>
      </c>
      <c r="O15" s="56"/>
      <c r="P15" s="72"/>
    </row>
    <row r="16" spans="1:16" s="3" customFormat="1" ht="25" customHeight="1" x14ac:dyDescent="0.2">
      <c r="A16" s="225" t="s">
        <v>17</v>
      </c>
      <c r="B16" s="49">
        <f ca="1">'Seasons Summary (2)'!J12</f>
        <v>69</v>
      </c>
      <c r="C16" s="47">
        <f t="shared" ca="1" si="0"/>
        <v>9</v>
      </c>
      <c r="D16" s="49">
        <f ca="1">'Seasons Summary (2)'!U12</f>
        <v>62</v>
      </c>
      <c r="E16" s="47">
        <f t="shared" ca="1" si="1"/>
        <v>11</v>
      </c>
      <c r="F16" s="49">
        <f ca="1">'Seasons Summary (2)'!AF12</f>
        <v>48</v>
      </c>
      <c r="G16" s="47">
        <f t="shared" ca="1" si="2"/>
        <v>16</v>
      </c>
      <c r="H16" s="49">
        <f ca="1">'Seasons Summary (2)'!AQ12</f>
        <v>62</v>
      </c>
      <c r="I16" s="47">
        <f t="shared" ca="1" si="3"/>
        <v>11</v>
      </c>
      <c r="J16" s="49">
        <f ca="1">'Seasons Summary (2)'!BB12</f>
        <v>78</v>
      </c>
      <c r="K16" s="47">
        <f t="shared" ca="1" si="4"/>
        <v>3</v>
      </c>
      <c r="L16" s="56"/>
      <c r="M16" s="49">
        <f t="shared" ca="1" si="5"/>
        <v>63.8</v>
      </c>
      <c r="N16" s="47">
        <f t="shared" ca="1" si="6"/>
        <v>12</v>
      </c>
      <c r="O16" s="56"/>
      <c r="P16" s="72"/>
    </row>
    <row r="17" spans="1:16" s="3" customFormat="1" ht="25" customHeight="1" x14ac:dyDescent="0.2">
      <c r="A17" s="222" t="s">
        <v>16</v>
      </c>
      <c r="B17" s="49">
        <f ca="1">'Seasons Summary (2)'!J15</f>
        <v>76</v>
      </c>
      <c r="C17" s="47">
        <f t="shared" ca="1" si="0"/>
        <v>6</v>
      </c>
      <c r="D17" s="49">
        <f ca="1">'Seasons Summary (2)'!U15</f>
        <v>69</v>
      </c>
      <c r="E17" s="47">
        <f t="shared" ca="1" si="1"/>
        <v>9</v>
      </c>
      <c r="F17" s="49">
        <f ca="1">'Seasons Summary (2)'!AF15</f>
        <v>61</v>
      </c>
      <c r="G17" s="47">
        <f t="shared" ca="1" si="2"/>
        <v>11</v>
      </c>
      <c r="H17" s="49">
        <f ca="1">'Seasons Summary (2)'!AQ15</f>
        <v>93</v>
      </c>
      <c r="I17" s="47">
        <f t="shared" ca="1" si="3"/>
        <v>2</v>
      </c>
      <c r="J17" s="49">
        <f ca="1">'Seasons Summary (2)'!BB15</f>
        <v>56</v>
      </c>
      <c r="K17" s="47">
        <f t="shared" ca="1" si="4"/>
        <v>15</v>
      </c>
      <c r="L17" s="56"/>
      <c r="M17" s="49">
        <f t="shared" ca="1" si="5"/>
        <v>71</v>
      </c>
      <c r="N17" s="47">
        <f t="shared" ca="1" si="6"/>
        <v>7</v>
      </c>
      <c r="O17" s="56"/>
      <c r="P17" s="72"/>
    </row>
    <row r="18" spans="1:16" s="3" customFormat="1" ht="25" customHeight="1" x14ac:dyDescent="0.2">
      <c r="A18" s="219" t="s">
        <v>7</v>
      </c>
      <c r="B18" s="49">
        <f ca="1">'Seasons Summary (2)'!J9</f>
        <v>67</v>
      </c>
      <c r="C18" s="47">
        <f t="shared" ca="1" si="0"/>
        <v>11</v>
      </c>
      <c r="D18" s="49">
        <f ca="1">'Seasons Summary (2)'!U9</f>
        <v>78</v>
      </c>
      <c r="E18" s="47">
        <f t="shared" ca="1" si="1"/>
        <v>7</v>
      </c>
      <c r="F18" s="49">
        <f ca="1">'Seasons Summary (2)'!AF9</f>
        <v>63</v>
      </c>
      <c r="G18" s="47">
        <f t="shared" ca="1" si="2"/>
        <v>9</v>
      </c>
      <c r="H18" s="49">
        <f ca="1">'Seasons Summary (2)'!AQ9</f>
        <v>36</v>
      </c>
      <c r="I18" s="47">
        <f t="shared" ca="1" si="3"/>
        <v>17</v>
      </c>
      <c r="J18" s="49">
        <f ca="1">'Seasons Summary (2)'!BB9</f>
        <v>49</v>
      </c>
      <c r="K18" s="47">
        <f t="shared" ca="1" si="4"/>
        <v>17</v>
      </c>
      <c r="L18" s="56"/>
      <c r="M18" s="49">
        <f t="shared" ca="1" si="5"/>
        <v>58.6</v>
      </c>
      <c r="N18" s="47">
        <f t="shared" ca="1" si="6"/>
        <v>15</v>
      </c>
      <c r="O18" s="56"/>
      <c r="P18" s="72"/>
    </row>
    <row r="19" spans="1:16" s="3" customFormat="1" ht="25" customHeight="1" x14ac:dyDescent="0.2">
      <c r="A19" s="86" t="s">
        <v>11</v>
      </c>
      <c r="B19" s="49">
        <f ca="1">'Seasons Summary (2)'!J16</f>
        <v>48</v>
      </c>
      <c r="C19" s="47">
        <f t="shared" ca="1" si="0"/>
        <v>13</v>
      </c>
      <c r="D19" s="49">
        <f ca="1">'Seasons Summary (2)'!U16</f>
        <v>36</v>
      </c>
      <c r="E19" s="47">
        <f t="shared" ca="1" si="1"/>
        <v>17</v>
      </c>
      <c r="F19" s="49">
        <f ca="1">'Seasons Summary (2)'!AF16</f>
        <v>32</v>
      </c>
      <c r="G19" s="47">
        <f t="shared" ca="1" si="2"/>
        <v>18</v>
      </c>
      <c r="H19" s="49">
        <f ca="1">'Seasons Summary (2)'!AQ16</f>
        <v>35</v>
      </c>
      <c r="I19" s="47">
        <f t="shared" ca="1" si="3"/>
        <v>18</v>
      </c>
      <c r="J19" s="49">
        <f ca="1">'Seasons Summary (2)'!BB16</f>
        <v>42</v>
      </c>
      <c r="K19" s="47">
        <f t="shared" ca="1" si="4"/>
        <v>18</v>
      </c>
      <c r="L19" s="56"/>
      <c r="M19" s="49">
        <f t="shared" ca="1" si="5"/>
        <v>38.6</v>
      </c>
      <c r="N19" s="47">
        <f t="shared" ca="1" si="6"/>
        <v>18</v>
      </c>
      <c r="O19" s="56"/>
      <c r="P19" s="72"/>
    </row>
    <row r="20" spans="1:16" s="3" customFormat="1" ht="25" customHeight="1" x14ac:dyDescent="0.2">
      <c r="A20" s="91" t="s">
        <v>18</v>
      </c>
      <c r="B20" s="49">
        <f ca="1">'Seasons Summary (2)'!J21</f>
        <v>46</v>
      </c>
      <c r="C20" s="47">
        <f t="shared" ca="1" si="0"/>
        <v>16</v>
      </c>
      <c r="D20" s="49">
        <f ca="1">'Seasons Summary (2)'!U21</f>
        <v>32</v>
      </c>
      <c r="E20" s="47">
        <f t="shared" ca="1" si="1"/>
        <v>18</v>
      </c>
      <c r="F20" s="49">
        <f ca="1">'Seasons Summary (2)'!AF21</f>
        <v>78</v>
      </c>
      <c r="G20" s="47">
        <f t="shared" ca="1" si="2"/>
        <v>6</v>
      </c>
      <c r="H20" s="49">
        <f ca="1">'Seasons Summary (2)'!AQ21</f>
        <v>38</v>
      </c>
      <c r="I20" s="47">
        <f t="shared" ca="1" si="3"/>
        <v>16</v>
      </c>
      <c r="J20" s="49">
        <f ca="1">'Seasons Summary (2)'!BB21</f>
        <v>55</v>
      </c>
      <c r="K20" s="47">
        <f t="shared" ca="1" si="4"/>
        <v>16</v>
      </c>
      <c r="L20" s="56"/>
      <c r="M20" s="49">
        <f t="shared" ca="1" si="5"/>
        <v>49.8</v>
      </c>
      <c r="N20" s="47">
        <f t="shared" ca="1" si="6"/>
        <v>17</v>
      </c>
      <c r="O20" s="56"/>
      <c r="P20" s="72"/>
    </row>
    <row r="21" spans="1:16" s="3" customFormat="1" ht="25" customHeight="1" thickBot="1" x14ac:dyDescent="0.25">
      <c r="A21" s="221" t="s">
        <v>5</v>
      </c>
      <c r="B21" s="95">
        <f ca="1">'Seasons Summary (2)'!J18</f>
        <v>48</v>
      </c>
      <c r="C21" s="96">
        <f t="shared" ca="1" si="0"/>
        <v>13</v>
      </c>
      <c r="D21" s="95">
        <f ca="1">'Seasons Summary (2)'!U18</f>
        <v>96</v>
      </c>
      <c r="E21" s="96">
        <f t="shared" ca="1" si="1"/>
        <v>2</v>
      </c>
      <c r="F21" s="95">
        <f ca="1">'Seasons Summary (2)'!AF18</f>
        <v>89</v>
      </c>
      <c r="G21" s="96">
        <f t="shared" ca="1" si="2"/>
        <v>3</v>
      </c>
      <c r="H21" s="95">
        <f ca="1">'Seasons Summary (2)'!AQ18</f>
        <v>62</v>
      </c>
      <c r="I21" s="96">
        <f t="shared" ca="1" si="3"/>
        <v>11</v>
      </c>
      <c r="J21" s="49">
        <f ca="1">'Seasons Summary (2)'!BB18</f>
        <v>67</v>
      </c>
      <c r="K21" s="96">
        <f t="shared" ca="1" si="4"/>
        <v>9</v>
      </c>
      <c r="L21" s="62"/>
      <c r="M21" s="49">
        <f t="shared" ca="1" si="5"/>
        <v>72.400000000000006</v>
      </c>
      <c r="N21" s="96">
        <f t="shared" ca="1" si="6"/>
        <v>6</v>
      </c>
      <c r="O21" s="62"/>
      <c r="P21" s="72"/>
    </row>
    <row r="22" spans="1:16" x14ac:dyDescent="0.2">
      <c r="P22" s="69"/>
    </row>
    <row r="23" spans="1:16" ht="35" x14ac:dyDescent="0.35">
      <c r="A23" s="67">
        <f>'Seasons Summary (2)'!B24</f>
        <v>2021</v>
      </c>
      <c r="P23" s="69"/>
    </row>
    <row r="24" spans="1:16" ht="17" thickBot="1" x14ac:dyDescent="0.25">
      <c r="P24" s="69"/>
    </row>
    <row r="25" spans="1:16" ht="52" thickBot="1" x14ac:dyDescent="0.25">
      <c r="A25" s="93" t="s">
        <v>0</v>
      </c>
      <c r="B25" s="27" t="s">
        <v>327</v>
      </c>
      <c r="C25" s="28" t="s">
        <v>310</v>
      </c>
      <c r="D25" s="30" t="s">
        <v>328</v>
      </c>
      <c r="E25" s="31" t="s">
        <v>310</v>
      </c>
      <c r="F25" s="44" t="s">
        <v>329</v>
      </c>
      <c r="G25" s="45" t="s">
        <v>310</v>
      </c>
      <c r="H25" s="33" t="s">
        <v>330</v>
      </c>
      <c r="I25" s="34" t="s">
        <v>310</v>
      </c>
      <c r="J25" s="186" t="s">
        <v>364</v>
      </c>
      <c r="K25" s="187" t="s">
        <v>310</v>
      </c>
      <c r="L25" s="94"/>
      <c r="M25" s="36" t="s">
        <v>340</v>
      </c>
      <c r="N25" s="37" t="s">
        <v>310</v>
      </c>
      <c r="O25" s="94"/>
      <c r="P25" s="69"/>
    </row>
    <row r="26" spans="1:16" ht="25" customHeight="1" x14ac:dyDescent="0.2">
      <c r="A26" s="75" t="s">
        <v>14</v>
      </c>
      <c r="B26" s="49">
        <f ca="1">'Seasons Summary (2)'!J28</f>
        <v>55</v>
      </c>
      <c r="C26" s="47">
        <f ca="1">RANK(B26,B$26:B$43)</f>
        <v>13</v>
      </c>
      <c r="D26" s="49">
        <f ca="1">'Seasons Summary (2)'!U28</f>
        <v>60</v>
      </c>
      <c r="E26" s="47">
        <f ca="1">RANK(D26,D$26:D$43)</f>
        <v>11</v>
      </c>
      <c r="F26" s="49">
        <f ca="1">'Seasons Summary (2)'!AF28</f>
        <v>47</v>
      </c>
      <c r="G26" s="47">
        <f ca="1">RANK(F26,F$26:F$43)</f>
        <v>15</v>
      </c>
      <c r="H26" s="49">
        <f ca="1">'Seasons Summary (2)'!AQ28</f>
        <v>64</v>
      </c>
      <c r="I26" s="47">
        <f ca="1">RANK(H26,H$26:H$43)</f>
        <v>9</v>
      </c>
      <c r="J26" s="49">
        <f ca="1">'Seasons Summary (2)'!BB28</f>
        <v>48</v>
      </c>
      <c r="K26" s="47">
        <f t="shared" ref="K26:K43" ca="1" si="7">RANK(J26,J$26:J$43)</f>
        <v>16</v>
      </c>
      <c r="L26" s="50"/>
      <c r="M26" s="49">
        <f ca="1">AVERAGE(B26,D26,F26,H26,J26)</f>
        <v>54.8</v>
      </c>
      <c r="N26" s="47">
        <f ca="1">RANK(M26,M$26:M$43)</f>
        <v>15</v>
      </c>
      <c r="O26" s="50"/>
      <c r="P26" s="69"/>
    </row>
    <row r="27" spans="1:16" ht="25" customHeight="1" x14ac:dyDescent="0.2">
      <c r="A27" s="76" t="s">
        <v>10</v>
      </c>
      <c r="B27" s="49">
        <f ca="1">'Seasons Summary (2)'!J29</f>
        <v>89</v>
      </c>
      <c r="C27" s="47">
        <f t="shared" ref="C27:E43" ca="1" si="8">RANK(B27,B$26:B$43)</f>
        <v>3</v>
      </c>
      <c r="D27" s="49">
        <f ca="1">'Seasons Summary (2)'!U29</f>
        <v>85</v>
      </c>
      <c r="E27" s="47">
        <f t="shared" ca="1" si="8"/>
        <v>4</v>
      </c>
      <c r="F27" s="49">
        <f ca="1">'Seasons Summary (2)'!AF29</f>
        <v>90</v>
      </c>
      <c r="G27" s="47">
        <f t="shared" ref="G27:G43" ca="1" si="9">RANK(F27,F$26:F$43)</f>
        <v>2</v>
      </c>
      <c r="H27" s="49">
        <f ca="1">'Seasons Summary (2)'!AQ29</f>
        <v>89</v>
      </c>
      <c r="I27" s="47">
        <f t="shared" ref="I27:I43" ca="1" si="10">RANK(H27,H$26:H$43)</f>
        <v>3</v>
      </c>
      <c r="J27" s="49">
        <f ca="1">'Seasons Summary (2)'!BB29</f>
        <v>72</v>
      </c>
      <c r="K27" s="47">
        <f t="shared" ca="1" si="7"/>
        <v>7</v>
      </c>
      <c r="L27" s="56"/>
      <c r="M27" s="49">
        <f t="shared" ref="M27:M43" ca="1" si="11">AVERAGE(B27,D27,F27,H27,J27)</f>
        <v>85</v>
      </c>
      <c r="N27" s="47">
        <f t="shared" ref="N27:N43" ca="1" si="12">RANK(M27,M$26:M$43)</f>
        <v>1</v>
      </c>
      <c r="O27" s="56"/>
      <c r="P27" s="69"/>
    </row>
    <row r="28" spans="1:16" ht="25" customHeight="1" x14ac:dyDescent="0.2">
      <c r="A28" s="77" t="s">
        <v>6</v>
      </c>
      <c r="B28" s="49">
        <f ca="1">'Seasons Summary (2)'!J30</f>
        <v>48</v>
      </c>
      <c r="C28" s="47">
        <f t="shared" ca="1" si="8"/>
        <v>16</v>
      </c>
      <c r="D28" s="49">
        <f ca="1">'Seasons Summary (2)'!U30</f>
        <v>83</v>
      </c>
      <c r="E28" s="47">
        <f t="shared" ca="1" si="8"/>
        <v>5</v>
      </c>
      <c r="F28" s="49">
        <f ca="1">'Seasons Summary (2)'!AF30</f>
        <v>63</v>
      </c>
      <c r="G28" s="47">
        <f t="shared" ca="1" si="9"/>
        <v>11</v>
      </c>
      <c r="H28" s="49">
        <f ca="1">'Seasons Summary (2)'!AQ30</f>
        <v>44</v>
      </c>
      <c r="I28" s="47">
        <f t="shared" ca="1" si="10"/>
        <v>17</v>
      </c>
      <c r="J28" s="49">
        <f ca="1">'Seasons Summary (2)'!BB30</f>
        <v>43</v>
      </c>
      <c r="K28" s="47">
        <f t="shared" ca="1" si="7"/>
        <v>18</v>
      </c>
      <c r="L28" s="56"/>
      <c r="M28" s="49">
        <f t="shared" ca="1" si="11"/>
        <v>56.2</v>
      </c>
      <c r="N28" s="47">
        <f t="shared" ca="1" si="12"/>
        <v>13</v>
      </c>
      <c r="O28" s="56"/>
      <c r="P28" s="69"/>
    </row>
    <row r="29" spans="1:16" ht="25" customHeight="1" x14ac:dyDescent="0.2">
      <c r="A29" s="78" t="s">
        <v>4</v>
      </c>
      <c r="B29" s="49">
        <f ca="1">'Seasons Summary (2)'!J31</f>
        <v>58</v>
      </c>
      <c r="C29" s="47">
        <f t="shared" ca="1" si="8"/>
        <v>11</v>
      </c>
      <c r="D29" s="49">
        <f ca="1">'Seasons Summary (2)'!U31</f>
        <v>41</v>
      </c>
      <c r="E29" s="47">
        <f t="shared" ca="1" si="8"/>
        <v>16</v>
      </c>
      <c r="F29" s="49">
        <f ca="1">'Seasons Summary (2)'!AF31</f>
        <v>57</v>
      </c>
      <c r="G29" s="47">
        <f t="shared" ca="1" si="9"/>
        <v>13</v>
      </c>
      <c r="H29" s="49">
        <f ca="1">'Seasons Summary (2)'!AQ31</f>
        <v>59</v>
      </c>
      <c r="I29" s="47">
        <f t="shared" ca="1" si="10"/>
        <v>12</v>
      </c>
      <c r="J29" s="49">
        <f ca="1">'Seasons Summary (2)'!BB31</f>
        <v>55</v>
      </c>
      <c r="K29" s="47">
        <f t="shared" ca="1" si="7"/>
        <v>12</v>
      </c>
      <c r="L29" s="56"/>
      <c r="M29" s="49">
        <f t="shared" ca="1" si="11"/>
        <v>54</v>
      </c>
      <c r="N29" s="47">
        <f t="shared" ca="1" si="12"/>
        <v>17</v>
      </c>
      <c r="O29" s="56"/>
      <c r="P29" s="69"/>
    </row>
    <row r="30" spans="1:16" ht="25" customHeight="1" x14ac:dyDescent="0.2">
      <c r="A30" s="79" t="s">
        <v>7</v>
      </c>
      <c r="B30" s="49">
        <f ca="1">'Seasons Summary (2)'!J32</f>
        <v>72</v>
      </c>
      <c r="C30" s="47">
        <f t="shared" ca="1" si="8"/>
        <v>6</v>
      </c>
      <c r="D30" s="49">
        <f ca="1">'Seasons Summary (2)'!U32</f>
        <v>87</v>
      </c>
      <c r="E30" s="47">
        <f t="shared" ca="1" si="8"/>
        <v>3</v>
      </c>
      <c r="F30" s="49">
        <f ca="1">'Seasons Summary (2)'!AF32</f>
        <v>88</v>
      </c>
      <c r="G30" s="47">
        <f t="shared" ca="1" si="9"/>
        <v>3</v>
      </c>
      <c r="H30" s="49">
        <f ca="1">'Seasons Summary (2)'!AQ32</f>
        <v>46</v>
      </c>
      <c r="I30" s="47">
        <f t="shared" ca="1" si="10"/>
        <v>16</v>
      </c>
      <c r="J30" s="49">
        <f ca="1">'Seasons Summary (2)'!BB32</f>
        <v>68</v>
      </c>
      <c r="K30" s="47">
        <f t="shared" ca="1" si="7"/>
        <v>10</v>
      </c>
      <c r="L30" s="56"/>
      <c r="M30" s="49">
        <f t="shared" ca="1" si="11"/>
        <v>72.2</v>
      </c>
      <c r="N30" s="47">
        <f t="shared" ca="1" si="12"/>
        <v>7</v>
      </c>
      <c r="O30" s="56"/>
      <c r="P30" s="69"/>
    </row>
    <row r="31" spans="1:16" ht="25" customHeight="1" x14ac:dyDescent="0.2">
      <c r="A31" s="80" t="s">
        <v>8</v>
      </c>
      <c r="B31" s="49">
        <f ca="1">'Seasons Summary (2)'!J33</f>
        <v>72</v>
      </c>
      <c r="C31" s="47">
        <f t="shared" ca="1" si="8"/>
        <v>6</v>
      </c>
      <c r="D31" s="49">
        <f ca="1">'Seasons Summary (2)'!U33</f>
        <v>72</v>
      </c>
      <c r="E31" s="47">
        <f t="shared" ca="1" si="8"/>
        <v>8</v>
      </c>
      <c r="F31" s="49">
        <f ca="1">'Seasons Summary (2)'!AF33</f>
        <v>43</v>
      </c>
      <c r="G31" s="47">
        <f t="shared" ca="1" si="9"/>
        <v>16</v>
      </c>
      <c r="H31" s="49">
        <f ca="1">'Seasons Summary (2)'!AQ33</f>
        <v>49</v>
      </c>
      <c r="I31" s="47">
        <f t="shared" ca="1" si="10"/>
        <v>14</v>
      </c>
      <c r="J31" s="49">
        <f ca="1">'Seasons Summary (2)'!BB33</f>
        <v>45</v>
      </c>
      <c r="K31" s="47">
        <f t="shared" ca="1" si="7"/>
        <v>17</v>
      </c>
      <c r="L31" s="56"/>
      <c r="M31" s="49">
        <f t="shared" ca="1" si="11"/>
        <v>56.2</v>
      </c>
      <c r="N31" s="47">
        <f t="shared" ca="1" si="12"/>
        <v>13</v>
      </c>
      <c r="O31" s="56"/>
      <c r="P31" s="69"/>
    </row>
    <row r="32" spans="1:16" ht="25" customHeight="1" x14ac:dyDescent="0.2">
      <c r="A32" s="81" t="s">
        <v>9</v>
      </c>
      <c r="B32" s="49">
        <f ca="1">'Seasons Summary (2)'!J34</f>
        <v>93</v>
      </c>
      <c r="C32" s="47">
        <f t="shared" ca="1" si="8"/>
        <v>2</v>
      </c>
      <c r="D32" s="49">
        <f ca="1">'Seasons Summary (2)'!U34</f>
        <v>82</v>
      </c>
      <c r="E32" s="47">
        <f t="shared" ca="1" si="8"/>
        <v>6</v>
      </c>
      <c r="F32" s="49">
        <f ca="1">'Seasons Summary (2)'!AF34</f>
        <v>69</v>
      </c>
      <c r="G32" s="47">
        <f t="shared" ca="1" si="9"/>
        <v>9</v>
      </c>
      <c r="H32" s="49">
        <f ca="1">'Seasons Summary (2)'!AQ34</f>
        <v>80</v>
      </c>
      <c r="I32" s="47">
        <f t="shared" ca="1" si="10"/>
        <v>6</v>
      </c>
      <c r="J32" s="49">
        <f ca="1">'Seasons Summary (2)'!BB34</f>
        <v>52</v>
      </c>
      <c r="K32" s="47">
        <f t="shared" ca="1" si="7"/>
        <v>14</v>
      </c>
      <c r="L32" s="56"/>
      <c r="M32" s="49">
        <f t="shared" ca="1" si="11"/>
        <v>75.2</v>
      </c>
      <c r="N32" s="47">
        <f t="shared" ca="1" si="12"/>
        <v>5</v>
      </c>
      <c r="O32" s="56"/>
      <c r="P32" s="69"/>
    </row>
    <row r="33" spans="1:16" ht="25" customHeight="1" x14ac:dyDescent="0.2">
      <c r="A33" s="82" t="s">
        <v>17</v>
      </c>
      <c r="B33" s="49">
        <f ca="1">'Seasons Summary (2)'!J35</f>
        <v>49</v>
      </c>
      <c r="C33" s="47">
        <f t="shared" ca="1" si="8"/>
        <v>15</v>
      </c>
      <c r="D33" s="49">
        <f ca="1">'Seasons Summary (2)'!U35</f>
        <v>35</v>
      </c>
      <c r="E33" s="47">
        <f t="shared" ca="1" si="8"/>
        <v>18</v>
      </c>
      <c r="F33" s="49">
        <f ca="1">'Seasons Summary (2)'!AF35</f>
        <v>35</v>
      </c>
      <c r="G33" s="47">
        <f t="shared" ca="1" si="9"/>
        <v>18</v>
      </c>
      <c r="H33" s="49">
        <f ca="1">'Seasons Summary (2)'!AQ35</f>
        <v>65</v>
      </c>
      <c r="I33" s="47">
        <f t="shared" ca="1" si="10"/>
        <v>8</v>
      </c>
      <c r="J33" s="49">
        <f ca="1">'Seasons Summary (2)'!BB35</f>
        <v>87</v>
      </c>
      <c r="K33" s="47">
        <f t="shared" ca="1" si="7"/>
        <v>1</v>
      </c>
      <c r="L33" s="56"/>
      <c r="M33" s="49">
        <f t="shared" ca="1" si="11"/>
        <v>54.2</v>
      </c>
      <c r="N33" s="47">
        <f t="shared" ca="1" si="12"/>
        <v>16</v>
      </c>
      <c r="O33" s="56"/>
      <c r="P33" s="69"/>
    </row>
    <row r="34" spans="1:16" ht="25" customHeight="1" x14ac:dyDescent="0.2">
      <c r="A34" s="83" t="s">
        <v>3</v>
      </c>
      <c r="B34" s="49">
        <f ca="1">'Seasons Summary (2)'!J36</f>
        <v>81</v>
      </c>
      <c r="C34" s="47">
        <f t="shared" ca="1" si="8"/>
        <v>4</v>
      </c>
      <c r="D34" s="49">
        <f ca="1">'Seasons Summary (2)'!U36</f>
        <v>54</v>
      </c>
      <c r="E34" s="47">
        <f t="shared" ca="1" si="8"/>
        <v>14</v>
      </c>
      <c r="F34" s="49">
        <f ca="1">'Seasons Summary (2)'!AF36</f>
        <v>71</v>
      </c>
      <c r="G34" s="47">
        <f t="shared" ca="1" si="9"/>
        <v>7</v>
      </c>
      <c r="H34" s="49">
        <f ca="1">'Seasons Summary (2)'!AQ36</f>
        <v>61</v>
      </c>
      <c r="I34" s="47">
        <f t="shared" ca="1" si="10"/>
        <v>10</v>
      </c>
      <c r="J34" s="49">
        <f ca="1">'Seasons Summary (2)'!BB36</f>
        <v>68</v>
      </c>
      <c r="K34" s="47">
        <f t="shared" ca="1" si="7"/>
        <v>10</v>
      </c>
      <c r="L34" s="56"/>
      <c r="M34" s="49">
        <f t="shared" ca="1" si="11"/>
        <v>67</v>
      </c>
      <c r="N34" s="47">
        <f t="shared" ca="1" si="12"/>
        <v>8</v>
      </c>
      <c r="O34" s="56"/>
      <c r="P34" s="69"/>
    </row>
    <row r="35" spans="1:16" ht="25" customHeight="1" x14ac:dyDescent="0.2">
      <c r="A35" s="84" t="s">
        <v>2</v>
      </c>
      <c r="B35" s="49">
        <f ca="1">'Seasons Summary (2)'!J37</f>
        <v>46</v>
      </c>
      <c r="C35" s="47">
        <f t="shared" ca="1" si="8"/>
        <v>17</v>
      </c>
      <c r="D35" s="49">
        <f ca="1">'Seasons Summary (2)'!U37</f>
        <v>51</v>
      </c>
      <c r="E35" s="47">
        <f t="shared" ca="1" si="8"/>
        <v>15</v>
      </c>
      <c r="F35" s="49">
        <f ca="1">'Seasons Summary (2)'!AF37</f>
        <v>70</v>
      </c>
      <c r="G35" s="47">
        <f t="shared" ca="1" si="9"/>
        <v>8</v>
      </c>
      <c r="H35" s="49">
        <f ca="1">'Seasons Summary (2)'!AQ37</f>
        <v>58</v>
      </c>
      <c r="I35" s="47">
        <f t="shared" ca="1" si="10"/>
        <v>13</v>
      </c>
      <c r="J35" s="49">
        <f ca="1">'Seasons Summary (2)'!BB37</f>
        <v>79</v>
      </c>
      <c r="K35" s="47">
        <f t="shared" ca="1" si="7"/>
        <v>5</v>
      </c>
      <c r="L35" s="56"/>
      <c r="M35" s="49">
        <f t="shared" ca="1" si="11"/>
        <v>60.8</v>
      </c>
      <c r="N35" s="47">
        <f t="shared" ca="1" si="12"/>
        <v>12</v>
      </c>
      <c r="O35" s="56"/>
      <c r="P35" s="69"/>
    </row>
    <row r="36" spans="1:16" ht="25" customHeight="1" x14ac:dyDescent="0.2">
      <c r="A36" s="85" t="s">
        <v>16</v>
      </c>
      <c r="B36" s="49">
        <f ca="1">'Seasons Summary (2)'!J38</f>
        <v>79</v>
      </c>
      <c r="C36" s="47">
        <f t="shared" ca="1" si="8"/>
        <v>5</v>
      </c>
      <c r="D36" s="49">
        <f ca="1">'Seasons Summary (2)'!U38</f>
        <v>88</v>
      </c>
      <c r="E36" s="47">
        <f t="shared" ca="1" si="8"/>
        <v>2</v>
      </c>
      <c r="F36" s="49">
        <f ca="1">'Seasons Summary (2)'!AF38</f>
        <v>75</v>
      </c>
      <c r="G36" s="47">
        <f t="shared" ca="1" si="9"/>
        <v>6</v>
      </c>
      <c r="H36" s="49">
        <f ca="1">'Seasons Summary (2)'!AQ38</f>
        <v>98</v>
      </c>
      <c r="I36" s="47">
        <f t="shared" ca="1" si="10"/>
        <v>1</v>
      </c>
      <c r="J36" s="49">
        <f ca="1">'Seasons Summary (2)'!BB38</f>
        <v>72</v>
      </c>
      <c r="K36" s="47">
        <f t="shared" ca="1" si="7"/>
        <v>7</v>
      </c>
      <c r="L36" s="56"/>
      <c r="M36" s="49">
        <f t="shared" ca="1" si="11"/>
        <v>82.4</v>
      </c>
      <c r="N36" s="47">
        <f t="shared" ca="1" si="12"/>
        <v>3</v>
      </c>
      <c r="O36" s="56"/>
      <c r="P36" s="69"/>
    </row>
    <row r="37" spans="1:16" ht="25" customHeight="1" x14ac:dyDescent="0.2">
      <c r="A37" s="86" t="s">
        <v>11</v>
      </c>
      <c r="B37" s="49">
        <f ca="1">'Seasons Summary (2)'!J39</f>
        <v>54</v>
      </c>
      <c r="C37" s="47">
        <f t="shared" ca="1" si="8"/>
        <v>14</v>
      </c>
      <c r="D37" s="49">
        <f ca="1">'Seasons Summary (2)'!U39</f>
        <v>39</v>
      </c>
      <c r="E37" s="47">
        <f t="shared" ca="1" si="8"/>
        <v>17</v>
      </c>
      <c r="F37" s="49">
        <f ca="1">'Seasons Summary (2)'!AF39</f>
        <v>41</v>
      </c>
      <c r="G37" s="47">
        <f t="shared" ca="1" si="9"/>
        <v>17</v>
      </c>
      <c r="H37" s="49">
        <f ca="1">'Seasons Summary (2)'!AQ39</f>
        <v>35</v>
      </c>
      <c r="I37" s="47">
        <f t="shared" ca="1" si="10"/>
        <v>18</v>
      </c>
      <c r="J37" s="49">
        <f ca="1">'Seasons Summary (2)'!BB39</f>
        <v>51</v>
      </c>
      <c r="K37" s="47">
        <f t="shared" ca="1" si="7"/>
        <v>15</v>
      </c>
      <c r="L37" s="56"/>
      <c r="M37" s="49">
        <f t="shared" ca="1" si="11"/>
        <v>44</v>
      </c>
      <c r="N37" s="47">
        <f t="shared" ca="1" si="12"/>
        <v>18</v>
      </c>
      <c r="O37" s="56"/>
      <c r="P37" s="69"/>
    </row>
    <row r="38" spans="1:16" ht="25" customHeight="1" x14ac:dyDescent="0.2">
      <c r="A38" s="87" t="s">
        <v>13</v>
      </c>
      <c r="B38" s="49">
        <f ca="1">'Seasons Summary (2)'!J40</f>
        <v>64</v>
      </c>
      <c r="C38" s="47">
        <f t="shared" ca="1" si="8"/>
        <v>8</v>
      </c>
      <c r="D38" s="49">
        <f ca="1">'Seasons Summary (2)'!U40</f>
        <v>59</v>
      </c>
      <c r="E38" s="47">
        <f t="shared" ca="1" si="8"/>
        <v>12</v>
      </c>
      <c r="F38" s="49">
        <f ca="1">'Seasons Summary (2)'!AF40</f>
        <v>69</v>
      </c>
      <c r="G38" s="47">
        <f t="shared" ca="1" si="9"/>
        <v>9</v>
      </c>
      <c r="H38" s="49">
        <f ca="1">'Seasons Summary (2)'!AQ40</f>
        <v>92</v>
      </c>
      <c r="I38" s="47">
        <f t="shared" ca="1" si="10"/>
        <v>2</v>
      </c>
      <c r="J38" s="49">
        <f ca="1">'Seasons Summary (2)'!BB40</f>
        <v>81</v>
      </c>
      <c r="K38" s="47">
        <f t="shared" ca="1" si="7"/>
        <v>4</v>
      </c>
      <c r="L38" s="56"/>
      <c r="M38" s="49">
        <f t="shared" ca="1" si="11"/>
        <v>73</v>
      </c>
      <c r="N38" s="47">
        <f t="shared" ca="1" si="12"/>
        <v>6</v>
      </c>
      <c r="O38" s="56"/>
      <c r="P38" s="69"/>
    </row>
    <row r="39" spans="1:16" ht="25" customHeight="1" x14ac:dyDescent="0.2">
      <c r="A39" s="88" t="s">
        <v>5</v>
      </c>
      <c r="B39" s="49">
        <f ca="1">'Seasons Summary (2)'!J41</f>
        <v>46</v>
      </c>
      <c r="C39" s="47">
        <f t="shared" ca="1" si="8"/>
        <v>17</v>
      </c>
      <c r="D39" s="49">
        <f ca="1">'Seasons Summary (2)'!U41</f>
        <v>73</v>
      </c>
      <c r="E39" s="47">
        <f t="shared" ca="1" si="8"/>
        <v>7</v>
      </c>
      <c r="F39" s="49">
        <f ca="1">'Seasons Summary (2)'!AF41</f>
        <v>61</v>
      </c>
      <c r="G39" s="47">
        <f t="shared" ca="1" si="9"/>
        <v>12</v>
      </c>
      <c r="H39" s="49">
        <f ca="1">'Seasons Summary (2)'!AQ41</f>
        <v>61</v>
      </c>
      <c r="I39" s="47">
        <f t="shared" ca="1" si="10"/>
        <v>10</v>
      </c>
      <c r="J39" s="49">
        <f ca="1">'Seasons Summary (2)'!BB41</f>
        <v>70</v>
      </c>
      <c r="K39" s="47">
        <f t="shared" ca="1" si="7"/>
        <v>9</v>
      </c>
      <c r="L39" s="56"/>
      <c r="M39" s="49">
        <f t="shared" ca="1" si="11"/>
        <v>62.2</v>
      </c>
      <c r="N39" s="47">
        <f t="shared" ca="1" si="12"/>
        <v>10</v>
      </c>
      <c r="O39" s="56"/>
      <c r="P39" s="69"/>
    </row>
    <row r="40" spans="1:16" ht="25" customHeight="1" x14ac:dyDescent="0.2">
      <c r="A40" s="89" t="s">
        <v>15</v>
      </c>
      <c r="B40" s="49">
        <f ca="1">'Seasons Summary (2)'!J42</f>
        <v>58</v>
      </c>
      <c r="C40" s="47">
        <f t="shared" ca="1" si="8"/>
        <v>11</v>
      </c>
      <c r="D40" s="49">
        <f ca="1">'Seasons Summary (2)'!U42</f>
        <v>68</v>
      </c>
      <c r="E40" s="47">
        <f t="shared" ca="1" si="8"/>
        <v>9</v>
      </c>
      <c r="F40" s="49">
        <f ca="1">'Seasons Summary (2)'!AF42</f>
        <v>52</v>
      </c>
      <c r="G40" s="47">
        <f t="shared" ca="1" si="9"/>
        <v>14</v>
      </c>
      <c r="H40" s="49">
        <f ca="1">'Seasons Summary (2)'!AQ42</f>
        <v>67</v>
      </c>
      <c r="I40" s="47">
        <f t="shared" ca="1" si="10"/>
        <v>7</v>
      </c>
      <c r="J40" s="49">
        <f ca="1">'Seasons Summary (2)'!BB42</f>
        <v>85</v>
      </c>
      <c r="K40" s="47">
        <f t="shared" ca="1" si="7"/>
        <v>2</v>
      </c>
      <c r="L40" s="56"/>
      <c r="M40" s="49">
        <f t="shared" ca="1" si="11"/>
        <v>66</v>
      </c>
      <c r="N40" s="47">
        <f t="shared" ca="1" si="12"/>
        <v>9</v>
      </c>
      <c r="O40" s="56"/>
      <c r="P40" s="69"/>
    </row>
    <row r="41" spans="1:16" ht="25" customHeight="1" x14ac:dyDescent="0.2">
      <c r="A41" s="90" t="s">
        <v>1</v>
      </c>
      <c r="B41" s="49">
        <f ca="1">'Seasons Summary (2)'!J43</f>
        <v>64</v>
      </c>
      <c r="C41" s="47">
        <f t="shared" ca="1" si="8"/>
        <v>8</v>
      </c>
      <c r="D41" s="49">
        <f ca="1">'Seasons Summary (2)'!U43</f>
        <v>90</v>
      </c>
      <c r="E41" s="47">
        <f t="shared" ca="1" si="8"/>
        <v>1</v>
      </c>
      <c r="F41" s="49">
        <f ca="1">'Seasons Summary (2)'!AF43</f>
        <v>94</v>
      </c>
      <c r="G41" s="47">
        <f t="shared" ca="1" si="9"/>
        <v>1</v>
      </c>
      <c r="H41" s="49">
        <f ca="1">'Seasons Summary (2)'!AQ43</f>
        <v>87</v>
      </c>
      <c r="I41" s="47">
        <f t="shared" ca="1" si="10"/>
        <v>4</v>
      </c>
      <c r="J41" s="49">
        <f ca="1">'Seasons Summary (2)'!BB43</f>
        <v>84</v>
      </c>
      <c r="K41" s="47">
        <f t="shared" ca="1" si="7"/>
        <v>3</v>
      </c>
      <c r="L41" s="56"/>
      <c r="M41" s="49">
        <f t="shared" ca="1" si="11"/>
        <v>83.8</v>
      </c>
      <c r="N41" s="47">
        <f t="shared" ca="1" si="12"/>
        <v>2</v>
      </c>
      <c r="O41" s="56"/>
      <c r="P41" s="69"/>
    </row>
    <row r="42" spans="1:16" ht="25" customHeight="1" x14ac:dyDescent="0.2">
      <c r="A42" s="91" t="s">
        <v>18</v>
      </c>
      <c r="B42" s="49">
        <f ca="1">'Seasons Summary (2)'!J44</f>
        <v>62</v>
      </c>
      <c r="C42" s="47">
        <f t="shared" ca="1" si="8"/>
        <v>10</v>
      </c>
      <c r="D42" s="49">
        <f ca="1">'Seasons Summary (2)'!U44</f>
        <v>56</v>
      </c>
      <c r="E42" s="47">
        <f t="shared" ca="1" si="8"/>
        <v>13</v>
      </c>
      <c r="F42" s="49">
        <f ca="1">'Seasons Summary (2)'!AF44</f>
        <v>85</v>
      </c>
      <c r="G42" s="47">
        <f t="shared" ca="1" si="9"/>
        <v>4</v>
      </c>
      <c r="H42" s="49">
        <f ca="1">'Seasons Summary (2)'!AQ44</f>
        <v>47</v>
      </c>
      <c r="I42" s="47">
        <f t="shared" ca="1" si="10"/>
        <v>15</v>
      </c>
      <c r="J42" s="49">
        <f ca="1">'Seasons Summary (2)'!BB44</f>
        <v>55</v>
      </c>
      <c r="K42" s="47">
        <f t="shared" ca="1" si="7"/>
        <v>12</v>
      </c>
      <c r="L42" s="56"/>
      <c r="M42" s="49">
        <f t="shared" ca="1" si="11"/>
        <v>61</v>
      </c>
      <c r="N42" s="47">
        <f t="shared" ca="1" si="12"/>
        <v>11</v>
      </c>
      <c r="O42" s="56"/>
      <c r="P42" s="69"/>
    </row>
    <row r="43" spans="1:16" ht="25" customHeight="1" thickBot="1" x14ac:dyDescent="0.25">
      <c r="A43" s="92" t="s">
        <v>12</v>
      </c>
      <c r="B43" s="95">
        <f ca="1">'Seasons Summary (2)'!J45</f>
        <v>98</v>
      </c>
      <c r="C43" s="96">
        <f t="shared" ca="1" si="8"/>
        <v>1</v>
      </c>
      <c r="D43" s="95">
        <f ca="1">'Seasons Summary (2)'!U45</f>
        <v>65</v>
      </c>
      <c r="E43" s="96">
        <f t="shared" ca="1" si="8"/>
        <v>10</v>
      </c>
      <c r="F43" s="95">
        <f ca="1">'Seasons Summary (2)'!AF45</f>
        <v>78</v>
      </c>
      <c r="G43" s="96">
        <f t="shared" ca="1" si="9"/>
        <v>5</v>
      </c>
      <c r="H43" s="95">
        <f ca="1">'Seasons Summary (2)'!AQ45</f>
        <v>86</v>
      </c>
      <c r="I43" s="96">
        <f t="shared" ca="1" si="10"/>
        <v>5</v>
      </c>
      <c r="J43" s="49">
        <f ca="1">'Seasons Summary (2)'!BB45</f>
        <v>74</v>
      </c>
      <c r="K43" s="96">
        <f t="shared" ca="1" si="7"/>
        <v>6</v>
      </c>
      <c r="L43" s="62"/>
      <c r="M43" s="49">
        <f t="shared" ca="1" si="11"/>
        <v>80.2</v>
      </c>
      <c r="N43" s="96">
        <f t="shared" ca="1" si="12"/>
        <v>4</v>
      </c>
      <c r="O43" s="62"/>
      <c r="P43" s="69"/>
    </row>
    <row r="44" spans="1:16" x14ac:dyDescent="0.2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</row>
    <row r="45" spans="1:16" ht="35" x14ac:dyDescent="0.35">
      <c r="A45" s="68" t="s">
        <v>309</v>
      </c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</row>
    <row r="46" spans="1:16" ht="17" thickBot="1" x14ac:dyDescent="0.25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</row>
    <row r="47" spans="1:16" ht="52" thickBot="1" x14ac:dyDescent="0.25">
      <c r="A47" s="93" t="s">
        <v>0</v>
      </c>
      <c r="B47" s="27" t="s">
        <v>327</v>
      </c>
      <c r="C47" s="28" t="s">
        <v>310</v>
      </c>
      <c r="D47" s="30" t="s">
        <v>328</v>
      </c>
      <c r="E47" s="31" t="s">
        <v>310</v>
      </c>
      <c r="F47" s="44" t="s">
        <v>329</v>
      </c>
      <c r="G47" s="45" t="s">
        <v>310</v>
      </c>
      <c r="H47" s="33" t="s">
        <v>330</v>
      </c>
      <c r="I47" s="34" t="s">
        <v>310</v>
      </c>
      <c r="J47" s="69"/>
      <c r="K47" s="69"/>
      <c r="L47" s="94"/>
      <c r="M47" s="36" t="s">
        <v>340</v>
      </c>
      <c r="N47" s="37" t="s">
        <v>310</v>
      </c>
      <c r="O47" s="94"/>
      <c r="P47" s="69"/>
    </row>
    <row r="48" spans="1:16" ht="25" customHeight="1" x14ac:dyDescent="0.2">
      <c r="A48" s="75" t="s">
        <v>14</v>
      </c>
      <c r="B48" s="49">
        <f t="shared" ref="B48:B65" ca="1" si="13">B26-B4</f>
        <v>-23</v>
      </c>
      <c r="C48" s="47">
        <f ca="1">RANK(B48,B$48:B$65)</f>
        <v>14</v>
      </c>
      <c r="D48" s="49">
        <f t="shared" ref="D48:D65" ca="1" si="14">D26-D4</f>
        <v>-27</v>
      </c>
      <c r="E48" s="47">
        <f ca="1">RANK(D48,D$48:D$65)</f>
        <v>15</v>
      </c>
      <c r="F48" s="49">
        <f t="shared" ref="F48:F65" ca="1" si="15">F26-F4</f>
        <v>-40</v>
      </c>
      <c r="G48" s="47">
        <f ca="1">RANK(F48,F$48:F$65)</f>
        <v>18</v>
      </c>
      <c r="H48" s="49">
        <f t="shared" ref="H48:H65" ca="1" si="16">H26-H4</f>
        <v>-23</v>
      </c>
      <c r="I48" s="47">
        <f ca="1">RANK(H48,H$48:H$65)</f>
        <v>16</v>
      </c>
      <c r="J48" s="69"/>
      <c r="K48" s="69"/>
      <c r="L48" s="50"/>
      <c r="M48" s="49">
        <f t="shared" ref="M48:M65" ca="1" si="17">M26-M4</f>
        <v>-28.200000000000003</v>
      </c>
      <c r="N48" s="47">
        <f ca="1">RANK(M48,M$48:M$65)</f>
        <v>18</v>
      </c>
      <c r="O48" s="50"/>
      <c r="P48" s="69"/>
    </row>
    <row r="49" spans="1:16" ht="25" customHeight="1" x14ac:dyDescent="0.2">
      <c r="A49" s="76" t="s">
        <v>10</v>
      </c>
      <c r="B49" s="49">
        <f t="shared" ca="1" si="13"/>
        <v>10</v>
      </c>
      <c r="C49" s="47">
        <f t="shared" ref="C49:C65" ca="1" si="18">RANK(B49,B$48:B$65)</f>
        <v>7</v>
      </c>
      <c r="D49" s="49">
        <f t="shared" ca="1" si="14"/>
        <v>-12</v>
      </c>
      <c r="E49" s="47">
        <f t="shared" ref="E49:E65" ca="1" si="19">RANK(D49,D$48:D$65)</f>
        <v>12</v>
      </c>
      <c r="F49" s="65">
        <f t="shared" ca="1" si="15"/>
        <v>-2</v>
      </c>
      <c r="G49" s="47">
        <f t="shared" ref="G49:G65" ca="1" si="20">RANK(F49,F$48:F$65)</f>
        <v>10</v>
      </c>
      <c r="H49" s="65">
        <f t="shared" ca="1" si="16"/>
        <v>-6</v>
      </c>
      <c r="I49" s="47">
        <f t="shared" ref="I49:I65" ca="1" si="21">RANK(H49,H$48:H$65)</f>
        <v>11</v>
      </c>
      <c r="L49" s="56"/>
      <c r="M49" s="65">
        <f t="shared" ca="1" si="17"/>
        <v>1</v>
      </c>
      <c r="N49" s="47">
        <f t="shared" ref="N49:N65" ca="1" si="22">RANK(M49,M$48:M$65)</f>
        <v>10</v>
      </c>
      <c r="O49" s="56"/>
      <c r="P49" s="69"/>
    </row>
    <row r="50" spans="1:16" ht="25" customHeight="1" x14ac:dyDescent="0.2">
      <c r="A50" s="77" t="s">
        <v>6</v>
      </c>
      <c r="B50" s="49">
        <f t="shared" ca="1" si="13"/>
        <v>-24</v>
      </c>
      <c r="C50" s="47">
        <f t="shared" ca="1" si="18"/>
        <v>15</v>
      </c>
      <c r="D50" s="49">
        <f t="shared" ca="1" si="14"/>
        <v>-2</v>
      </c>
      <c r="E50" s="47">
        <f t="shared" ca="1" si="19"/>
        <v>9</v>
      </c>
      <c r="F50" s="65">
        <f t="shared" ca="1" si="15"/>
        <v>-32</v>
      </c>
      <c r="G50" s="47">
        <f t="shared" ca="1" si="20"/>
        <v>17</v>
      </c>
      <c r="H50" s="65">
        <f t="shared" ca="1" si="16"/>
        <v>-17</v>
      </c>
      <c r="I50" s="47">
        <f t="shared" ca="1" si="21"/>
        <v>12</v>
      </c>
      <c r="L50" s="56"/>
      <c r="M50" s="65">
        <f t="shared" ca="1" si="17"/>
        <v>-18.200000000000003</v>
      </c>
      <c r="N50" s="47">
        <f t="shared" ca="1" si="22"/>
        <v>15</v>
      </c>
      <c r="O50" s="56"/>
      <c r="P50" s="69"/>
    </row>
    <row r="51" spans="1:16" ht="25" customHeight="1" x14ac:dyDescent="0.2">
      <c r="A51" s="78" t="s">
        <v>4</v>
      </c>
      <c r="B51" s="49">
        <f t="shared" ca="1" si="13"/>
        <v>-35</v>
      </c>
      <c r="C51" s="47">
        <f t="shared" ca="1" si="18"/>
        <v>17</v>
      </c>
      <c r="D51" s="49">
        <f t="shared" ca="1" si="14"/>
        <v>-42</v>
      </c>
      <c r="E51" s="47">
        <f t="shared" ca="1" si="19"/>
        <v>17</v>
      </c>
      <c r="F51" s="65">
        <f t="shared" ca="1" si="15"/>
        <v>-4</v>
      </c>
      <c r="G51" s="47">
        <f t="shared" ca="1" si="20"/>
        <v>11</v>
      </c>
      <c r="H51" s="65">
        <f t="shared" ca="1" si="16"/>
        <v>13</v>
      </c>
      <c r="I51" s="47">
        <f t="shared" ca="1" si="21"/>
        <v>6</v>
      </c>
      <c r="L51" s="56"/>
      <c r="M51" s="65">
        <f t="shared" ca="1" si="17"/>
        <v>-15.599999999999994</v>
      </c>
      <c r="N51" s="47">
        <f t="shared" ca="1" si="22"/>
        <v>14</v>
      </c>
      <c r="O51" s="56"/>
      <c r="P51" s="69"/>
    </row>
    <row r="52" spans="1:16" ht="25" customHeight="1" x14ac:dyDescent="0.2">
      <c r="A52" s="79" t="s">
        <v>7</v>
      </c>
      <c r="B52" s="49">
        <f t="shared" ca="1" si="13"/>
        <v>28</v>
      </c>
      <c r="C52" s="47">
        <f t="shared" ca="1" si="18"/>
        <v>2</v>
      </c>
      <c r="D52" s="49">
        <f t="shared" ca="1" si="14"/>
        <v>17</v>
      </c>
      <c r="E52" s="47">
        <f t="shared" ca="1" si="19"/>
        <v>6</v>
      </c>
      <c r="F52" s="65">
        <f t="shared" ca="1" si="15"/>
        <v>3</v>
      </c>
      <c r="G52" s="47">
        <f t="shared" ca="1" si="20"/>
        <v>8</v>
      </c>
      <c r="H52" s="65">
        <f t="shared" ca="1" si="16"/>
        <v>-19</v>
      </c>
      <c r="I52" s="47">
        <f t="shared" ca="1" si="21"/>
        <v>13</v>
      </c>
      <c r="L52" s="56"/>
      <c r="M52" s="65">
        <f t="shared" ca="1" si="17"/>
        <v>6.6000000000000085</v>
      </c>
      <c r="N52" s="47">
        <f t="shared" ca="1" si="22"/>
        <v>8</v>
      </c>
      <c r="O52" s="56"/>
      <c r="P52" s="69"/>
    </row>
    <row r="53" spans="1:16" ht="25" customHeight="1" x14ac:dyDescent="0.2">
      <c r="A53" s="80" t="s">
        <v>8</v>
      </c>
      <c r="B53" s="49">
        <f t="shared" ca="1" si="13"/>
        <v>25</v>
      </c>
      <c r="C53" s="47">
        <f t="shared" ca="1" si="18"/>
        <v>3</v>
      </c>
      <c r="D53" s="49">
        <f t="shared" ca="1" si="14"/>
        <v>25</v>
      </c>
      <c r="E53" s="47">
        <f t="shared" ca="1" si="19"/>
        <v>4</v>
      </c>
      <c r="F53" s="65">
        <f t="shared" ca="1" si="15"/>
        <v>-12</v>
      </c>
      <c r="G53" s="47">
        <f t="shared" ca="1" si="20"/>
        <v>14</v>
      </c>
      <c r="H53" s="65">
        <f t="shared" ca="1" si="16"/>
        <v>-2</v>
      </c>
      <c r="I53" s="47">
        <f t="shared" ca="1" si="21"/>
        <v>9</v>
      </c>
      <c r="L53" s="56"/>
      <c r="M53" s="65">
        <f t="shared" ca="1" si="17"/>
        <v>2.2000000000000028</v>
      </c>
      <c r="N53" s="47">
        <f t="shared" ca="1" si="22"/>
        <v>9</v>
      </c>
      <c r="O53" s="56"/>
      <c r="P53" s="69"/>
    </row>
    <row r="54" spans="1:16" ht="25" customHeight="1" x14ac:dyDescent="0.2">
      <c r="A54" s="81" t="s">
        <v>9</v>
      </c>
      <c r="B54" s="49">
        <f t="shared" ca="1" si="13"/>
        <v>25</v>
      </c>
      <c r="C54" s="47">
        <f t="shared" ca="1" si="18"/>
        <v>3</v>
      </c>
      <c r="D54" s="49">
        <f t="shared" ca="1" si="14"/>
        <v>35</v>
      </c>
      <c r="E54" s="47">
        <f t="shared" ca="1" si="19"/>
        <v>3</v>
      </c>
      <c r="F54" s="65">
        <f t="shared" ca="1" si="15"/>
        <v>7</v>
      </c>
      <c r="G54" s="47">
        <f t="shared" ca="1" si="20"/>
        <v>5</v>
      </c>
      <c r="H54" s="65">
        <f t="shared" ca="1" si="16"/>
        <v>15</v>
      </c>
      <c r="I54" s="47">
        <f t="shared" ca="1" si="21"/>
        <v>5</v>
      </c>
      <c r="L54" s="56"/>
      <c r="M54" s="65">
        <f t="shared" ca="1" si="17"/>
        <v>14.200000000000003</v>
      </c>
      <c r="N54" s="47">
        <f t="shared" ca="1" si="22"/>
        <v>3</v>
      </c>
      <c r="O54" s="56"/>
      <c r="P54" s="69"/>
    </row>
    <row r="55" spans="1:16" ht="25" customHeight="1" x14ac:dyDescent="0.2">
      <c r="A55" s="82" t="s">
        <v>17</v>
      </c>
      <c r="B55" s="49">
        <f t="shared" ca="1" si="13"/>
        <v>-46</v>
      </c>
      <c r="C55" s="47">
        <f t="shared" ca="1" si="18"/>
        <v>18</v>
      </c>
      <c r="D55" s="49">
        <f t="shared" ca="1" si="14"/>
        <v>-47</v>
      </c>
      <c r="E55" s="47">
        <f t="shared" ca="1" si="19"/>
        <v>18</v>
      </c>
      <c r="F55" s="65">
        <f t="shared" ca="1" si="15"/>
        <v>-16</v>
      </c>
      <c r="G55" s="47">
        <f t="shared" ca="1" si="20"/>
        <v>15</v>
      </c>
      <c r="H55" s="65">
        <f t="shared" ca="1" si="16"/>
        <v>-4</v>
      </c>
      <c r="I55" s="47">
        <f t="shared" ca="1" si="21"/>
        <v>10</v>
      </c>
      <c r="L55" s="56"/>
      <c r="M55" s="65">
        <f t="shared" ca="1" si="17"/>
        <v>-19.599999999999994</v>
      </c>
      <c r="N55" s="47">
        <f t="shared" ca="1" si="22"/>
        <v>16</v>
      </c>
      <c r="O55" s="56"/>
      <c r="P55" s="69"/>
    </row>
    <row r="56" spans="1:16" ht="25" customHeight="1" x14ac:dyDescent="0.2">
      <c r="A56" s="83" t="s">
        <v>3</v>
      </c>
      <c r="B56" s="49">
        <f t="shared" ca="1" si="13"/>
        <v>-4</v>
      </c>
      <c r="C56" s="47">
        <f t="shared" ca="1" si="18"/>
        <v>10</v>
      </c>
      <c r="D56" s="49">
        <f t="shared" ca="1" si="14"/>
        <v>2</v>
      </c>
      <c r="E56" s="47">
        <f t="shared" ca="1" si="19"/>
        <v>8</v>
      </c>
      <c r="F56" s="65">
        <f t="shared" ca="1" si="15"/>
        <v>10</v>
      </c>
      <c r="G56" s="47">
        <f t="shared" ca="1" si="20"/>
        <v>4</v>
      </c>
      <c r="H56" s="65">
        <f t="shared" ca="1" si="16"/>
        <v>-22</v>
      </c>
      <c r="I56" s="47">
        <f t="shared" ca="1" si="21"/>
        <v>15</v>
      </c>
      <c r="L56" s="56"/>
      <c r="M56" s="65">
        <f t="shared" ca="1" si="17"/>
        <v>-5.7999999999999972</v>
      </c>
      <c r="N56" s="47">
        <f t="shared" ca="1" si="22"/>
        <v>11</v>
      </c>
      <c r="O56" s="56"/>
      <c r="P56" s="69"/>
    </row>
    <row r="57" spans="1:16" ht="25" customHeight="1" x14ac:dyDescent="0.2">
      <c r="A57" s="84" t="s">
        <v>2</v>
      </c>
      <c r="B57" s="49">
        <f t="shared" ca="1" si="13"/>
        <v>4</v>
      </c>
      <c r="C57" s="47">
        <f t="shared" ca="1" si="18"/>
        <v>9</v>
      </c>
      <c r="D57" s="49">
        <f t="shared" ca="1" si="14"/>
        <v>-16</v>
      </c>
      <c r="E57" s="47">
        <f t="shared" ca="1" si="19"/>
        <v>14</v>
      </c>
      <c r="F57" s="65">
        <f t="shared" ca="1" si="15"/>
        <v>6</v>
      </c>
      <c r="G57" s="47">
        <f t="shared" ca="1" si="20"/>
        <v>7</v>
      </c>
      <c r="H57" s="65">
        <f t="shared" ca="1" si="16"/>
        <v>-20</v>
      </c>
      <c r="I57" s="47">
        <f t="shared" ca="1" si="21"/>
        <v>14</v>
      </c>
      <c r="L57" s="56"/>
      <c r="M57" s="65">
        <f t="shared" ca="1" si="17"/>
        <v>-7.2000000000000028</v>
      </c>
      <c r="N57" s="47">
        <f t="shared" ca="1" si="22"/>
        <v>12</v>
      </c>
      <c r="O57" s="56"/>
      <c r="P57" s="69"/>
    </row>
    <row r="58" spans="1:16" ht="25" customHeight="1" x14ac:dyDescent="0.2">
      <c r="A58" s="85" t="s">
        <v>16</v>
      </c>
      <c r="B58" s="49">
        <f t="shared" ca="1" si="13"/>
        <v>9</v>
      </c>
      <c r="C58" s="47">
        <f t="shared" ca="1" si="18"/>
        <v>8</v>
      </c>
      <c r="D58" s="49">
        <f t="shared" ca="1" si="14"/>
        <v>41</v>
      </c>
      <c r="E58" s="47">
        <f t="shared" ca="1" si="19"/>
        <v>2</v>
      </c>
      <c r="F58" s="65">
        <f t="shared" ca="1" si="15"/>
        <v>35</v>
      </c>
      <c r="G58" s="47">
        <f t="shared" ca="1" si="20"/>
        <v>2</v>
      </c>
      <c r="H58" s="65">
        <f t="shared" ca="1" si="16"/>
        <v>6</v>
      </c>
      <c r="I58" s="47">
        <f t="shared" ca="1" si="21"/>
        <v>8</v>
      </c>
      <c r="L58" s="56"/>
      <c r="M58" s="65">
        <f t="shared" ca="1" si="17"/>
        <v>18.200000000000003</v>
      </c>
      <c r="N58" s="47">
        <f t="shared" ca="1" si="22"/>
        <v>2</v>
      </c>
      <c r="O58" s="56"/>
      <c r="P58" s="69"/>
    </row>
    <row r="59" spans="1:16" ht="25" customHeight="1" x14ac:dyDescent="0.2">
      <c r="A59" s="86" t="s">
        <v>11</v>
      </c>
      <c r="B59" s="49">
        <f t="shared" ca="1" si="13"/>
        <v>-8</v>
      </c>
      <c r="C59" s="47">
        <f t="shared" ca="1" si="18"/>
        <v>12</v>
      </c>
      <c r="D59" s="49">
        <f t="shared" ca="1" si="14"/>
        <v>-12</v>
      </c>
      <c r="E59" s="47">
        <f t="shared" ca="1" si="19"/>
        <v>12</v>
      </c>
      <c r="F59" s="65">
        <f t="shared" ca="1" si="15"/>
        <v>-23</v>
      </c>
      <c r="G59" s="47">
        <f t="shared" ca="1" si="20"/>
        <v>16</v>
      </c>
      <c r="H59" s="65">
        <f t="shared" ca="1" si="16"/>
        <v>-35</v>
      </c>
      <c r="I59" s="47">
        <f t="shared" ca="1" si="21"/>
        <v>18</v>
      </c>
      <c r="L59" s="56"/>
      <c r="M59" s="65">
        <f t="shared" ca="1" si="17"/>
        <v>-19.600000000000001</v>
      </c>
      <c r="N59" s="47">
        <f t="shared" ca="1" si="22"/>
        <v>17</v>
      </c>
      <c r="O59" s="56"/>
      <c r="P59" s="69"/>
    </row>
    <row r="60" spans="1:16" ht="25" customHeight="1" x14ac:dyDescent="0.2">
      <c r="A60" s="87" t="s">
        <v>13</v>
      </c>
      <c r="B60" s="49">
        <f t="shared" ca="1" si="13"/>
        <v>-5</v>
      </c>
      <c r="C60" s="47">
        <f t="shared" ca="1" si="18"/>
        <v>11</v>
      </c>
      <c r="D60" s="49">
        <f t="shared" ca="1" si="14"/>
        <v>-3</v>
      </c>
      <c r="E60" s="47">
        <f t="shared" ca="1" si="19"/>
        <v>10</v>
      </c>
      <c r="F60" s="65">
        <f t="shared" ca="1" si="15"/>
        <v>21</v>
      </c>
      <c r="G60" s="47">
        <f t="shared" ca="1" si="20"/>
        <v>3</v>
      </c>
      <c r="H60" s="65">
        <f t="shared" ca="1" si="16"/>
        <v>30</v>
      </c>
      <c r="I60" s="47">
        <f t="shared" ca="1" si="21"/>
        <v>3</v>
      </c>
      <c r="L60" s="56"/>
      <c r="M60" s="65">
        <f t="shared" ca="1" si="17"/>
        <v>9.2000000000000028</v>
      </c>
      <c r="N60" s="47">
        <f t="shared" ca="1" si="22"/>
        <v>5</v>
      </c>
      <c r="O60" s="56"/>
      <c r="P60" s="69"/>
    </row>
    <row r="61" spans="1:16" ht="25" customHeight="1" x14ac:dyDescent="0.2">
      <c r="A61" s="88" t="s">
        <v>5</v>
      </c>
      <c r="B61" s="49">
        <f t="shared" ca="1" si="13"/>
        <v>-30</v>
      </c>
      <c r="C61" s="47">
        <f t="shared" ca="1" si="18"/>
        <v>16</v>
      </c>
      <c r="D61" s="49">
        <f t="shared" ca="1" si="14"/>
        <v>4</v>
      </c>
      <c r="E61" s="47">
        <f t="shared" ca="1" si="19"/>
        <v>7</v>
      </c>
      <c r="F61" s="65">
        <f t="shared" ca="1" si="15"/>
        <v>0</v>
      </c>
      <c r="G61" s="47">
        <f t="shared" ca="1" si="20"/>
        <v>9</v>
      </c>
      <c r="H61" s="65">
        <f t="shared" ca="1" si="16"/>
        <v>-32</v>
      </c>
      <c r="I61" s="47">
        <f t="shared" ca="1" si="21"/>
        <v>17</v>
      </c>
      <c r="L61" s="56"/>
      <c r="M61" s="65">
        <f t="shared" ca="1" si="17"/>
        <v>-8.7999999999999972</v>
      </c>
      <c r="N61" s="47">
        <f t="shared" ca="1" si="22"/>
        <v>13</v>
      </c>
      <c r="O61" s="56"/>
      <c r="P61" s="69"/>
    </row>
    <row r="62" spans="1:16" ht="25" customHeight="1" x14ac:dyDescent="0.2">
      <c r="A62" s="89" t="s">
        <v>15</v>
      </c>
      <c r="B62" s="49">
        <f t="shared" ca="1" si="13"/>
        <v>-9</v>
      </c>
      <c r="C62" s="47">
        <f t="shared" ca="1" si="18"/>
        <v>13</v>
      </c>
      <c r="D62" s="49">
        <f t="shared" ca="1" si="14"/>
        <v>-10</v>
      </c>
      <c r="E62" s="47">
        <f t="shared" ca="1" si="19"/>
        <v>11</v>
      </c>
      <c r="F62" s="65">
        <f t="shared" ca="1" si="15"/>
        <v>-11</v>
      </c>
      <c r="G62" s="47">
        <f t="shared" ca="1" si="20"/>
        <v>12</v>
      </c>
      <c r="H62" s="65">
        <f t="shared" ca="1" si="16"/>
        <v>31</v>
      </c>
      <c r="I62" s="47">
        <f t="shared" ca="1" si="21"/>
        <v>2</v>
      </c>
      <c r="L62" s="56"/>
      <c r="M62" s="65">
        <f t="shared" ca="1" si="17"/>
        <v>7.3999999999999986</v>
      </c>
      <c r="N62" s="47">
        <f t="shared" ca="1" si="22"/>
        <v>7</v>
      </c>
      <c r="O62" s="56"/>
      <c r="P62" s="69"/>
    </row>
    <row r="63" spans="1:16" ht="25" customHeight="1" x14ac:dyDescent="0.2">
      <c r="A63" s="90" t="s">
        <v>1</v>
      </c>
      <c r="B63" s="49">
        <f t="shared" ca="1" si="13"/>
        <v>16</v>
      </c>
      <c r="C63" s="47">
        <f t="shared" ca="1" si="18"/>
        <v>5</v>
      </c>
      <c r="D63" s="49">
        <f t="shared" ca="1" si="14"/>
        <v>54</v>
      </c>
      <c r="E63" s="47">
        <f t="shared" ca="1" si="19"/>
        <v>1</v>
      </c>
      <c r="F63" s="65">
        <f t="shared" ca="1" si="15"/>
        <v>62</v>
      </c>
      <c r="G63" s="47">
        <f t="shared" ca="1" si="20"/>
        <v>1</v>
      </c>
      <c r="H63" s="65">
        <f t="shared" ca="1" si="16"/>
        <v>52</v>
      </c>
      <c r="I63" s="47">
        <f t="shared" ca="1" si="21"/>
        <v>1</v>
      </c>
      <c r="L63" s="56"/>
      <c r="M63" s="65">
        <f t="shared" ca="1" si="17"/>
        <v>45.199999999999996</v>
      </c>
      <c r="N63" s="47">
        <f t="shared" ca="1" si="22"/>
        <v>1</v>
      </c>
      <c r="O63" s="56"/>
      <c r="P63" s="69"/>
    </row>
    <row r="64" spans="1:16" ht="25" customHeight="1" x14ac:dyDescent="0.2">
      <c r="A64" s="91" t="s">
        <v>18</v>
      </c>
      <c r="B64" s="49">
        <f t="shared" ca="1" si="13"/>
        <v>16</v>
      </c>
      <c r="C64" s="47">
        <f t="shared" ca="1" si="18"/>
        <v>5</v>
      </c>
      <c r="D64" s="49">
        <f t="shared" ca="1" si="14"/>
        <v>24</v>
      </c>
      <c r="E64" s="47">
        <f t="shared" ca="1" si="19"/>
        <v>5</v>
      </c>
      <c r="F64" s="65">
        <f t="shared" ca="1" si="15"/>
        <v>7</v>
      </c>
      <c r="G64" s="47">
        <f t="shared" ca="1" si="20"/>
        <v>5</v>
      </c>
      <c r="H64" s="65">
        <f t="shared" ca="1" si="16"/>
        <v>9</v>
      </c>
      <c r="I64" s="47">
        <f t="shared" ca="1" si="21"/>
        <v>7</v>
      </c>
      <c r="L64" s="56"/>
      <c r="M64" s="65">
        <f t="shared" ca="1" si="17"/>
        <v>11.200000000000003</v>
      </c>
      <c r="N64" s="47">
        <f t="shared" ca="1" si="22"/>
        <v>4</v>
      </c>
      <c r="O64" s="56"/>
      <c r="P64" s="69"/>
    </row>
    <row r="65" spans="1:16" ht="25" customHeight="1" thickBot="1" x14ac:dyDescent="0.25">
      <c r="A65" s="92" t="s">
        <v>12</v>
      </c>
      <c r="B65" s="95">
        <f t="shared" ca="1" si="13"/>
        <v>50</v>
      </c>
      <c r="C65" s="96">
        <f t="shared" ca="1" si="18"/>
        <v>1</v>
      </c>
      <c r="D65" s="95">
        <f t="shared" ca="1" si="14"/>
        <v>-31</v>
      </c>
      <c r="E65" s="96">
        <f t="shared" ca="1" si="19"/>
        <v>16</v>
      </c>
      <c r="F65" s="66">
        <f t="shared" ca="1" si="15"/>
        <v>-11</v>
      </c>
      <c r="G65" s="96">
        <f t="shared" ca="1" si="20"/>
        <v>12</v>
      </c>
      <c r="H65" s="66">
        <f t="shared" ca="1" si="16"/>
        <v>24</v>
      </c>
      <c r="I65" s="96">
        <f t="shared" ca="1" si="21"/>
        <v>4</v>
      </c>
      <c r="L65" s="62"/>
      <c r="M65" s="66">
        <f t="shared" ca="1" si="17"/>
        <v>7.7999999999999972</v>
      </c>
      <c r="N65" s="96">
        <f t="shared" ca="1" si="22"/>
        <v>6</v>
      </c>
      <c r="O65" s="62"/>
      <c r="P65" s="69"/>
    </row>
    <row r="66" spans="1:16" x14ac:dyDescent="0.2">
      <c r="A66" s="69"/>
      <c r="B66" s="69"/>
      <c r="C66" s="69"/>
      <c r="D66" s="69"/>
      <c r="E66" s="69"/>
      <c r="F66" s="69"/>
      <c r="G66" s="69"/>
      <c r="H66" s="69"/>
      <c r="I66" s="69"/>
      <c r="L66" s="69"/>
      <c r="M66" s="69"/>
      <c r="N66" s="69"/>
      <c r="O66" s="69"/>
      <c r="P66" s="69"/>
    </row>
    <row r="67" spans="1:16" x14ac:dyDescent="0.2">
      <c r="A67" s="69"/>
      <c r="B67" s="69"/>
      <c r="C67" s="69"/>
      <c r="D67" s="69"/>
      <c r="E67" s="69"/>
      <c r="F67" s="69"/>
      <c r="G67" s="69"/>
      <c r="H67" s="69"/>
      <c r="I67" s="69"/>
      <c r="L67" s="69"/>
      <c r="M67" s="69"/>
      <c r="N67" s="69"/>
      <c r="O67" s="69"/>
      <c r="P67" s="69"/>
    </row>
    <row r="68" spans="1:16" x14ac:dyDescent="0.2">
      <c r="A68" s="69"/>
      <c r="B68" s="69"/>
      <c r="C68" s="69"/>
      <c r="D68" s="69"/>
      <c r="E68" s="69"/>
      <c r="F68" s="69"/>
      <c r="G68" s="69"/>
      <c r="H68" s="69"/>
      <c r="I68" s="69"/>
      <c r="L68" s="69"/>
      <c r="M68" s="69"/>
      <c r="N68" s="69"/>
      <c r="O68" s="69"/>
      <c r="P68" s="69"/>
    </row>
    <row r="69" spans="1:16" x14ac:dyDescent="0.2">
      <c r="A69" s="69"/>
      <c r="B69" s="69"/>
      <c r="C69" s="69"/>
      <c r="D69" s="69"/>
      <c r="E69" s="69"/>
      <c r="F69" s="69"/>
      <c r="G69" s="69"/>
      <c r="H69" s="69"/>
      <c r="I69" s="69"/>
      <c r="L69" s="69"/>
      <c r="M69" s="69"/>
      <c r="N69" s="69"/>
      <c r="O69" s="69"/>
    </row>
  </sheetData>
  <conditionalFormatting sqref="B4:B21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{486DE3CA-332C-A842-B07A-1259B41260A7}</x14:id>
        </ext>
      </extLst>
    </cfRule>
  </conditionalFormatting>
  <conditionalFormatting sqref="B26:B43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{3C8429CD-EA82-0242-9BDF-0948A5C2A8C3}</x14:id>
        </ext>
      </extLst>
    </cfRule>
  </conditionalFormatting>
  <conditionalFormatting sqref="B48:B65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{4291726B-BE95-DC41-83C2-3F950D612452}</x14:id>
        </ext>
      </extLst>
    </cfRule>
  </conditionalFormatting>
  <conditionalFormatting sqref="D4:D21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{0F0804CF-777D-2946-A79B-FAAC76FB206A}</x14:id>
        </ext>
      </extLst>
    </cfRule>
  </conditionalFormatting>
  <conditionalFormatting sqref="D26:D43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{2D427385-356A-1E4C-858A-FD193B6E4C2F}</x14:id>
        </ext>
      </extLst>
    </cfRule>
  </conditionalFormatting>
  <conditionalFormatting sqref="D48:D65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{365C4326-417C-4144-99B7-8BA529E72874}</x14:id>
        </ext>
      </extLst>
    </cfRule>
  </conditionalFormatting>
  <conditionalFormatting sqref="F4:F2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{AFAD1941-1EFF-8243-AF81-C103F6D937F4}</x14:id>
        </ext>
      </extLst>
    </cfRule>
    <cfRule type="dataBar" priority="21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{52FDAFC9-8D23-C744-A359-09E7E4E84725}</x14:id>
        </ext>
      </extLst>
    </cfRule>
  </conditionalFormatting>
  <conditionalFormatting sqref="F26:F43">
    <cfRule type="dataBar" priority="7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{C3A5AAEC-5AFD-FF44-955C-969B64C62F96}</x14:id>
        </ext>
      </extLst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{6CAFFE09-F8A1-B446-8C16-3A2AA41F68B9}</x14:id>
        </ext>
      </extLst>
    </cfRule>
  </conditionalFormatting>
  <conditionalFormatting sqref="F48:F65">
    <cfRule type="dataBar" priority="13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{6921FE8F-328A-614B-8063-1BC4BDB3D3A4}</x14:id>
        </ext>
      </extLst>
    </cfRule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{3B509D24-A79C-A74A-9ED1-55F6BCA2533C}</x14:id>
        </ext>
      </extLst>
    </cfRule>
  </conditionalFormatting>
  <conditionalFormatting sqref="H4:H21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{1DFF1E27-FDAB-4C40-A6FF-A0CCAA25E91A}</x14:id>
        </ext>
      </extLst>
    </cfRule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{9AF2B582-DCAA-824E-BA4C-58C17A6D7ACB}</x14:id>
        </ext>
      </extLst>
    </cfRule>
  </conditionalFormatting>
  <conditionalFormatting sqref="H26:H43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{3050759A-62D2-3846-8DB2-9C29F320B297}</x14:id>
        </ext>
      </extLst>
    </cfRule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{5AD155FF-69D1-004D-85B4-D6670498B3E1}</x14:id>
        </ext>
      </extLst>
    </cfRule>
  </conditionalFormatting>
  <conditionalFormatting sqref="H48:H65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{7F668E7C-265D-C44A-8F48-E9D522CD62AA}</x14:id>
        </ext>
      </extLst>
    </cfRule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{B6A1B8EF-BC30-5249-8385-F74AB63AF7F7}</x14:id>
        </ext>
      </extLst>
    </cfRule>
  </conditionalFormatting>
  <conditionalFormatting sqref="J4:J21">
    <cfRule type="dataBar" priority="3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{4BBAF724-096C-7843-ABDF-8F4A769E1FF9}</x14:id>
        </ext>
      </extLst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{49749379-34FF-344C-AB4E-4F5EF96C8EC9}</x14:id>
        </ext>
      </extLst>
    </cfRule>
  </conditionalFormatting>
  <conditionalFormatting sqref="J26:J43">
    <cfRule type="dataBar" priority="1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{95F939BE-EA43-C74F-8CEE-E7689225CB58}</x14:id>
        </ext>
      </extLs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{90B3D6F3-8D03-2247-8384-01CE9FC23937}</x14:id>
        </ext>
      </extLst>
    </cfRule>
  </conditionalFormatting>
  <conditionalFormatting sqref="M4:M21">
    <cfRule type="dataBar" priority="23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{967B827D-B188-1C4B-AF78-9C528B323DD3}</x14:id>
        </ext>
      </extLst>
    </cfRule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{0995A2E9-94AB-4D46-AE73-C819C1BF08D1}</x14:id>
        </ext>
      </extLst>
    </cfRule>
  </conditionalFormatting>
  <conditionalFormatting sqref="M26:M43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{0FADEB91-8CBA-F445-BEEC-E482A5F0696D}</x14:id>
        </ext>
      </extLst>
    </cfRule>
    <cfRule type="dataBar" priority="5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{9413BCA4-5947-B048-94D1-61EA6E791778}</x14:id>
        </ext>
      </extLst>
    </cfRule>
  </conditionalFormatting>
  <conditionalFormatting sqref="M48:M65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{5A542439-5BD7-6047-9C4F-2E643010E8B4}</x14:id>
        </ext>
      </extLst>
    </cfRule>
    <cfRule type="dataBar" priority="15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{4BE38CE2-C7EA-104E-8447-BA168927CD9F}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6DE3CA-332C-A842-B07A-1259B41260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B4:B21</xm:sqref>
        </x14:conditionalFormatting>
        <x14:conditionalFormatting xmlns:xm="http://schemas.microsoft.com/office/excel/2006/main">
          <x14:cfRule type="dataBar" id="{3C8429CD-EA82-0242-9BDF-0948A5C2A8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B26:B43</xm:sqref>
        </x14:conditionalFormatting>
        <x14:conditionalFormatting xmlns:xm="http://schemas.microsoft.com/office/excel/2006/main">
          <x14:cfRule type="dataBar" id="{4291726B-BE95-DC41-83C2-3F950D6124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B48:B65</xm:sqref>
        </x14:conditionalFormatting>
        <x14:conditionalFormatting xmlns:xm="http://schemas.microsoft.com/office/excel/2006/main">
          <x14:cfRule type="dataBar" id="{0F0804CF-777D-2946-A79B-FAAC76FB20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D4:D21</xm:sqref>
        </x14:conditionalFormatting>
        <x14:conditionalFormatting xmlns:xm="http://schemas.microsoft.com/office/excel/2006/main">
          <x14:cfRule type="dataBar" id="{2D427385-356A-1E4C-858A-FD193B6E4C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D26:D43</xm:sqref>
        </x14:conditionalFormatting>
        <x14:conditionalFormatting xmlns:xm="http://schemas.microsoft.com/office/excel/2006/main">
          <x14:cfRule type="dataBar" id="{365C4326-417C-4144-99B7-8BA529E728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D48:D65</xm:sqref>
        </x14:conditionalFormatting>
        <x14:conditionalFormatting xmlns:xm="http://schemas.microsoft.com/office/excel/2006/main">
          <x14:cfRule type="dataBar" id="{AFAD1941-1EFF-8243-AF81-C103F6D937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2FDAFC9-8D23-C744-A359-09E7E4E84725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F4:F21</xm:sqref>
        </x14:conditionalFormatting>
        <x14:conditionalFormatting xmlns:xm="http://schemas.microsoft.com/office/excel/2006/main">
          <x14:cfRule type="dataBar" id="{C3A5AAEC-5AFD-FF44-955C-969B64C62F96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14:cfRule type="dataBar" id="{6CAFFE09-F8A1-B446-8C16-3A2AA41F68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F26:F43</xm:sqref>
        </x14:conditionalFormatting>
        <x14:conditionalFormatting xmlns:xm="http://schemas.microsoft.com/office/excel/2006/main">
          <x14:cfRule type="dataBar" id="{6921FE8F-328A-614B-8063-1BC4BDB3D3A4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14:cfRule type="dataBar" id="{3B509D24-A79C-A74A-9ED1-55F6BCA253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F48:F65</xm:sqref>
        </x14:conditionalFormatting>
        <x14:conditionalFormatting xmlns:xm="http://schemas.microsoft.com/office/excel/2006/main">
          <x14:cfRule type="dataBar" id="{1DFF1E27-FDAB-4C40-A6FF-A0CCAA25E91A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AF2B582-DCAA-824E-BA4C-58C17A6D7A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H4:H21</xm:sqref>
        </x14:conditionalFormatting>
        <x14:conditionalFormatting xmlns:xm="http://schemas.microsoft.com/office/excel/2006/main">
          <x14:cfRule type="dataBar" id="{3050759A-62D2-3846-8DB2-9C29F320B297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AD155FF-69D1-004D-85B4-D6670498B3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H26:H43</xm:sqref>
        </x14:conditionalFormatting>
        <x14:conditionalFormatting xmlns:xm="http://schemas.microsoft.com/office/excel/2006/main">
          <x14:cfRule type="dataBar" id="{7F668E7C-265D-C44A-8F48-E9D522CD62AA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6A1B8EF-BC30-5249-8385-F74AB63AF7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H48:H65</xm:sqref>
        </x14:conditionalFormatting>
        <x14:conditionalFormatting xmlns:xm="http://schemas.microsoft.com/office/excel/2006/main">
          <x14:cfRule type="dataBar" id="{4BBAF724-096C-7843-ABDF-8F4A769E1FF9}">
            <x14:dataBar minLength="0" maxLength="100" border="1" negativeBarBorderColorSameAsPositive="0">
              <x14:cfvo type="min"/>
              <x14:cfvo type="max"/>
              <x14:borderColor rgb="FFD883FF"/>
              <x14:negativeFillColor rgb="FFF7DBFF"/>
              <x14:negativeBorderColor rgb="FFF7DBFF"/>
              <x14:axisColor rgb="FF000000"/>
            </x14:dataBar>
          </x14:cfRule>
          <x14:cfRule type="dataBar" id="{49749379-34FF-344C-AB4E-4F5EF96C8E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J4:J21</xm:sqref>
        </x14:conditionalFormatting>
        <x14:conditionalFormatting xmlns:xm="http://schemas.microsoft.com/office/excel/2006/main">
          <x14:cfRule type="dataBar" id="{95F939BE-EA43-C74F-8CEE-E7689225CB58}">
            <x14:dataBar minLength="0" maxLength="100" border="1" negativeBarBorderColorSameAsPositive="0">
              <x14:cfvo type="min"/>
              <x14:cfvo type="max"/>
              <x14:borderColor rgb="FFD883FF"/>
              <x14:negativeFillColor rgb="FFF7DBFF"/>
              <x14:negativeBorderColor rgb="FFF7DBFF"/>
              <x14:axisColor rgb="FF000000"/>
            </x14:dataBar>
          </x14:cfRule>
          <x14:cfRule type="dataBar" id="{90B3D6F3-8D03-2247-8384-01CE9FC239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J26:J43</xm:sqref>
        </x14:conditionalFormatting>
        <x14:conditionalFormatting xmlns:xm="http://schemas.microsoft.com/office/excel/2006/main">
          <x14:cfRule type="dataBar" id="{967B827D-B188-1C4B-AF78-9C528B323DD3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0995A2E9-94AB-4D46-AE73-C819C1BF08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M4:M21</xm:sqref>
        </x14:conditionalFormatting>
        <x14:conditionalFormatting xmlns:xm="http://schemas.microsoft.com/office/excel/2006/main">
          <x14:cfRule type="dataBar" id="{0FADEB91-8CBA-F445-BEEC-E482A5F069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413BCA4-5947-B048-94D1-61EA6E791778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M26:M43</xm:sqref>
        </x14:conditionalFormatting>
        <x14:conditionalFormatting xmlns:xm="http://schemas.microsoft.com/office/excel/2006/main">
          <x14:cfRule type="dataBar" id="{5A542439-5BD7-6047-9C4F-2E643010E8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BE38CE2-C7EA-104E-8447-BA168927CD9F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M48:M65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4AAAD-9B21-3E43-A4F4-D103D9EF0C6F}">
  <sheetPr>
    <tabColor rgb="FFFFC000"/>
  </sheetPr>
  <dimension ref="A1:P69"/>
  <sheetViews>
    <sheetView topLeftCell="A10" zoomScale="114" workbookViewId="0">
      <pane xSplit="1" topLeftCell="B1" activePane="topRight" state="frozen"/>
      <selection activeCell="A4" sqref="A4"/>
      <selection pane="topRight" activeCell="A23" sqref="A23"/>
    </sheetView>
  </sheetViews>
  <sheetFormatPr baseColWidth="10" defaultRowHeight="16" x14ac:dyDescent="0.2"/>
  <cols>
    <col min="1" max="1" width="30.33203125" bestFit="1" customWidth="1"/>
    <col min="2" max="2" width="11" customWidth="1"/>
    <col min="3" max="3" width="3.6640625" customWidth="1"/>
    <col min="4" max="4" width="11" customWidth="1"/>
    <col min="5" max="5" width="3.6640625" customWidth="1"/>
    <col min="6" max="6" width="11" customWidth="1"/>
    <col min="7" max="7" width="3.6640625" customWidth="1"/>
    <col min="8" max="8" width="11" customWidth="1"/>
    <col min="9" max="9" width="3.6640625" customWidth="1"/>
    <col min="10" max="10" width="11" customWidth="1"/>
    <col min="11" max="12" width="3.6640625" customWidth="1"/>
    <col min="13" max="13" width="11" customWidth="1"/>
    <col min="14" max="15" width="3.6640625" customWidth="1"/>
  </cols>
  <sheetData>
    <row r="1" spans="1:16" ht="35" x14ac:dyDescent="0.35">
      <c r="A1" s="68">
        <f>'Seasons Summary'!B1</f>
        <v>2024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1:16" ht="17" thickBot="1" x14ac:dyDescent="0.2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</row>
    <row r="3" spans="1:16" s="2" customFormat="1" ht="52" thickBot="1" x14ac:dyDescent="0.25">
      <c r="A3" s="93" t="s">
        <v>0</v>
      </c>
      <c r="B3" s="27" t="s">
        <v>327</v>
      </c>
      <c r="C3" s="38" t="s">
        <v>310</v>
      </c>
      <c r="D3" s="30" t="s">
        <v>328</v>
      </c>
      <c r="E3" s="31" t="s">
        <v>310</v>
      </c>
      <c r="F3" s="44" t="s">
        <v>329</v>
      </c>
      <c r="G3" s="45" t="s">
        <v>310</v>
      </c>
      <c r="H3" s="33" t="s">
        <v>330</v>
      </c>
      <c r="I3" s="34" t="s">
        <v>310</v>
      </c>
      <c r="J3" s="186" t="s">
        <v>364</v>
      </c>
      <c r="K3" s="187" t="s">
        <v>310</v>
      </c>
      <c r="L3" s="94"/>
      <c r="M3" s="36" t="s">
        <v>340</v>
      </c>
      <c r="N3" s="37" t="s">
        <v>310</v>
      </c>
      <c r="O3" s="94"/>
      <c r="P3" s="71"/>
    </row>
    <row r="4" spans="1:16" s="3" customFormat="1" ht="25" customHeight="1" x14ac:dyDescent="0.2">
      <c r="A4" s="212" t="s">
        <v>1</v>
      </c>
      <c r="B4" s="49">
        <f ca="1">'Seasons Summary'!J20</f>
        <v>56</v>
      </c>
      <c r="C4" s="47">
        <f t="shared" ref="C4:C21" ca="1" si="0">RANK(B4,B$4:B$21)</f>
        <v>13</v>
      </c>
      <c r="D4" s="49">
        <f ca="1">'Seasons Summary'!U20</f>
        <v>80</v>
      </c>
      <c r="E4" s="47">
        <f t="shared" ref="E4:E21" ca="1" si="1">RANK(D4,D$4:D$21)</f>
        <v>5</v>
      </c>
      <c r="F4" s="49">
        <f ca="1">'Seasons Summary'!AF20</f>
        <v>94</v>
      </c>
      <c r="G4" s="47">
        <f t="shared" ref="G4:G21" ca="1" si="2">RANK(F4,F$4:F$21)</f>
        <v>1</v>
      </c>
      <c r="H4" s="49">
        <f ca="1">'Seasons Summary'!AQ20</f>
        <v>89</v>
      </c>
      <c r="I4" s="47">
        <f t="shared" ref="I4:I21" ca="1" si="3">RANK(H4,H$4:H$21)</f>
        <v>1</v>
      </c>
      <c r="J4" s="49">
        <f ca="1">'Seasons Summary'!BB20</f>
        <v>69</v>
      </c>
      <c r="K4" s="47">
        <f t="shared" ref="K4:K21" ca="1" si="4">RANK(J4,J$4:J$21)</f>
        <v>10</v>
      </c>
      <c r="L4" s="50"/>
      <c r="M4" s="49">
        <f t="shared" ref="M4:M21" ca="1" si="5">AVERAGE(B4,D4,F4,H4,J4)</f>
        <v>77.599999999999994</v>
      </c>
      <c r="N4" s="47">
        <f t="shared" ref="N4:N21" ca="1" si="6">RANK(M4,M$4:M$21)</f>
        <v>1</v>
      </c>
      <c r="O4" s="50"/>
      <c r="P4" s="72"/>
    </row>
    <row r="5" spans="1:16" s="3" customFormat="1" ht="25" customHeight="1" x14ac:dyDescent="0.2">
      <c r="A5" s="173" t="s">
        <v>9</v>
      </c>
      <c r="B5" s="49">
        <f ca="1">'Seasons Summary'!J11</f>
        <v>74</v>
      </c>
      <c r="C5" s="47">
        <f t="shared" ca="1" si="0"/>
        <v>6</v>
      </c>
      <c r="D5" s="49">
        <f ca="1">'Seasons Summary'!U11</f>
        <v>70</v>
      </c>
      <c r="E5" s="47">
        <f t="shared" ca="1" si="1"/>
        <v>8</v>
      </c>
      <c r="F5" s="49">
        <f ca="1">'Seasons Summary'!AF11</f>
        <v>83</v>
      </c>
      <c r="G5" s="47">
        <f t="shared" ca="1" si="2"/>
        <v>4</v>
      </c>
      <c r="H5" s="49">
        <f ca="1">'Seasons Summary'!AQ11</f>
        <v>83</v>
      </c>
      <c r="I5" s="47">
        <f t="shared" ca="1" si="3"/>
        <v>4</v>
      </c>
      <c r="J5" s="49">
        <f ca="1">'Seasons Summary'!BB11</f>
        <v>75</v>
      </c>
      <c r="K5" s="47">
        <f t="shared" ca="1" si="4"/>
        <v>5</v>
      </c>
      <c r="L5" s="56"/>
      <c r="M5" s="49">
        <f t="shared" ca="1" si="5"/>
        <v>77</v>
      </c>
      <c r="N5" s="47">
        <f t="shared" ca="1" si="6"/>
        <v>2</v>
      </c>
      <c r="O5" s="56"/>
      <c r="P5" s="72"/>
    </row>
    <row r="6" spans="1:16" s="3" customFormat="1" ht="25" customHeight="1" x14ac:dyDescent="0.2">
      <c r="A6" s="226" t="s">
        <v>10</v>
      </c>
      <c r="B6" s="49">
        <f ca="1">'Seasons Summary'!J6</f>
        <v>82</v>
      </c>
      <c r="C6" s="47">
        <f t="shared" ca="1" si="0"/>
        <v>4</v>
      </c>
      <c r="D6" s="49">
        <f ca="1">'Seasons Summary'!U6</f>
        <v>100</v>
      </c>
      <c r="E6" s="47">
        <f t="shared" ca="1" si="1"/>
        <v>1</v>
      </c>
      <c r="F6" s="49">
        <f ca="1">'Seasons Summary'!AF6</f>
        <v>64</v>
      </c>
      <c r="G6" s="47">
        <f t="shared" ca="1" si="2"/>
        <v>10</v>
      </c>
      <c r="H6" s="49">
        <f ca="1">'Seasons Summary'!AQ6</f>
        <v>86</v>
      </c>
      <c r="I6" s="47">
        <f t="shared" ca="1" si="3"/>
        <v>2</v>
      </c>
      <c r="J6" s="49">
        <f ca="1">'Seasons Summary'!BB6</f>
        <v>51</v>
      </c>
      <c r="K6" s="47">
        <f t="shared" ca="1" si="4"/>
        <v>14</v>
      </c>
      <c r="L6" s="56"/>
      <c r="M6" s="49">
        <f t="shared" ca="1" si="5"/>
        <v>76.599999999999994</v>
      </c>
      <c r="N6" s="47">
        <f t="shared" ca="1" si="6"/>
        <v>3</v>
      </c>
      <c r="O6" s="56"/>
      <c r="P6" s="72"/>
    </row>
    <row r="7" spans="1:16" s="3" customFormat="1" ht="25" customHeight="1" x14ac:dyDescent="0.2">
      <c r="A7" s="86" t="s">
        <v>12</v>
      </c>
      <c r="B7" s="49">
        <f ca="1">'Seasons Summary'!J22</f>
        <v>91</v>
      </c>
      <c r="C7" s="47">
        <f t="shared" ca="1" si="0"/>
        <v>1</v>
      </c>
      <c r="D7" s="49">
        <f ca="1">'Seasons Summary'!U22</f>
        <v>83</v>
      </c>
      <c r="E7" s="47">
        <f t="shared" ca="1" si="1"/>
        <v>3</v>
      </c>
      <c r="F7" s="49">
        <f ca="1">'Seasons Summary'!AF22</f>
        <v>56</v>
      </c>
      <c r="G7" s="47">
        <f t="shared" ca="1" si="2"/>
        <v>13</v>
      </c>
      <c r="H7" s="49">
        <f ca="1">'Seasons Summary'!AQ22</f>
        <v>80</v>
      </c>
      <c r="I7" s="47">
        <f t="shared" ca="1" si="3"/>
        <v>5</v>
      </c>
      <c r="J7" s="49">
        <f ca="1">'Seasons Summary'!BB22</f>
        <v>71</v>
      </c>
      <c r="K7" s="47">
        <f t="shared" ca="1" si="4"/>
        <v>8</v>
      </c>
      <c r="L7" s="56"/>
      <c r="M7" s="49">
        <f t="shared" ca="1" si="5"/>
        <v>76.2</v>
      </c>
      <c r="N7" s="47">
        <f t="shared" ca="1" si="6"/>
        <v>4</v>
      </c>
      <c r="O7" s="56"/>
      <c r="P7" s="72"/>
    </row>
    <row r="8" spans="1:16" s="3" customFormat="1" ht="25" customHeight="1" x14ac:dyDescent="0.2">
      <c r="A8" s="220" t="s">
        <v>2</v>
      </c>
      <c r="B8" s="49">
        <f ca="1">'Seasons Summary'!J14</f>
        <v>91</v>
      </c>
      <c r="C8" s="47">
        <f t="shared" ca="1" si="0"/>
        <v>1</v>
      </c>
      <c r="D8" s="49">
        <f ca="1">'Seasons Summary'!U14</f>
        <v>83</v>
      </c>
      <c r="E8" s="47">
        <f t="shared" ca="1" si="1"/>
        <v>3</v>
      </c>
      <c r="F8" s="49">
        <f ca="1">'Seasons Summary'!AF14</f>
        <v>68</v>
      </c>
      <c r="G8" s="47">
        <f t="shared" ca="1" si="2"/>
        <v>8</v>
      </c>
      <c r="H8" s="49">
        <f ca="1">'Seasons Summary'!AQ14</f>
        <v>84</v>
      </c>
      <c r="I8" s="47">
        <f t="shared" ca="1" si="3"/>
        <v>3</v>
      </c>
      <c r="J8" s="49">
        <f ca="1">'Seasons Summary'!BB14</f>
        <v>51</v>
      </c>
      <c r="K8" s="47">
        <f t="shared" ca="1" si="4"/>
        <v>14</v>
      </c>
      <c r="L8" s="56"/>
      <c r="M8" s="49">
        <f t="shared" ca="1" si="5"/>
        <v>75.400000000000006</v>
      </c>
      <c r="N8" s="47">
        <f t="shared" ca="1" si="6"/>
        <v>5</v>
      </c>
      <c r="O8" s="56"/>
      <c r="P8" s="72"/>
    </row>
    <row r="9" spans="1:16" s="3" customFormat="1" ht="25" customHeight="1" x14ac:dyDescent="0.2">
      <c r="A9" s="174" t="s">
        <v>3</v>
      </c>
      <c r="B9" s="49">
        <f ca="1">'Seasons Summary'!J13</f>
        <v>60</v>
      </c>
      <c r="C9" s="47">
        <f t="shared" ca="1" si="0"/>
        <v>11</v>
      </c>
      <c r="D9" s="49">
        <f ca="1">'Seasons Summary'!U13</f>
        <v>54</v>
      </c>
      <c r="E9" s="47">
        <f t="shared" ca="1" si="1"/>
        <v>13</v>
      </c>
      <c r="F9" s="49">
        <f ca="1">'Seasons Summary'!AF13</f>
        <v>85</v>
      </c>
      <c r="G9" s="47">
        <f t="shared" ca="1" si="2"/>
        <v>3</v>
      </c>
      <c r="H9" s="49">
        <f ca="1">'Seasons Summary'!AQ13</f>
        <v>76</v>
      </c>
      <c r="I9" s="47">
        <f t="shared" ca="1" si="3"/>
        <v>7</v>
      </c>
      <c r="J9" s="49">
        <f ca="1">'Seasons Summary'!BB13</f>
        <v>88</v>
      </c>
      <c r="K9" s="47">
        <f t="shared" ca="1" si="4"/>
        <v>2</v>
      </c>
      <c r="L9" s="56"/>
      <c r="M9" s="49">
        <f t="shared" ca="1" si="5"/>
        <v>72.599999999999994</v>
      </c>
      <c r="N9" s="47">
        <f t="shared" ca="1" si="6"/>
        <v>6</v>
      </c>
      <c r="O9" s="56"/>
      <c r="P9" s="72"/>
    </row>
    <row r="10" spans="1:16" s="3" customFormat="1" ht="25" customHeight="1" x14ac:dyDescent="0.2">
      <c r="A10" s="218" t="s">
        <v>15</v>
      </c>
      <c r="B10" s="49">
        <f ca="1">'Seasons Summary'!J19</f>
        <v>84</v>
      </c>
      <c r="C10" s="47">
        <f t="shared" ca="1" si="0"/>
        <v>3</v>
      </c>
      <c r="D10" s="49">
        <f ca="1">'Seasons Summary'!U19</f>
        <v>78</v>
      </c>
      <c r="E10" s="47">
        <f t="shared" ca="1" si="1"/>
        <v>7</v>
      </c>
      <c r="F10" s="49">
        <f ca="1">'Seasons Summary'!AF19</f>
        <v>49</v>
      </c>
      <c r="G10" s="47">
        <f t="shared" ca="1" si="2"/>
        <v>16</v>
      </c>
      <c r="H10" s="49">
        <f ca="1">'Seasons Summary'!AQ19</f>
        <v>75</v>
      </c>
      <c r="I10" s="47">
        <f t="shared" ca="1" si="3"/>
        <v>8</v>
      </c>
      <c r="J10" s="49">
        <f ca="1">'Seasons Summary'!BB19</f>
        <v>70</v>
      </c>
      <c r="K10" s="47">
        <f t="shared" ca="1" si="4"/>
        <v>9</v>
      </c>
      <c r="L10" s="56"/>
      <c r="M10" s="49">
        <f t="shared" ca="1" si="5"/>
        <v>71.2</v>
      </c>
      <c r="N10" s="47">
        <f t="shared" ca="1" si="6"/>
        <v>7</v>
      </c>
      <c r="O10" s="56"/>
      <c r="P10" s="72"/>
    </row>
    <row r="11" spans="1:16" s="3" customFormat="1" ht="25" customHeight="1" x14ac:dyDescent="0.2">
      <c r="A11" s="181" t="s">
        <v>6</v>
      </c>
      <c r="B11" s="49">
        <f ca="1">'Seasons Summary'!J7</f>
        <v>73</v>
      </c>
      <c r="C11" s="47">
        <f t="shared" ca="1" si="0"/>
        <v>7</v>
      </c>
      <c r="D11" s="49">
        <f ca="1">'Seasons Summary'!U7</f>
        <v>64</v>
      </c>
      <c r="E11" s="47">
        <f t="shared" ca="1" si="1"/>
        <v>9</v>
      </c>
      <c r="F11" s="49">
        <f ca="1">'Seasons Summary'!AF7</f>
        <v>94</v>
      </c>
      <c r="G11" s="47">
        <f t="shared" ca="1" si="2"/>
        <v>1</v>
      </c>
      <c r="H11" s="49">
        <f ca="1">'Seasons Summary'!AQ7</f>
        <v>57</v>
      </c>
      <c r="I11" s="47">
        <f t="shared" ca="1" si="3"/>
        <v>14</v>
      </c>
      <c r="J11" s="49">
        <f ca="1">'Seasons Summary'!BB7</f>
        <v>66</v>
      </c>
      <c r="K11" s="47">
        <f t="shared" ca="1" si="4"/>
        <v>12</v>
      </c>
      <c r="L11" s="56"/>
      <c r="M11" s="49">
        <f t="shared" ca="1" si="5"/>
        <v>70.8</v>
      </c>
      <c r="N11" s="47">
        <f t="shared" ca="1" si="6"/>
        <v>8</v>
      </c>
      <c r="O11" s="56"/>
      <c r="P11" s="72"/>
    </row>
    <row r="12" spans="1:16" s="3" customFormat="1" ht="25" customHeight="1" x14ac:dyDescent="0.2">
      <c r="A12" s="224" t="s">
        <v>13</v>
      </c>
      <c r="B12" s="49">
        <f ca="1">'Seasons Summary'!J17</f>
        <v>65</v>
      </c>
      <c r="C12" s="47">
        <f t="shared" ca="1" si="0"/>
        <v>10</v>
      </c>
      <c r="D12" s="49">
        <f ca="1">'Seasons Summary'!U17</f>
        <v>95</v>
      </c>
      <c r="E12" s="47">
        <f t="shared" ca="1" si="1"/>
        <v>2</v>
      </c>
      <c r="F12" s="49">
        <f ca="1">'Seasons Summary'!AF17</f>
        <v>51</v>
      </c>
      <c r="G12" s="47">
        <f t="shared" ca="1" si="2"/>
        <v>15</v>
      </c>
      <c r="H12" s="49">
        <f ca="1">'Seasons Summary'!AQ17</f>
        <v>63</v>
      </c>
      <c r="I12" s="47">
        <f t="shared" ca="1" si="3"/>
        <v>11</v>
      </c>
      <c r="J12" s="49">
        <f ca="1">'Seasons Summary'!BB17</f>
        <v>77</v>
      </c>
      <c r="K12" s="47">
        <f t="shared" ca="1" si="4"/>
        <v>3</v>
      </c>
      <c r="L12" s="56"/>
      <c r="M12" s="49">
        <f t="shared" ca="1" si="5"/>
        <v>70.2</v>
      </c>
      <c r="N12" s="47">
        <f t="shared" ca="1" si="6"/>
        <v>9</v>
      </c>
      <c r="O12" s="56"/>
      <c r="P12" s="72"/>
    </row>
    <row r="13" spans="1:16" s="3" customFormat="1" ht="25" customHeight="1" x14ac:dyDescent="0.2">
      <c r="A13" s="213" t="s">
        <v>4</v>
      </c>
      <c r="B13" s="49">
        <f ca="1">'Seasons Summary'!J8</f>
        <v>58</v>
      </c>
      <c r="C13" s="47">
        <f t="shared" ca="1" si="0"/>
        <v>12</v>
      </c>
      <c r="D13" s="49">
        <f ca="1">'Seasons Summary'!U8</f>
        <v>53</v>
      </c>
      <c r="E13" s="47">
        <f t="shared" ca="1" si="1"/>
        <v>14</v>
      </c>
      <c r="F13" s="49">
        <f ca="1">'Seasons Summary'!AF8</f>
        <v>75</v>
      </c>
      <c r="G13" s="47">
        <f t="shared" ca="1" si="2"/>
        <v>6</v>
      </c>
      <c r="H13" s="49">
        <f ca="1">'Seasons Summary'!AQ8</f>
        <v>62</v>
      </c>
      <c r="I13" s="47">
        <f t="shared" ca="1" si="3"/>
        <v>12</v>
      </c>
      <c r="J13" s="49">
        <f ca="1">'Seasons Summary'!BB8</f>
        <v>90</v>
      </c>
      <c r="K13" s="47">
        <f t="shared" ca="1" si="4"/>
        <v>1</v>
      </c>
      <c r="L13" s="56"/>
      <c r="M13" s="49">
        <f t="shared" ca="1" si="5"/>
        <v>67.599999999999994</v>
      </c>
      <c r="N13" s="47">
        <f t="shared" ca="1" si="6"/>
        <v>10</v>
      </c>
      <c r="O13" s="56"/>
      <c r="P13" s="72"/>
    </row>
    <row r="14" spans="1:16" s="3" customFormat="1" ht="25" customHeight="1" x14ac:dyDescent="0.2">
      <c r="A14" s="223" t="s">
        <v>8</v>
      </c>
      <c r="B14" s="49">
        <f ca="1">'Seasons Summary'!J10</f>
        <v>81</v>
      </c>
      <c r="C14" s="47">
        <f t="shared" ca="1" si="0"/>
        <v>5</v>
      </c>
      <c r="D14" s="49">
        <f ca="1">'Seasons Summary'!U10</f>
        <v>80</v>
      </c>
      <c r="E14" s="47">
        <f t="shared" ca="1" si="1"/>
        <v>5</v>
      </c>
      <c r="F14" s="49">
        <f ca="1">'Seasons Summary'!AF10</f>
        <v>65</v>
      </c>
      <c r="G14" s="47">
        <f t="shared" ca="1" si="2"/>
        <v>9</v>
      </c>
      <c r="H14" s="49">
        <f ca="1">'Seasons Summary'!AQ10</f>
        <v>65</v>
      </c>
      <c r="I14" s="47">
        <f t="shared" ca="1" si="3"/>
        <v>10</v>
      </c>
      <c r="J14" s="49">
        <f ca="1">'Seasons Summary'!BB10</f>
        <v>46</v>
      </c>
      <c r="K14" s="47">
        <f t="shared" ca="1" si="4"/>
        <v>16</v>
      </c>
      <c r="L14" s="56"/>
      <c r="M14" s="49">
        <f t="shared" ca="1" si="5"/>
        <v>67.400000000000006</v>
      </c>
      <c r="N14" s="47">
        <f t="shared" ca="1" si="6"/>
        <v>11</v>
      </c>
      <c r="O14" s="56"/>
      <c r="P14" s="72"/>
    </row>
    <row r="15" spans="1:16" s="3" customFormat="1" ht="25" customHeight="1" x14ac:dyDescent="0.2">
      <c r="A15" s="172" t="s">
        <v>14</v>
      </c>
      <c r="B15" s="49">
        <f ca="1">'Seasons Summary'!J5</f>
        <v>52</v>
      </c>
      <c r="C15" s="47">
        <f t="shared" ca="1" si="0"/>
        <v>15</v>
      </c>
      <c r="D15" s="49">
        <f ca="1">'Seasons Summary'!U5</f>
        <v>58</v>
      </c>
      <c r="E15" s="47">
        <f t="shared" ca="1" si="1"/>
        <v>12</v>
      </c>
      <c r="F15" s="49">
        <f ca="1">'Seasons Summary'!AF5</f>
        <v>79</v>
      </c>
      <c r="G15" s="47">
        <f t="shared" ca="1" si="2"/>
        <v>5</v>
      </c>
      <c r="H15" s="49">
        <f ca="1">'Seasons Summary'!AQ5</f>
        <v>73</v>
      </c>
      <c r="I15" s="47">
        <f t="shared" ca="1" si="3"/>
        <v>9</v>
      </c>
      <c r="J15" s="49">
        <f ca="1">'Seasons Summary'!BB5</f>
        <v>67</v>
      </c>
      <c r="K15" s="47">
        <f t="shared" ca="1" si="4"/>
        <v>11</v>
      </c>
      <c r="L15" s="56"/>
      <c r="M15" s="49">
        <f t="shared" ca="1" si="5"/>
        <v>65.8</v>
      </c>
      <c r="N15" s="47">
        <f t="shared" ca="1" si="6"/>
        <v>12</v>
      </c>
      <c r="O15" s="56"/>
      <c r="P15" s="72"/>
    </row>
    <row r="16" spans="1:16" s="3" customFormat="1" ht="25" customHeight="1" x14ac:dyDescent="0.2">
      <c r="A16" s="225" t="s">
        <v>17</v>
      </c>
      <c r="B16" s="49">
        <f ca="1">'Seasons Summary'!J12</f>
        <v>67</v>
      </c>
      <c r="C16" s="47">
        <f t="shared" ca="1" si="0"/>
        <v>8</v>
      </c>
      <c r="D16" s="49">
        <f ca="1">'Seasons Summary'!U12</f>
        <v>60</v>
      </c>
      <c r="E16" s="47">
        <f t="shared" ca="1" si="1"/>
        <v>11</v>
      </c>
      <c r="F16" s="49">
        <f ca="1">'Seasons Summary'!AF12</f>
        <v>57</v>
      </c>
      <c r="G16" s="47">
        <f t="shared" ca="1" si="2"/>
        <v>12</v>
      </c>
      <c r="H16" s="49">
        <f ca="1">'Seasons Summary'!AQ12</f>
        <v>59</v>
      </c>
      <c r="I16" s="47">
        <f t="shared" ca="1" si="3"/>
        <v>13</v>
      </c>
      <c r="J16" s="49">
        <f ca="1">'Seasons Summary'!BB12</f>
        <v>77</v>
      </c>
      <c r="K16" s="47">
        <f t="shared" ca="1" si="4"/>
        <v>3</v>
      </c>
      <c r="L16" s="56"/>
      <c r="M16" s="49">
        <f t="shared" ca="1" si="5"/>
        <v>64</v>
      </c>
      <c r="N16" s="47">
        <f t="shared" ca="1" si="6"/>
        <v>13</v>
      </c>
      <c r="O16" s="56"/>
      <c r="P16" s="72"/>
    </row>
    <row r="17" spans="1:16" s="3" customFormat="1" ht="25" customHeight="1" x14ac:dyDescent="0.2">
      <c r="A17" s="222" t="s">
        <v>16</v>
      </c>
      <c r="B17" s="49">
        <f ca="1">'Seasons Summary'!J15</f>
        <v>50</v>
      </c>
      <c r="C17" s="47">
        <f t="shared" ca="1" si="0"/>
        <v>16</v>
      </c>
      <c r="D17" s="49">
        <f ca="1">'Seasons Summary'!U15</f>
        <v>52</v>
      </c>
      <c r="E17" s="47">
        <f t="shared" ca="1" si="1"/>
        <v>15</v>
      </c>
      <c r="F17" s="49">
        <f ca="1">'Seasons Summary'!AF15</f>
        <v>64</v>
      </c>
      <c r="G17" s="47">
        <f t="shared" ca="1" si="2"/>
        <v>10</v>
      </c>
      <c r="H17" s="49">
        <f ca="1">'Seasons Summary'!AQ15</f>
        <v>80</v>
      </c>
      <c r="I17" s="47">
        <f t="shared" ca="1" si="3"/>
        <v>5</v>
      </c>
      <c r="J17" s="49">
        <f ca="1">'Seasons Summary'!BB15</f>
        <v>73</v>
      </c>
      <c r="K17" s="47">
        <f t="shared" ca="1" si="4"/>
        <v>7</v>
      </c>
      <c r="L17" s="56"/>
      <c r="M17" s="49">
        <f t="shared" ca="1" si="5"/>
        <v>63.8</v>
      </c>
      <c r="N17" s="47">
        <f t="shared" ca="1" si="6"/>
        <v>14</v>
      </c>
      <c r="O17" s="56"/>
      <c r="P17" s="72"/>
    </row>
    <row r="18" spans="1:16" s="3" customFormat="1" ht="25" customHeight="1" x14ac:dyDescent="0.2">
      <c r="A18" s="219" t="s">
        <v>7</v>
      </c>
      <c r="B18" s="49">
        <f ca="1">'Seasons Summary'!J9</f>
        <v>66</v>
      </c>
      <c r="C18" s="47">
        <f t="shared" ca="1" si="0"/>
        <v>9</v>
      </c>
      <c r="D18" s="49">
        <f ca="1">'Seasons Summary'!U9</f>
        <v>62</v>
      </c>
      <c r="E18" s="47">
        <f t="shared" ca="1" si="1"/>
        <v>10</v>
      </c>
      <c r="F18" s="49">
        <f ca="1">'Seasons Summary'!AF9</f>
        <v>52</v>
      </c>
      <c r="G18" s="47">
        <f t="shared" ca="1" si="2"/>
        <v>14</v>
      </c>
      <c r="H18" s="49">
        <f ca="1">'Seasons Summary'!AQ9</f>
        <v>49</v>
      </c>
      <c r="I18" s="47">
        <f t="shared" ca="1" si="3"/>
        <v>15</v>
      </c>
      <c r="J18" s="49">
        <f ca="1">'Seasons Summary'!BB9</f>
        <v>75</v>
      </c>
      <c r="K18" s="47">
        <f t="shared" ca="1" si="4"/>
        <v>5</v>
      </c>
      <c r="L18" s="56"/>
      <c r="M18" s="49">
        <f t="shared" ca="1" si="5"/>
        <v>60.8</v>
      </c>
      <c r="N18" s="47">
        <f t="shared" ca="1" si="6"/>
        <v>15</v>
      </c>
      <c r="O18" s="56"/>
      <c r="P18" s="72"/>
    </row>
    <row r="19" spans="1:16" s="3" customFormat="1" ht="25" customHeight="1" x14ac:dyDescent="0.2">
      <c r="A19" s="86" t="s">
        <v>11</v>
      </c>
      <c r="B19" s="49">
        <f ca="1">'Seasons Summary'!J16</f>
        <v>46</v>
      </c>
      <c r="C19" s="47">
        <f t="shared" ca="1" si="0"/>
        <v>17</v>
      </c>
      <c r="D19" s="49">
        <f ca="1">'Seasons Summary'!U16</f>
        <v>32</v>
      </c>
      <c r="E19" s="47">
        <f t="shared" ca="1" si="1"/>
        <v>18</v>
      </c>
      <c r="F19" s="49">
        <f ca="1">'Seasons Summary'!AF16</f>
        <v>69</v>
      </c>
      <c r="G19" s="47">
        <f t="shared" ca="1" si="2"/>
        <v>7</v>
      </c>
      <c r="H19" s="49">
        <f ca="1">'Seasons Summary'!AQ16</f>
        <v>33</v>
      </c>
      <c r="I19" s="47">
        <f t="shared" ca="1" si="3"/>
        <v>18</v>
      </c>
      <c r="J19" s="49">
        <f ca="1">'Seasons Summary'!BB16</f>
        <v>46</v>
      </c>
      <c r="K19" s="47">
        <f t="shared" ca="1" si="4"/>
        <v>16</v>
      </c>
      <c r="L19" s="56"/>
      <c r="M19" s="49">
        <f t="shared" ca="1" si="5"/>
        <v>45.2</v>
      </c>
      <c r="N19" s="47">
        <f t="shared" ca="1" si="6"/>
        <v>16</v>
      </c>
      <c r="O19" s="56"/>
      <c r="P19" s="72"/>
    </row>
    <row r="20" spans="1:16" s="3" customFormat="1" ht="25" customHeight="1" x14ac:dyDescent="0.2">
      <c r="A20" s="91" t="s">
        <v>18</v>
      </c>
      <c r="B20" s="49">
        <f ca="1">'Seasons Summary'!J21</f>
        <v>56</v>
      </c>
      <c r="C20" s="47">
        <f t="shared" ca="1" si="0"/>
        <v>13</v>
      </c>
      <c r="D20" s="49">
        <f ca="1">'Seasons Summary'!U21</f>
        <v>43</v>
      </c>
      <c r="E20" s="47">
        <f t="shared" ca="1" si="1"/>
        <v>16</v>
      </c>
      <c r="F20" s="49">
        <f ca="1">'Seasons Summary'!AF21</f>
        <v>45</v>
      </c>
      <c r="G20" s="47">
        <f t="shared" ca="1" si="2"/>
        <v>17</v>
      </c>
      <c r="H20" s="49">
        <f ca="1">'Seasons Summary'!AQ21</f>
        <v>35</v>
      </c>
      <c r="I20" s="47">
        <f t="shared" ca="1" si="3"/>
        <v>17</v>
      </c>
      <c r="J20" s="49">
        <f ca="1">'Seasons Summary'!BB21</f>
        <v>43</v>
      </c>
      <c r="K20" s="47">
        <f t="shared" ca="1" si="4"/>
        <v>18</v>
      </c>
      <c r="L20" s="56"/>
      <c r="M20" s="49">
        <f t="shared" ca="1" si="5"/>
        <v>44.4</v>
      </c>
      <c r="N20" s="47">
        <f t="shared" ca="1" si="6"/>
        <v>17</v>
      </c>
      <c r="O20" s="56"/>
      <c r="P20" s="72"/>
    </row>
    <row r="21" spans="1:16" s="3" customFormat="1" ht="25" customHeight="1" thickBot="1" x14ac:dyDescent="0.25">
      <c r="A21" s="221" t="s">
        <v>5</v>
      </c>
      <c r="B21" s="95">
        <f ca="1">'Seasons Summary'!J18</f>
        <v>38</v>
      </c>
      <c r="C21" s="96">
        <f t="shared" ca="1" si="0"/>
        <v>18</v>
      </c>
      <c r="D21" s="95">
        <f ca="1">'Seasons Summary'!U18</f>
        <v>41</v>
      </c>
      <c r="E21" s="96">
        <f t="shared" ca="1" si="1"/>
        <v>17</v>
      </c>
      <c r="F21" s="95">
        <f ca="1">'Seasons Summary'!AF18</f>
        <v>38</v>
      </c>
      <c r="G21" s="96">
        <f t="shared" ca="1" si="2"/>
        <v>18</v>
      </c>
      <c r="H21" s="95">
        <f ca="1">'Seasons Summary'!AQ18</f>
        <v>40</v>
      </c>
      <c r="I21" s="96">
        <f t="shared" ca="1" si="3"/>
        <v>16</v>
      </c>
      <c r="J21" s="49">
        <f ca="1">'Seasons Summary'!BB18</f>
        <v>55</v>
      </c>
      <c r="K21" s="96">
        <f t="shared" ca="1" si="4"/>
        <v>13</v>
      </c>
      <c r="L21" s="62"/>
      <c r="M21" s="49">
        <f t="shared" ca="1" si="5"/>
        <v>42.4</v>
      </c>
      <c r="N21" s="96">
        <f t="shared" ca="1" si="6"/>
        <v>18</v>
      </c>
      <c r="O21" s="62"/>
      <c r="P21" s="72"/>
    </row>
    <row r="22" spans="1:16" x14ac:dyDescent="0.2">
      <c r="P22" s="69"/>
    </row>
    <row r="23" spans="1:16" ht="35" x14ac:dyDescent="0.35">
      <c r="A23" s="67">
        <f>'Seasons Summary'!B24</f>
        <v>2023</v>
      </c>
      <c r="P23" s="69"/>
    </row>
    <row r="24" spans="1:16" ht="17" thickBot="1" x14ac:dyDescent="0.25">
      <c r="P24" s="69"/>
    </row>
    <row r="25" spans="1:16" ht="52" thickBot="1" x14ac:dyDescent="0.25">
      <c r="A25" s="93" t="s">
        <v>0</v>
      </c>
      <c r="B25" s="27" t="s">
        <v>327</v>
      </c>
      <c r="C25" s="28" t="s">
        <v>310</v>
      </c>
      <c r="D25" s="30" t="s">
        <v>328</v>
      </c>
      <c r="E25" s="31" t="s">
        <v>310</v>
      </c>
      <c r="F25" s="44" t="s">
        <v>329</v>
      </c>
      <c r="G25" s="45" t="s">
        <v>310</v>
      </c>
      <c r="H25" s="33" t="s">
        <v>330</v>
      </c>
      <c r="I25" s="34" t="s">
        <v>310</v>
      </c>
      <c r="J25" s="186" t="s">
        <v>364</v>
      </c>
      <c r="K25" s="187" t="s">
        <v>310</v>
      </c>
      <c r="L25" s="94"/>
      <c r="M25" s="36" t="s">
        <v>340</v>
      </c>
      <c r="N25" s="37" t="s">
        <v>310</v>
      </c>
      <c r="O25" s="94"/>
      <c r="P25" s="69"/>
    </row>
    <row r="26" spans="1:16" ht="25" customHeight="1" x14ac:dyDescent="0.2">
      <c r="A26" s="75" t="s">
        <v>14</v>
      </c>
      <c r="B26" s="49">
        <f ca="1">'Seasons Summary'!J28</f>
        <v>65</v>
      </c>
      <c r="C26" s="47">
        <f ca="1">RANK(B26,B$26:B$43)</f>
        <v>8</v>
      </c>
      <c r="D26" s="49">
        <f ca="1">'Seasons Summary'!U28</f>
        <v>91</v>
      </c>
      <c r="E26" s="47">
        <f ca="1">RANK(D26,D$26:D$43)</f>
        <v>1</v>
      </c>
      <c r="F26" s="49">
        <f ca="1">'Seasons Summary'!AF28</f>
        <v>88</v>
      </c>
      <c r="G26" s="47">
        <f ca="1">RANK(F26,F$26:F$43)</f>
        <v>3</v>
      </c>
      <c r="H26" s="49">
        <f ca="1">'Seasons Summary'!AQ28</f>
        <v>80</v>
      </c>
      <c r="I26" s="47">
        <f ca="1">RANK(H26,H$26:H$43)</f>
        <v>6</v>
      </c>
      <c r="J26" s="49">
        <f ca="1">'Seasons Summary'!BB28</f>
        <v>71</v>
      </c>
      <c r="K26" s="47">
        <f t="shared" ref="K26:K43" ca="1" si="7">RANK(J26,J$26:J$43)</f>
        <v>6</v>
      </c>
      <c r="L26" s="50"/>
      <c r="M26" s="49">
        <f ca="1">AVERAGE(B26,D26,F26,H26,J26)</f>
        <v>79</v>
      </c>
      <c r="N26" s="47">
        <f ca="1">RANK(M26,M$26:M$43)</f>
        <v>2</v>
      </c>
      <c r="O26" s="50"/>
      <c r="P26" s="69"/>
    </row>
    <row r="27" spans="1:16" ht="25" customHeight="1" x14ac:dyDescent="0.2">
      <c r="A27" s="76" t="s">
        <v>10</v>
      </c>
      <c r="B27" s="49">
        <f ca="1">'Seasons Summary'!J29</f>
        <v>85</v>
      </c>
      <c r="C27" s="47">
        <f t="shared" ref="C27:E43" ca="1" si="8">RANK(B27,B$26:B$43)</f>
        <v>3</v>
      </c>
      <c r="D27" s="49">
        <f ca="1">'Seasons Summary'!U29</f>
        <v>88</v>
      </c>
      <c r="E27" s="47">
        <f t="shared" ca="1" si="8"/>
        <v>2</v>
      </c>
      <c r="F27" s="49">
        <f ca="1">'Seasons Summary'!AF29</f>
        <v>88</v>
      </c>
      <c r="G27" s="47">
        <f t="shared" ref="G27:G43" ca="1" si="9">RANK(F27,F$26:F$43)</f>
        <v>3</v>
      </c>
      <c r="H27" s="49">
        <f ca="1">'Seasons Summary'!AQ29</f>
        <v>71</v>
      </c>
      <c r="I27" s="47">
        <f t="shared" ref="I27:I43" ca="1" si="10">RANK(H27,H$26:H$43)</f>
        <v>8</v>
      </c>
      <c r="J27" s="49">
        <f ca="1">'Seasons Summary'!BB29</f>
        <v>57</v>
      </c>
      <c r="K27" s="47">
        <f t="shared" ca="1" si="7"/>
        <v>15</v>
      </c>
      <c r="L27" s="56"/>
      <c r="M27" s="49">
        <f t="shared" ref="M27:M43" ca="1" si="11">AVERAGE(B27,D27,F27,H27,J27)</f>
        <v>77.8</v>
      </c>
      <c r="N27" s="47">
        <f t="shared" ref="N27:N43" ca="1" si="12">RANK(M27,M$26:M$43)</f>
        <v>4</v>
      </c>
      <c r="O27" s="56"/>
      <c r="P27" s="69"/>
    </row>
    <row r="28" spans="1:16" ht="25" customHeight="1" x14ac:dyDescent="0.2">
      <c r="A28" s="77" t="s">
        <v>6</v>
      </c>
      <c r="B28" s="49">
        <f ca="1">'Seasons Summary'!J30</f>
        <v>83</v>
      </c>
      <c r="C28" s="47">
        <f t="shared" ca="1" si="8"/>
        <v>4</v>
      </c>
      <c r="D28" s="49">
        <f ca="1">'Seasons Summary'!U30</f>
        <v>63</v>
      </c>
      <c r="E28" s="47">
        <f t="shared" ca="1" si="8"/>
        <v>10</v>
      </c>
      <c r="F28" s="49">
        <f ca="1">'Seasons Summary'!AF30</f>
        <v>57</v>
      </c>
      <c r="G28" s="47">
        <f t="shared" ca="1" si="9"/>
        <v>13</v>
      </c>
      <c r="H28" s="49">
        <f ca="1">'Seasons Summary'!AQ30</f>
        <v>87</v>
      </c>
      <c r="I28" s="47">
        <f t="shared" ca="1" si="10"/>
        <v>4</v>
      </c>
      <c r="J28" s="49">
        <f ca="1">'Seasons Summary'!BB30</f>
        <v>65</v>
      </c>
      <c r="K28" s="47">
        <f t="shared" ca="1" si="7"/>
        <v>10</v>
      </c>
      <c r="L28" s="56"/>
      <c r="M28" s="49">
        <f t="shared" ca="1" si="11"/>
        <v>71</v>
      </c>
      <c r="N28" s="47">
        <f t="shared" ca="1" si="12"/>
        <v>8</v>
      </c>
      <c r="O28" s="56"/>
      <c r="P28" s="69"/>
    </row>
    <row r="29" spans="1:16" ht="25" customHeight="1" x14ac:dyDescent="0.2">
      <c r="A29" s="78" t="s">
        <v>4</v>
      </c>
      <c r="B29" s="49">
        <f ca="1">'Seasons Summary'!J31</f>
        <v>64</v>
      </c>
      <c r="C29" s="47">
        <f t="shared" ca="1" si="8"/>
        <v>9</v>
      </c>
      <c r="D29" s="49">
        <f ca="1">'Seasons Summary'!U31</f>
        <v>83</v>
      </c>
      <c r="E29" s="47">
        <f t="shared" ca="1" si="8"/>
        <v>5</v>
      </c>
      <c r="F29" s="49">
        <f ca="1">'Seasons Summary'!AF31</f>
        <v>95</v>
      </c>
      <c r="G29" s="47">
        <f t="shared" ca="1" si="9"/>
        <v>1</v>
      </c>
      <c r="H29" s="49">
        <f ca="1">'Seasons Summary'!AQ31</f>
        <v>82</v>
      </c>
      <c r="I29" s="47">
        <f t="shared" ca="1" si="10"/>
        <v>5</v>
      </c>
      <c r="J29" s="49">
        <f ca="1">'Seasons Summary'!BB31</f>
        <v>69</v>
      </c>
      <c r="K29" s="47">
        <f t="shared" ca="1" si="7"/>
        <v>8</v>
      </c>
      <c r="L29" s="56"/>
      <c r="M29" s="49">
        <f t="shared" ca="1" si="11"/>
        <v>78.599999999999994</v>
      </c>
      <c r="N29" s="47">
        <f t="shared" ca="1" si="12"/>
        <v>3</v>
      </c>
      <c r="O29" s="56"/>
      <c r="P29" s="69"/>
    </row>
    <row r="30" spans="1:16" ht="25" customHeight="1" x14ac:dyDescent="0.2">
      <c r="A30" s="79" t="s">
        <v>7</v>
      </c>
      <c r="B30" s="49">
        <f ca="1">'Seasons Summary'!J32</f>
        <v>49</v>
      </c>
      <c r="C30" s="47">
        <f t="shared" ca="1" si="8"/>
        <v>16</v>
      </c>
      <c r="D30" s="49">
        <f ca="1">'Seasons Summary'!U32</f>
        <v>85</v>
      </c>
      <c r="E30" s="47">
        <f t="shared" ca="1" si="8"/>
        <v>3</v>
      </c>
      <c r="F30" s="49">
        <f ca="1">'Seasons Summary'!AF32</f>
        <v>69</v>
      </c>
      <c r="G30" s="47">
        <f t="shared" ca="1" si="9"/>
        <v>8</v>
      </c>
      <c r="H30" s="49">
        <f ca="1">'Seasons Summary'!AQ32</f>
        <v>48</v>
      </c>
      <c r="I30" s="47">
        <f t="shared" ca="1" si="10"/>
        <v>15</v>
      </c>
      <c r="J30" s="49">
        <f ca="1">'Seasons Summary'!BB32</f>
        <v>58</v>
      </c>
      <c r="K30" s="47">
        <f t="shared" ca="1" si="7"/>
        <v>12</v>
      </c>
      <c r="L30" s="56"/>
      <c r="M30" s="49">
        <f t="shared" ca="1" si="11"/>
        <v>61.8</v>
      </c>
      <c r="N30" s="47">
        <f t="shared" ca="1" si="12"/>
        <v>12</v>
      </c>
      <c r="O30" s="56"/>
      <c r="P30" s="69"/>
    </row>
    <row r="31" spans="1:16" ht="25" customHeight="1" x14ac:dyDescent="0.2">
      <c r="A31" s="80" t="s">
        <v>8</v>
      </c>
      <c r="B31" s="49">
        <f ca="1">'Seasons Summary'!J33</f>
        <v>56</v>
      </c>
      <c r="C31" s="47">
        <f t="shared" ca="1" si="8"/>
        <v>14</v>
      </c>
      <c r="D31" s="49">
        <f ca="1">'Seasons Summary'!U33</f>
        <v>41</v>
      </c>
      <c r="E31" s="47">
        <f t="shared" ca="1" si="8"/>
        <v>16</v>
      </c>
      <c r="F31" s="49">
        <f ca="1">'Seasons Summary'!AF33</f>
        <v>70</v>
      </c>
      <c r="G31" s="47">
        <f t="shared" ca="1" si="9"/>
        <v>6</v>
      </c>
      <c r="H31" s="49">
        <f ca="1">'Seasons Summary'!AQ33</f>
        <v>54</v>
      </c>
      <c r="I31" s="47">
        <f t="shared" ca="1" si="10"/>
        <v>13</v>
      </c>
      <c r="J31" s="49">
        <f ca="1">'Seasons Summary'!BB33</f>
        <v>58</v>
      </c>
      <c r="K31" s="47">
        <f t="shared" ca="1" si="7"/>
        <v>12</v>
      </c>
      <c r="L31" s="56"/>
      <c r="M31" s="49">
        <f t="shared" ca="1" si="11"/>
        <v>55.8</v>
      </c>
      <c r="N31" s="47">
        <f t="shared" ca="1" si="12"/>
        <v>15</v>
      </c>
      <c r="O31" s="56"/>
      <c r="P31" s="69"/>
    </row>
    <row r="32" spans="1:16" ht="25" customHeight="1" x14ac:dyDescent="0.2">
      <c r="A32" s="81" t="s">
        <v>9</v>
      </c>
      <c r="B32" s="49">
        <f ca="1">'Seasons Summary'!J34</f>
        <v>61</v>
      </c>
      <c r="C32" s="47">
        <f t="shared" ca="1" si="8"/>
        <v>12</v>
      </c>
      <c r="D32" s="49">
        <f ca="1">'Seasons Summary'!U34</f>
        <v>82</v>
      </c>
      <c r="E32" s="47">
        <f t="shared" ca="1" si="8"/>
        <v>6</v>
      </c>
      <c r="F32" s="49">
        <f ca="1">'Seasons Summary'!AF34</f>
        <v>92</v>
      </c>
      <c r="G32" s="47">
        <f t="shared" ca="1" si="9"/>
        <v>2</v>
      </c>
      <c r="H32" s="49">
        <f ca="1">'Seasons Summary'!AQ34</f>
        <v>70</v>
      </c>
      <c r="I32" s="47">
        <f t="shared" ca="1" si="10"/>
        <v>10</v>
      </c>
      <c r="J32" s="49">
        <f ca="1">'Seasons Summary'!BB34</f>
        <v>45</v>
      </c>
      <c r="K32" s="47">
        <f t="shared" ca="1" si="7"/>
        <v>17</v>
      </c>
      <c r="L32" s="56"/>
      <c r="M32" s="49">
        <f t="shared" ca="1" si="11"/>
        <v>70</v>
      </c>
      <c r="N32" s="47">
        <f t="shared" ca="1" si="12"/>
        <v>10</v>
      </c>
      <c r="O32" s="56"/>
      <c r="P32" s="69"/>
    </row>
    <row r="33" spans="1:16" ht="25" customHeight="1" x14ac:dyDescent="0.2">
      <c r="A33" s="82" t="s">
        <v>17</v>
      </c>
      <c r="B33" s="49">
        <f ca="1">'Seasons Summary'!J35</f>
        <v>72</v>
      </c>
      <c r="C33" s="47">
        <f t="shared" ca="1" si="8"/>
        <v>6</v>
      </c>
      <c r="D33" s="49">
        <f ca="1">'Seasons Summary'!U35</f>
        <v>60</v>
      </c>
      <c r="E33" s="47">
        <f t="shared" ca="1" si="8"/>
        <v>11</v>
      </c>
      <c r="F33" s="49">
        <f ca="1">'Seasons Summary'!AF35</f>
        <v>55</v>
      </c>
      <c r="G33" s="47">
        <f t="shared" ca="1" si="9"/>
        <v>14</v>
      </c>
      <c r="H33" s="49">
        <f ca="1">'Seasons Summary'!AQ35</f>
        <v>53</v>
      </c>
      <c r="I33" s="47">
        <f t="shared" ca="1" si="10"/>
        <v>14</v>
      </c>
      <c r="J33" s="49">
        <f ca="1">'Seasons Summary'!BB35</f>
        <v>63</v>
      </c>
      <c r="K33" s="47">
        <f t="shared" ca="1" si="7"/>
        <v>11</v>
      </c>
      <c r="L33" s="56"/>
      <c r="M33" s="49">
        <f t="shared" ca="1" si="11"/>
        <v>60.6</v>
      </c>
      <c r="N33" s="47">
        <f t="shared" ca="1" si="12"/>
        <v>13</v>
      </c>
      <c r="O33" s="56"/>
      <c r="P33" s="69"/>
    </row>
    <row r="34" spans="1:16" ht="25" customHeight="1" x14ac:dyDescent="0.2">
      <c r="A34" s="83" t="s">
        <v>3</v>
      </c>
      <c r="B34" s="49">
        <f ca="1">'Seasons Summary'!J36</f>
        <v>61</v>
      </c>
      <c r="C34" s="47">
        <f t="shared" ca="1" si="8"/>
        <v>12</v>
      </c>
      <c r="D34" s="49">
        <f ca="1">'Seasons Summary'!U36</f>
        <v>65</v>
      </c>
      <c r="E34" s="47">
        <f t="shared" ca="1" si="8"/>
        <v>9</v>
      </c>
      <c r="F34" s="49">
        <f ca="1">'Seasons Summary'!AF36</f>
        <v>65</v>
      </c>
      <c r="G34" s="47">
        <f t="shared" ca="1" si="9"/>
        <v>10</v>
      </c>
      <c r="H34" s="49">
        <f ca="1">'Seasons Summary'!AQ36</f>
        <v>71</v>
      </c>
      <c r="I34" s="47">
        <f t="shared" ca="1" si="10"/>
        <v>8</v>
      </c>
      <c r="J34" s="49">
        <f ca="1">'Seasons Summary'!BB36</f>
        <v>95</v>
      </c>
      <c r="K34" s="47">
        <f t="shared" ca="1" si="7"/>
        <v>1</v>
      </c>
      <c r="L34" s="56"/>
      <c r="M34" s="49">
        <f t="shared" ca="1" si="11"/>
        <v>71.400000000000006</v>
      </c>
      <c r="N34" s="47">
        <f t="shared" ca="1" si="12"/>
        <v>7</v>
      </c>
      <c r="O34" s="56"/>
      <c r="P34" s="69"/>
    </row>
    <row r="35" spans="1:16" ht="25" customHeight="1" x14ac:dyDescent="0.2">
      <c r="A35" s="84" t="s">
        <v>2</v>
      </c>
      <c r="B35" s="49">
        <f ca="1">'Seasons Summary'!J37</f>
        <v>73</v>
      </c>
      <c r="C35" s="47">
        <f t="shared" ca="1" si="8"/>
        <v>5</v>
      </c>
      <c r="D35" s="49">
        <f ca="1">'Seasons Summary'!U37</f>
        <v>67</v>
      </c>
      <c r="E35" s="47">
        <f t="shared" ca="1" si="8"/>
        <v>8</v>
      </c>
      <c r="F35" s="49">
        <f ca="1">'Seasons Summary'!AF37</f>
        <v>39</v>
      </c>
      <c r="G35" s="47">
        <f t="shared" ca="1" si="9"/>
        <v>18</v>
      </c>
      <c r="H35" s="49">
        <f ca="1">'Seasons Summary'!AQ37</f>
        <v>39</v>
      </c>
      <c r="I35" s="47">
        <f t="shared" ca="1" si="10"/>
        <v>16</v>
      </c>
      <c r="J35" s="49">
        <f ca="1">'Seasons Summary'!BB37</f>
        <v>43</v>
      </c>
      <c r="K35" s="47">
        <f t="shared" ca="1" si="7"/>
        <v>18</v>
      </c>
      <c r="L35" s="56"/>
      <c r="M35" s="49">
        <f t="shared" ca="1" si="11"/>
        <v>52.2</v>
      </c>
      <c r="N35" s="47">
        <f t="shared" ca="1" si="12"/>
        <v>16</v>
      </c>
      <c r="O35" s="56"/>
      <c r="P35" s="69"/>
    </row>
    <row r="36" spans="1:16" ht="25" customHeight="1" x14ac:dyDescent="0.2">
      <c r="A36" s="85" t="s">
        <v>16</v>
      </c>
      <c r="B36" s="49">
        <f ca="1">'Seasons Summary'!J38</f>
        <v>90</v>
      </c>
      <c r="C36" s="47">
        <f t="shared" ca="1" si="8"/>
        <v>2</v>
      </c>
      <c r="D36" s="49">
        <f ca="1">'Seasons Summary'!U38</f>
        <v>59</v>
      </c>
      <c r="E36" s="47">
        <f t="shared" ca="1" si="8"/>
        <v>12</v>
      </c>
      <c r="F36" s="49">
        <f ca="1">'Seasons Summary'!AF38</f>
        <v>63</v>
      </c>
      <c r="G36" s="47">
        <f t="shared" ca="1" si="9"/>
        <v>11</v>
      </c>
      <c r="H36" s="49">
        <f ca="1">'Seasons Summary'!AQ38</f>
        <v>94</v>
      </c>
      <c r="I36" s="47">
        <f t="shared" ca="1" si="10"/>
        <v>1</v>
      </c>
      <c r="J36" s="49">
        <f ca="1">'Seasons Summary'!BB38</f>
        <v>73</v>
      </c>
      <c r="K36" s="47">
        <f t="shared" ca="1" si="7"/>
        <v>5</v>
      </c>
      <c r="L36" s="56"/>
      <c r="M36" s="49">
        <f t="shared" ca="1" si="11"/>
        <v>75.8</v>
      </c>
      <c r="N36" s="47">
        <f t="shared" ca="1" si="12"/>
        <v>5</v>
      </c>
      <c r="O36" s="56"/>
      <c r="P36" s="69"/>
    </row>
    <row r="37" spans="1:16" ht="25" customHeight="1" x14ac:dyDescent="0.2">
      <c r="A37" s="86" t="s">
        <v>11</v>
      </c>
      <c r="B37" s="49">
        <f ca="1">'Seasons Summary'!J39</f>
        <v>51</v>
      </c>
      <c r="C37" s="47">
        <f t="shared" ca="1" si="8"/>
        <v>15</v>
      </c>
      <c r="D37" s="49">
        <f ca="1">'Seasons Summary'!U39</f>
        <v>35</v>
      </c>
      <c r="E37" s="47">
        <f t="shared" ca="1" si="8"/>
        <v>17</v>
      </c>
      <c r="F37" s="49">
        <f ca="1">'Seasons Summary'!AF39</f>
        <v>70</v>
      </c>
      <c r="G37" s="47">
        <f t="shared" ca="1" si="9"/>
        <v>6</v>
      </c>
      <c r="H37" s="49">
        <f ca="1">'Seasons Summary'!AQ39</f>
        <v>36</v>
      </c>
      <c r="I37" s="47">
        <f t="shared" ca="1" si="10"/>
        <v>17</v>
      </c>
      <c r="J37" s="49">
        <f ca="1">'Seasons Summary'!BB39</f>
        <v>52</v>
      </c>
      <c r="K37" s="47">
        <f t="shared" ca="1" si="7"/>
        <v>16</v>
      </c>
      <c r="L37" s="56"/>
      <c r="M37" s="49">
        <f t="shared" ca="1" si="11"/>
        <v>48.8</v>
      </c>
      <c r="N37" s="47">
        <f t="shared" ca="1" si="12"/>
        <v>17</v>
      </c>
      <c r="O37" s="56"/>
      <c r="P37" s="69"/>
    </row>
    <row r="38" spans="1:16" ht="25" customHeight="1" x14ac:dyDescent="0.2">
      <c r="A38" s="87" t="s">
        <v>13</v>
      </c>
      <c r="B38" s="49">
        <f ca="1">'Seasons Summary'!J40</f>
        <v>70</v>
      </c>
      <c r="C38" s="47">
        <f t="shared" ca="1" si="8"/>
        <v>7</v>
      </c>
      <c r="D38" s="49">
        <f ca="1">'Seasons Summary'!U40</f>
        <v>85</v>
      </c>
      <c r="E38" s="47">
        <f t="shared" ca="1" si="8"/>
        <v>3</v>
      </c>
      <c r="F38" s="49">
        <f ca="1">'Seasons Summary'!AF40</f>
        <v>62</v>
      </c>
      <c r="G38" s="47">
        <f t="shared" ca="1" si="9"/>
        <v>12</v>
      </c>
      <c r="H38" s="49">
        <f ca="1">'Seasons Summary'!AQ40</f>
        <v>56</v>
      </c>
      <c r="I38" s="47">
        <f t="shared" ca="1" si="10"/>
        <v>12</v>
      </c>
      <c r="J38" s="49">
        <f ca="1">'Seasons Summary'!BB40</f>
        <v>78</v>
      </c>
      <c r="K38" s="47">
        <f t="shared" ca="1" si="7"/>
        <v>3</v>
      </c>
      <c r="L38" s="56"/>
      <c r="M38" s="49">
        <f t="shared" ca="1" si="11"/>
        <v>70.2</v>
      </c>
      <c r="N38" s="47">
        <f t="shared" ca="1" si="12"/>
        <v>9</v>
      </c>
      <c r="O38" s="56"/>
      <c r="P38" s="69"/>
    </row>
    <row r="39" spans="1:16" ht="25" customHeight="1" x14ac:dyDescent="0.2">
      <c r="A39" s="88" t="s">
        <v>5</v>
      </c>
      <c r="B39" s="49">
        <f ca="1">'Seasons Summary'!J41</f>
        <v>49</v>
      </c>
      <c r="C39" s="47">
        <f t="shared" ca="1" si="8"/>
        <v>16</v>
      </c>
      <c r="D39" s="49">
        <f ca="1">'Seasons Summary'!U41</f>
        <v>59</v>
      </c>
      <c r="E39" s="47">
        <f t="shared" ca="1" si="8"/>
        <v>12</v>
      </c>
      <c r="F39" s="49">
        <f ca="1">'Seasons Summary'!AF41</f>
        <v>48</v>
      </c>
      <c r="G39" s="47">
        <f t="shared" ca="1" si="9"/>
        <v>15</v>
      </c>
      <c r="H39" s="49">
        <f ca="1">'Seasons Summary'!AQ41</f>
        <v>58</v>
      </c>
      <c r="I39" s="47">
        <f t="shared" ca="1" si="10"/>
        <v>11</v>
      </c>
      <c r="J39" s="49">
        <f ca="1">'Seasons Summary'!BB41</f>
        <v>71</v>
      </c>
      <c r="K39" s="47">
        <f t="shared" ca="1" si="7"/>
        <v>6</v>
      </c>
      <c r="L39" s="56"/>
      <c r="M39" s="49">
        <f t="shared" ca="1" si="11"/>
        <v>57</v>
      </c>
      <c r="N39" s="47">
        <f t="shared" ca="1" si="12"/>
        <v>14</v>
      </c>
      <c r="O39" s="56"/>
      <c r="P39" s="69"/>
    </row>
    <row r="40" spans="1:16" ht="25" customHeight="1" x14ac:dyDescent="0.2">
      <c r="A40" s="89" t="s">
        <v>15</v>
      </c>
      <c r="B40" s="49">
        <f ca="1">'Seasons Summary'!J42</f>
        <v>62</v>
      </c>
      <c r="C40" s="47">
        <f t="shared" ca="1" si="8"/>
        <v>11</v>
      </c>
      <c r="D40" s="49">
        <f ca="1">'Seasons Summary'!U42</f>
        <v>57</v>
      </c>
      <c r="E40" s="47">
        <f t="shared" ca="1" si="8"/>
        <v>15</v>
      </c>
      <c r="F40" s="49">
        <f ca="1">'Seasons Summary'!AF42</f>
        <v>42</v>
      </c>
      <c r="G40" s="47">
        <f t="shared" ca="1" si="9"/>
        <v>16</v>
      </c>
      <c r="H40" s="49">
        <f ca="1">'Seasons Summary'!AQ42</f>
        <v>90</v>
      </c>
      <c r="I40" s="47">
        <f t="shared" ca="1" si="10"/>
        <v>3</v>
      </c>
      <c r="J40" s="49">
        <f ca="1">'Seasons Summary'!BB42</f>
        <v>68</v>
      </c>
      <c r="K40" s="47">
        <f t="shared" ca="1" si="7"/>
        <v>9</v>
      </c>
      <c r="L40" s="56"/>
      <c r="M40" s="49">
        <f t="shared" ca="1" si="11"/>
        <v>63.8</v>
      </c>
      <c r="N40" s="47">
        <f t="shared" ca="1" si="12"/>
        <v>11</v>
      </c>
      <c r="O40" s="56"/>
      <c r="P40" s="69"/>
    </row>
    <row r="41" spans="1:16" ht="25" customHeight="1" x14ac:dyDescent="0.2">
      <c r="A41" s="90" t="s">
        <v>1</v>
      </c>
      <c r="B41" s="49">
        <f ca="1">'Seasons Summary'!J43</f>
        <v>64</v>
      </c>
      <c r="C41" s="47">
        <f t="shared" ca="1" si="8"/>
        <v>9</v>
      </c>
      <c r="D41" s="49">
        <f ca="1">'Seasons Summary'!U43</f>
        <v>75</v>
      </c>
      <c r="E41" s="47">
        <f t="shared" ca="1" si="8"/>
        <v>7</v>
      </c>
      <c r="F41" s="49">
        <f ca="1">'Seasons Summary'!AF43</f>
        <v>79</v>
      </c>
      <c r="G41" s="47">
        <f t="shared" ca="1" si="9"/>
        <v>5</v>
      </c>
      <c r="H41" s="49">
        <f ca="1">'Seasons Summary'!AQ43</f>
        <v>92</v>
      </c>
      <c r="I41" s="47">
        <f t="shared" ca="1" si="10"/>
        <v>2</v>
      </c>
      <c r="J41" s="49">
        <f ca="1">'Seasons Summary'!BB43</f>
        <v>88</v>
      </c>
      <c r="K41" s="47">
        <f t="shared" ca="1" si="7"/>
        <v>2</v>
      </c>
      <c r="L41" s="56"/>
      <c r="M41" s="49">
        <f t="shared" ca="1" si="11"/>
        <v>79.599999999999994</v>
      </c>
      <c r="N41" s="47">
        <f t="shared" ca="1" si="12"/>
        <v>1</v>
      </c>
      <c r="O41" s="56"/>
      <c r="P41" s="69"/>
    </row>
    <row r="42" spans="1:16" ht="25" customHeight="1" x14ac:dyDescent="0.2">
      <c r="A42" s="91" t="s">
        <v>18</v>
      </c>
      <c r="B42" s="49">
        <f ca="1">'Seasons Summary'!J44</f>
        <v>43</v>
      </c>
      <c r="C42" s="47">
        <f t="shared" ca="1" si="8"/>
        <v>18</v>
      </c>
      <c r="D42" s="49">
        <f ca="1">'Seasons Summary'!U44</f>
        <v>34</v>
      </c>
      <c r="E42" s="47">
        <f t="shared" ca="1" si="8"/>
        <v>18</v>
      </c>
      <c r="F42" s="49">
        <f ca="1">'Seasons Summary'!AF44</f>
        <v>40</v>
      </c>
      <c r="G42" s="47">
        <f t="shared" ca="1" si="9"/>
        <v>17</v>
      </c>
      <c r="H42" s="49">
        <f ca="1">'Seasons Summary'!AQ44</f>
        <v>33</v>
      </c>
      <c r="I42" s="47">
        <f t="shared" ca="1" si="10"/>
        <v>18</v>
      </c>
      <c r="J42" s="49">
        <f ca="1">'Seasons Summary'!BB44</f>
        <v>58</v>
      </c>
      <c r="K42" s="47">
        <f t="shared" ca="1" si="7"/>
        <v>12</v>
      </c>
      <c r="L42" s="56"/>
      <c r="M42" s="49">
        <f t="shared" ca="1" si="11"/>
        <v>41.6</v>
      </c>
      <c r="N42" s="47">
        <f t="shared" ca="1" si="12"/>
        <v>18</v>
      </c>
      <c r="O42" s="56"/>
      <c r="P42" s="69"/>
    </row>
    <row r="43" spans="1:16" ht="25" customHeight="1" thickBot="1" x14ac:dyDescent="0.25">
      <c r="A43" s="92" t="s">
        <v>12</v>
      </c>
      <c r="B43" s="95">
        <f ca="1">'Seasons Summary'!J45</f>
        <v>91</v>
      </c>
      <c r="C43" s="96">
        <f t="shared" ca="1" si="8"/>
        <v>1</v>
      </c>
      <c r="D43" s="95">
        <f ca="1">'Seasons Summary'!U45</f>
        <v>59</v>
      </c>
      <c r="E43" s="96">
        <f t="shared" ca="1" si="8"/>
        <v>12</v>
      </c>
      <c r="F43" s="95">
        <f ca="1">'Seasons Summary'!AF45</f>
        <v>66</v>
      </c>
      <c r="G43" s="96">
        <f t="shared" ca="1" si="9"/>
        <v>9</v>
      </c>
      <c r="H43" s="95">
        <f ca="1">'Seasons Summary'!AQ45</f>
        <v>74</v>
      </c>
      <c r="I43" s="96">
        <f t="shared" ca="1" si="10"/>
        <v>7</v>
      </c>
      <c r="J43" s="49">
        <f ca="1">'Seasons Summary'!BB45</f>
        <v>77</v>
      </c>
      <c r="K43" s="96">
        <f t="shared" ca="1" si="7"/>
        <v>4</v>
      </c>
      <c r="L43" s="62"/>
      <c r="M43" s="49">
        <f t="shared" ca="1" si="11"/>
        <v>73.400000000000006</v>
      </c>
      <c r="N43" s="96">
        <f t="shared" ca="1" si="12"/>
        <v>6</v>
      </c>
      <c r="O43" s="62"/>
      <c r="P43" s="69"/>
    </row>
    <row r="44" spans="1:16" x14ac:dyDescent="0.2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</row>
    <row r="45" spans="1:16" ht="35" x14ac:dyDescent="0.35">
      <c r="A45" s="68" t="s">
        <v>309</v>
      </c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</row>
    <row r="46" spans="1:16" ht="17" thickBot="1" x14ac:dyDescent="0.25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</row>
    <row r="47" spans="1:16" ht="52" thickBot="1" x14ac:dyDescent="0.25">
      <c r="A47" s="93" t="s">
        <v>0</v>
      </c>
      <c r="B47" s="27" t="s">
        <v>327</v>
      </c>
      <c r="C47" s="28" t="s">
        <v>310</v>
      </c>
      <c r="D47" s="30" t="s">
        <v>328</v>
      </c>
      <c r="E47" s="31" t="s">
        <v>310</v>
      </c>
      <c r="F47" s="44" t="s">
        <v>329</v>
      </c>
      <c r="G47" s="45" t="s">
        <v>310</v>
      </c>
      <c r="H47" s="33" t="s">
        <v>330</v>
      </c>
      <c r="I47" s="34" t="s">
        <v>310</v>
      </c>
      <c r="J47" s="69"/>
      <c r="K47" s="69"/>
      <c r="L47" s="94"/>
      <c r="M47" s="36" t="s">
        <v>340</v>
      </c>
      <c r="N47" s="37" t="s">
        <v>310</v>
      </c>
      <c r="O47" s="94"/>
      <c r="P47" s="69"/>
    </row>
    <row r="48" spans="1:16" ht="25" customHeight="1" x14ac:dyDescent="0.2">
      <c r="A48" s="75" t="s">
        <v>14</v>
      </c>
      <c r="B48" s="49">
        <f t="shared" ref="B48:B65" ca="1" si="13">B26-B4</f>
        <v>9</v>
      </c>
      <c r="C48" s="47">
        <f ca="1">RANK(B48,B$48:B$65)</f>
        <v>5</v>
      </c>
      <c r="D48" s="49">
        <f t="shared" ref="D48:D65" ca="1" si="14">D26-D4</f>
        <v>11</v>
      </c>
      <c r="E48" s="47">
        <f ca="1">RANK(D48,D$48:D$65)</f>
        <v>6</v>
      </c>
      <c r="F48" s="49">
        <f t="shared" ref="F48:F65" ca="1" si="15">F26-F4</f>
        <v>-6</v>
      </c>
      <c r="G48" s="47">
        <f ca="1">RANK(F48,F$48:F$65)</f>
        <v>11</v>
      </c>
      <c r="H48" s="49">
        <f t="shared" ref="H48:H65" ca="1" si="16">H26-H4</f>
        <v>-9</v>
      </c>
      <c r="I48" s="47">
        <f ca="1">RANK(H48,H$48:H$65)</f>
        <v>12</v>
      </c>
      <c r="J48" s="69"/>
      <c r="K48" s="69"/>
      <c r="L48" s="50"/>
      <c r="M48" s="49">
        <f t="shared" ref="M48:M65" ca="1" si="17">M26-M4</f>
        <v>1.4000000000000057</v>
      </c>
      <c r="N48" s="47">
        <f ca="1">RANK(M48,M$48:M$65)</f>
        <v>7</v>
      </c>
      <c r="O48" s="50"/>
      <c r="P48" s="69"/>
    </row>
    <row r="49" spans="1:16" ht="25" customHeight="1" x14ac:dyDescent="0.2">
      <c r="A49" s="76" t="s">
        <v>10</v>
      </c>
      <c r="B49" s="49">
        <f t="shared" ca="1" si="13"/>
        <v>11</v>
      </c>
      <c r="C49" s="47">
        <f t="shared" ref="C49:C65" ca="1" si="18">RANK(B49,B$48:B$65)</f>
        <v>4</v>
      </c>
      <c r="D49" s="49">
        <f t="shared" ca="1" si="14"/>
        <v>18</v>
      </c>
      <c r="E49" s="47">
        <f t="shared" ref="E49:E65" ca="1" si="19">RANK(D49,D$48:D$65)</f>
        <v>3</v>
      </c>
      <c r="F49" s="65">
        <f t="shared" ca="1" si="15"/>
        <v>5</v>
      </c>
      <c r="G49" s="47">
        <f t="shared" ref="G49:G65" ca="1" si="20">RANK(F49,F$48:F$65)</f>
        <v>6</v>
      </c>
      <c r="H49" s="65">
        <f t="shared" ca="1" si="16"/>
        <v>-12</v>
      </c>
      <c r="I49" s="47">
        <f t="shared" ref="I49:I65" ca="1" si="21">RANK(H49,H$48:H$65)</f>
        <v>13</v>
      </c>
      <c r="L49" s="56"/>
      <c r="M49" s="65">
        <f t="shared" ca="1" si="17"/>
        <v>0.79999999999999716</v>
      </c>
      <c r="N49" s="47">
        <f t="shared" ref="N49:N65" ca="1" si="22">RANK(M49,M$48:M$65)</f>
        <v>9</v>
      </c>
      <c r="O49" s="56"/>
      <c r="P49" s="69"/>
    </row>
    <row r="50" spans="1:16" ht="25" customHeight="1" x14ac:dyDescent="0.2">
      <c r="A50" s="77" t="s">
        <v>6</v>
      </c>
      <c r="B50" s="49">
        <f t="shared" ca="1" si="13"/>
        <v>1</v>
      </c>
      <c r="C50" s="47">
        <f t="shared" ca="1" si="18"/>
        <v>8</v>
      </c>
      <c r="D50" s="49">
        <f t="shared" ca="1" si="14"/>
        <v>-37</v>
      </c>
      <c r="E50" s="47">
        <f t="shared" ca="1" si="19"/>
        <v>18</v>
      </c>
      <c r="F50" s="65">
        <f t="shared" ca="1" si="15"/>
        <v>-7</v>
      </c>
      <c r="G50" s="47">
        <f t="shared" ca="1" si="20"/>
        <v>12</v>
      </c>
      <c r="H50" s="65">
        <f t="shared" ca="1" si="16"/>
        <v>1</v>
      </c>
      <c r="I50" s="47">
        <f t="shared" ca="1" si="21"/>
        <v>7</v>
      </c>
      <c r="L50" s="56"/>
      <c r="M50" s="65">
        <f t="shared" ca="1" si="17"/>
        <v>-5.5999999999999943</v>
      </c>
      <c r="N50" s="47">
        <f t="shared" ca="1" si="22"/>
        <v>12</v>
      </c>
      <c r="O50" s="56"/>
      <c r="P50" s="69"/>
    </row>
    <row r="51" spans="1:16" ht="25" customHeight="1" x14ac:dyDescent="0.2">
      <c r="A51" s="78" t="s">
        <v>4</v>
      </c>
      <c r="B51" s="49">
        <f t="shared" ca="1" si="13"/>
        <v>-27</v>
      </c>
      <c r="C51" s="47">
        <f t="shared" ca="1" si="18"/>
        <v>17</v>
      </c>
      <c r="D51" s="49">
        <f t="shared" ca="1" si="14"/>
        <v>0</v>
      </c>
      <c r="E51" s="47">
        <f t="shared" ca="1" si="19"/>
        <v>10</v>
      </c>
      <c r="F51" s="65">
        <f t="shared" ca="1" si="15"/>
        <v>39</v>
      </c>
      <c r="G51" s="47">
        <f t="shared" ca="1" si="20"/>
        <v>2</v>
      </c>
      <c r="H51" s="65">
        <f t="shared" ca="1" si="16"/>
        <v>2</v>
      </c>
      <c r="I51" s="47">
        <f t="shared" ca="1" si="21"/>
        <v>6</v>
      </c>
      <c r="L51" s="56"/>
      <c r="M51" s="65">
        <f t="shared" ca="1" si="17"/>
        <v>2.3999999999999915</v>
      </c>
      <c r="N51" s="47">
        <f t="shared" ca="1" si="22"/>
        <v>6</v>
      </c>
      <c r="O51" s="56"/>
      <c r="P51" s="69"/>
    </row>
    <row r="52" spans="1:16" ht="25" customHeight="1" x14ac:dyDescent="0.2">
      <c r="A52" s="79" t="s">
        <v>7</v>
      </c>
      <c r="B52" s="49">
        <f t="shared" ca="1" si="13"/>
        <v>-42</v>
      </c>
      <c r="C52" s="47">
        <f t="shared" ca="1" si="18"/>
        <v>18</v>
      </c>
      <c r="D52" s="49">
        <f t="shared" ca="1" si="14"/>
        <v>2</v>
      </c>
      <c r="E52" s="47">
        <f t="shared" ca="1" si="19"/>
        <v>9</v>
      </c>
      <c r="F52" s="65">
        <f t="shared" ca="1" si="15"/>
        <v>1</v>
      </c>
      <c r="G52" s="47">
        <f t="shared" ca="1" si="20"/>
        <v>8</v>
      </c>
      <c r="H52" s="65">
        <f t="shared" ca="1" si="16"/>
        <v>-36</v>
      </c>
      <c r="I52" s="47">
        <f t="shared" ca="1" si="21"/>
        <v>17</v>
      </c>
      <c r="L52" s="56"/>
      <c r="M52" s="65">
        <f t="shared" ca="1" si="17"/>
        <v>-13.600000000000009</v>
      </c>
      <c r="N52" s="47">
        <f t="shared" ca="1" si="22"/>
        <v>15</v>
      </c>
      <c r="O52" s="56"/>
      <c r="P52" s="69"/>
    </row>
    <row r="53" spans="1:16" ht="25" customHeight="1" x14ac:dyDescent="0.2">
      <c r="A53" s="80" t="s">
        <v>8</v>
      </c>
      <c r="B53" s="49">
        <f t="shared" ca="1" si="13"/>
        <v>-4</v>
      </c>
      <c r="C53" s="47">
        <f t="shared" ca="1" si="18"/>
        <v>12</v>
      </c>
      <c r="D53" s="49">
        <f t="shared" ca="1" si="14"/>
        <v>-13</v>
      </c>
      <c r="E53" s="47">
        <f t="shared" ca="1" si="19"/>
        <v>14</v>
      </c>
      <c r="F53" s="65">
        <f t="shared" ca="1" si="15"/>
        <v>-15</v>
      </c>
      <c r="G53" s="47">
        <f t="shared" ca="1" si="20"/>
        <v>15</v>
      </c>
      <c r="H53" s="65">
        <f t="shared" ca="1" si="16"/>
        <v>-22</v>
      </c>
      <c r="I53" s="47">
        <f t="shared" ca="1" si="21"/>
        <v>14</v>
      </c>
      <c r="L53" s="56"/>
      <c r="M53" s="65">
        <f t="shared" ca="1" si="17"/>
        <v>-16.799999999999997</v>
      </c>
      <c r="N53" s="47">
        <f t="shared" ca="1" si="22"/>
        <v>17</v>
      </c>
      <c r="O53" s="56"/>
      <c r="P53" s="69"/>
    </row>
    <row r="54" spans="1:16" ht="25" customHeight="1" x14ac:dyDescent="0.2">
      <c r="A54" s="81" t="s">
        <v>9</v>
      </c>
      <c r="B54" s="49">
        <f t="shared" ca="1" si="13"/>
        <v>-23</v>
      </c>
      <c r="C54" s="47">
        <f t="shared" ca="1" si="18"/>
        <v>16</v>
      </c>
      <c r="D54" s="49">
        <f t="shared" ca="1" si="14"/>
        <v>4</v>
      </c>
      <c r="E54" s="47">
        <f t="shared" ca="1" si="19"/>
        <v>8</v>
      </c>
      <c r="F54" s="65">
        <f t="shared" ca="1" si="15"/>
        <v>43</v>
      </c>
      <c r="G54" s="47">
        <f t="shared" ca="1" si="20"/>
        <v>1</v>
      </c>
      <c r="H54" s="65">
        <f t="shared" ca="1" si="16"/>
        <v>-5</v>
      </c>
      <c r="I54" s="47">
        <f t="shared" ca="1" si="21"/>
        <v>11</v>
      </c>
      <c r="L54" s="56"/>
      <c r="M54" s="65">
        <f t="shared" ca="1" si="17"/>
        <v>-1.2000000000000028</v>
      </c>
      <c r="N54" s="47">
        <f t="shared" ca="1" si="22"/>
        <v>10</v>
      </c>
      <c r="O54" s="56"/>
      <c r="P54" s="69"/>
    </row>
    <row r="55" spans="1:16" ht="25" customHeight="1" x14ac:dyDescent="0.2">
      <c r="A55" s="82" t="s">
        <v>17</v>
      </c>
      <c r="B55" s="49">
        <f t="shared" ca="1" si="13"/>
        <v>-1</v>
      </c>
      <c r="C55" s="47">
        <f t="shared" ca="1" si="18"/>
        <v>9</v>
      </c>
      <c r="D55" s="49">
        <f t="shared" ca="1" si="14"/>
        <v>-4</v>
      </c>
      <c r="E55" s="47">
        <f t="shared" ca="1" si="19"/>
        <v>11</v>
      </c>
      <c r="F55" s="65">
        <f t="shared" ca="1" si="15"/>
        <v>-39</v>
      </c>
      <c r="G55" s="47">
        <f t="shared" ca="1" si="20"/>
        <v>18</v>
      </c>
      <c r="H55" s="65">
        <f t="shared" ca="1" si="16"/>
        <v>-4</v>
      </c>
      <c r="I55" s="47">
        <f t="shared" ca="1" si="21"/>
        <v>10</v>
      </c>
      <c r="L55" s="56"/>
      <c r="M55" s="65">
        <f t="shared" ca="1" si="17"/>
        <v>-10.199999999999996</v>
      </c>
      <c r="N55" s="47">
        <f t="shared" ca="1" si="22"/>
        <v>14</v>
      </c>
      <c r="O55" s="56"/>
      <c r="P55" s="69"/>
    </row>
    <row r="56" spans="1:16" ht="25" customHeight="1" x14ac:dyDescent="0.2">
      <c r="A56" s="83" t="s">
        <v>3</v>
      </c>
      <c r="B56" s="49">
        <f t="shared" ca="1" si="13"/>
        <v>-4</v>
      </c>
      <c r="C56" s="47">
        <f t="shared" ca="1" si="18"/>
        <v>12</v>
      </c>
      <c r="D56" s="49">
        <f t="shared" ca="1" si="14"/>
        <v>-30</v>
      </c>
      <c r="E56" s="47">
        <f t="shared" ca="1" si="19"/>
        <v>17</v>
      </c>
      <c r="F56" s="65">
        <f t="shared" ca="1" si="15"/>
        <v>14</v>
      </c>
      <c r="G56" s="47">
        <f t="shared" ca="1" si="20"/>
        <v>4</v>
      </c>
      <c r="H56" s="65">
        <f t="shared" ca="1" si="16"/>
        <v>8</v>
      </c>
      <c r="I56" s="47">
        <f t="shared" ca="1" si="21"/>
        <v>5</v>
      </c>
      <c r="L56" s="56"/>
      <c r="M56" s="65">
        <f t="shared" ca="1" si="17"/>
        <v>1.2000000000000028</v>
      </c>
      <c r="N56" s="47">
        <f t="shared" ca="1" si="22"/>
        <v>8</v>
      </c>
      <c r="O56" s="56"/>
      <c r="P56" s="69"/>
    </row>
    <row r="57" spans="1:16" ht="25" customHeight="1" x14ac:dyDescent="0.2">
      <c r="A57" s="84" t="s">
        <v>2</v>
      </c>
      <c r="B57" s="49">
        <f t="shared" ca="1" si="13"/>
        <v>15</v>
      </c>
      <c r="C57" s="47">
        <f t="shared" ca="1" si="18"/>
        <v>3</v>
      </c>
      <c r="D57" s="49">
        <f t="shared" ca="1" si="14"/>
        <v>14</v>
      </c>
      <c r="E57" s="47">
        <f t="shared" ca="1" si="19"/>
        <v>5</v>
      </c>
      <c r="F57" s="65">
        <f t="shared" ca="1" si="15"/>
        <v>-36</v>
      </c>
      <c r="G57" s="47">
        <f t="shared" ca="1" si="20"/>
        <v>17</v>
      </c>
      <c r="H57" s="65">
        <f t="shared" ca="1" si="16"/>
        <v>-23</v>
      </c>
      <c r="I57" s="47">
        <f t="shared" ca="1" si="21"/>
        <v>16</v>
      </c>
      <c r="L57" s="56"/>
      <c r="M57" s="65">
        <f t="shared" ca="1" si="17"/>
        <v>-15.399999999999991</v>
      </c>
      <c r="N57" s="47">
        <f t="shared" ca="1" si="22"/>
        <v>16</v>
      </c>
      <c r="O57" s="56"/>
      <c r="P57" s="69"/>
    </row>
    <row r="58" spans="1:16" ht="25" customHeight="1" x14ac:dyDescent="0.2">
      <c r="A58" s="85" t="s">
        <v>16</v>
      </c>
      <c r="B58" s="49">
        <f t="shared" ca="1" si="13"/>
        <v>9</v>
      </c>
      <c r="C58" s="47">
        <f t="shared" ca="1" si="18"/>
        <v>5</v>
      </c>
      <c r="D58" s="49">
        <f t="shared" ca="1" si="14"/>
        <v>-21</v>
      </c>
      <c r="E58" s="47">
        <f t="shared" ca="1" si="19"/>
        <v>15</v>
      </c>
      <c r="F58" s="65">
        <f t="shared" ca="1" si="15"/>
        <v>-2</v>
      </c>
      <c r="G58" s="47">
        <f t="shared" ca="1" si="20"/>
        <v>9</v>
      </c>
      <c r="H58" s="65">
        <f t="shared" ca="1" si="16"/>
        <v>29</v>
      </c>
      <c r="I58" s="47">
        <f t="shared" ca="1" si="21"/>
        <v>4</v>
      </c>
      <c r="L58" s="56"/>
      <c r="M58" s="65">
        <f t="shared" ca="1" si="17"/>
        <v>8.3999999999999915</v>
      </c>
      <c r="N58" s="47">
        <f t="shared" ca="1" si="22"/>
        <v>3</v>
      </c>
      <c r="O58" s="56"/>
      <c r="P58" s="69"/>
    </row>
    <row r="59" spans="1:16" ht="25" customHeight="1" x14ac:dyDescent="0.2">
      <c r="A59" s="86" t="s">
        <v>11</v>
      </c>
      <c r="B59" s="49">
        <f t="shared" ca="1" si="13"/>
        <v>-1</v>
      </c>
      <c r="C59" s="47">
        <f t="shared" ca="1" si="18"/>
        <v>9</v>
      </c>
      <c r="D59" s="49">
        <f t="shared" ca="1" si="14"/>
        <v>-23</v>
      </c>
      <c r="E59" s="47">
        <f t="shared" ca="1" si="19"/>
        <v>16</v>
      </c>
      <c r="F59" s="65">
        <f t="shared" ca="1" si="15"/>
        <v>-9</v>
      </c>
      <c r="G59" s="47">
        <f t="shared" ca="1" si="20"/>
        <v>13</v>
      </c>
      <c r="H59" s="65">
        <f t="shared" ca="1" si="16"/>
        <v>-37</v>
      </c>
      <c r="I59" s="47">
        <f t="shared" ca="1" si="21"/>
        <v>18</v>
      </c>
      <c r="L59" s="56"/>
      <c r="M59" s="65">
        <f t="shared" ca="1" si="17"/>
        <v>-17</v>
      </c>
      <c r="N59" s="47">
        <f t="shared" ca="1" si="22"/>
        <v>18</v>
      </c>
      <c r="O59" s="56"/>
      <c r="P59" s="69"/>
    </row>
    <row r="60" spans="1:16" ht="25" customHeight="1" x14ac:dyDescent="0.2">
      <c r="A60" s="87" t="s">
        <v>13</v>
      </c>
      <c r="B60" s="49">
        <f t="shared" ca="1" si="13"/>
        <v>3</v>
      </c>
      <c r="C60" s="47">
        <f t="shared" ca="1" si="18"/>
        <v>7</v>
      </c>
      <c r="D60" s="49">
        <f t="shared" ca="1" si="14"/>
        <v>25</v>
      </c>
      <c r="E60" s="47">
        <f t="shared" ca="1" si="19"/>
        <v>2</v>
      </c>
      <c r="F60" s="65">
        <f t="shared" ca="1" si="15"/>
        <v>5</v>
      </c>
      <c r="G60" s="47">
        <f t="shared" ca="1" si="20"/>
        <v>6</v>
      </c>
      <c r="H60" s="65">
        <f t="shared" ca="1" si="16"/>
        <v>-3</v>
      </c>
      <c r="I60" s="47">
        <f t="shared" ca="1" si="21"/>
        <v>9</v>
      </c>
      <c r="L60" s="56"/>
      <c r="M60" s="65">
        <f t="shared" ca="1" si="17"/>
        <v>6.2000000000000028</v>
      </c>
      <c r="N60" s="47">
        <f t="shared" ca="1" si="22"/>
        <v>4</v>
      </c>
      <c r="O60" s="56"/>
      <c r="P60" s="69"/>
    </row>
    <row r="61" spans="1:16" ht="25" customHeight="1" x14ac:dyDescent="0.2">
      <c r="A61" s="88" t="s">
        <v>5</v>
      </c>
      <c r="B61" s="49">
        <f t="shared" ca="1" si="13"/>
        <v>-1</v>
      </c>
      <c r="C61" s="47">
        <f t="shared" ca="1" si="18"/>
        <v>9</v>
      </c>
      <c r="D61" s="49">
        <f t="shared" ca="1" si="14"/>
        <v>7</v>
      </c>
      <c r="E61" s="47">
        <f t="shared" ca="1" si="19"/>
        <v>7</v>
      </c>
      <c r="F61" s="65">
        <f t="shared" ca="1" si="15"/>
        <v>-16</v>
      </c>
      <c r="G61" s="47">
        <f t="shared" ca="1" si="20"/>
        <v>16</v>
      </c>
      <c r="H61" s="65">
        <f t="shared" ca="1" si="16"/>
        <v>-22</v>
      </c>
      <c r="I61" s="47">
        <f t="shared" ca="1" si="21"/>
        <v>14</v>
      </c>
      <c r="L61" s="56"/>
      <c r="M61" s="65">
        <f t="shared" ca="1" si="17"/>
        <v>-6.7999999999999972</v>
      </c>
      <c r="N61" s="47">
        <f t="shared" ca="1" si="22"/>
        <v>13</v>
      </c>
      <c r="O61" s="56"/>
      <c r="P61" s="69"/>
    </row>
    <row r="62" spans="1:16" ht="25" customHeight="1" x14ac:dyDescent="0.2">
      <c r="A62" s="89" t="s">
        <v>15</v>
      </c>
      <c r="B62" s="49">
        <f t="shared" ca="1" si="13"/>
        <v>-4</v>
      </c>
      <c r="C62" s="47">
        <f t="shared" ca="1" si="18"/>
        <v>12</v>
      </c>
      <c r="D62" s="49">
        <f t="shared" ca="1" si="14"/>
        <v>-5</v>
      </c>
      <c r="E62" s="47">
        <f t="shared" ca="1" si="19"/>
        <v>12</v>
      </c>
      <c r="F62" s="65">
        <f t="shared" ca="1" si="15"/>
        <v>-10</v>
      </c>
      <c r="G62" s="47">
        <f t="shared" ca="1" si="20"/>
        <v>14</v>
      </c>
      <c r="H62" s="65">
        <f t="shared" ca="1" si="16"/>
        <v>41</v>
      </c>
      <c r="I62" s="47">
        <f t="shared" ca="1" si="21"/>
        <v>2</v>
      </c>
      <c r="L62" s="56"/>
      <c r="M62" s="65">
        <f t="shared" ca="1" si="17"/>
        <v>3</v>
      </c>
      <c r="N62" s="47">
        <f t="shared" ca="1" si="22"/>
        <v>5</v>
      </c>
      <c r="O62" s="56"/>
      <c r="P62" s="69"/>
    </row>
    <row r="63" spans="1:16" ht="25" customHeight="1" x14ac:dyDescent="0.2">
      <c r="A63" s="90" t="s">
        <v>1</v>
      </c>
      <c r="B63" s="49">
        <f t="shared" ca="1" si="13"/>
        <v>18</v>
      </c>
      <c r="C63" s="47">
        <f t="shared" ca="1" si="18"/>
        <v>2</v>
      </c>
      <c r="D63" s="49">
        <f t="shared" ca="1" si="14"/>
        <v>43</v>
      </c>
      <c r="E63" s="47">
        <f t="shared" ca="1" si="19"/>
        <v>1</v>
      </c>
      <c r="F63" s="65">
        <f t="shared" ca="1" si="15"/>
        <v>10</v>
      </c>
      <c r="G63" s="47">
        <f t="shared" ca="1" si="20"/>
        <v>5</v>
      </c>
      <c r="H63" s="65">
        <f t="shared" ca="1" si="16"/>
        <v>59</v>
      </c>
      <c r="I63" s="47">
        <f t="shared" ca="1" si="21"/>
        <v>1</v>
      </c>
      <c r="L63" s="56"/>
      <c r="M63" s="65">
        <f t="shared" ca="1" si="17"/>
        <v>34.399999999999991</v>
      </c>
      <c r="N63" s="47">
        <f t="shared" ca="1" si="22"/>
        <v>1</v>
      </c>
      <c r="O63" s="56"/>
      <c r="P63" s="69"/>
    </row>
    <row r="64" spans="1:16" ht="25" customHeight="1" x14ac:dyDescent="0.2">
      <c r="A64" s="91" t="s">
        <v>18</v>
      </c>
      <c r="B64" s="49">
        <f t="shared" ca="1" si="13"/>
        <v>-13</v>
      </c>
      <c r="C64" s="47">
        <f t="shared" ca="1" si="18"/>
        <v>15</v>
      </c>
      <c r="D64" s="49">
        <f t="shared" ca="1" si="14"/>
        <v>-9</v>
      </c>
      <c r="E64" s="47">
        <f t="shared" ca="1" si="19"/>
        <v>13</v>
      </c>
      <c r="F64" s="65">
        <f t="shared" ca="1" si="15"/>
        <v>-5</v>
      </c>
      <c r="G64" s="47">
        <f t="shared" ca="1" si="20"/>
        <v>10</v>
      </c>
      <c r="H64" s="65">
        <f t="shared" ca="1" si="16"/>
        <v>-2</v>
      </c>
      <c r="I64" s="47">
        <f t="shared" ca="1" si="21"/>
        <v>8</v>
      </c>
      <c r="L64" s="56"/>
      <c r="M64" s="65">
        <f t="shared" ca="1" si="17"/>
        <v>-2.7999999999999972</v>
      </c>
      <c r="N64" s="47">
        <f t="shared" ca="1" si="22"/>
        <v>11</v>
      </c>
      <c r="O64" s="56"/>
      <c r="P64" s="69"/>
    </row>
    <row r="65" spans="1:16" ht="25" customHeight="1" thickBot="1" x14ac:dyDescent="0.25">
      <c r="A65" s="92" t="s">
        <v>12</v>
      </c>
      <c r="B65" s="95">
        <f t="shared" ca="1" si="13"/>
        <v>53</v>
      </c>
      <c r="C65" s="96">
        <f t="shared" ca="1" si="18"/>
        <v>1</v>
      </c>
      <c r="D65" s="95">
        <f t="shared" ca="1" si="14"/>
        <v>18</v>
      </c>
      <c r="E65" s="96">
        <f t="shared" ca="1" si="19"/>
        <v>3</v>
      </c>
      <c r="F65" s="66">
        <f t="shared" ca="1" si="15"/>
        <v>28</v>
      </c>
      <c r="G65" s="96">
        <f t="shared" ca="1" si="20"/>
        <v>3</v>
      </c>
      <c r="H65" s="66">
        <f t="shared" ca="1" si="16"/>
        <v>34</v>
      </c>
      <c r="I65" s="96">
        <f t="shared" ca="1" si="21"/>
        <v>3</v>
      </c>
      <c r="L65" s="62"/>
      <c r="M65" s="66">
        <f t="shared" ca="1" si="17"/>
        <v>31.000000000000007</v>
      </c>
      <c r="N65" s="96">
        <f t="shared" ca="1" si="22"/>
        <v>2</v>
      </c>
      <c r="O65" s="62"/>
      <c r="P65" s="69"/>
    </row>
    <row r="66" spans="1:16" x14ac:dyDescent="0.2">
      <c r="A66" s="69"/>
      <c r="B66" s="69"/>
      <c r="C66" s="69"/>
      <c r="D66" s="69"/>
      <c r="E66" s="69"/>
      <c r="F66" s="69"/>
      <c r="G66" s="69"/>
      <c r="H66" s="69"/>
      <c r="I66" s="69"/>
      <c r="L66" s="69"/>
      <c r="M66" s="69"/>
      <c r="N66" s="69"/>
      <c r="O66" s="69"/>
      <c r="P66" s="69"/>
    </row>
    <row r="67" spans="1:16" x14ac:dyDescent="0.2">
      <c r="A67" s="69"/>
      <c r="B67" s="69"/>
      <c r="C67" s="69"/>
      <c r="D67" s="69"/>
      <c r="E67" s="69"/>
      <c r="F67" s="69"/>
      <c r="G67" s="69"/>
      <c r="H67" s="69"/>
      <c r="I67" s="69"/>
      <c r="L67" s="69"/>
      <c r="M67" s="69"/>
      <c r="N67" s="69"/>
      <c r="O67" s="69"/>
      <c r="P67" s="69"/>
    </row>
    <row r="68" spans="1:16" x14ac:dyDescent="0.2">
      <c r="A68" s="69"/>
      <c r="B68" s="69"/>
      <c r="C68" s="69"/>
      <c r="D68" s="69"/>
      <c r="E68" s="69"/>
      <c r="F68" s="69"/>
      <c r="G68" s="69"/>
      <c r="H68" s="69"/>
      <c r="I68" s="69"/>
      <c r="L68" s="69"/>
      <c r="M68" s="69"/>
      <c r="N68" s="69"/>
      <c r="O68" s="69"/>
      <c r="P68" s="69"/>
    </row>
    <row r="69" spans="1:16" x14ac:dyDescent="0.2">
      <c r="A69" s="69"/>
      <c r="B69" s="69"/>
      <c r="C69" s="69"/>
      <c r="D69" s="69"/>
      <c r="E69" s="69"/>
      <c r="F69" s="69"/>
      <c r="G69" s="69"/>
      <c r="H69" s="69"/>
      <c r="I69" s="69"/>
      <c r="L69" s="69"/>
      <c r="M69" s="69"/>
      <c r="N69" s="69"/>
      <c r="O69" s="69"/>
    </row>
  </sheetData>
  <sortState xmlns:xlrd2="http://schemas.microsoft.com/office/spreadsheetml/2017/richdata2" ref="A4:N21">
    <sortCondition ref="N4:N21"/>
  </sortState>
  <conditionalFormatting sqref="B4:B21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{D1A63417-85A0-614D-B4F9-977CA1304530}</x14:id>
        </ext>
      </extLst>
    </cfRule>
  </conditionalFormatting>
  <conditionalFormatting sqref="B26:B43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{AFD8935A-A2BA-F84D-AF2B-29C7301E65FF}</x14:id>
        </ext>
      </extLst>
    </cfRule>
  </conditionalFormatting>
  <conditionalFormatting sqref="B48:B65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{2F0EFAF6-5870-6C4D-A3AA-381BD2AF3D69}</x14:id>
        </ext>
      </extLst>
    </cfRule>
  </conditionalFormatting>
  <conditionalFormatting sqref="D4:D21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{CDC39C5F-A3F1-B848-AF71-18388500FDB6}</x14:id>
        </ext>
      </extLst>
    </cfRule>
  </conditionalFormatting>
  <conditionalFormatting sqref="D26:D43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{6441CFC2-07ED-0C49-9FD2-C2D919C2647F}</x14:id>
        </ext>
      </extLst>
    </cfRule>
  </conditionalFormatting>
  <conditionalFormatting sqref="D48:D65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{8B9B6598-5FEE-4E41-A7EA-3EAE91F48310}</x14:id>
        </ext>
      </extLst>
    </cfRule>
  </conditionalFormatting>
  <conditionalFormatting sqref="F4:F2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{E0319EC2-F9F7-B24E-A9EF-38B26316D50E}</x14:id>
        </ext>
      </extLst>
    </cfRule>
    <cfRule type="dataBar" priority="21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{A551EBA9-9D18-3049-9279-61C6D2ADBC27}</x14:id>
        </ext>
      </extLst>
    </cfRule>
  </conditionalFormatting>
  <conditionalFormatting sqref="F26:F43">
    <cfRule type="dataBar" priority="7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{D5B17349-BB77-6D46-96E6-30BC54640C03}</x14:id>
        </ext>
      </extLst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{2B79CAA0-CD3F-5E45-989D-23087BDF2AD9}</x14:id>
        </ext>
      </extLst>
    </cfRule>
  </conditionalFormatting>
  <conditionalFormatting sqref="F48:F65">
    <cfRule type="dataBar" priority="13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{0C055FDC-82D7-9548-BE89-294BB4D1A9DD}</x14:id>
        </ext>
      </extLst>
    </cfRule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{D382C72D-B37A-714D-B74D-94991C0C9DE2}</x14:id>
        </ext>
      </extLst>
    </cfRule>
  </conditionalFormatting>
  <conditionalFormatting sqref="H4:H21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{87D1B9CC-4CFD-BE41-8B8D-8C56C96F8552}</x14:id>
        </ext>
      </extLst>
    </cfRule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{362E804C-C18A-844D-854C-1590FD62182C}</x14:id>
        </ext>
      </extLst>
    </cfRule>
  </conditionalFormatting>
  <conditionalFormatting sqref="H26:H43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{FBD466BD-05DB-8841-9B6C-9808EDB2AF31}</x14:id>
        </ext>
      </extLst>
    </cfRule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{37D497C7-9BD0-8445-AF67-EB1C21BF191B}</x14:id>
        </ext>
      </extLst>
    </cfRule>
  </conditionalFormatting>
  <conditionalFormatting sqref="H48:H65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{764D044A-4C02-DD44-83E7-F04968258FC1}</x14:id>
        </ext>
      </extLst>
    </cfRule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{A3987C09-25FE-6B4C-B288-47FD9E14F2EF}</x14:id>
        </ext>
      </extLst>
    </cfRule>
  </conditionalFormatting>
  <conditionalFormatting sqref="J4:J21">
    <cfRule type="dataBar" priority="3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{4A1213E4-F9A6-9745-BB16-EBAC67472092}</x14:id>
        </ext>
      </extLst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{90E195FE-1CCD-3346-80B6-738938EE5183}</x14:id>
        </ext>
      </extLst>
    </cfRule>
  </conditionalFormatting>
  <conditionalFormatting sqref="J26:J43">
    <cfRule type="dataBar" priority="1">
      <dataBar>
        <cfvo type="min"/>
        <cfvo type="max"/>
        <color rgb="FFD883FF"/>
      </dataBar>
      <extLst>
        <ext xmlns:x14="http://schemas.microsoft.com/office/spreadsheetml/2009/9/main" uri="{B025F937-C7B1-47D3-B67F-A62EFF666E3E}">
          <x14:id>{77C158B4-E6DC-0A41-9E83-275E28DBC590}</x14:id>
        </ext>
      </extLs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{4CFE18B5-C317-D540-9EF0-53BA8F815E25}</x14:id>
        </ext>
      </extLst>
    </cfRule>
  </conditionalFormatting>
  <conditionalFormatting sqref="M4:M21">
    <cfRule type="dataBar" priority="23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{42DD9082-7540-5E4E-866E-8E858AC125CB}</x14:id>
        </ext>
      </extLst>
    </cfRule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{30C3C437-291B-1843-9DC9-64FCD0C70D14}</x14:id>
        </ext>
      </extLst>
    </cfRule>
  </conditionalFormatting>
  <conditionalFormatting sqref="M26:M43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{F7BE91E7-301E-EE47-8454-18992E6B1AC7}</x14:id>
        </ext>
      </extLst>
    </cfRule>
    <cfRule type="dataBar" priority="5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{4032B84D-D634-F742-86AA-FE75CD423766}</x14:id>
        </ext>
      </extLst>
    </cfRule>
  </conditionalFormatting>
  <conditionalFormatting sqref="M48:M65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{43E8AD5F-68D3-0E46-8914-07BD8A204A64}</x14:id>
        </ext>
      </extLst>
    </cfRule>
    <cfRule type="dataBar" priority="15">
      <dataBar>
        <cfvo type="min"/>
        <cfvo type="max"/>
        <color theme="1" tint="0.499984740745262"/>
      </dataBar>
      <extLst>
        <ext xmlns:x14="http://schemas.microsoft.com/office/spreadsheetml/2009/9/main" uri="{B025F937-C7B1-47D3-B67F-A62EFF666E3E}">
          <x14:id>{EA8510D8-EEAC-AB43-BD8B-39759CD26AF1}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A63417-85A0-614D-B4F9-977CA13045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B4:B21</xm:sqref>
        </x14:conditionalFormatting>
        <x14:conditionalFormatting xmlns:xm="http://schemas.microsoft.com/office/excel/2006/main">
          <x14:cfRule type="dataBar" id="{AFD8935A-A2BA-F84D-AF2B-29C7301E65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B26:B43</xm:sqref>
        </x14:conditionalFormatting>
        <x14:conditionalFormatting xmlns:xm="http://schemas.microsoft.com/office/excel/2006/main">
          <x14:cfRule type="dataBar" id="{2F0EFAF6-5870-6C4D-A3AA-381BD2AF3D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B48:B65</xm:sqref>
        </x14:conditionalFormatting>
        <x14:conditionalFormatting xmlns:xm="http://schemas.microsoft.com/office/excel/2006/main">
          <x14:cfRule type="dataBar" id="{CDC39C5F-A3F1-B848-AF71-18388500FD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D4:D21</xm:sqref>
        </x14:conditionalFormatting>
        <x14:conditionalFormatting xmlns:xm="http://schemas.microsoft.com/office/excel/2006/main">
          <x14:cfRule type="dataBar" id="{6441CFC2-07ED-0C49-9FD2-C2D919C264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D26:D43</xm:sqref>
        </x14:conditionalFormatting>
        <x14:conditionalFormatting xmlns:xm="http://schemas.microsoft.com/office/excel/2006/main">
          <x14:cfRule type="dataBar" id="{8B9B6598-5FEE-4E41-A7EA-3EAE91F483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D48:D65</xm:sqref>
        </x14:conditionalFormatting>
        <x14:conditionalFormatting xmlns:xm="http://schemas.microsoft.com/office/excel/2006/main">
          <x14:cfRule type="dataBar" id="{E0319EC2-F9F7-B24E-A9EF-38B26316D5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551EBA9-9D18-3049-9279-61C6D2ADBC27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m:sqref>F4:F21</xm:sqref>
        </x14:conditionalFormatting>
        <x14:conditionalFormatting xmlns:xm="http://schemas.microsoft.com/office/excel/2006/main">
          <x14:cfRule type="dataBar" id="{D5B17349-BB77-6D46-96E6-30BC54640C03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14:cfRule type="dataBar" id="{2B79CAA0-CD3F-5E45-989D-23087BDF2A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F26:F43</xm:sqref>
        </x14:conditionalFormatting>
        <x14:conditionalFormatting xmlns:xm="http://schemas.microsoft.com/office/excel/2006/main">
          <x14:cfRule type="dataBar" id="{0C055FDC-82D7-9548-BE89-294BB4D1A9DD}">
            <x14:dataBar minLength="0" maxLength="100" border="1" negativeBarBorderColorSameAsPositive="0">
              <x14:cfvo type="min"/>
              <x14:cfvo type="max"/>
              <x14:borderColor rgb="FFFFFF00"/>
              <x14:negativeFillColor rgb="FFFF0000"/>
              <x14:negativeBorderColor rgb="FFFF0000"/>
              <x14:axisColor rgb="FF000000"/>
            </x14:dataBar>
          </x14:cfRule>
          <x14:cfRule type="dataBar" id="{D382C72D-B37A-714D-B74D-94991C0C9D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F48:F65</xm:sqref>
        </x14:conditionalFormatting>
        <x14:conditionalFormatting xmlns:xm="http://schemas.microsoft.com/office/excel/2006/main">
          <x14:cfRule type="dataBar" id="{87D1B9CC-4CFD-BE41-8B8D-8C56C96F8552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62E804C-C18A-844D-854C-1590FD6218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H4:H21</xm:sqref>
        </x14:conditionalFormatting>
        <x14:conditionalFormatting xmlns:xm="http://schemas.microsoft.com/office/excel/2006/main">
          <x14:cfRule type="dataBar" id="{FBD466BD-05DB-8841-9B6C-9808EDB2AF31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7D497C7-9BD0-8445-AF67-EB1C21BF19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H26:H43</xm:sqref>
        </x14:conditionalFormatting>
        <x14:conditionalFormatting xmlns:xm="http://schemas.microsoft.com/office/excel/2006/main">
          <x14:cfRule type="dataBar" id="{764D044A-4C02-DD44-83E7-F04968258FC1}">
            <x14:dataBar minLength="0" maxLength="100" border="1" negativeBarBorderColorSameAsPositive="0">
              <x14:cfvo type="min"/>
              <x14:cfvo type="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3987C09-25FE-6B4C-B288-47FD9E14F2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H48:H65</xm:sqref>
        </x14:conditionalFormatting>
        <x14:conditionalFormatting xmlns:xm="http://schemas.microsoft.com/office/excel/2006/main">
          <x14:cfRule type="dataBar" id="{4A1213E4-F9A6-9745-BB16-EBAC67472092}">
            <x14:dataBar minLength="0" maxLength="100" border="1" negativeBarBorderColorSameAsPositive="0">
              <x14:cfvo type="min"/>
              <x14:cfvo type="max"/>
              <x14:borderColor rgb="FFD883FF"/>
              <x14:negativeFillColor rgb="FFF7DBFF"/>
              <x14:negativeBorderColor rgb="FFF7DBFF"/>
              <x14:axisColor rgb="FF000000"/>
            </x14:dataBar>
          </x14:cfRule>
          <x14:cfRule type="dataBar" id="{90E195FE-1CCD-3346-80B6-738938EE51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J4:J21</xm:sqref>
        </x14:conditionalFormatting>
        <x14:conditionalFormatting xmlns:xm="http://schemas.microsoft.com/office/excel/2006/main">
          <x14:cfRule type="dataBar" id="{77C158B4-E6DC-0A41-9E83-275E28DBC590}">
            <x14:dataBar minLength="0" maxLength="100" border="1" negativeBarBorderColorSameAsPositive="0">
              <x14:cfvo type="min"/>
              <x14:cfvo type="max"/>
              <x14:borderColor rgb="FFD883FF"/>
              <x14:negativeFillColor rgb="FFF7DBFF"/>
              <x14:negativeBorderColor rgb="FFF7DBFF"/>
              <x14:axisColor rgb="FF000000"/>
            </x14:dataBar>
          </x14:cfRule>
          <x14:cfRule type="dataBar" id="{4CFE18B5-C317-D540-9EF0-53BA8F815E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J26:J43</xm:sqref>
        </x14:conditionalFormatting>
        <x14:conditionalFormatting xmlns:xm="http://schemas.microsoft.com/office/excel/2006/main">
          <x14:cfRule type="dataBar" id="{42DD9082-7540-5E4E-866E-8E858AC125CB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14:cfRule type="dataBar" id="{30C3C437-291B-1843-9DC9-64FCD0C70D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M4:M21</xm:sqref>
        </x14:conditionalFormatting>
        <x14:conditionalFormatting xmlns:xm="http://schemas.microsoft.com/office/excel/2006/main">
          <x14:cfRule type="dataBar" id="{F7BE91E7-301E-EE47-8454-18992E6B1A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032B84D-D634-F742-86AA-FE75CD423766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M26:M43</xm:sqref>
        </x14:conditionalFormatting>
        <x14:conditionalFormatting xmlns:xm="http://schemas.microsoft.com/office/excel/2006/main">
          <x14:cfRule type="dataBar" id="{43E8AD5F-68D3-0E46-8914-07BD8A204A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A8510D8-EEAC-AB43-BD8B-39759CD26AF1}">
            <x14:dataBar minLength="0" maxLength="100" border="1" negativeBarBorderColorSameAsPositive="0">
              <x14:cfvo type="min"/>
              <x14:cfvo type="max"/>
              <x14:borderColor theme="1" tint="0.499984740745262"/>
              <x14:negativeFillColor rgb="FFFF0000"/>
              <x14:negativeBorderColor rgb="FFFF0000"/>
              <x14:axisColor rgb="FF000000"/>
            </x14:dataBar>
          </x14:cfRule>
          <xm:sqref>M48:M65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7B7A6-3F41-404A-B579-FDF6F2041C8E}">
  <sheetPr>
    <tabColor rgb="FF92D050"/>
  </sheetPr>
  <dimension ref="A1:Y16349"/>
  <sheetViews>
    <sheetView topLeftCell="C1" zoomScale="91" zoomScaleNormal="100" workbookViewId="0">
      <selection activeCell="K1" sqref="K1"/>
    </sheetView>
  </sheetViews>
  <sheetFormatPr baseColWidth="10" defaultRowHeight="16" x14ac:dyDescent="0.2"/>
  <cols>
    <col min="1" max="2" width="10.83203125" hidden="1" customWidth="1"/>
    <col min="7" max="7" width="21.5" bestFit="1" customWidth="1"/>
    <col min="8" max="8" width="59.6640625" customWidth="1"/>
    <col min="11" max="11" width="58.83203125" customWidth="1"/>
  </cols>
  <sheetData>
    <row r="1" spans="1:25" s="73" customFormat="1" ht="56" customHeight="1" x14ac:dyDescent="0.2">
      <c r="C1" s="135"/>
      <c r="D1" s="137"/>
      <c r="E1" s="137"/>
      <c r="F1" s="137"/>
      <c r="G1" s="137" t="s">
        <v>338</v>
      </c>
      <c r="H1" s="74" t="s">
        <v>364</v>
      </c>
      <c r="I1" s="137"/>
      <c r="J1" s="137" t="s">
        <v>339</v>
      </c>
      <c r="K1" s="74" t="s">
        <v>328</v>
      </c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 spans="1:25" ht="35" thickBot="1" x14ac:dyDescent="0.25">
      <c r="A2" s="4" t="s">
        <v>311</v>
      </c>
      <c r="C2" s="136"/>
      <c r="D2" s="138"/>
      <c r="E2" s="138"/>
      <c r="F2" s="138"/>
      <c r="G2" s="138" t="s">
        <v>0</v>
      </c>
      <c r="H2" s="138" t="s">
        <v>338</v>
      </c>
      <c r="I2" s="138"/>
      <c r="J2" s="138"/>
      <c r="K2" s="138" t="s">
        <v>339</v>
      </c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5" ht="35" thickBot="1" x14ac:dyDescent="0.25">
      <c r="A3" s="5" t="s">
        <v>312</v>
      </c>
      <c r="D3" s="138"/>
      <c r="E3" s="138"/>
      <c r="F3" s="138"/>
      <c r="G3" s="138"/>
      <c r="H3" s="138" t="str" cm="1">
        <f t="array" ref="H3:H21">INDEX('2025 Summary'!$B$4:$BY$22,ROW()-3,MATCH(H1,'2025 Summary'!$B$4:$BY$4,0))</f>
        <v>Pressure Ranking</v>
      </c>
      <c r="I3" s="138"/>
      <c r="J3" s="138"/>
      <c r="K3" s="138" t="str" cm="1">
        <f t="array" ref="K3:K21">INDEX('2025 Summary'!$B$4:$BY$22,ROW()-3,MATCH(K1,'2025 Summary'!$B$4:$BY$4,0))</f>
        <v>Ball Movement Ranking</v>
      </c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</row>
    <row r="4" spans="1:25" ht="35" thickBot="1" x14ac:dyDescent="0.25">
      <c r="A4" s="5" t="s">
        <v>306</v>
      </c>
      <c r="D4" s="138"/>
      <c r="E4" s="138"/>
      <c r="F4" s="138"/>
      <c r="G4" s="138" t="str">
        <f>'2025 Summary'!A5</f>
        <v>Adelaide</v>
      </c>
      <c r="H4" s="138">
        <v>72</v>
      </c>
      <c r="I4" s="138"/>
      <c r="J4" s="138"/>
      <c r="K4" s="138">
        <v>66</v>
      </c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</row>
    <row r="5" spans="1:25" ht="35" thickBot="1" x14ac:dyDescent="0.25">
      <c r="A5" s="5" t="s">
        <v>313</v>
      </c>
      <c r="D5" s="138"/>
      <c r="E5" s="138"/>
      <c r="F5" s="138"/>
      <c r="G5" s="138" t="str">
        <f>'2025 Summary'!A6</f>
        <v>Brisbane</v>
      </c>
      <c r="H5" s="138">
        <v>79</v>
      </c>
      <c r="I5" s="138"/>
      <c r="J5" s="138"/>
      <c r="K5" s="138">
        <v>87</v>
      </c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</row>
    <row r="6" spans="1:25" ht="52" thickBot="1" x14ac:dyDescent="0.25">
      <c r="A6" s="27" t="s">
        <v>327</v>
      </c>
      <c r="D6" s="138"/>
      <c r="E6" s="138"/>
      <c r="F6" s="138"/>
      <c r="G6" s="138" t="str">
        <f>'2025 Summary'!A7</f>
        <v>Carlton</v>
      </c>
      <c r="H6" s="138">
        <v>74</v>
      </c>
      <c r="I6" s="138"/>
      <c r="J6" s="138"/>
      <c r="K6" s="138">
        <v>58</v>
      </c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</row>
    <row r="7" spans="1:25" ht="35" thickBot="1" x14ac:dyDescent="0.25">
      <c r="A7" s="7" t="s">
        <v>316</v>
      </c>
      <c r="D7" s="138"/>
      <c r="E7" s="138"/>
      <c r="F7" s="138"/>
      <c r="G7" s="138" t="str">
        <f>'2025 Summary'!A8</f>
        <v>Collingwood</v>
      </c>
      <c r="H7" s="138">
        <v>93</v>
      </c>
      <c r="I7" s="138"/>
      <c r="J7" s="138"/>
      <c r="K7" s="138">
        <v>67</v>
      </c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</row>
    <row r="8" spans="1:25" ht="35" thickBot="1" x14ac:dyDescent="0.25">
      <c r="A8" s="8" t="s">
        <v>315</v>
      </c>
      <c r="D8" s="138"/>
      <c r="E8" s="138"/>
      <c r="F8" s="138"/>
      <c r="G8" s="138" t="str">
        <f>'2025 Summary'!A9</f>
        <v>Essendon</v>
      </c>
      <c r="H8" s="138">
        <v>61</v>
      </c>
      <c r="I8" s="138"/>
      <c r="J8" s="138"/>
      <c r="K8" s="138">
        <v>35</v>
      </c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</row>
    <row r="9" spans="1:25" ht="35" thickBot="1" x14ac:dyDescent="0.25">
      <c r="A9" s="8" t="s">
        <v>314</v>
      </c>
      <c r="D9" s="138"/>
      <c r="E9" s="138"/>
      <c r="F9" s="138"/>
      <c r="G9" s="138" t="str">
        <f>'2025 Summary'!A10</f>
        <v>Fremantle</v>
      </c>
      <c r="H9" s="138">
        <v>61</v>
      </c>
      <c r="I9" s="138"/>
      <c r="J9" s="138"/>
      <c r="K9" s="138">
        <v>66</v>
      </c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</row>
    <row r="10" spans="1:25" ht="18" thickBot="1" x14ac:dyDescent="0.25">
      <c r="A10" s="8" t="s">
        <v>300</v>
      </c>
      <c r="D10" s="138"/>
      <c r="E10" s="138"/>
      <c r="F10" s="138"/>
      <c r="G10" s="138" t="str">
        <f>'2025 Summary'!A11</f>
        <v>Geelong</v>
      </c>
      <c r="H10" s="138">
        <v>78</v>
      </c>
      <c r="I10" s="138"/>
      <c r="J10" s="138"/>
      <c r="K10" s="138">
        <v>98</v>
      </c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</row>
    <row r="11" spans="1:25" ht="52" thickBot="1" x14ac:dyDescent="0.25">
      <c r="A11" s="30" t="s">
        <v>328</v>
      </c>
      <c r="D11" s="138"/>
      <c r="E11" s="138"/>
      <c r="F11" s="138"/>
      <c r="G11" s="138" t="str">
        <f>'2025 Summary'!A12</f>
        <v>Gold Coast</v>
      </c>
      <c r="H11" s="138">
        <v>71</v>
      </c>
      <c r="I11" s="138"/>
      <c r="J11" s="138"/>
      <c r="K11" s="138">
        <v>81</v>
      </c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</row>
    <row r="12" spans="1:25" ht="35" thickBot="1" x14ac:dyDescent="0.25">
      <c r="A12" s="10" t="s">
        <v>317</v>
      </c>
      <c r="D12" s="138"/>
      <c r="E12" s="138"/>
      <c r="F12" s="138"/>
      <c r="G12" s="138" t="str">
        <f>'2025 Summary'!A13</f>
        <v>Greater Western Sydney</v>
      </c>
      <c r="H12" s="138">
        <v>69</v>
      </c>
      <c r="I12" s="138"/>
      <c r="J12" s="138"/>
      <c r="K12" s="138">
        <v>82</v>
      </c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</row>
    <row r="13" spans="1:25" ht="35" thickBot="1" x14ac:dyDescent="0.25">
      <c r="A13" s="11" t="s">
        <v>318</v>
      </c>
      <c r="D13" s="138"/>
      <c r="E13" s="138"/>
      <c r="F13" s="138"/>
      <c r="G13" s="138" t="str">
        <f>'2025 Summary'!A14</f>
        <v>Hawthorn</v>
      </c>
      <c r="H13" s="138">
        <v>74</v>
      </c>
      <c r="I13" s="138"/>
      <c r="J13" s="138"/>
      <c r="K13" s="138">
        <v>74</v>
      </c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</row>
    <row r="14" spans="1:25" ht="18" thickBot="1" x14ac:dyDescent="0.25">
      <c r="A14" s="11" t="s">
        <v>319</v>
      </c>
      <c r="D14" s="138"/>
      <c r="E14" s="138"/>
      <c r="F14" s="138"/>
      <c r="G14" s="138" t="str">
        <f>'2025 Summary'!A15</f>
        <v>Melbourne</v>
      </c>
      <c r="H14" s="138">
        <v>66</v>
      </c>
      <c r="I14" s="138"/>
      <c r="J14" s="138"/>
      <c r="K14" s="138">
        <v>69</v>
      </c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</row>
    <row r="15" spans="1:25" ht="35" thickBot="1" x14ac:dyDescent="0.25">
      <c r="A15" s="12" t="s">
        <v>302</v>
      </c>
      <c r="D15" s="138"/>
      <c r="E15" s="138"/>
      <c r="F15" s="138"/>
      <c r="G15" s="138" t="str">
        <f>'2025 Summary'!A16</f>
        <v>North Melbourne</v>
      </c>
      <c r="H15" s="138">
        <v>46</v>
      </c>
      <c r="I15" s="138"/>
      <c r="J15" s="138"/>
      <c r="K15" s="138">
        <v>39</v>
      </c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</row>
    <row r="16" spans="1:25" ht="35" thickBot="1" x14ac:dyDescent="0.25">
      <c r="A16" s="32" t="s">
        <v>329</v>
      </c>
      <c r="D16" s="138"/>
      <c r="E16" s="138"/>
      <c r="F16" s="138"/>
      <c r="G16" s="138" t="str">
        <f>'2025 Summary'!A17</f>
        <v>Port Adelaide</v>
      </c>
      <c r="H16" s="138">
        <v>72</v>
      </c>
      <c r="I16" s="138"/>
      <c r="J16" s="138"/>
      <c r="K16" s="138">
        <v>46</v>
      </c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</row>
    <row r="17" spans="1:25" ht="35" thickBot="1" x14ac:dyDescent="0.25">
      <c r="A17" s="13" t="s">
        <v>320</v>
      </c>
      <c r="D17" s="138"/>
      <c r="E17" s="138"/>
      <c r="F17" s="138"/>
      <c r="G17" s="138" t="str">
        <f>'2025 Summary'!A18</f>
        <v>Richmond</v>
      </c>
      <c r="H17" s="138">
        <v>47</v>
      </c>
      <c r="I17" s="138"/>
      <c r="J17" s="138"/>
      <c r="K17" s="138">
        <v>46</v>
      </c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</row>
    <row r="18" spans="1:25" ht="35" thickBot="1" x14ac:dyDescent="0.25">
      <c r="A18" s="14" t="s">
        <v>321</v>
      </c>
      <c r="D18" s="138"/>
      <c r="E18" s="138"/>
      <c r="F18" s="138"/>
      <c r="G18" s="138" t="str">
        <f>'2025 Summary'!A19</f>
        <v>St Kilda</v>
      </c>
      <c r="H18" s="138">
        <v>50</v>
      </c>
      <c r="I18" s="138"/>
      <c r="J18" s="138"/>
      <c r="K18" s="138">
        <v>63</v>
      </c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</row>
    <row r="19" spans="1:25" ht="35" thickBot="1" x14ac:dyDescent="0.25">
      <c r="A19" s="14" t="s">
        <v>322</v>
      </c>
      <c r="D19" s="138"/>
      <c r="E19" s="138"/>
      <c r="F19" s="138"/>
      <c r="G19" s="138" t="str">
        <f>'2025 Summary'!A20</f>
        <v>Sydney</v>
      </c>
      <c r="H19" s="138">
        <v>51</v>
      </c>
      <c r="I19" s="138"/>
      <c r="J19" s="138"/>
      <c r="K19" s="138">
        <v>74</v>
      </c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</row>
    <row r="20" spans="1:25" ht="35" thickBot="1" x14ac:dyDescent="0.25">
      <c r="A20" s="14" t="s">
        <v>304</v>
      </c>
      <c r="D20" s="138"/>
      <c r="E20" s="138"/>
      <c r="F20" s="138"/>
      <c r="G20" s="138" t="str">
        <f>'2025 Summary'!A21</f>
        <v>West Coast</v>
      </c>
      <c r="H20" s="138">
        <v>59</v>
      </c>
      <c r="I20" s="138"/>
      <c r="J20" s="138"/>
      <c r="K20" s="138">
        <v>39</v>
      </c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</row>
    <row r="21" spans="1:25" ht="35" thickBot="1" x14ac:dyDescent="0.25">
      <c r="A21" s="33" t="s">
        <v>330</v>
      </c>
      <c r="D21" s="138"/>
      <c r="E21" s="138"/>
      <c r="F21" s="138"/>
      <c r="G21" s="138" t="str">
        <f>'2025 Summary'!A22</f>
        <v>Western Bulldogs</v>
      </c>
      <c r="H21" s="138">
        <v>67</v>
      </c>
      <c r="I21" s="138"/>
      <c r="J21" s="138"/>
      <c r="K21" s="138">
        <v>98</v>
      </c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</row>
    <row r="22" spans="1:25" ht="18" thickBot="1" x14ac:dyDescent="0.25">
      <c r="A22" s="183" t="s">
        <v>359</v>
      </c>
      <c r="D22" s="138"/>
      <c r="E22" s="138"/>
      <c r="F22" s="138"/>
      <c r="G22" s="138" t="s">
        <v>296</v>
      </c>
      <c r="H22" s="139">
        <f>AVERAGE(H4:H21)</f>
        <v>66.111111111111114</v>
      </c>
      <c r="I22" s="138"/>
      <c r="J22" s="138"/>
      <c r="K22" s="139">
        <f>AVERAGE(K4:K21)</f>
        <v>66</v>
      </c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</row>
    <row r="23" spans="1:25" ht="18" thickBot="1" x14ac:dyDescent="0.25">
      <c r="A23" s="184" t="s">
        <v>360</v>
      </c>
      <c r="C23" s="136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</row>
    <row r="24" spans="1:25" ht="35" thickBot="1" x14ac:dyDescent="0.25">
      <c r="A24" s="184" t="s">
        <v>361</v>
      </c>
      <c r="C24" s="136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</row>
    <row r="25" spans="1:25" ht="18" thickBot="1" x14ac:dyDescent="0.25">
      <c r="A25" s="184" t="s">
        <v>362</v>
      </c>
      <c r="C25" s="136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</row>
    <row r="26" spans="1:25" ht="35" thickBot="1" x14ac:dyDescent="0.25">
      <c r="A26" s="186" t="s">
        <v>364</v>
      </c>
      <c r="C26" s="136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</row>
    <row r="27" spans="1:25" ht="52" thickBot="1" x14ac:dyDescent="0.25">
      <c r="A27" s="16" t="s">
        <v>332</v>
      </c>
      <c r="C27" s="136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</row>
    <row r="28" spans="1:25" ht="69" thickBot="1" x14ac:dyDescent="0.25">
      <c r="A28" s="17" t="s">
        <v>334</v>
      </c>
      <c r="C28" s="136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</row>
    <row r="29" spans="1:25" ht="69" thickBot="1" x14ac:dyDescent="0.25">
      <c r="A29" s="17" t="s">
        <v>333</v>
      </c>
      <c r="C29" s="136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</row>
    <row r="30" spans="1:25" ht="69" thickBot="1" x14ac:dyDescent="0.25">
      <c r="A30" s="17" t="s">
        <v>335</v>
      </c>
      <c r="C30" s="136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</row>
    <row r="31" spans="1:25" ht="18" thickBot="1" x14ac:dyDescent="0.25">
      <c r="A31" s="17" t="s">
        <v>323</v>
      </c>
      <c r="C31" s="136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</row>
    <row r="32" spans="1:25" ht="52" thickBot="1" x14ac:dyDescent="0.25">
      <c r="A32" s="17" t="s">
        <v>336</v>
      </c>
      <c r="C32" s="136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</row>
    <row r="33" spans="1:25" ht="52" thickBot="1" x14ac:dyDescent="0.25">
      <c r="A33" s="36" t="s">
        <v>331</v>
      </c>
      <c r="C33" s="136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</row>
    <row r="34" spans="1:25" ht="35" thickBot="1" x14ac:dyDescent="0.25">
      <c r="A34" s="41" t="s">
        <v>325</v>
      </c>
      <c r="C34" s="136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</row>
    <row r="35" spans="1:25" ht="35" thickBot="1" x14ac:dyDescent="0.25">
      <c r="A35" s="23" t="s">
        <v>326</v>
      </c>
      <c r="C35" s="136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</row>
    <row r="36" spans="1:25" ht="35" thickBot="1" x14ac:dyDescent="0.25">
      <c r="A36" s="23" t="s">
        <v>324</v>
      </c>
      <c r="C36" s="136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</row>
    <row r="37" spans="1:25" x14ac:dyDescent="0.2">
      <c r="A37" s="2"/>
    </row>
    <row r="38" spans="1:25" x14ac:dyDescent="0.2">
      <c r="A38" s="2"/>
    </row>
    <row r="39" spans="1:25" x14ac:dyDescent="0.2">
      <c r="A39" s="2"/>
    </row>
    <row r="40" spans="1:25" x14ac:dyDescent="0.2">
      <c r="A40" s="2"/>
    </row>
    <row r="41" spans="1:25" x14ac:dyDescent="0.2">
      <c r="A41" s="2"/>
    </row>
    <row r="42" spans="1:25" x14ac:dyDescent="0.2">
      <c r="A42" s="2"/>
    </row>
    <row r="43" spans="1:25" x14ac:dyDescent="0.2">
      <c r="A43" s="2"/>
    </row>
    <row r="44" spans="1:25" x14ac:dyDescent="0.2">
      <c r="A44" s="2"/>
    </row>
    <row r="45" spans="1:25" x14ac:dyDescent="0.2">
      <c r="A45" s="2"/>
    </row>
    <row r="46" spans="1:25" x14ac:dyDescent="0.2">
      <c r="A46" s="2"/>
    </row>
    <row r="47" spans="1:25" x14ac:dyDescent="0.2">
      <c r="A47" s="2"/>
    </row>
    <row r="48" spans="1:25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  <row r="1344" spans="1:1" x14ac:dyDescent="0.2">
      <c r="A1344" s="2"/>
    </row>
    <row r="1345" spans="1:1" x14ac:dyDescent="0.2">
      <c r="A1345" s="2"/>
    </row>
    <row r="1346" spans="1:1" x14ac:dyDescent="0.2">
      <c r="A1346" s="2"/>
    </row>
    <row r="1347" spans="1:1" x14ac:dyDescent="0.2">
      <c r="A1347" s="2"/>
    </row>
    <row r="1348" spans="1:1" x14ac:dyDescent="0.2">
      <c r="A1348" s="2"/>
    </row>
    <row r="1349" spans="1:1" x14ac:dyDescent="0.2">
      <c r="A1349" s="2"/>
    </row>
    <row r="1350" spans="1:1" x14ac:dyDescent="0.2">
      <c r="A1350" s="2"/>
    </row>
    <row r="1351" spans="1:1" x14ac:dyDescent="0.2">
      <c r="A1351" s="2"/>
    </row>
    <row r="1352" spans="1:1" x14ac:dyDescent="0.2">
      <c r="A1352" s="2"/>
    </row>
    <row r="1353" spans="1:1" x14ac:dyDescent="0.2">
      <c r="A1353" s="2"/>
    </row>
    <row r="1354" spans="1:1" x14ac:dyDescent="0.2">
      <c r="A1354" s="2"/>
    </row>
    <row r="1355" spans="1:1" x14ac:dyDescent="0.2">
      <c r="A1355" s="2"/>
    </row>
    <row r="1356" spans="1:1" x14ac:dyDescent="0.2">
      <c r="A1356" s="2"/>
    </row>
    <row r="1357" spans="1:1" x14ac:dyDescent="0.2">
      <c r="A1357" s="2"/>
    </row>
    <row r="1358" spans="1:1" x14ac:dyDescent="0.2">
      <c r="A1358" s="2"/>
    </row>
    <row r="1359" spans="1:1" x14ac:dyDescent="0.2">
      <c r="A1359" s="2"/>
    </row>
    <row r="1360" spans="1:1" x14ac:dyDescent="0.2">
      <c r="A1360" s="2"/>
    </row>
    <row r="1361" spans="1:1" x14ac:dyDescent="0.2">
      <c r="A1361" s="2"/>
    </row>
    <row r="1362" spans="1:1" x14ac:dyDescent="0.2">
      <c r="A1362" s="2"/>
    </row>
    <row r="1363" spans="1:1" x14ac:dyDescent="0.2">
      <c r="A1363" s="2"/>
    </row>
    <row r="1364" spans="1:1" x14ac:dyDescent="0.2">
      <c r="A1364" s="2"/>
    </row>
    <row r="1365" spans="1:1" x14ac:dyDescent="0.2">
      <c r="A1365" s="2"/>
    </row>
    <row r="1366" spans="1:1" x14ac:dyDescent="0.2">
      <c r="A1366" s="2"/>
    </row>
    <row r="1367" spans="1:1" x14ac:dyDescent="0.2">
      <c r="A1367" s="2"/>
    </row>
    <row r="1368" spans="1:1" x14ac:dyDescent="0.2">
      <c r="A1368" s="2"/>
    </row>
    <row r="1369" spans="1:1" x14ac:dyDescent="0.2">
      <c r="A1369" s="2"/>
    </row>
    <row r="1370" spans="1:1" x14ac:dyDescent="0.2">
      <c r="A1370" s="2"/>
    </row>
    <row r="1371" spans="1:1" x14ac:dyDescent="0.2">
      <c r="A1371" s="2"/>
    </row>
    <row r="1372" spans="1:1" x14ac:dyDescent="0.2">
      <c r="A1372" s="2"/>
    </row>
    <row r="1373" spans="1:1" x14ac:dyDescent="0.2">
      <c r="A1373" s="2"/>
    </row>
    <row r="1374" spans="1:1" x14ac:dyDescent="0.2">
      <c r="A1374" s="2"/>
    </row>
    <row r="1375" spans="1:1" x14ac:dyDescent="0.2">
      <c r="A1375" s="2"/>
    </row>
    <row r="1376" spans="1:1" x14ac:dyDescent="0.2">
      <c r="A1376" s="2"/>
    </row>
    <row r="1377" spans="1:1" x14ac:dyDescent="0.2">
      <c r="A1377" s="2"/>
    </row>
    <row r="1378" spans="1:1" x14ac:dyDescent="0.2">
      <c r="A1378" s="2"/>
    </row>
    <row r="1379" spans="1:1" x14ac:dyDescent="0.2">
      <c r="A1379" s="2"/>
    </row>
    <row r="1380" spans="1:1" x14ac:dyDescent="0.2">
      <c r="A1380" s="2"/>
    </row>
    <row r="1381" spans="1:1" x14ac:dyDescent="0.2">
      <c r="A1381" s="2"/>
    </row>
    <row r="1382" spans="1:1" x14ac:dyDescent="0.2">
      <c r="A1382" s="2"/>
    </row>
    <row r="1383" spans="1:1" x14ac:dyDescent="0.2">
      <c r="A1383" s="2"/>
    </row>
    <row r="1384" spans="1:1" x14ac:dyDescent="0.2">
      <c r="A1384" s="2"/>
    </row>
    <row r="1385" spans="1:1" x14ac:dyDescent="0.2">
      <c r="A1385" s="2"/>
    </row>
    <row r="1386" spans="1:1" x14ac:dyDescent="0.2">
      <c r="A1386" s="2"/>
    </row>
    <row r="1387" spans="1:1" x14ac:dyDescent="0.2">
      <c r="A1387" s="2"/>
    </row>
    <row r="1388" spans="1:1" x14ac:dyDescent="0.2">
      <c r="A1388" s="2"/>
    </row>
    <row r="1389" spans="1:1" x14ac:dyDescent="0.2">
      <c r="A1389" s="2"/>
    </row>
    <row r="1390" spans="1:1" x14ac:dyDescent="0.2">
      <c r="A1390" s="2"/>
    </row>
    <row r="1391" spans="1:1" x14ac:dyDescent="0.2">
      <c r="A1391" s="2"/>
    </row>
    <row r="1392" spans="1:1" x14ac:dyDescent="0.2">
      <c r="A1392" s="2"/>
    </row>
    <row r="1393" spans="1:1" x14ac:dyDescent="0.2">
      <c r="A1393" s="2"/>
    </row>
    <row r="1394" spans="1:1" x14ac:dyDescent="0.2">
      <c r="A1394" s="2"/>
    </row>
    <row r="1395" spans="1:1" x14ac:dyDescent="0.2">
      <c r="A1395" s="2"/>
    </row>
    <row r="1396" spans="1:1" x14ac:dyDescent="0.2">
      <c r="A1396" s="2"/>
    </row>
    <row r="1397" spans="1:1" x14ac:dyDescent="0.2">
      <c r="A1397" s="2"/>
    </row>
    <row r="1398" spans="1:1" x14ac:dyDescent="0.2">
      <c r="A1398" s="2"/>
    </row>
    <row r="1399" spans="1:1" x14ac:dyDescent="0.2">
      <c r="A1399" s="2"/>
    </row>
    <row r="1400" spans="1:1" x14ac:dyDescent="0.2">
      <c r="A1400" s="2"/>
    </row>
    <row r="1401" spans="1:1" x14ac:dyDescent="0.2">
      <c r="A1401" s="2"/>
    </row>
    <row r="1402" spans="1:1" x14ac:dyDescent="0.2">
      <c r="A1402" s="2"/>
    </row>
    <row r="1403" spans="1:1" x14ac:dyDescent="0.2">
      <c r="A1403" s="2"/>
    </row>
    <row r="1404" spans="1:1" x14ac:dyDescent="0.2">
      <c r="A1404" s="2"/>
    </row>
    <row r="1405" spans="1:1" x14ac:dyDescent="0.2">
      <c r="A1405" s="2"/>
    </row>
    <row r="1406" spans="1:1" x14ac:dyDescent="0.2">
      <c r="A1406" s="2"/>
    </row>
    <row r="1407" spans="1:1" x14ac:dyDescent="0.2">
      <c r="A1407" s="2"/>
    </row>
    <row r="1408" spans="1:1" x14ac:dyDescent="0.2">
      <c r="A1408" s="2"/>
    </row>
    <row r="1409" spans="1:1" x14ac:dyDescent="0.2">
      <c r="A1409" s="2"/>
    </row>
    <row r="1410" spans="1:1" x14ac:dyDescent="0.2">
      <c r="A1410" s="2"/>
    </row>
    <row r="1411" spans="1:1" x14ac:dyDescent="0.2">
      <c r="A1411" s="2"/>
    </row>
    <row r="1412" spans="1:1" x14ac:dyDescent="0.2">
      <c r="A1412" s="2"/>
    </row>
    <row r="1413" spans="1:1" x14ac:dyDescent="0.2">
      <c r="A1413" s="2"/>
    </row>
    <row r="1414" spans="1:1" x14ac:dyDescent="0.2">
      <c r="A1414" s="2"/>
    </row>
    <row r="1415" spans="1:1" x14ac:dyDescent="0.2">
      <c r="A1415" s="2"/>
    </row>
    <row r="1416" spans="1:1" x14ac:dyDescent="0.2">
      <c r="A1416" s="2"/>
    </row>
    <row r="1417" spans="1:1" x14ac:dyDescent="0.2">
      <c r="A1417" s="2"/>
    </row>
    <row r="1418" spans="1:1" x14ac:dyDescent="0.2">
      <c r="A1418" s="2"/>
    </row>
    <row r="1419" spans="1:1" x14ac:dyDescent="0.2">
      <c r="A1419" s="2"/>
    </row>
    <row r="1420" spans="1:1" x14ac:dyDescent="0.2">
      <c r="A1420" s="2"/>
    </row>
    <row r="1421" spans="1:1" x14ac:dyDescent="0.2">
      <c r="A1421" s="2"/>
    </row>
    <row r="1422" spans="1:1" x14ac:dyDescent="0.2">
      <c r="A1422" s="2"/>
    </row>
    <row r="1423" spans="1:1" x14ac:dyDescent="0.2">
      <c r="A1423" s="2"/>
    </row>
    <row r="1424" spans="1:1" x14ac:dyDescent="0.2">
      <c r="A1424" s="2"/>
    </row>
    <row r="1425" spans="1:1" x14ac:dyDescent="0.2">
      <c r="A1425" s="2"/>
    </row>
    <row r="1426" spans="1:1" x14ac:dyDescent="0.2">
      <c r="A1426" s="2"/>
    </row>
    <row r="1427" spans="1:1" x14ac:dyDescent="0.2">
      <c r="A1427" s="2"/>
    </row>
    <row r="1428" spans="1:1" x14ac:dyDescent="0.2">
      <c r="A1428" s="2"/>
    </row>
    <row r="1429" spans="1:1" x14ac:dyDescent="0.2">
      <c r="A1429" s="2"/>
    </row>
    <row r="1430" spans="1:1" x14ac:dyDescent="0.2">
      <c r="A1430" s="2"/>
    </row>
    <row r="1431" spans="1:1" x14ac:dyDescent="0.2">
      <c r="A1431" s="2"/>
    </row>
    <row r="1432" spans="1:1" x14ac:dyDescent="0.2">
      <c r="A1432" s="2"/>
    </row>
    <row r="1433" spans="1:1" x14ac:dyDescent="0.2">
      <c r="A1433" s="2"/>
    </row>
    <row r="1434" spans="1:1" x14ac:dyDescent="0.2">
      <c r="A1434" s="2"/>
    </row>
    <row r="1435" spans="1:1" x14ac:dyDescent="0.2">
      <c r="A1435" s="2"/>
    </row>
    <row r="1436" spans="1:1" x14ac:dyDescent="0.2">
      <c r="A1436" s="2"/>
    </row>
    <row r="1437" spans="1:1" x14ac:dyDescent="0.2">
      <c r="A1437" s="2"/>
    </row>
    <row r="1438" spans="1:1" x14ac:dyDescent="0.2">
      <c r="A1438" s="2"/>
    </row>
    <row r="1439" spans="1:1" x14ac:dyDescent="0.2">
      <c r="A1439" s="2"/>
    </row>
    <row r="1440" spans="1:1" x14ac:dyDescent="0.2">
      <c r="A1440" s="2"/>
    </row>
    <row r="1441" spans="1:1" x14ac:dyDescent="0.2">
      <c r="A1441" s="2"/>
    </row>
    <row r="1442" spans="1:1" x14ac:dyDescent="0.2">
      <c r="A1442" s="2"/>
    </row>
    <row r="1443" spans="1:1" x14ac:dyDescent="0.2">
      <c r="A1443" s="2"/>
    </row>
    <row r="1444" spans="1:1" x14ac:dyDescent="0.2">
      <c r="A1444" s="2"/>
    </row>
    <row r="1445" spans="1:1" x14ac:dyDescent="0.2">
      <c r="A1445" s="2"/>
    </row>
    <row r="1446" spans="1:1" x14ac:dyDescent="0.2">
      <c r="A1446" s="2"/>
    </row>
    <row r="1447" spans="1:1" x14ac:dyDescent="0.2">
      <c r="A1447" s="2"/>
    </row>
    <row r="1448" spans="1:1" x14ac:dyDescent="0.2">
      <c r="A1448" s="2"/>
    </row>
    <row r="1449" spans="1:1" x14ac:dyDescent="0.2">
      <c r="A1449" s="2"/>
    </row>
    <row r="1450" spans="1:1" x14ac:dyDescent="0.2">
      <c r="A1450" s="2"/>
    </row>
    <row r="1451" spans="1:1" x14ac:dyDescent="0.2">
      <c r="A1451" s="2"/>
    </row>
    <row r="1452" spans="1:1" x14ac:dyDescent="0.2">
      <c r="A1452" s="2"/>
    </row>
    <row r="1453" spans="1:1" x14ac:dyDescent="0.2">
      <c r="A1453" s="2"/>
    </row>
    <row r="1454" spans="1:1" x14ac:dyDescent="0.2">
      <c r="A1454" s="2"/>
    </row>
    <row r="1455" spans="1:1" x14ac:dyDescent="0.2">
      <c r="A1455" s="2"/>
    </row>
    <row r="1456" spans="1:1" x14ac:dyDescent="0.2">
      <c r="A1456" s="2"/>
    </row>
    <row r="1457" spans="1:1" x14ac:dyDescent="0.2">
      <c r="A1457" s="2"/>
    </row>
    <row r="1458" spans="1:1" x14ac:dyDescent="0.2">
      <c r="A1458" s="2"/>
    </row>
    <row r="1459" spans="1:1" x14ac:dyDescent="0.2">
      <c r="A1459" s="2"/>
    </row>
    <row r="1460" spans="1:1" x14ac:dyDescent="0.2">
      <c r="A1460" s="2"/>
    </row>
    <row r="1461" spans="1:1" x14ac:dyDescent="0.2">
      <c r="A1461" s="2"/>
    </row>
    <row r="1462" spans="1:1" x14ac:dyDescent="0.2">
      <c r="A1462" s="2"/>
    </row>
    <row r="1463" spans="1:1" x14ac:dyDescent="0.2">
      <c r="A1463" s="2"/>
    </row>
    <row r="1464" spans="1:1" x14ac:dyDescent="0.2">
      <c r="A1464" s="2"/>
    </row>
    <row r="1465" spans="1:1" x14ac:dyDescent="0.2">
      <c r="A1465" s="2"/>
    </row>
    <row r="1466" spans="1:1" x14ac:dyDescent="0.2">
      <c r="A1466" s="2"/>
    </row>
    <row r="1467" spans="1:1" x14ac:dyDescent="0.2">
      <c r="A1467" s="2"/>
    </row>
    <row r="1468" spans="1:1" x14ac:dyDescent="0.2">
      <c r="A1468" s="2"/>
    </row>
    <row r="1469" spans="1:1" x14ac:dyDescent="0.2">
      <c r="A1469" s="2"/>
    </row>
    <row r="1470" spans="1:1" x14ac:dyDescent="0.2">
      <c r="A1470" s="2"/>
    </row>
    <row r="1471" spans="1:1" x14ac:dyDescent="0.2">
      <c r="A1471" s="2"/>
    </row>
    <row r="1472" spans="1:1" x14ac:dyDescent="0.2">
      <c r="A1472" s="2"/>
    </row>
    <row r="1473" spans="1:1" x14ac:dyDescent="0.2">
      <c r="A1473" s="2"/>
    </row>
    <row r="1474" spans="1:1" x14ac:dyDescent="0.2">
      <c r="A1474" s="2"/>
    </row>
    <row r="1475" spans="1:1" x14ac:dyDescent="0.2">
      <c r="A1475" s="2"/>
    </row>
    <row r="1476" spans="1:1" x14ac:dyDescent="0.2">
      <c r="A1476" s="2"/>
    </row>
    <row r="1477" spans="1:1" x14ac:dyDescent="0.2">
      <c r="A1477" s="2"/>
    </row>
    <row r="1478" spans="1:1" x14ac:dyDescent="0.2">
      <c r="A1478" s="2"/>
    </row>
    <row r="1479" spans="1:1" x14ac:dyDescent="0.2">
      <c r="A1479" s="2"/>
    </row>
    <row r="1480" spans="1:1" x14ac:dyDescent="0.2">
      <c r="A1480" s="2"/>
    </row>
    <row r="1481" spans="1:1" x14ac:dyDescent="0.2">
      <c r="A1481" s="2"/>
    </row>
    <row r="1482" spans="1:1" x14ac:dyDescent="0.2">
      <c r="A1482" s="2"/>
    </row>
    <row r="1483" spans="1:1" x14ac:dyDescent="0.2">
      <c r="A1483" s="2"/>
    </row>
    <row r="1484" spans="1:1" x14ac:dyDescent="0.2">
      <c r="A1484" s="2"/>
    </row>
    <row r="1485" spans="1:1" x14ac:dyDescent="0.2">
      <c r="A1485" s="2"/>
    </row>
    <row r="1486" spans="1:1" x14ac:dyDescent="0.2">
      <c r="A1486" s="2"/>
    </row>
    <row r="1487" spans="1:1" x14ac:dyDescent="0.2">
      <c r="A1487" s="2"/>
    </row>
    <row r="1488" spans="1:1" x14ac:dyDescent="0.2">
      <c r="A1488" s="2"/>
    </row>
    <row r="1489" spans="1:1" x14ac:dyDescent="0.2">
      <c r="A1489" s="2"/>
    </row>
    <row r="1490" spans="1:1" x14ac:dyDescent="0.2">
      <c r="A1490" s="2"/>
    </row>
    <row r="1491" spans="1:1" x14ac:dyDescent="0.2">
      <c r="A1491" s="2"/>
    </row>
    <row r="1492" spans="1:1" x14ac:dyDescent="0.2">
      <c r="A1492" s="2"/>
    </row>
    <row r="1493" spans="1:1" x14ac:dyDescent="0.2">
      <c r="A1493" s="2"/>
    </row>
    <row r="1494" spans="1:1" x14ac:dyDescent="0.2">
      <c r="A1494" s="2"/>
    </row>
    <row r="1495" spans="1:1" x14ac:dyDescent="0.2">
      <c r="A1495" s="2"/>
    </row>
    <row r="1496" spans="1:1" x14ac:dyDescent="0.2">
      <c r="A1496" s="2"/>
    </row>
    <row r="1497" spans="1:1" x14ac:dyDescent="0.2">
      <c r="A1497" s="2"/>
    </row>
    <row r="1498" spans="1:1" x14ac:dyDescent="0.2">
      <c r="A1498" s="2"/>
    </row>
    <row r="1499" spans="1:1" x14ac:dyDescent="0.2">
      <c r="A1499" s="2"/>
    </row>
    <row r="1500" spans="1:1" x14ac:dyDescent="0.2">
      <c r="A1500" s="2"/>
    </row>
    <row r="1501" spans="1:1" x14ac:dyDescent="0.2">
      <c r="A1501" s="2"/>
    </row>
    <row r="1502" spans="1:1" x14ac:dyDescent="0.2">
      <c r="A1502" s="2"/>
    </row>
    <row r="1503" spans="1:1" x14ac:dyDescent="0.2">
      <c r="A1503" s="2"/>
    </row>
    <row r="1504" spans="1:1" x14ac:dyDescent="0.2">
      <c r="A1504" s="2"/>
    </row>
    <row r="1505" spans="1:1" x14ac:dyDescent="0.2">
      <c r="A1505" s="2"/>
    </row>
    <row r="1506" spans="1:1" x14ac:dyDescent="0.2">
      <c r="A1506" s="2"/>
    </row>
    <row r="1507" spans="1:1" x14ac:dyDescent="0.2">
      <c r="A1507" s="2"/>
    </row>
    <row r="1508" spans="1:1" x14ac:dyDescent="0.2">
      <c r="A1508" s="2"/>
    </row>
    <row r="1509" spans="1:1" x14ac:dyDescent="0.2">
      <c r="A1509" s="2"/>
    </row>
    <row r="1510" spans="1:1" x14ac:dyDescent="0.2">
      <c r="A1510" s="2"/>
    </row>
    <row r="1511" spans="1:1" x14ac:dyDescent="0.2">
      <c r="A1511" s="2"/>
    </row>
    <row r="1512" spans="1:1" x14ac:dyDescent="0.2">
      <c r="A1512" s="2"/>
    </row>
    <row r="1513" spans="1:1" x14ac:dyDescent="0.2">
      <c r="A1513" s="2"/>
    </row>
    <row r="1514" spans="1:1" x14ac:dyDescent="0.2">
      <c r="A1514" s="2"/>
    </row>
    <row r="1515" spans="1:1" x14ac:dyDescent="0.2">
      <c r="A1515" s="2"/>
    </row>
    <row r="1516" spans="1:1" x14ac:dyDescent="0.2">
      <c r="A1516" s="2"/>
    </row>
    <row r="1517" spans="1:1" x14ac:dyDescent="0.2">
      <c r="A1517" s="2"/>
    </row>
    <row r="1518" spans="1:1" x14ac:dyDescent="0.2">
      <c r="A1518" s="2"/>
    </row>
    <row r="1519" spans="1:1" x14ac:dyDescent="0.2">
      <c r="A1519" s="2"/>
    </row>
    <row r="1520" spans="1:1" x14ac:dyDescent="0.2">
      <c r="A1520" s="2"/>
    </row>
    <row r="1521" spans="1:1" x14ac:dyDescent="0.2">
      <c r="A1521" s="2"/>
    </row>
    <row r="1522" spans="1:1" x14ac:dyDescent="0.2">
      <c r="A1522" s="2"/>
    </row>
    <row r="1523" spans="1:1" x14ac:dyDescent="0.2">
      <c r="A1523" s="2"/>
    </row>
    <row r="1524" spans="1:1" x14ac:dyDescent="0.2">
      <c r="A1524" s="2"/>
    </row>
    <row r="1525" spans="1:1" x14ac:dyDescent="0.2">
      <c r="A1525" s="2"/>
    </row>
    <row r="1526" spans="1:1" x14ac:dyDescent="0.2">
      <c r="A1526" s="2"/>
    </row>
    <row r="1527" spans="1:1" x14ac:dyDescent="0.2">
      <c r="A1527" s="2"/>
    </row>
    <row r="1528" spans="1:1" x14ac:dyDescent="0.2">
      <c r="A1528" s="2"/>
    </row>
    <row r="1529" spans="1:1" x14ac:dyDescent="0.2">
      <c r="A1529" s="2"/>
    </row>
    <row r="1530" spans="1:1" x14ac:dyDescent="0.2">
      <c r="A1530" s="2"/>
    </row>
    <row r="1531" spans="1:1" x14ac:dyDescent="0.2">
      <c r="A1531" s="2"/>
    </row>
    <row r="1532" spans="1:1" x14ac:dyDescent="0.2">
      <c r="A1532" s="2"/>
    </row>
    <row r="1533" spans="1:1" x14ac:dyDescent="0.2">
      <c r="A1533" s="2"/>
    </row>
    <row r="1534" spans="1:1" x14ac:dyDescent="0.2">
      <c r="A1534" s="2"/>
    </row>
    <row r="1535" spans="1:1" x14ac:dyDescent="0.2">
      <c r="A1535" s="2"/>
    </row>
    <row r="1536" spans="1:1" x14ac:dyDescent="0.2">
      <c r="A1536" s="2"/>
    </row>
    <row r="1537" spans="1:1" x14ac:dyDescent="0.2">
      <c r="A1537" s="2"/>
    </row>
    <row r="1538" spans="1:1" x14ac:dyDescent="0.2">
      <c r="A1538" s="2"/>
    </row>
    <row r="1539" spans="1:1" x14ac:dyDescent="0.2">
      <c r="A1539" s="2"/>
    </row>
    <row r="1540" spans="1:1" x14ac:dyDescent="0.2">
      <c r="A1540" s="2"/>
    </row>
    <row r="1541" spans="1:1" x14ac:dyDescent="0.2">
      <c r="A1541" s="2"/>
    </row>
    <row r="1542" spans="1:1" x14ac:dyDescent="0.2">
      <c r="A1542" s="2"/>
    </row>
    <row r="1543" spans="1:1" x14ac:dyDescent="0.2">
      <c r="A1543" s="2"/>
    </row>
    <row r="1544" spans="1:1" x14ac:dyDescent="0.2">
      <c r="A1544" s="2"/>
    </row>
    <row r="1545" spans="1:1" x14ac:dyDescent="0.2">
      <c r="A1545" s="2"/>
    </row>
    <row r="1546" spans="1:1" x14ac:dyDescent="0.2">
      <c r="A1546" s="2"/>
    </row>
    <row r="1547" spans="1:1" x14ac:dyDescent="0.2">
      <c r="A1547" s="2"/>
    </row>
    <row r="1548" spans="1:1" x14ac:dyDescent="0.2">
      <c r="A1548" s="2"/>
    </row>
    <row r="1549" spans="1:1" x14ac:dyDescent="0.2">
      <c r="A1549" s="2"/>
    </row>
    <row r="1550" spans="1:1" x14ac:dyDescent="0.2">
      <c r="A1550" s="2"/>
    </row>
    <row r="1551" spans="1:1" x14ac:dyDescent="0.2">
      <c r="A1551" s="2"/>
    </row>
    <row r="1552" spans="1:1" x14ac:dyDescent="0.2">
      <c r="A1552" s="2"/>
    </row>
    <row r="1553" spans="1:1" x14ac:dyDescent="0.2">
      <c r="A1553" s="2"/>
    </row>
    <row r="1554" spans="1:1" x14ac:dyDescent="0.2">
      <c r="A1554" s="2"/>
    </row>
    <row r="1555" spans="1:1" x14ac:dyDescent="0.2">
      <c r="A1555" s="2"/>
    </row>
    <row r="1556" spans="1:1" x14ac:dyDescent="0.2">
      <c r="A1556" s="2"/>
    </row>
    <row r="1557" spans="1:1" x14ac:dyDescent="0.2">
      <c r="A1557" s="2"/>
    </row>
    <row r="1558" spans="1:1" x14ac:dyDescent="0.2">
      <c r="A1558" s="2"/>
    </row>
    <row r="1559" spans="1:1" x14ac:dyDescent="0.2">
      <c r="A1559" s="2"/>
    </row>
    <row r="1560" spans="1:1" x14ac:dyDescent="0.2">
      <c r="A1560" s="2"/>
    </row>
    <row r="1561" spans="1:1" x14ac:dyDescent="0.2">
      <c r="A1561" s="2"/>
    </row>
    <row r="1562" spans="1:1" x14ac:dyDescent="0.2">
      <c r="A1562" s="2"/>
    </row>
    <row r="1563" spans="1:1" x14ac:dyDescent="0.2">
      <c r="A1563" s="2"/>
    </row>
    <row r="1564" spans="1:1" x14ac:dyDescent="0.2">
      <c r="A1564" s="2"/>
    </row>
    <row r="1565" spans="1:1" x14ac:dyDescent="0.2">
      <c r="A1565" s="2"/>
    </row>
    <row r="1566" spans="1:1" x14ac:dyDescent="0.2">
      <c r="A1566" s="2"/>
    </row>
    <row r="1567" spans="1:1" x14ac:dyDescent="0.2">
      <c r="A1567" s="2"/>
    </row>
    <row r="1568" spans="1:1" x14ac:dyDescent="0.2">
      <c r="A1568" s="2"/>
    </row>
    <row r="1569" spans="1:1" x14ac:dyDescent="0.2">
      <c r="A1569" s="2"/>
    </row>
    <row r="1570" spans="1:1" x14ac:dyDescent="0.2">
      <c r="A1570" s="2"/>
    </row>
    <row r="1571" spans="1:1" x14ac:dyDescent="0.2">
      <c r="A1571" s="2"/>
    </row>
    <row r="1572" spans="1:1" x14ac:dyDescent="0.2">
      <c r="A1572" s="2"/>
    </row>
    <row r="1573" spans="1:1" x14ac:dyDescent="0.2">
      <c r="A1573" s="2"/>
    </row>
    <row r="1574" spans="1:1" x14ac:dyDescent="0.2">
      <c r="A1574" s="2"/>
    </row>
    <row r="1575" spans="1:1" x14ac:dyDescent="0.2">
      <c r="A1575" s="2"/>
    </row>
    <row r="1576" spans="1:1" x14ac:dyDescent="0.2">
      <c r="A1576" s="2"/>
    </row>
    <row r="1577" spans="1:1" x14ac:dyDescent="0.2">
      <c r="A1577" s="2"/>
    </row>
    <row r="1578" spans="1:1" x14ac:dyDescent="0.2">
      <c r="A1578" s="2"/>
    </row>
    <row r="1579" spans="1:1" x14ac:dyDescent="0.2">
      <c r="A1579" s="2"/>
    </row>
    <row r="1580" spans="1:1" x14ac:dyDescent="0.2">
      <c r="A1580" s="2"/>
    </row>
    <row r="1581" spans="1:1" x14ac:dyDescent="0.2">
      <c r="A1581" s="2"/>
    </row>
    <row r="1582" spans="1:1" x14ac:dyDescent="0.2">
      <c r="A1582" s="2"/>
    </row>
    <row r="1583" spans="1:1" x14ac:dyDescent="0.2">
      <c r="A1583" s="2"/>
    </row>
    <row r="1584" spans="1:1" x14ac:dyDescent="0.2">
      <c r="A1584" s="2"/>
    </row>
    <row r="1585" spans="1:1" x14ac:dyDescent="0.2">
      <c r="A1585" s="2"/>
    </row>
    <row r="1586" spans="1:1" x14ac:dyDescent="0.2">
      <c r="A1586" s="2"/>
    </row>
    <row r="1587" spans="1:1" x14ac:dyDescent="0.2">
      <c r="A1587" s="2"/>
    </row>
    <row r="1588" spans="1:1" x14ac:dyDescent="0.2">
      <c r="A1588" s="2"/>
    </row>
    <row r="1589" spans="1:1" x14ac:dyDescent="0.2">
      <c r="A1589" s="2"/>
    </row>
    <row r="1590" spans="1:1" x14ac:dyDescent="0.2">
      <c r="A1590" s="2"/>
    </row>
    <row r="1591" spans="1:1" x14ac:dyDescent="0.2">
      <c r="A1591" s="2"/>
    </row>
    <row r="1592" spans="1:1" x14ac:dyDescent="0.2">
      <c r="A1592" s="2"/>
    </row>
    <row r="1593" spans="1:1" x14ac:dyDescent="0.2">
      <c r="A1593" s="2"/>
    </row>
    <row r="1594" spans="1:1" x14ac:dyDescent="0.2">
      <c r="A1594" s="2"/>
    </row>
    <row r="1595" spans="1:1" x14ac:dyDescent="0.2">
      <c r="A1595" s="2"/>
    </row>
    <row r="1596" spans="1:1" x14ac:dyDescent="0.2">
      <c r="A1596" s="2"/>
    </row>
    <row r="1597" spans="1:1" x14ac:dyDescent="0.2">
      <c r="A1597" s="2"/>
    </row>
    <row r="1598" spans="1:1" x14ac:dyDescent="0.2">
      <c r="A1598" s="2"/>
    </row>
    <row r="1599" spans="1:1" x14ac:dyDescent="0.2">
      <c r="A1599" s="2"/>
    </row>
    <row r="1600" spans="1:1" x14ac:dyDescent="0.2">
      <c r="A1600" s="2"/>
    </row>
    <row r="1601" spans="1:1" x14ac:dyDescent="0.2">
      <c r="A1601" s="2"/>
    </row>
    <row r="1602" spans="1:1" x14ac:dyDescent="0.2">
      <c r="A1602" s="2"/>
    </row>
    <row r="1603" spans="1:1" x14ac:dyDescent="0.2">
      <c r="A1603" s="2"/>
    </row>
    <row r="1604" spans="1:1" x14ac:dyDescent="0.2">
      <c r="A1604" s="2"/>
    </row>
    <row r="1605" spans="1:1" x14ac:dyDescent="0.2">
      <c r="A1605" s="2"/>
    </row>
    <row r="1606" spans="1:1" x14ac:dyDescent="0.2">
      <c r="A1606" s="2"/>
    </row>
    <row r="1607" spans="1:1" x14ac:dyDescent="0.2">
      <c r="A1607" s="2"/>
    </row>
    <row r="1608" spans="1:1" x14ac:dyDescent="0.2">
      <c r="A1608" s="2"/>
    </row>
    <row r="1609" spans="1:1" x14ac:dyDescent="0.2">
      <c r="A1609" s="2"/>
    </row>
    <row r="1610" spans="1:1" x14ac:dyDescent="0.2">
      <c r="A1610" s="2"/>
    </row>
    <row r="1611" spans="1:1" x14ac:dyDescent="0.2">
      <c r="A1611" s="2"/>
    </row>
    <row r="1612" spans="1:1" x14ac:dyDescent="0.2">
      <c r="A1612" s="2"/>
    </row>
    <row r="1613" spans="1:1" x14ac:dyDescent="0.2">
      <c r="A1613" s="2"/>
    </row>
    <row r="1614" spans="1:1" x14ac:dyDescent="0.2">
      <c r="A1614" s="2"/>
    </row>
    <row r="1615" spans="1:1" x14ac:dyDescent="0.2">
      <c r="A1615" s="2"/>
    </row>
    <row r="1616" spans="1:1" x14ac:dyDescent="0.2">
      <c r="A1616" s="2"/>
    </row>
    <row r="1617" spans="1:1" x14ac:dyDescent="0.2">
      <c r="A1617" s="2"/>
    </row>
    <row r="1618" spans="1:1" x14ac:dyDescent="0.2">
      <c r="A1618" s="2"/>
    </row>
    <row r="1619" spans="1:1" x14ac:dyDescent="0.2">
      <c r="A1619" s="2"/>
    </row>
    <row r="1620" spans="1:1" x14ac:dyDescent="0.2">
      <c r="A1620" s="2"/>
    </row>
    <row r="1621" spans="1:1" x14ac:dyDescent="0.2">
      <c r="A1621" s="2"/>
    </row>
    <row r="1622" spans="1:1" x14ac:dyDescent="0.2">
      <c r="A1622" s="2"/>
    </row>
    <row r="1623" spans="1:1" x14ac:dyDescent="0.2">
      <c r="A1623" s="2"/>
    </row>
    <row r="1624" spans="1:1" x14ac:dyDescent="0.2">
      <c r="A1624" s="2"/>
    </row>
    <row r="1625" spans="1:1" x14ac:dyDescent="0.2">
      <c r="A1625" s="2"/>
    </row>
    <row r="1626" spans="1:1" x14ac:dyDescent="0.2">
      <c r="A1626" s="2"/>
    </row>
    <row r="1627" spans="1:1" x14ac:dyDescent="0.2">
      <c r="A1627" s="2"/>
    </row>
    <row r="1628" spans="1:1" x14ac:dyDescent="0.2">
      <c r="A1628" s="2"/>
    </row>
    <row r="1629" spans="1:1" x14ac:dyDescent="0.2">
      <c r="A1629" s="2"/>
    </row>
    <row r="1630" spans="1:1" x14ac:dyDescent="0.2">
      <c r="A1630" s="2"/>
    </row>
    <row r="1631" spans="1:1" x14ac:dyDescent="0.2">
      <c r="A1631" s="2"/>
    </row>
    <row r="1632" spans="1:1" x14ac:dyDescent="0.2">
      <c r="A1632" s="2"/>
    </row>
    <row r="1633" spans="1:1" x14ac:dyDescent="0.2">
      <c r="A1633" s="2"/>
    </row>
    <row r="1634" spans="1:1" x14ac:dyDescent="0.2">
      <c r="A1634" s="2"/>
    </row>
    <row r="1635" spans="1:1" x14ac:dyDescent="0.2">
      <c r="A1635" s="2"/>
    </row>
    <row r="1636" spans="1:1" x14ac:dyDescent="0.2">
      <c r="A1636" s="2"/>
    </row>
    <row r="1637" spans="1:1" x14ac:dyDescent="0.2">
      <c r="A1637" s="2"/>
    </row>
    <row r="1638" spans="1:1" x14ac:dyDescent="0.2">
      <c r="A1638" s="2"/>
    </row>
    <row r="1639" spans="1:1" x14ac:dyDescent="0.2">
      <c r="A1639" s="2"/>
    </row>
    <row r="1640" spans="1:1" x14ac:dyDescent="0.2">
      <c r="A1640" s="2"/>
    </row>
    <row r="1641" spans="1:1" x14ac:dyDescent="0.2">
      <c r="A1641" s="2"/>
    </row>
    <row r="1642" spans="1:1" x14ac:dyDescent="0.2">
      <c r="A1642" s="2"/>
    </row>
    <row r="1643" spans="1:1" x14ac:dyDescent="0.2">
      <c r="A1643" s="2"/>
    </row>
    <row r="1644" spans="1:1" x14ac:dyDescent="0.2">
      <c r="A1644" s="2"/>
    </row>
    <row r="1645" spans="1:1" x14ac:dyDescent="0.2">
      <c r="A1645" s="2"/>
    </row>
    <row r="1646" spans="1:1" x14ac:dyDescent="0.2">
      <c r="A1646" s="2"/>
    </row>
    <row r="1647" spans="1:1" x14ac:dyDescent="0.2">
      <c r="A1647" s="2"/>
    </row>
    <row r="1648" spans="1:1" x14ac:dyDescent="0.2">
      <c r="A1648" s="2"/>
    </row>
    <row r="1649" spans="1:1" x14ac:dyDescent="0.2">
      <c r="A1649" s="2"/>
    </row>
    <row r="1650" spans="1:1" x14ac:dyDescent="0.2">
      <c r="A1650" s="2"/>
    </row>
    <row r="1651" spans="1:1" x14ac:dyDescent="0.2">
      <c r="A1651" s="2"/>
    </row>
    <row r="1652" spans="1:1" x14ac:dyDescent="0.2">
      <c r="A1652" s="2"/>
    </row>
    <row r="1653" spans="1:1" x14ac:dyDescent="0.2">
      <c r="A1653" s="2"/>
    </row>
    <row r="1654" spans="1:1" x14ac:dyDescent="0.2">
      <c r="A1654" s="2"/>
    </row>
    <row r="1655" spans="1:1" x14ac:dyDescent="0.2">
      <c r="A1655" s="2"/>
    </row>
    <row r="1656" spans="1:1" x14ac:dyDescent="0.2">
      <c r="A1656" s="2"/>
    </row>
    <row r="1657" spans="1:1" x14ac:dyDescent="0.2">
      <c r="A1657" s="2"/>
    </row>
    <row r="1658" spans="1:1" x14ac:dyDescent="0.2">
      <c r="A1658" s="2"/>
    </row>
    <row r="1659" spans="1:1" x14ac:dyDescent="0.2">
      <c r="A1659" s="2"/>
    </row>
    <row r="1660" spans="1:1" x14ac:dyDescent="0.2">
      <c r="A1660" s="2"/>
    </row>
    <row r="1661" spans="1:1" x14ac:dyDescent="0.2">
      <c r="A1661" s="2"/>
    </row>
    <row r="1662" spans="1:1" x14ac:dyDescent="0.2">
      <c r="A1662" s="2"/>
    </row>
    <row r="1663" spans="1:1" x14ac:dyDescent="0.2">
      <c r="A1663" s="2"/>
    </row>
    <row r="1664" spans="1:1" x14ac:dyDescent="0.2">
      <c r="A1664" s="2"/>
    </row>
    <row r="1665" spans="1:1" x14ac:dyDescent="0.2">
      <c r="A1665" s="2"/>
    </row>
    <row r="1666" spans="1:1" x14ac:dyDescent="0.2">
      <c r="A1666" s="2"/>
    </row>
    <row r="1667" spans="1:1" x14ac:dyDescent="0.2">
      <c r="A1667" s="2"/>
    </row>
    <row r="1668" spans="1:1" x14ac:dyDescent="0.2">
      <c r="A1668" s="2"/>
    </row>
    <row r="1669" spans="1:1" x14ac:dyDescent="0.2">
      <c r="A1669" s="2"/>
    </row>
    <row r="1670" spans="1:1" x14ac:dyDescent="0.2">
      <c r="A1670" s="2"/>
    </row>
    <row r="1671" spans="1:1" x14ac:dyDescent="0.2">
      <c r="A1671" s="2"/>
    </row>
    <row r="1672" spans="1:1" x14ac:dyDescent="0.2">
      <c r="A1672" s="2"/>
    </row>
    <row r="1673" spans="1:1" x14ac:dyDescent="0.2">
      <c r="A1673" s="2"/>
    </row>
    <row r="1674" spans="1:1" x14ac:dyDescent="0.2">
      <c r="A1674" s="2"/>
    </row>
    <row r="1675" spans="1:1" x14ac:dyDescent="0.2">
      <c r="A1675" s="2"/>
    </row>
    <row r="1676" spans="1:1" x14ac:dyDescent="0.2">
      <c r="A1676" s="2"/>
    </row>
    <row r="1677" spans="1:1" x14ac:dyDescent="0.2">
      <c r="A1677" s="2"/>
    </row>
    <row r="1678" spans="1:1" x14ac:dyDescent="0.2">
      <c r="A1678" s="2"/>
    </row>
    <row r="1679" spans="1:1" x14ac:dyDescent="0.2">
      <c r="A1679" s="2"/>
    </row>
    <row r="1680" spans="1:1" x14ac:dyDescent="0.2">
      <c r="A1680" s="2"/>
    </row>
    <row r="1681" spans="1:1" x14ac:dyDescent="0.2">
      <c r="A1681" s="2"/>
    </row>
    <row r="1682" spans="1:1" x14ac:dyDescent="0.2">
      <c r="A1682" s="2"/>
    </row>
    <row r="1683" spans="1:1" x14ac:dyDescent="0.2">
      <c r="A1683" s="2"/>
    </row>
    <row r="1684" spans="1:1" x14ac:dyDescent="0.2">
      <c r="A1684" s="2"/>
    </row>
    <row r="1685" spans="1:1" x14ac:dyDescent="0.2">
      <c r="A1685" s="2"/>
    </row>
    <row r="1686" spans="1:1" x14ac:dyDescent="0.2">
      <c r="A1686" s="2"/>
    </row>
    <row r="1687" spans="1:1" x14ac:dyDescent="0.2">
      <c r="A1687" s="2"/>
    </row>
    <row r="1688" spans="1:1" x14ac:dyDescent="0.2">
      <c r="A1688" s="2"/>
    </row>
    <row r="1689" spans="1:1" x14ac:dyDescent="0.2">
      <c r="A1689" s="2"/>
    </row>
    <row r="1690" spans="1:1" x14ac:dyDescent="0.2">
      <c r="A1690" s="2"/>
    </row>
    <row r="1691" spans="1:1" x14ac:dyDescent="0.2">
      <c r="A1691" s="2"/>
    </row>
    <row r="1692" spans="1:1" x14ac:dyDescent="0.2">
      <c r="A1692" s="2"/>
    </row>
    <row r="1693" spans="1:1" x14ac:dyDescent="0.2">
      <c r="A1693" s="2"/>
    </row>
    <row r="1694" spans="1:1" x14ac:dyDescent="0.2">
      <c r="A1694" s="2"/>
    </row>
    <row r="1695" spans="1:1" x14ac:dyDescent="0.2">
      <c r="A1695" s="2"/>
    </row>
    <row r="1696" spans="1:1" x14ac:dyDescent="0.2">
      <c r="A1696" s="2"/>
    </row>
    <row r="1697" spans="1:1" x14ac:dyDescent="0.2">
      <c r="A1697" s="2"/>
    </row>
    <row r="1698" spans="1:1" x14ac:dyDescent="0.2">
      <c r="A1698" s="2"/>
    </row>
    <row r="1699" spans="1:1" x14ac:dyDescent="0.2">
      <c r="A1699" s="2"/>
    </row>
    <row r="1700" spans="1:1" x14ac:dyDescent="0.2">
      <c r="A1700" s="2"/>
    </row>
    <row r="1701" spans="1:1" x14ac:dyDescent="0.2">
      <c r="A1701" s="2"/>
    </row>
    <row r="1702" spans="1:1" x14ac:dyDescent="0.2">
      <c r="A1702" s="2"/>
    </row>
    <row r="1703" spans="1:1" x14ac:dyDescent="0.2">
      <c r="A1703" s="2"/>
    </row>
    <row r="1704" spans="1:1" x14ac:dyDescent="0.2">
      <c r="A1704" s="2"/>
    </row>
    <row r="1705" spans="1:1" x14ac:dyDescent="0.2">
      <c r="A1705" s="2"/>
    </row>
    <row r="1706" spans="1:1" x14ac:dyDescent="0.2">
      <c r="A1706" s="2"/>
    </row>
    <row r="1707" spans="1:1" x14ac:dyDescent="0.2">
      <c r="A1707" s="2"/>
    </row>
    <row r="1708" spans="1:1" x14ac:dyDescent="0.2">
      <c r="A1708" s="2"/>
    </row>
    <row r="1709" spans="1:1" x14ac:dyDescent="0.2">
      <c r="A1709" s="2"/>
    </row>
    <row r="1710" spans="1:1" x14ac:dyDescent="0.2">
      <c r="A1710" s="2"/>
    </row>
    <row r="1711" spans="1:1" x14ac:dyDescent="0.2">
      <c r="A1711" s="2"/>
    </row>
    <row r="1712" spans="1:1" x14ac:dyDescent="0.2">
      <c r="A1712" s="2"/>
    </row>
    <row r="1713" spans="1:1" x14ac:dyDescent="0.2">
      <c r="A1713" s="2"/>
    </row>
    <row r="1714" spans="1:1" x14ac:dyDescent="0.2">
      <c r="A1714" s="2"/>
    </row>
    <row r="1715" spans="1:1" x14ac:dyDescent="0.2">
      <c r="A1715" s="2"/>
    </row>
    <row r="1716" spans="1:1" x14ac:dyDescent="0.2">
      <c r="A1716" s="2"/>
    </row>
    <row r="1717" spans="1:1" x14ac:dyDescent="0.2">
      <c r="A1717" s="2"/>
    </row>
    <row r="1718" spans="1:1" x14ac:dyDescent="0.2">
      <c r="A1718" s="2"/>
    </row>
    <row r="1719" spans="1:1" x14ac:dyDescent="0.2">
      <c r="A1719" s="2"/>
    </row>
    <row r="1720" spans="1:1" x14ac:dyDescent="0.2">
      <c r="A1720" s="2"/>
    </row>
    <row r="1721" spans="1:1" x14ac:dyDescent="0.2">
      <c r="A1721" s="2"/>
    </row>
    <row r="1722" spans="1:1" x14ac:dyDescent="0.2">
      <c r="A1722" s="2"/>
    </row>
    <row r="1723" spans="1:1" x14ac:dyDescent="0.2">
      <c r="A1723" s="2"/>
    </row>
    <row r="1724" spans="1:1" x14ac:dyDescent="0.2">
      <c r="A1724" s="2"/>
    </row>
    <row r="1725" spans="1:1" x14ac:dyDescent="0.2">
      <c r="A1725" s="2"/>
    </row>
    <row r="1726" spans="1:1" x14ac:dyDescent="0.2">
      <c r="A1726" s="2"/>
    </row>
    <row r="1727" spans="1:1" x14ac:dyDescent="0.2">
      <c r="A1727" s="2"/>
    </row>
    <row r="1728" spans="1:1" x14ac:dyDescent="0.2">
      <c r="A1728" s="2"/>
    </row>
    <row r="1729" spans="1:1" x14ac:dyDescent="0.2">
      <c r="A1729" s="2"/>
    </row>
    <row r="1730" spans="1:1" x14ac:dyDescent="0.2">
      <c r="A1730" s="2"/>
    </row>
    <row r="1731" spans="1:1" x14ac:dyDescent="0.2">
      <c r="A1731" s="2"/>
    </row>
    <row r="1732" spans="1:1" x14ac:dyDescent="0.2">
      <c r="A1732" s="2"/>
    </row>
    <row r="1733" spans="1:1" x14ac:dyDescent="0.2">
      <c r="A1733" s="2"/>
    </row>
    <row r="1734" spans="1:1" x14ac:dyDescent="0.2">
      <c r="A1734" s="2"/>
    </row>
    <row r="1735" spans="1:1" x14ac:dyDescent="0.2">
      <c r="A1735" s="2"/>
    </row>
    <row r="1736" spans="1:1" x14ac:dyDescent="0.2">
      <c r="A1736" s="2"/>
    </row>
    <row r="1737" spans="1:1" x14ac:dyDescent="0.2">
      <c r="A1737" s="2"/>
    </row>
    <row r="1738" spans="1:1" x14ac:dyDescent="0.2">
      <c r="A1738" s="2"/>
    </row>
    <row r="1739" spans="1:1" x14ac:dyDescent="0.2">
      <c r="A1739" s="2"/>
    </row>
    <row r="1740" spans="1:1" x14ac:dyDescent="0.2">
      <c r="A1740" s="2"/>
    </row>
    <row r="1741" spans="1:1" x14ac:dyDescent="0.2">
      <c r="A1741" s="2"/>
    </row>
    <row r="1742" spans="1:1" x14ac:dyDescent="0.2">
      <c r="A1742" s="2"/>
    </row>
    <row r="1743" spans="1:1" x14ac:dyDescent="0.2">
      <c r="A1743" s="2"/>
    </row>
    <row r="1744" spans="1:1" x14ac:dyDescent="0.2">
      <c r="A1744" s="2"/>
    </row>
    <row r="1745" spans="1:1" x14ac:dyDescent="0.2">
      <c r="A1745" s="2"/>
    </row>
    <row r="1746" spans="1:1" x14ac:dyDescent="0.2">
      <c r="A1746" s="2"/>
    </row>
    <row r="1747" spans="1:1" x14ac:dyDescent="0.2">
      <c r="A1747" s="2"/>
    </row>
    <row r="1748" spans="1:1" x14ac:dyDescent="0.2">
      <c r="A1748" s="2"/>
    </row>
    <row r="1749" spans="1:1" x14ac:dyDescent="0.2">
      <c r="A1749" s="2"/>
    </row>
    <row r="1750" spans="1:1" x14ac:dyDescent="0.2">
      <c r="A1750" s="2"/>
    </row>
    <row r="1751" spans="1:1" x14ac:dyDescent="0.2">
      <c r="A1751" s="2"/>
    </row>
    <row r="1752" spans="1:1" x14ac:dyDescent="0.2">
      <c r="A1752" s="2"/>
    </row>
    <row r="1753" spans="1:1" x14ac:dyDescent="0.2">
      <c r="A1753" s="2"/>
    </row>
    <row r="1754" spans="1:1" x14ac:dyDescent="0.2">
      <c r="A1754" s="2"/>
    </row>
    <row r="1755" spans="1:1" x14ac:dyDescent="0.2">
      <c r="A1755" s="2"/>
    </row>
    <row r="1756" spans="1:1" x14ac:dyDescent="0.2">
      <c r="A1756" s="2"/>
    </row>
    <row r="1757" spans="1:1" x14ac:dyDescent="0.2">
      <c r="A1757" s="2"/>
    </row>
    <row r="1758" spans="1:1" x14ac:dyDescent="0.2">
      <c r="A1758" s="2"/>
    </row>
    <row r="1759" spans="1:1" x14ac:dyDescent="0.2">
      <c r="A1759" s="2"/>
    </row>
    <row r="1760" spans="1:1" x14ac:dyDescent="0.2">
      <c r="A1760" s="2"/>
    </row>
    <row r="1761" spans="1:1" x14ac:dyDescent="0.2">
      <c r="A1761" s="2"/>
    </row>
    <row r="1762" spans="1:1" x14ac:dyDescent="0.2">
      <c r="A1762" s="2"/>
    </row>
    <row r="1763" spans="1:1" x14ac:dyDescent="0.2">
      <c r="A1763" s="2"/>
    </row>
    <row r="1764" spans="1:1" x14ac:dyDescent="0.2">
      <c r="A1764" s="2"/>
    </row>
    <row r="1765" spans="1:1" x14ac:dyDescent="0.2">
      <c r="A1765" s="2"/>
    </row>
    <row r="1766" spans="1:1" x14ac:dyDescent="0.2">
      <c r="A1766" s="2"/>
    </row>
    <row r="1767" spans="1:1" x14ac:dyDescent="0.2">
      <c r="A1767" s="2"/>
    </row>
    <row r="1768" spans="1:1" x14ac:dyDescent="0.2">
      <c r="A1768" s="2"/>
    </row>
    <row r="1769" spans="1:1" x14ac:dyDescent="0.2">
      <c r="A1769" s="2"/>
    </row>
    <row r="1770" spans="1:1" x14ac:dyDescent="0.2">
      <c r="A1770" s="2"/>
    </row>
    <row r="1771" spans="1:1" x14ac:dyDescent="0.2">
      <c r="A1771" s="2"/>
    </row>
    <row r="1772" spans="1:1" x14ac:dyDescent="0.2">
      <c r="A1772" s="2"/>
    </row>
    <row r="1773" spans="1:1" x14ac:dyDescent="0.2">
      <c r="A1773" s="2"/>
    </row>
    <row r="1774" spans="1:1" x14ac:dyDescent="0.2">
      <c r="A1774" s="2"/>
    </row>
    <row r="1775" spans="1:1" x14ac:dyDescent="0.2">
      <c r="A1775" s="2"/>
    </row>
    <row r="1776" spans="1:1" x14ac:dyDescent="0.2">
      <c r="A1776" s="2"/>
    </row>
    <row r="1777" spans="1:1" x14ac:dyDescent="0.2">
      <c r="A1777" s="2"/>
    </row>
    <row r="1778" spans="1:1" x14ac:dyDescent="0.2">
      <c r="A1778" s="2"/>
    </row>
    <row r="1779" spans="1:1" x14ac:dyDescent="0.2">
      <c r="A1779" s="2"/>
    </row>
    <row r="1780" spans="1:1" x14ac:dyDescent="0.2">
      <c r="A1780" s="2"/>
    </row>
    <row r="1781" spans="1:1" x14ac:dyDescent="0.2">
      <c r="A1781" s="2"/>
    </row>
    <row r="1782" spans="1:1" x14ac:dyDescent="0.2">
      <c r="A1782" s="2"/>
    </row>
    <row r="1783" spans="1:1" x14ac:dyDescent="0.2">
      <c r="A1783" s="2"/>
    </row>
    <row r="1784" spans="1:1" x14ac:dyDescent="0.2">
      <c r="A1784" s="2"/>
    </row>
    <row r="1785" spans="1:1" x14ac:dyDescent="0.2">
      <c r="A1785" s="2"/>
    </row>
    <row r="1786" spans="1:1" x14ac:dyDescent="0.2">
      <c r="A1786" s="2"/>
    </row>
    <row r="1787" spans="1:1" x14ac:dyDescent="0.2">
      <c r="A1787" s="2"/>
    </row>
    <row r="1788" spans="1:1" x14ac:dyDescent="0.2">
      <c r="A1788" s="2"/>
    </row>
    <row r="1789" spans="1:1" x14ac:dyDescent="0.2">
      <c r="A1789" s="2"/>
    </row>
    <row r="1790" spans="1:1" x14ac:dyDescent="0.2">
      <c r="A1790" s="2"/>
    </row>
    <row r="1791" spans="1:1" x14ac:dyDescent="0.2">
      <c r="A1791" s="2"/>
    </row>
    <row r="1792" spans="1:1" x14ac:dyDescent="0.2">
      <c r="A1792" s="2"/>
    </row>
    <row r="1793" spans="1:1" x14ac:dyDescent="0.2">
      <c r="A1793" s="2"/>
    </row>
    <row r="1794" spans="1:1" x14ac:dyDescent="0.2">
      <c r="A1794" s="2"/>
    </row>
    <row r="1795" spans="1:1" x14ac:dyDescent="0.2">
      <c r="A1795" s="2"/>
    </row>
    <row r="1796" spans="1:1" x14ac:dyDescent="0.2">
      <c r="A1796" s="2"/>
    </row>
    <row r="1797" spans="1:1" x14ac:dyDescent="0.2">
      <c r="A1797" s="2"/>
    </row>
    <row r="1798" spans="1:1" x14ac:dyDescent="0.2">
      <c r="A1798" s="2"/>
    </row>
    <row r="1799" spans="1:1" x14ac:dyDescent="0.2">
      <c r="A1799" s="2"/>
    </row>
    <row r="1800" spans="1:1" x14ac:dyDescent="0.2">
      <c r="A1800" s="2"/>
    </row>
    <row r="1801" spans="1:1" x14ac:dyDescent="0.2">
      <c r="A1801" s="2"/>
    </row>
    <row r="1802" spans="1:1" x14ac:dyDescent="0.2">
      <c r="A1802" s="2"/>
    </row>
    <row r="1803" spans="1:1" x14ac:dyDescent="0.2">
      <c r="A1803" s="2"/>
    </row>
    <row r="1804" spans="1:1" x14ac:dyDescent="0.2">
      <c r="A1804" s="2"/>
    </row>
    <row r="1805" spans="1:1" x14ac:dyDescent="0.2">
      <c r="A1805" s="2"/>
    </row>
    <row r="1806" spans="1:1" x14ac:dyDescent="0.2">
      <c r="A1806" s="2"/>
    </row>
    <row r="1807" spans="1:1" x14ac:dyDescent="0.2">
      <c r="A1807" s="2"/>
    </row>
    <row r="1808" spans="1:1" x14ac:dyDescent="0.2">
      <c r="A1808" s="2"/>
    </row>
    <row r="1809" spans="1:1" x14ac:dyDescent="0.2">
      <c r="A1809" s="2"/>
    </row>
    <row r="1810" spans="1:1" x14ac:dyDescent="0.2">
      <c r="A1810" s="2"/>
    </row>
    <row r="1811" spans="1:1" x14ac:dyDescent="0.2">
      <c r="A1811" s="2"/>
    </row>
    <row r="1812" spans="1:1" x14ac:dyDescent="0.2">
      <c r="A1812" s="2"/>
    </row>
    <row r="1813" spans="1:1" x14ac:dyDescent="0.2">
      <c r="A1813" s="2"/>
    </row>
    <row r="1814" spans="1:1" x14ac:dyDescent="0.2">
      <c r="A1814" s="2"/>
    </row>
    <row r="1815" spans="1:1" x14ac:dyDescent="0.2">
      <c r="A1815" s="2"/>
    </row>
    <row r="1816" spans="1:1" x14ac:dyDescent="0.2">
      <c r="A1816" s="2"/>
    </row>
    <row r="1817" spans="1:1" x14ac:dyDescent="0.2">
      <c r="A1817" s="2"/>
    </row>
    <row r="1818" spans="1:1" x14ac:dyDescent="0.2">
      <c r="A1818" s="2"/>
    </row>
    <row r="1819" spans="1:1" x14ac:dyDescent="0.2">
      <c r="A1819" s="2"/>
    </row>
    <row r="1820" spans="1:1" x14ac:dyDescent="0.2">
      <c r="A1820" s="2"/>
    </row>
    <row r="1821" spans="1:1" x14ac:dyDescent="0.2">
      <c r="A1821" s="2"/>
    </row>
    <row r="1822" spans="1:1" x14ac:dyDescent="0.2">
      <c r="A1822" s="2"/>
    </row>
    <row r="1823" spans="1:1" x14ac:dyDescent="0.2">
      <c r="A1823" s="2"/>
    </row>
    <row r="1824" spans="1:1" x14ac:dyDescent="0.2">
      <c r="A1824" s="2"/>
    </row>
    <row r="1825" spans="1:1" x14ac:dyDescent="0.2">
      <c r="A1825" s="2"/>
    </row>
    <row r="1826" spans="1:1" x14ac:dyDescent="0.2">
      <c r="A1826" s="2"/>
    </row>
    <row r="1827" spans="1:1" x14ac:dyDescent="0.2">
      <c r="A1827" s="2"/>
    </row>
    <row r="1828" spans="1:1" x14ac:dyDescent="0.2">
      <c r="A1828" s="2"/>
    </row>
    <row r="1829" spans="1:1" x14ac:dyDescent="0.2">
      <c r="A1829" s="2"/>
    </row>
    <row r="1830" spans="1:1" x14ac:dyDescent="0.2">
      <c r="A1830" s="2"/>
    </row>
    <row r="1831" spans="1:1" x14ac:dyDescent="0.2">
      <c r="A1831" s="2"/>
    </row>
    <row r="1832" spans="1:1" x14ac:dyDescent="0.2">
      <c r="A1832" s="2"/>
    </row>
    <row r="1833" spans="1:1" x14ac:dyDescent="0.2">
      <c r="A1833" s="2"/>
    </row>
    <row r="1834" spans="1:1" x14ac:dyDescent="0.2">
      <c r="A1834" s="2"/>
    </row>
    <row r="1835" spans="1:1" x14ac:dyDescent="0.2">
      <c r="A1835" s="2"/>
    </row>
    <row r="1836" spans="1:1" x14ac:dyDescent="0.2">
      <c r="A1836" s="2"/>
    </row>
    <row r="1837" spans="1:1" x14ac:dyDescent="0.2">
      <c r="A1837" s="2"/>
    </row>
    <row r="1838" spans="1:1" x14ac:dyDescent="0.2">
      <c r="A1838" s="2"/>
    </row>
    <row r="1839" spans="1:1" x14ac:dyDescent="0.2">
      <c r="A1839" s="2"/>
    </row>
    <row r="1840" spans="1:1" x14ac:dyDescent="0.2">
      <c r="A1840" s="2"/>
    </row>
    <row r="1841" spans="1:1" x14ac:dyDescent="0.2">
      <c r="A1841" s="2"/>
    </row>
    <row r="1842" spans="1:1" x14ac:dyDescent="0.2">
      <c r="A1842" s="2"/>
    </row>
    <row r="1843" spans="1:1" x14ac:dyDescent="0.2">
      <c r="A1843" s="2"/>
    </row>
    <row r="1844" spans="1:1" x14ac:dyDescent="0.2">
      <c r="A1844" s="2"/>
    </row>
    <row r="1845" spans="1:1" x14ac:dyDescent="0.2">
      <c r="A1845" s="2"/>
    </row>
    <row r="1846" spans="1:1" x14ac:dyDescent="0.2">
      <c r="A1846" s="2"/>
    </row>
    <row r="1847" spans="1:1" x14ac:dyDescent="0.2">
      <c r="A1847" s="2"/>
    </row>
    <row r="1848" spans="1:1" x14ac:dyDescent="0.2">
      <c r="A1848" s="2"/>
    </row>
    <row r="1849" spans="1:1" x14ac:dyDescent="0.2">
      <c r="A1849" s="2"/>
    </row>
    <row r="1850" spans="1:1" x14ac:dyDescent="0.2">
      <c r="A1850" s="2"/>
    </row>
    <row r="1851" spans="1:1" x14ac:dyDescent="0.2">
      <c r="A1851" s="2"/>
    </row>
    <row r="1852" spans="1:1" x14ac:dyDescent="0.2">
      <c r="A1852" s="2"/>
    </row>
    <row r="1853" spans="1:1" x14ac:dyDescent="0.2">
      <c r="A1853" s="2"/>
    </row>
    <row r="1854" spans="1:1" x14ac:dyDescent="0.2">
      <c r="A1854" s="2"/>
    </row>
    <row r="1855" spans="1:1" x14ac:dyDescent="0.2">
      <c r="A1855" s="2"/>
    </row>
    <row r="1856" spans="1:1" x14ac:dyDescent="0.2">
      <c r="A1856" s="2"/>
    </row>
    <row r="1857" spans="1:1" x14ac:dyDescent="0.2">
      <c r="A1857" s="2"/>
    </row>
    <row r="1858" spans="1:1" x14ac:dyDescent="0.2">
      <c r="A1858" s="2"/>
    </row>
    <row r="1859" spans="1:1" x14ac:dyDescent="0.2">
      <c r="A1859" s="2"/>
    </row>
    <row r="1860" spans="1:1" x14ac:dyDescent="0.2">
      <c r="A1860" s="2"/>
    </row>
    <row r="1861" spans="1:1" x14ac:dyDescent="0.2">
      <c r="A1861" s="2"/>
    </row>
    <row r="1862" spans="1:1" x14ac:dyDescent="0.2">
      <c r="A1862" s="2"/>
    </row>
    <row r="1863" spans="1:1" x14ac:dyDescent="0.2">
      <c r="A1863" s="2"/>
    </row>
    <row r="1864" spans="1:1" x14ac:dyDescent="0.2">
      <c r="A1864" s="2"/>
    </row>
    <row r="1865" spans="1:1" x14ac:dyDescent="0.2">
      <c r="A1865" s="2"/>
    </row>
    <row r="1866" spans="1:1" x14ac:dyDescent="0.2">
      <c r="A1866" s="2"/>
    </row>
    <row r="1867" spans="1:1" x14ac:dyDescent="0.2">
      <c r="A1867" s="2"/>
    </row>
    <row r="1868" spans="1:1" x14ac:dyDescent="0.2">
      <c r="A1868" s="2"/>
    </row>
    <row r="1869" spans="1:1" x14ac:dyDescent="0.2">
      <c r="A1869" s="2"/>
    </row>
    <row r="1870" spans="1:1" x14ac:dyDescent="0.2">
      <c r="A1870" s="2"/>
    </row>
    <row r="1871" spans="1:1" x14ac:dyDescent="0.2">
      <c r="A1871" s="2"/>
    </row>
    <row r="1872" spans="1:1" x14ac:dyDescent="0.2">
      <c r="A1872" s="2"/>
    </row>
    <row r="1873" spans="1:1" x14ac:dyDescent="0.2">
      <c r="A1873" s="2"/>
    </row>
    <row r="1874" spans="1:1" x14ac:dyDescent="0.2">
      <c r="A1874" s="2"/>
    </row>
    <row r="1875" spans="1:1" x14ac:dyDescent="0.2">
      <c r="A1875" s="2"/>
    </row>
    <row r="1876" spans="1:1" x14ac:dyDescent="0.2">
      <c r="A1876" s="2"/>
    </row>
    <row r="1877" spans="1:1" x14ac:dyDescent="0.2">
      <c r="A1877" s="2"/>
    </row>
    <row r="1878" spans="1:1" x14ac:dyDescent="0.2">
      <c r="A1878" s="2"/>
    </row>
    <row r="1879" spans="1:1" x14ac:dyDescent="0.2">
      <c r="A1879" s="2"/>
    </row>
    <row r="1880" spans="1:1" x14ac:dyDescent="0.2">
      <c r="A1880" s="2"/>
    </row>
    <row r="1881" spans="1:1" x14ac:dyDescent="0.2">
      <c r="A1881" s="2"/>
    </row>
    <row r="1882" spans="1:1" x14ac:dyDescent="0.2">
      <c r="A1882" s="2"/>
    </row>
    <row r="1883" spans="1:1" x14ac:dyDescent="0.2">
      <c r="A1883" s="2"/>
    </row>
    <row r="1884" spans="1:1" x14ac:dyDescent="0.2">
      <c r="A1884" s="2"/>
    </row>
    <row r="1885" spans="1:1" x14ac:dyDescent="0.2">
      <c r="A1885" s="2"/>
    </row>
    <row r="1886" spans="1:1" x14ac:dyDescent="0.2">
      <c r="A1886" s="2"/>
    </row>
    <row r="1887" spans="1:1" x14ac:dyDescent="0.2">
      <c r="A1887" s="2"/>
    </row>
    <row r="1888" spans="1:1" x14ac:dyDescent="0.2">
      <c r="A1888" s="2"/>
    </row>
    <row r="1889" spans="1:1" x14ac:dyDescent="0.2">
      <c r="A1889" s="2"/>
    </row>
    <row r="1890" spans="1:1" x14ac:dyDescent="0.2">
      <c r="A1890" s="2"/>
    </row>
    <row r="1891" spans="1:1" x14ac:dyDescent="0.2">
      <c r="A1891" s="2"/>
    </row>
    <row r="1892" spans="1:1" x14ac:dyDescent="0.2">
      <c r="A1892" s="2"/>
    </row>
    <row r="1893" spans="1:1" x14ac:dyDescent="0.2">
      <c r="A1893" s="2"/>
    </row>
    <row r="1894" spans="1:1" x14ac:dyDescent="0.2">
      <c r="A1894" s="2"/>
    </row>
    <row r="1895" spans="1:1" x14ac:dyDescent="0.2">
      <c r="A1895" s="2"/>
    </row>
    <row r="1896" spans="1:1" x14ac:dyDescent="0.2">
      <c r="A1896" s="2"/>
    </row>
    <row r="1897" spans="1:1" x14ac:dyDescent="0.2">
      <c r="A1897" s="2"/>
    </row>
    <row r="1898" spans="1:1" x14ac:dyDescent="0.2">
      <c r="A1898" s="2"/>
    </row>
    <row r="1899" spans="1:1" x14ac:dyDescent="0.2">
      <c r="A1899" s="2"/>
    </row>
    <row r="1900" spans="1:1" x14ac:dyDescent="0.2">
      <c r="A1900" s="2"/>
    </row>
    <row r="1901" spans="1:1" x14ac:dyDescent="0.2">
      <c r="A1901" s="2"/>
    </row>
    <row r="1902" spans="1:1" x14ac:dyDescent="0.2">
      <c r="A1902" s="2"/>
    </row>
    <row r="1903" spans="1:1" x14ac:dyDescent="0.2">
      <c r="A1903" s="2"/>
    </row>
    <row r="1904" spans="1:1" x14ac:dyDescent="0.2">
      <c r="A1904" s="2"/>
    </row>
    <row r="1905" spans="1:1" x14ac:dyDescent="0.2">
      <c r="A1905" s="2"/>
    </row>
    <row r="1906" spans="1:1" x14ac:dyDescent="0.2">
      <c r="A1906" s="2"/>
    </row>
    <row r="1907" spans="1:1" x14ac:dyDescent="0.2">
      <c r="A1907" s="2"/>
    </row>
    <row r="1908" spans="1:1" x14ac:dyDescent="0.2">
      <c r="A1908" s="2"/>
    </row>
    <row r="1909" spans="1:1" x14ac:dyDescent="0.2">
      <c r="A1909" s="2"/>
    </row>
    <row r="1910" spans="1:1" x14ac:dyDescent="0.2">
      <c r="A1910" s="2"/>
    </row>
    <row r="1911" spans="1:1" x14ac:dyDescent="0.2">
      <c r="A1911" s="2"/>
    </row>
    <row r="1912" spans="1:1" x14ac:dyDescent="0.2">
      <c r="A1912" s="2"/>
    </row>
    <row r="1913" spans="1:1" x14ac:dyDescent="0.2">
      <c r="A1913" s="2"/>
    </row>
    <row r="1914" spans="1:1" x14ac:dyDescent="0.2">
      <c r="A1914" s="2"/>
    </row>
    <row r="1915" spans="1:1" x14ac:dyDescent="0.2">
      <c r="A1915" s="2"/>
    </row>
    <row r="1916" spans="1:1" x14ac:dyDescent="0.2">
      <c r="A1916" s="2"/>
    </row>
    <row r="1917" spans="1:1" x14ac:dyDescent="0.2">
      <c r="A1917" s="2"/>
    </row>
    <row r="1918" spans="1:1" x14ac:dyDescent="0.2">
      <c r="A1918" s="2"/>
    </row>
    <row r="1919" spans="1:1" x14ac:dyDescent="0.2">
      <c r="A1919" s="2"/>
    </row>
    <row r="1920" spans="1:1" x14ac:dyDescent="0.2">
      <c r="A1920" s="2"/>
    </row>
    <row r="1921" spans="1:1" x14ac:dyDescent="0.2">
      <c r="A1921" s="2"/>
    </row>
    <row r="1922" spans="1:1" x14ac:dyDescent="0.2">
      <c r="A1922" s="2"/>
    </row>
    <row r="1923" spans="1:1" x14ac:dyDescent="0.2">
      <c r="A1923" s="2"/>
    </row>
    <row r="1924" spans="1:1" x14ac:dyDescent="0.2">
      <c r="A1924" s="2"/>
    </row>
    <row r="1925" spans="1:1" x14ac:dyDescent="0.2">
      <c r="A1925" s="2"/>
    </row>
    <row r="1926" spans="1:1" x14ac:dyDescent="0.2">
      <c r="A1926" s="2"/>
    </row>
    <row r="1927" spans="1:1" x14ac:dyDescent="0.2">
      <c r="A1927" s="2"/>
    </row>
    <row r="1928" spans="1:1" x14ac:dyDescent="0.2">
      <c r="A1928" s="2"/>
    </row>
    <row r="1929" spans="1:1" x14ac:dyDescent="0.2">
      <c r="A1929" s="2"/>
    </row>
    <row r="1930" spans="1:1" x14ac:dyDescent="0.2">
      <c r="A1930" s="2"/>
    </row>
    <row r="1931" spans="1:1" x14ac:dyDescent="0.2">
      <c r="A1931" s="2"/>
    </row>
    <row r="1932" spans="1:1" x14ac:dyDescent="0.2">
      <c r="A1932" s="2"/>
    </row>
    <row r="1933" spans="1:1" x14ac:dyDescent="0.2">
      <c r="A1933" s="2"/>
    </row>
    <row r="1934" spans="1:1" x14ac:dyDescent="0.2">
      <c r="A1934" s="2"/>
    </row>
    <row r="1935" spans="1:1" x14ac:dyDescent="0.2">
      <c r="A1935" s="2"/>
    </row>
    <row r="1936" spans="1:1" x14ac:dyDescent="0.2">
      <c r="A1936" s="2"/>
    </row>
    <row r="1937" spans="1:1" x14ac:dyDescent="0.2">
      <c r="A1937" s="2"/>
    </row>
    <row r="1938" spans="1:1" x14ac:dyDescent="0.2">
      <c r="A1938" s="2"/>
    </row>
    <row r="1939" spans="1:1" x14ac:dyDescent="0.2">
      <c r="A1939" s="2"/>
    </row>
    <row r="1940" spans="1:1" x14ac:dyDescent="0.2">
      <c r="A1940" s="2"/>
    </row>
    <row r="1941" spans="1:1" x14ac:dyDescent="0.2">
      <c r="A1941" s="2"/>
    </row>
    <row r="1942" spans="1:1" x14ac:dyDescent="0.2">
      <c r="A1942" s="2"/>
    </row>
    <row r="1943" spans="1:1" x14ac:dyDescent="0.2">
      <c r="A1943" s="2"/>
    </row>
    <row r="1944" spans="1:1" x14ac:dyDescent="0.2">
      <c r="A1944" s="2"/>
    </row>
    <row r="1945" spans="1:1" x14ac:dyDescent="0.2">
      <c r="A1945" s="2"/>
    </row>
    <row r="1946" spans="1:1" x14ac:dyDescent="0.2">
      <c r="A1946" s="2"/>
    </row>
    <row r="1947" spans="1:1" x14ac:dyDescent="0.2">
      <c r="A1947" s="2"/>
    </row>
    <row r="1948" spans="1:1" x14ac:dyDescent="0.2">
      <c r="A1948" s="2"/>
    </row>
    <row r="1949" spans="1:1" x14ac:dyDescent="0.2">
      <c r="A1949" s="2"/>
    </row>
    <row r="1950" spans="1:1" x14ac:dyDescent="0.2">
      <c r="A1950" s="2"/>
    </row>
    <row r="1951" spans="1:1" x14ac:dyDescent="0.2">
      <c r="A1951" s="2"/>
    </row>
    <row r="1952" spans="1:1" x14ac:dyDescent="0.2">
      <c r="A1952" s="2"/>
    </row>
    <row r="1953" spans="1:1" x14ac:dyDescent="0.2">
      <c r="A1953" s="2"/>
    </row>
    <row r="1954" spans="1:1" x14ac:dyDescent="0.2">
      <c r="A1954" s="2"/>
    </row>
    <row r="1955" spans="1:1" x14ac:dyDescent="0.2">
      <c r="A1955" s="2"/>
    </row>
    <row r="1956" spans="1:1" x14ac:dyDescent="0.2">
      <c r="A1956" s="2"/>
    </row>
    <row r="1957" spans="1:1" x14ac:dyDescent="0.2">
      <c r="A1957" s="2"/>
    </row>
    <row r="1958" spans="1:1" x14ac:dyDescent="0.2">
      <c r="A1958" s="2"/>
    </row>
    <row r="1959" spans="1:1" x14ac:dyDescent="0.2">
      <c r="A1959" s="2"/>
    </row>
    <row r="1960" spans="1:1" x14ac:dyDescent="0.2">
      <c r="A1960" s="2"/>
    </row>
    <row r="1961" spans="1:1" x14ac:dyDescent="0.2">
      <c r="A1961" s="2"/>
    </row>
    <row r="1962" spans="1:1" x14ac:dyDescent="0.2">
      <c r="A1962" s="2"/>
    </row>
    <row r="1963" spans="1:1" x14ac:dyDescent="0.2">
      <c r="A1963" s="2"/>
    </row>
    <row r="1964" spans="1:1" x14ac:dyDescent="0.2">
      <c r="A1964" s="2"/>
    </row>
    <row r="1965" spans="1:1" x14ac:dyDescent="0.2">
      <c r="A1965" s="2"/>
    </row>
    <row r="1966" spans="1:1" x14ac:dyDescent="0.2">
      <c r="A1966" s="2"/>
    </row>
    <row r="1967" spans="1:1" x14ac:dyDescent="0.2">
      <c r="A1967" s="2"/>
    </row>
    <row r="1968" spans="1:1" x14ac:dyDescent="0.2">
      <c r="A1968" s="2"/>
    </row>
    <row r="1969" spans="1:1" x14ac:dyDescent="0.2">
      <c r="A1969" s="2"/>
    </row>
    <row r="1970" spans="1:1" x14ac:dyDescent="0.2">
      <c r="A1970" s="2"/>
    </row>
    <row r="1971" spans="1:1" x14ac:dyDescent="0.2">
      <c r="A1971" s="2"/>
    </row>
    <row r="1972" spans="1:1" x14ac:dyDescent="0.2">
      <c r="A1972" s="2"/>
    </row>
    <row r="1973" spans="1:1" x14ac:dyDescent="0.2">
      <c r="A1973" s="2"/>
    </row>
    <row r="1974" spans="1:1" x14ac:dyDescent="0.2">
      <c r="A1974" s="2"/>
    </row>
    <row r="1975" spans="1:1" x14ac:dyDescent="0.2">
      <c r="A1975" s="2"/>
    </row>
    <row r="1976" spans="1:1" x14ac:dyDescent="0.2">
      <c r="A1976" s="2"/>
    </row>
    <row r="1977" spans="1:1" x14ac:dyDescent="0.2">
      <c r="A1977" s="2"/>
    </row>
    <row r="1978" spans="1:1" x14ac:dyDescent="0.2">
      <c r="A1978" s="2"/>
    </row>
    <row r="1979" spans="1:1" x14ac:dyDescent="0.2">
      <c r="A1979" s="2"/>
    </row>
    <row r="1980" spans="1:1" x14ac:dyDescent="0.2">
      <c r="A1980" s="2"/>
    </row>
    <row r="1981" spans="1:1" x14ac:dyDescent="0.2">
      <c r="A1981" s="2"/>
    </row>
    <row r="1982" spans="1:1" x14ac:dyDescent="0.2">
      <c r="A1982" s="2"/>
    </row>
    <row r="1983" spans="1:1" x14ac:dyDescent="0.2">
      <c r="A1983" s="2"/>
    </row>
    <row r="1984" spans="1:1" x14ac:dyDescent="0.2">
      <c r="A1984" s="2"/>
    </row>
    <row r="1985" spans="1:1" x14ac:dyDescent="0.2">
      <c r="A1985" s="2"/>
    </row>
    <row r="1986" spans="1:1" x14ac:dyDescent="0.2">
      <c r="A1986" s="2"/>
    </row>
    <row r="1987" spans="1:1" x14ac:dyDescent="0.2">
      <c r="A1987" s="2"/>
    </row>
    <row r="1988" spans="1:1" x14ac:dyDescent="0.2">
      <c r="A1988" s="2"/>
    </row>
    <row r="1989" spans="1:1" x14ac:dyDescent="0.2">
      <c r="A1989" s="2"/>
    </row>
    <row r="1990" spans="1:1" x14ac:dyDescent="0.2">
      <c r="A1990" s="2"/>
    </row>
    <row r="1991" spans="1:1" x14ac:dyDescent="0.2">
      <c r="A1991" s="2"/>
    </row>
    <row r="1992" spans="1:1" x14ac:dyDescent="0.2">
      <c r="A1992" s="2"/>
    </row>
    <row r="1993" spans="1:1" x14ac:dyDescent="0.2">
      <c r="A1993" s="2"/>
    </row>
    <row r="1994" spans="1:1" x14ac:dyDescent="0.2">
      <c r="A1994" s="2"/>
    </row>
    <row r="1995" spans="1:1" x14ac:dyDescent="0.2">
      <c r="A1995" s="2"/>
    </row>
    <row r="1996" spans="1:1" x14ac:dyDescent="0.2">
      <c r="A1996" s="2"/>
    </row>
    <row r="1997" spans="1:1" x14ac:dyDescent="0.2">
      <c r="A1997" s="2"/>
    </row>
    <row r="1998" spans="1:1" x14ac:dyDescent="0.2">
      <c r="A1998" s="2"/>
    </row>
    <row r="1999" spans="1:1" x14ac:dyDescent="0.2">
      <c r="A1999" s="2"/>
    </row>
    <row r="2000" spans="1:1" x14ac:dyDescent="0.2">
      <c r="A2000" s="2"/>
    </row>
    <row r="2001" spans="1:1" x14ac:dyDescent="0.2">
      <c r="A2001" s="2"/>
    </row>
    <row r="2002" spans="1:1" x14ac:dyDescent="0.2">
      <c r="A2002" s="2"/>
    </row>
    <row r="2003" spans="1:1" x14ac:dyDescent="0.2">
      <c r="A2003" s="2"/>
    </row>
    <row r="2004" spans="1:1" x14ac:dyDescent="0.2">
      <c r="A2004" s="2"/>
    </row>
    <row r="2005" spans="1:1" x14ac:dyDescent="0.2">
      <c r="A2005" s="2"/>
    </row>
    <row r="2006" spans="1:1" x14ac:dyDescent="0.2">
      <c r="A2006" s="2"/>
    </row>
    <row r="2007" spans="1:1" x14ac:dyDescent="0.2">
      <c r="A2007" s="2"/>
    </row>
    <row r="2008" spans="1:1" x14ac:dyDescent="0.2">
      <c r="A2008" s="2"/>
    </row>
    <row r="2009" spans="1:1" x14ac:dyDescent="0.2">
      <c r="A2009" s="2"/>
    </row>
    <row r="2010" spans="1:1" x14ac:dyDescent="0.2">
      <c r="A2010" s="2"/>
    </row>
    <row r="2011" spans="1:1" x14ac:dyDescent="0.2">
      <c r="A2011" s="2"/>
    </row>
    <row r="2012" spans="1:1" x14ac:dyDescent="0.2">
      <c r="A2012" s="2"/>
    </row>
    <row r="2013" spans="1:1" x14ac:dyDescent="0.2">
      <c r="A2013" s="2"/>
    </row>
    <row r="2014" spans="1:1" x14ac:dyDescent="0.2">
      <c r="A2014" s="2"/>
    </row>
    <row r="2015" spans="1:1" x14ac:dyDescent="0.2">
      <c r="A2015" s="2"/>
    </row>
    <row r="2016" spans="1:1" x14ac:dyDescent="0.2">
      <c r="A2016" s="2"/>
    </row>
    <row r="2017" spans="1:1" x14ac:dyDescent="0.2">
      <c r="A2017" s="2"/>
    </row>
    <row r="2018" spans="1:1" x14ac:dyDescent="0.2">
      <c r="A2018" s="2"/>
    </row>
    <row r="2019" spans="1:1" x14ac:dyDescent="0.2">
      <c r="A2019" s="2"/>
    </row>
    <row r="2020" spans="1:1" x14ac:dyDescent="0.2">
      <c r="A2020" s="2"/>
    </row>
    <row r="2021" spans="1:1" x14ac:dyDescent="0.2">
      <c r="A2021" s="2"/>
    </row>
    <row r="2022" spans="1:1" x14ac:dyDescent="0.2">
      <c r="A2022" s="2"/>
    </row>
    <row r="2023" spans="1:1" x14ac:dyDescent="0.2">
      <c r="A2023" s="2"/>
    </row>
    <row r="2024" spans="1:1" x14ac:dyDescent="0.2">
      <c r="A2024" s="2"/>
    </row>
    <row r="2025" spans="1:1" x14ac:dyDescent="0.2">
      <c r="A2025" s="2"/>
    </row>
    <row r="2026" spans="1:1" x14ac:dyDescent="0.2">
      <c r="A2026" s="2"/>
    </row>
    <row r="2027" spans="1:1" x14ac:dyDescent="0.2">
      <c r="A2027" s="2"/>
    </row>
    <row r="2028" spans="1:1" x14ac:dyDescent="0.2">
      <c r="A2028" s="2"/>
    </row>
    <row r="2029" spans="1:1" x14ac:dyDescent="0.2">
      <c r="A2029" s="2"/>
    </row>
    <row r="2030" spans="1:1" x14ac:dyDescent="0.2">
      <c r="A2030" s="2"/>
    </row>
    <row r="2031" spans="1:1" x14ac:dyDescent="0.2">
      <c r="A2031" s="2"/>
    </row>
    <row r="2032" spans="1:1" x14ac:dyDescent="0.2">
      <c r="A2032" s="2"/>
    </row>
    <row r="2033" spans="1:1" x14ac:dyDescent="0.2">
      <c r="A2033" s="2"/>
    </row>
    <row r="2034" spans="1:1" x14ac:dyDescent="0.2">
      <c r="A2034" s="2"/>
    </row>
    <row r="2035" spans="1:1" x14ac:dyDescent="0.2">
      <c r="A2035" s="2"/>
    </row>
    <row r="2036" spans="1:1" x14ac:dyDescent="0.2">
      <c r="A2036" s="2"/>
    </row>
    <row r="2037" spans="1:1" x14ac:dyDescent="0.2">
      <c r="A2037" s="2"/>
    </row>
    <row r="2038" spans="1:1" x14ac:dyDescent="0.2">
      <c r="A2038" s="2"/>
    </row>
    <row r="2039" spans="1:1" x14ac:dyDescent="0.2">
      <c r="A2039" s="2"/>
    </row>
    <row r="2040" spans="1:1" x14ac:dyDescent="0.2">
      <c r="A2040" s="2"/>
    </row>
    <row r="2041" spans="1:1" x14ac:dyDescent="0.2">
      <c r="A2041" s="2"/>
    </row>
    <row r="2042" spans="1:1" x14ac:dyDescent="0.2">
      <c r="A2042" s="2"/>
    </row>
    <row r="2043" spans="1:1" x14ac:dyDescent="0.2">
      <c r="A2043" s="2"/>
    </row>
    <row r="2044" spans="1:1" x14ac:dyDescent="0.2">
      <c r="A2044" s="2"/>
    </row>
    <row r="2045" spans="1:1" x14ac:dyDescent="0.2">
      <c r="A2045" s="2"/>
    </row>
    <row r="2046" spans="1:1" x14ac:dyDescent="0.2">
      <c r="A2046" s="2"/>
    </row>
    <row r="2047" spans="1:1" x14ac:dyDescent="0.2">
      <c r="A2047" s="2"/>
    </row>
    <row r="2048" spans="1:1" x14ac:dyDescent="0.2">
      <c r="A2048" s="2"/>
    </row>
    <row r="2049" spans="1:1" x14ac:dyDescent="0.2">
      <c r="A2049" s="2"/>
    </row>
    <row r="2050" spans="1:1" x14ac:dyDescent="0.2">
      <c r="A2050" s="2"/>
    </row>
    <row r="2051" spans="1:1" x14ac:dyDescent="0.2">
      <c r="A2051" s="2"/>
    </row>
    <row r="2052" spans="1:1" x14ac:dyDescent="0.2">
      <c r="A2052" s="2"/>
    </row>
    <row r="2053" spans="1:1" x14ac:dyDescent="0.2">
      <c r="A2053" s="2"/>
    </row>
    <row r="2054" spans="1:1" x14ac:dyDescent="0.2">
      <c r="A2054" s="2"/>
    </row>
    <row r="2055" spans="1:1" x14ac:dyDescent="0.2">
      <c r="A2055" s="2"/>
    </row>
    <row r="2056" spans="1:1" x14ac:dyDescent="0.2">
      <c r="A2056" s="2"/>
    </row>
    <row r="2057" spans="1:1" x14ac:dyDescent="0.2">
      <c r="A2057" s="2"/>
    </row>
    <row r="2058" spans="1:1" x14ac:dyDescent="0.2">
      <c r="A2058" s="2"/>
    </row>
    <row r="2059" spans="1:1" x14ac:dyDescent="0.2">
      <c r="A2059" s="2"/>
    </row>
    <row r="2060" spans="1:1" x14ac:dyDescent="0.2">
      <c r="A2060" s="2"/>
    </row>
    <row r="2061" spans="1:1" x14ac:dyDescent="0.2">
      <c r="A2061" s="2"/>
    </row>
    <row r="2062" spans="1:1" x14ac:dyDescent="0.2">
      <c r="A2062" s="2"/>
    </row>
    <row r="2063" spans="1:1" x14ac:dyDescent="0.2">
      <c r="A2063" s="2"/>
    </row>
    <row r="2064" spans="1:1" x14ac:dyDescent="0.2">
      <c r="A2064" s="2"/>
    </row>
    <row r="2065" spans="1:1" x14ac:dyDescent="0.2">
      <c r="A2065" s="2"/>
    </row>
    <row r="2066" spans="1:1" x14ac:dyDescent="0.2">
      <c r="A2066" s="2"/>
    </row>
    <row r="2067" spans="1:1" x14ac:dyDescent="0.2">
      <c r="A2067" s="2"/>
    </row>
    <row r="2068" spans="1:1" x14ac:dyDescent="0.2">
      <c r="A2068" s="2"/>
    </row>
    <row r="2069" spans="1:1" x14ac:dyDescent="0.2">
      <c r="A2069" s="2"/>
    </row>
    <row r="2070" spans="1:1" x14ac:dyDescent="0.2">
      <c r="A2070" s="2"/>
    </row>
    <row r="2071" spans="1:1" x14ac:dyDescent="0.2">
      <c r="A2071" s="2"/>
    </row>
    <row r="2072" spans="1:1" x14ac:dyDescent="0.2">
      <c r="A2072" s="2"/>
    </row>
    <row r="2073" spans="1:1" x14ac:dyDescent="0.2">
      <c r="A2073" s="2"/>
    </row>
    <row r="2074" spans="1:1" x14ac:dyDescent="0.2">
      <c r="A2074" s="2"/>
    </row>
    <row r="2075" spans="1:1" x14ac:dyDescent="0.2">
      <c r="A2075" s="2"/>
    </row>
    <row r="2076" spans="1:1" x14ac:dyDescent="0.2">
      <c r="A2076" s="2"/>
    </row>
    <row r="2077" spans="1:1" x14ac:dyDescent="0.2">
      <c r="A2077" s="2"/>
    </row>
    <row r="2078" spans="1:1" x14ac:dyDescent="0.2">
      <c r="A2078" s="2"/>
    </row>
    <row r="2079" spans="1:1" x14ac:dyDescent="0.2">
      <c r="A2079" s="2"/>
    </row>
    <row r="2080" spans="1:1" x14ac:dyDescent="0.2">
      <c r="A2080" s="2"/>
    </row>
    <row r="2081" spans="1:1" x14ac:dyDescent="0.2">
      <c r="A2081" s="2"/>
    </row>
    <row r="2082" spans="1:1" x14ac:dyDescent="0.2">
      <c r="A2082" s="2"/>
    </row>
    <row r="2083" spans="1:1" x14ac:dyDescent="0.2">
      <c r="A2083" s="2"/>
    </row>
    <row r="2084" spans="1:1" x14ac:dyDescent="0.2">
      <c r="A2084" s="2"/>
    </row>
    <row r="2085" spans="1:1" x14ac:dyDescent="0.2">
      <c r="A2085" s="2"/>
    </row>
    <row r="2086" spans="1:1" x14ac:dyDescent="0.2">
      <c r="A2086" s="2"/>
    </row>
    <row r="2087" spans="1:1" x14ac:dyDescent="0.2">
      <c r="A2087" s="2"/>
    </row>
    <row r="2088" spans="1:1" x14ac:dyDescent="0.2">
      <c r="A2088" s="2"/>
    </row>
    <row r="2089" spans="1:1" x14ac:dyDescent="0.2">
      <c r="A2089" s="2"/>
    </row>
    <row r="2090" spans="1:1" x14ac:dyDescent="0.2">
      <c r="A2090" s="2"/>
    </row>
    <row r="2091" spans="1:1" x14ac:dyDescent="0.2">
      <c r="A2091" s="2"/>
    </row>
    <row r="2092" spans="1:1" x14ac:dyDescent="0.2">
      <c r="A2092" s="2"/>
    </row>
    <row r="2093" spans="1:1" x14ac:dyDescent="0.2">
      <c r="A2093" s="2"/>
    </row>
    <row r="2094" spans="1:1" x14ac:dyDescent="0.2">
      <c r="A2094" s="2"/>
    </row>
    <row r="2095" spans="1:1" x14ac:dyDescent="0.2">
      <c r="A2095" s="2"/>
    </row>
    <row r="2096" spans="1:1" x14ac:dyDescent="0.2">
      <c r="A2096" s="2"/>
    </row>
    <row r="2097" spans="1:1" x14ac:dyDescent="0.2">
      <c r="A2097" s="2"/>
    </row>
    <row r="2098" spans="1:1" x14ac:dyDescent="0.2">
      <c r="A2098" s="2"/>
    </row>
    <row r="2099" spans="1:1" x14ac:dyDescent="0.2">
      <c r="A2099" s="2"/>
    </row>
    <row r="2100" spans="1:1" x14ac:dyDescent="0.2">
      <c r="A2100" s="2"/>
    </row>
    <row r="2101" spans="1:1" x14ac:dyDescent="0.2">
      <c r="A2101" s="2"/>
    </row>
    <row r="2102" spans="1:1" x14ac:dyDescent="0.2">
      <c r="A2102" s="2"/>
    </row>
    <row r="2103" spans="1:1" x14ac:dyDescent="0.2">
      <c r="A2103" s="2"/>
    </row>
    <row r="2104" spans="1:1" x14ac:dyDescent="0.2">
      <c r="A2104" s="2"/>
    </row>
    <row r="2105" spans="1:1" x14ac:dyDescent="0.2">
      <c r="A2105" s="2"/>
    </row>
    <row r="2106" spans="1:1" x14ac:dyDescent="0.2">
      <c r="A2106" s="2"/>
    </row>
    <row r="2107" spans="1:1" x14ac:dyDescent="0.2">
      <c r="A2107" s="2"/>
    </row>
    <row r="2108" spans="1:1" x14ac:dyDescent="0.2">
      <c r="A2108" s="2"/>
    </row>
    <row r="2109" spans="1:1" x14ac:dyDescent="0.2">
      <c r="A2109" s="2"/>
    </row>
    <row r="2110" spans="1:1" x14ac:dyDescent="0.2">
      <c r="A2110" s="2"/>
    </row>
    <row r="2111" spans="1:1" x14ac:dyDescent="0.2">
      <c r="A2111" s="2"/>
    </row>
    <row r="2112" spans="1:1" x14ac:dyDescent="0.2">
      <c r="A2112" s="2"/>
    </row>
    <row r="2113" spans="1:1" x14ac:dyDescent="0.2">
      <c r="A2113" s="2"/>
    </row>
    <row r="2114" spans="1:1" x14ac:dyDescent="0.2">
      <c r="A2114" s="2"/>
    </row>
    <row r="2115" spans="1:1" x14ac:dyDescent="0.2">
      <c r="A2115" s="2"/>
    </row>
    <row r="2116" spans="1:1" x14ac:dyDescent="0.2">
      <c r="A2116" s="2"/>
    </row>
    <row r="2117" spans="1:1" x14ac:dyDescent="0.2">
      <c r="A2117" s="2"/>
    </row>
    <row r="2118" spans="1:1" x14ac:dyDescent="0.2">
      <c r="A2118" s="2"/>
    </row>
    <row r="2119" spans="1:1" x14ac:dyDescent="0.2">
      <c r="A2119" s="2"/>
    </row>
    <row r="2120" spans="1:1" x14ac:dyDescent="0.2">
      <c r="A2120" s="2"/>
    </row>
    <row r="2121" spans="1:1" x14ac:dyDescent="0.2">
      <c r="A2121" s="2"/>
    </row>
    <row r="2122" spans="1:1" x14ac:dyDescent="0.2">
      <c r="A2122" s="2"/>
    </row>
    <row r="2123" spans="1:1" x14ac:dyDescent="0.2">
      <c r="A2123" s="2"/>
    </row>
    <row r="2124" spans="1:1" x14ac:dyDescent="0.2">
      <c r="A2124" s="2"/>
    </row>
    <row r="2125" spans="1:1" x14ac:dyDescent="0.2">
      <c r="A2125" s="2"/>
    </row>
    <row r="2126" spans="1:1" x14ac:dyDescent="0.2">
      <c r="A2126" s="2"/>
    </row>
    <row r="2127" spans="1:1" x14ac:dyDescent="0.2">
      <c r="A2127" s="2"/>
    </row>
    <row r="2128" spans="1:1" x14ac:dyDescent="0.2">
      <c r="A2128" s="2"/>
    </row>
    <row r="2129" spans="1:1" x14ac:dyDescent="0.2">
      <c r="A2129" s="2"/>
    </row>
    <row r="2130" spans="1:1" x14ac:dyDescent="0.2">
      <c r="A2130" s="2"/>
    </row>
    <row r="2131" spans="1:1" x14ac:dyDescent="0.2">
      <c r="A2131" s="2"/>
    </row>
    <row r="2132" spans="1:1" x14ac:dyDescent="0.2">
      <c r="A2132" s="2"/>
    </row>
    <row r="2133" spans="1:1" x14ac:dyDescent="0.2">
      <c r="A2133" s="2"/>
    </row>
    <row r="2134" spans="1:1" x14ac:dyDescent="0.2">
      <c r="A2134" s="2"/>
    </row>
    <row r="2135" spans="1:1" x14ac:dyDescent="0.2">
      <c r="A2135" s="2"/>
    </row>
    <row r="2136" spans="1:1" x14ac:dyDescent="0.2">
      <c r="A2136" s="2"/>
    </row>
    <row r="2137" spans="1:1" x14ac:dyDescent="0.2">
      <c r="A2137" s="2"/>
    </row>
    <row r="2138" spans="1:1" x14ac:dyDescent="0.2">
      <c r="A2138" s="2"/>
    </row>
    <row r="2139" spans="1:1" x14ac:dyDescent="0.2">
      <c r="A2139" s="2"/>
    </row>
    <row r="2140" spans="1:1" x14ac:dyDescent="0.2">
      <c r="A2140" s="2"/>
    </row>
    <row r="2141" spans="1:1" x14ac:dyDescent="0.2">
      <c r="A2141" s="2"/>
    </row>
    <row r="2142" spans="1:1" x14ac:dyDescent="0.2">
      <c r="A2142" s="2"/>
    </row>
    <row r="2143" spans="1:1" x14ac:dyDescent="0.2">
      <c r="A2143" s="2"/>
    </row>
    <row r="2144" spans="1:1" x14ac:dyDescent="0.2">
      <c r="A2144" s="2"/>
    </row>
    <row r="2145" spans="1:1" x14ac:dyDescent="0.2">
      <c r="A2145" s="2"/>
    </row>
    <row r="2146" spans="1:1" x14ac:dyDescent="0.2">
      <c r="A2146" s="2"/>
    </row>
    <row r="2147" spans="1:1" x14ac:dyDescent="0.2">
      <c r="A2147" s="2"/>
    </row>
    <row r="2148" spans="1:1" x14ac:dyDescent="0.2">
      <c r="A2148" s="2"/>
    </row>
    <row r="2149" spans="1:1" x14ac:dyDescent="0.2">
      <c r="A2149" s="2"/>
    </row>
    <row r="2150" spans="1:1" x14ac:dyDescent="0.2">
      <c r="A2150" s="2"/>
    </row>
    <row r="2151" spans="1:1" x14ac:dyDescent="0.2">
      <c r="A2151" s="2"/>
    </row>
    <row r="2152" spans="1:1" x14ac:dyDescent="0.2">
      <c r="A2152" s="2"/>
    </row>
    <row r="2153" spans="1:1" x14ac:dyDescent="0.2">
      <c r="A2153" s="2"/>
    </row>
    <row r="2154" spans="1:1" x14ac:dyDescent="0.2">
      <c r="A2154" s="2"/>
    </row>
    <row r="2155" spans="1:1" x14ac:dyDescent="0.2">
      <c r="A2155" s="2"/>
    </row>
    <row r="2156" spans="1:1" x14ac:dyDescent="0.2">
      <c r="A2156" s="2"/>
    </row>
    <row r="2157" spans="1:1" x14ac:dyDescent="0.2">
      <c r="A2157" s="2"/>
    </row>
    <row r="2158" spans="1:1" x14ac:dyDescent="0.2">
      <c r="A2158" s="2"/>
    </row>
    <row r="2159" spans="1:1" x14ac:dyDescent="0.2">
      <c r="A2159" s="2"/>
    </row>
    <row r="2160" spans="1:1" x14ac:dyDescent="0.2">
      <c r="A2160" s="2"/>
    </row>
    <row r="2161" spans="1:1" x14ac:dyDescent="0.2">
      <c r="A2161" s="2"/>
    </row>
    <row r="2162" spans="1:1" x14ac:dyDescent="0.2">
      <c r="A2162" s="2"/>
    </row>
    <row r="2163" spans="1:1" x14ac:dyDescent="0.2">
      <c r="A2163" s="2"/>
    </row>
    <row r="2164" spans="1:1" x14ac:dyDescent="0.2">
      <c r="A2164" s="2"/>
    </row>
    <row r="2165" spans="1:1" x14ac:dyDescent="0.2">
      <c r="A2165" s="2"/>
    </row>
    <row r="2166" spans="1:1" x14ac:dyDescent="0.2">
      <c r="A2166" s="2"/>
    </row>
    <row r="2167" spans="1:1" x14ac:dyDescent="0.2">
      <c r="A2167" s="2"/>
    </row>
    <row r="2168" spans="1:1" x14ac:dyDescent="0.2">
      <c r="A2168" s="2"/>
    </row>
    <row r="2169" spans="1:1" x14ac:dyDescent="0.2">
      <c r="A2169" s="2"/>
    </row>
    <row r="2170" spans="1:1" x14ac:dyDescent="0.2">
      <c r="A2170" s="2"/>
    </row>
    <row r="2171" spans="1:1" x14ac:dyDescent="0.2">
      <c r="A2171" s="2"/>
    </row>
    <row r="2172" spans="1:1" x14ac:dyDescent="0.2">
      <c r="A2172" s="2"/>
    </row>
    <row r="2173" spans="1:1" x14ac:dyDescent="0.2">
      <c r="A2173" s="2"/>
    </row>
    <row r="2174" spans="1:1" x14ac:dyDescent="0.2">
      <c r="A2174" s="2"/>
    </row>
    <row r="2175" spans="1:1" x14ac:dyDescent="0.2">
      <c r="A2175" s="2"/>
    </row>
    <row r="2176" spans="1:1" x14ac:dyDescent="0.2">
      <c r="A2176" s="2"/>
    </row>
    <row r="2177" spans="1:1" x14ac:dyDescent="0.2">
      <c r="A2177" s="2"/>
    </row>
    <row r="2178" spans="1:1" x14ac:dyDescent="0.2">
      <c r="A2178" s="2"/>
    </row>
    <row r="2179" spans="1:1" x14ac:dyDescent="0.2">
      <c r="A2179" s="2"/>
    </row>
    <row r="2180" spans="1:1" x14ac:dyDescent="0.2">
      <c r="A2180" s="2"/>
    </row>
    <row r="2181" spans="1:1" x14ac:dyDescent="0.2">
      <c r="A2181" s="2"/>
    </row>
    <row r="2182" spans="1:1" x14ac:dyDescent="0.2">
      <c r="A2182" s="2"/>
    </row>
    <row r="2183" spans="1:1" x14ac:dyDescent="0.2">
      <c r="A2183" s="2"/>
    </row>
    <row r="2184" spans="1:1" x14ac:dyDescent="0.2">
      <c r="A2184" s="2"/>
    </row>
    <row r="2185" spans="1:1" x14ac:dyDescent="0.2">
      <c r="A2185" s="2"/>
    </row>
    <row r="2186" spans="1:1" x14ac:dyDescent="0.2">
      <c r="A2186" s="2"/>
    </row>
    <row r="2187" spans="1:1" x14ac:dyDescent="0.2">
      <c r="A2187" s="2"/>
    </row>
    <row r="2188" spans="1:1" x14ac:dyDescent="0.2">
      <c r="A2188" s="2"/>
    </row>
    <row r="2189" spans="1:1" x14ac:dyDescent="0.2">
      <c r="A2189" s="2"/>
    </row>
    <row r="2190" spans="1:1" x14ac:dyDescent="0.2">
      <c r="A2190" s="2"/>
    </row>
    <row r="2191" spans="1:1" x14ac:dyDescent="0.2">
      <c r="A2191" s="2"/>
    </row>
    <row r="2192" spans="1:1" x14ac:dyDescent="0.2">
      <c r="A2192" s="2"/>
    </row>
    <row r="2193" spans="1:1" x14ac:dyDescent="0.2">
      <c r="A2193" s="2"/>
    </row>
    <row r="2194" spans="1:1" x14ac:dyDescent="0.2">
      <c r="A2194" s="2"/>
    </row>
    <row r="2195" spans="1:1" x14ac:dyDescent="0.2">
      <c r="A2195" s="2"/>
    </row>
    <row r="2196" spans="1:1" x14ac:dyDescent="0.2">
      <c r="A2196" s="2"/>
    </row>
    <row r="2197" spans="1:1" x14ac:dyDescent="0.2">
      <c r="A2197" s="2"/>
    </row>
    <row r="2198" spans="1:1" x14ac:dyDescent="0.2">
      <c r="A2198" s="2"/>
    </row>
    <row r="2199" spans="1:1" x14ac:dyDescent="0.2">
      <c r="A2199" s="2"/>
    </row>
    <row r="2200" spans="1:1" x14ac:dyDescent="0.2">
      <c r="A2200" s="2"/>
    </row>
    <row r="2201" spans="1:1" x14ac:dyDescent="0.2">
      <c r="A2201" s="2"/>
    </row>
    <row r="2202" spans="1:1" x14ac:dyDescent="0.2">
      <c r="A2202" s="2"/>
    </row>
    <row r="2203" spans="1:1" x14ac:dyDescent="0.2">
      <c r="A2203" s="2"/>
    </row>
    <row r="2204" spans="1:1" x14ac:dyDescent="0.2">
      <c r="A2204" s="2"/>
    </row>
    <row r="2205" spans="1:1" x14ac:dyDescent="0.2">
      <c r="A2205" s="2"/>
    </row>
    <row r="2206" spans="1:1" x14ac:dyDescent="0.2">
      <c r="A2206" s="2"/>
    </row>
    <row r="2207" spans="1:1" x14ac:dyDescent="0.2">
      <c r="A2207" s="2"/>
    </row>
    <row r="2208" spans="1:1" x14ac:dyDescent="0.2">
      <c r="A2208" s="2"/>
    </row>
    <row r="2209" spans="1:1" x14ac:dyDescent="0.2">
      <c r="A2209" s="2"/>
    </row>
    <row r="2210" spans="1:1" x14ac:dyDescent="0.2">
      <c r="A2210" s="2"/>
    </row>
    <row r="2211" spans="1:1" x14ac:dyDescent="0.2">
      <c r="A2211" s="2"/>
    </row>
    <row r="2212" spans="1:1" x14ac:dyDescent="0.2">
      <c r="A2212" s="2"/>
    </row>
    <row r="2213" spans="1:1" x14ac:dyDescent="0.2">
      <c r="A2213" s="2"/>
    </row>
    <row r="2214" spans="1:1" x14ac:dyDescent="0.2">
      <c r="A2214" s="2"/>
    </row>
    <row r="2215" spans="1:1" x14ac:dyDescent="0.2">
      <c r="A2215" s="2"/>
    </row>
    <row r="2216" spans="1:1" x14ac:dyDescent="0.2">
      <c r="A2216" s="2"/>
    </row>
    <row r="2217" spans="1:1" x14ac:dyDescent="0.2">
      <c r="A2217" s="2"/>
    </row>
    <row r="2218" spans="1:1" x14ac:dyDescent="0.2">
      <c r="A2218" s="2"/>
    </row>
    <row r="2219" spans="1:1" x14ac:dyDescent="0.2">
      <c r="A2219" s="2"/>
    </row>
    <row r="2220" spans="1:1" x14ac:dyDescent="0.2">
      <c r="A2220" s="2"/>
    </row>
    <row r="2221" spans="1:1" x14ac:dyDescent="0.2">
      <c r="A2221" s="2"/>
    </row>
    <row r="2222" spans="1:1" x14ac:dyDescent="0.2">
      <c r="A2222" s="2"/>
    </row>
    <row r="2223" spans="1:1" x14ac:dyDescent="0.2">
      <c r="A2223" s="2"/>
    </row>
    <row r="2224" spans="1:1" x14ac:dyDescent="0.2">
      <c r="A2224" s="2"/>
    </row>
    <row r="2225" spans="1:1" x14ac:dyDescent="0.2">
      <c r="A2225" s="2"/>
    </row>
    <row r="2226" spans="1:1" x14ac:dyDescent="0.2">
      <c r="A2226" s="2"/>
    </row>
    <row r="2227" spans="1:1" x14ac:dyDescent="0.2">
      <c r="A2227" s="2"/>
    </row>
    <row r="2228" spans="1:1" x14ac:dyDescent="0.2">
      <c r="A2228" s="2"/>
    </row>
    <row r="2229" spans="1:1" x14ac:dyDescent="0.2">
      <c r="A2229" s="2"/>
    </row>
    <row r="2230" spans="1:1" x14ac:dyDescent="0.2">
      <c r="A2230" s="2"/>
    </row>
    <row r="2231" spans="1:1" x14ac:dyDescent="0.2">
      <c r="A2231" s="2"/>
    </row>
    <row r="2232" spans="1:1" x14ac:dyDescent="0.2">
      <c r="A2232" s="2"/>
    </row>
    <row r="2233" spans="1:1" x14ac:dyDescent="0.2">
      <c r="A2233" s="2"/>
    </row>
    <row r="2234" spans="1:1" x14ac:dyDescent="0.2">
      <c r="A2234" s="2"/>
    </row>
    <row r="2235" spans="1:1" x14ac:dyDescent="0.2">
      <c r="A2235" s="2"/>
    </row>
    <row r="2236" spans="1:1" x14ac:dyDescent="0.2">
      <c r="A2236" s="2"/>
    </row>
    <row r="2237" spans="1:1" x14ac:dyDescent="0.2">
      <c r="A2237" s="2"/>
    </row>
    <row r="2238" spans="1:1" x14ac:dyDescent="0.2">
      <c r="A2238" s="2"/>
    </row>
    <row r="2239" spans="1:1" x14ac:dyDescent="0.2">
      <c r="A2239" s="2"/>
    </row>
    <row r="2240" spans="1:1" x14ac:dyDescent="0.2">
      <c r="A2240" s="2"/>
    </row>
    <row r="2241" spans="1:1" x14ac:dyDescent="0.2">
      <c r="A2241" s="2"/>
    </row>
    <row r="2242" spans="1:1" x14ac:dyDescent="0.2">
      <c r="A2242" s="2"/>
    </row>
    <row r="2243" spans="1:1" x14ac:dyDescent="0.2">
      <c r="A2243" s="2"/>
    </row>
    <row r="2244" spans="1:1" x14ac:dyDescent="0.2">
      <c r="A2244" s="2"/>
    </row>
    <row r="2245" spans="1:1" x14ac:dyDescent="0.2">
      <c r="A2245" s="2"/>
    </row>
    <row r="2246" spans="1:1" x14ac:dyDescent="0.2">
      <c r="A2246" s="2"/>
    </row>
    <row r="2247" spans="1:1" x14ac:dyDescent="0.2">
      <c r="A2247" s="2"/>
    </row>
    <row r="2248" spans="1:1" x14ac:dyDescent="0.2">
      <c r="A2248" s="2"/>
    </row>
    <row r="2249" spans="1:1" x14ac:dyDescent="0.2">
      <c r="A2249" s="2"/>
    </row>
    <row r="2250" spans="1:1" x14ac:dyDescent="0.2">
      <c r="A2250" s="2"/>
    </row>
    <row r="2251" spans="1:1" x14ac:dyDescent="0.2">
      <c r="A2251" s="2"/>
    </row>
    <row r="2252" spans="1:1" x14ac:dyDescent="0.2">
      <c r="A2252" s="2"/>
    </row>
    <row r="2253" spans="1:1" x14ac:dyDescent="0.2">
      <c r="A2253" s="2"/>
    </row>
    <row r="2254" spans="1:1" x14ac:dyDescent="0.2">
      <c r="A2254" s="2"/>
    </row>
    <row r="2255" spans="1:1" x14ac:dyDescent="0.2">
      <c r="A2255" s="2"/>
    </row>
    <row r="2256" spans="1:1" x14ac:dyDescent="0.2">
      <c r="A2256" s="2"/>
    </row>
    <row r="2257" spans="1:1" x14ac:dyDescent="0.2">
      <c r="A2257" s="2"/>
    </row>
    <row r="2258" spans="1:1" x14ac:dyDescent="0.2">
      <c r="A2258" s="2"/>
    </row>
    <row r="2259" spans="1:1" x14ac:dyDescent="0.2">
      <c r="A2259" s="2"/>
    </row>
    <row r="2260" spans="1:1" x14ac:dyDescent="0.2">
      <c r="A2260" s="2"/>
    </row>
    <row r="2261" spans="1:1" x14ac:dyDescent="0.2">
      <c r="A2261" s="2"/>
    </row>
    <row r="2262" spans="1:1" x14ac:dyDescent="0.2">
      <c r="A2262" s="2"/>
    </row>
    <row r="2263" spans="1:1" x14ac:dyDescent="0.2">
      <c r="A2263" s="2"/>
    </row>
    <row r="2264" spans="1:1" x14ac:dyDescent="0.2">
      <c r="A2264" s="2"/>
    </row>
    <row r="2265" spans="1:1" x14ac:dyDescent="0.2">
      <c r="A2265" s="2"/>
    </row>
    <row r="2266" spans="1:1" x14ac:dyDescent="0.2">
      <c r="A2266" s="2"/>
    </row>
    <row r="2267" spans="1:1" x14ac:dyDescent="0.2">
      <c r="A2267" s="2"/>
    </row>
    <row r="2268" spans="1:1" x14ac:dyDescent="0.2">
      <c r="A2268" s="2"/>
    </row>
    <row r="2269" spans="1:1" x14ac:dyDescent="0.2">
      <c r="A2269" s="2"/>
    </row>
    <row r="2270" spans="1:1" x14ac:dyDescent="0.2">
      <c r="A2270" s="2"/>
    </row>
    <row r="2271" spans="1:1" x14ac:dyDescent="0.2">
      <c r="A2271" s="2"/>
    </row>
    <row r="2272" spans="1:1" x14ac:dyDescent="0.2">
      <c r="A2272" s="2"/>
    </row>
    <row r="2273" spans="1:1" x14ac:dyDescent="0.2">
      <c r="A2273" s="2"/>
    </row>
    <row r="2274" spans="1:1" x14ac:dyDescent="0.2">
      <c r="A2274" s="2"/>
    </row>
    <row r="2275" spans="1:1" x14ac:dyDescent="0.2">
      <c r="A2275" s="2"/>
    </row>
    <row r="2276" spans="1:1" x14ac:dyDescent="0.2">
      <c r="A2276" s="2"/>
    </row>
    <row r="2277" spans="1:1" x14ac:dyDescent="0.2">
      <c r="A2277" s="2"/>
    </row>
    <row r="2278" spans="1:1" x14ac:dyDescent="0.2">
      <c r="A2278" s="2"/>
    </row>
    <row r="2279" spans="1:1" x14ac:dyDescent="0.2">
      <c r="A2279" s="2"/>
    </row>
    <row r="2280" spans="1:1" x14ac:dyDescent="0.2">
      <c r="A2280" s="2"/>
    </row>
    <row r="2281" spans="1:1" x14ac:dyDescent="0.2">
      <c r="A2281" s="2"/>
    </row>
    <row r="2282" spans="1:1" x14ac:dyDescent="0.2">
      <c r="A2282" s="2"/>
    </row>
    <row r="2283" spans="1:1" x14ac:dyDescent="0.2">
      <c r="A2283" s="2"/>
    </row>
    <row r="2284" spans="1:1" x14ac:dyDescent="0.2">
      <c r="A2284" s="2"/>
    </row>
    <row r="2285" spans="1:1" x14ac:dyDescent="0.2">
      <c r="A2285" s="2"/>
    </row>
    <row r="2286" spans="1:1" x14ac:dyDescent="0.2">
      <c r="A2286" s="2"/>
    </row>
    <row r="2287" spans="1:1" x14ac:dyDescent="0.2">
      <c r="A2287" s="2"/>
    </row>
    <row r="2288" spans="1:1" x14ac:dyDescent="0.2">
      <c r="A2288" s="2"/>
    </row>
    <row r="2289" spans="1:1" x14ac:dyDescent="0.2">
      <c r="A2289" s="2"/>
    </row>
    <row r="2290" spans="1:1" x14ac:dyDescent="0.2">
      <c r="A2290" s="2"/>
    </row>
    <row r="2291" spans="1:1" x14ac:dyDescent="0.2">
      <c r="A2291" s="2"/>
    </row>
    <row r="2292" spans="1:1" x14ac:dyDescent="0.2">
      <c r="A2292" s="2"/>
    </row>
    <row r="2293" spans="1:1" x14ac:dyDescent="0.2">
      <c r="A2293" s="2"/>
    </row>
    <row r="2294" spans="1:1" x14ac:dyDescent="0.2">
      <c r="A2294" s="2"/>
    </row>
    <row r="2295" spans="1:1" x14ac:dyDescent="0.2">
      <c r="A2295" s="2"/>
    </row>
    <row r="2296" spans="1:1" x14ac:dyDescent="0.2">
      <c r="A2296" s="2"/>
    </row>
    <row r="2297" spans="1:1" x14ac:dyDescent="0.2">
      <c r="A2297" s="2"/>
    </row>
    <row r="2298" spans="1:1" x14ac:dyDescent="0.2">
      <c r="A2298" s="2"/>
    </row>
    <row r="2299" spans="1:1" x14ac:dyDescent="0.2">
      <c r="A2299" s="2"/>
    </row>
    <row r="2300" spans="1:1" x14ac:dyDescent="0.2">
      <c r="A2300" s="2"/>
    </row>
    <row r="2301" spans="1:1" x14ac:dyDescent="0.2">
      <c r="A2301" s="2"/>
    </row>
    <row r="2302" spans="1:1" x14ac:dyDescent="0.2">
      <c r="A2302" s="2"/>
    </row>
    <row r="2303" spans="1:1" x14ac:dyDescent="0.2">
      <c r="A2303" s="2"/>
    </row>
    <row r="2304" spans="1:1" x14ac:dyDescent="0.2">
      <c r="A2304" s="2"/>
    </row>
    <row r="2305" spans="1:1" x14ac:dyDescent="0.2">
      <c r="A2305" s="2"/>
    </row>
    <row r="2306" spans="1:1" x14ac:dyDescent="0.2">
      <c r="A2306" s="2"/>
    </row>
    <row r="2307" spans="1:1" x14ac:dyDescent="0.2">
      <c r="A2307" s="2"/>
    </row>
    <row r="2308" spans="1:1" x14ac:dyDescent="0.2">
      <c r="A2308" s="2"/>
    </row>
    <row r="2309" spans="1:1" x14ac:dyDescent="0.2">
      <c r="A2309" s="2"/>
    </row>
    <row r="2310" spans="1:1" x14ac:dyDescent="0.2">
      <c r="A2310" s="2"/>
    </row>
    <row r="2311" spans="1:1" x14ac:dyDescent="0.2">
      <c r="A2311" s="2"/>
    </row>
    <row r="2312" spans="1:1" x14ac:dyDescent="0.2">
      <c r="A2312" s="2"/>
    </row>
    <row r="2313" spans="1:1" x14ac:dyDescent="0.2">
      <c r="A2313" s="2"/>
    </row>
    <row r="2314" spans="1:1" x14ac:dyDescent="0.2">
      <c r="A2314" s="2"/>
    </row>
    <row r="2315" spans="1:1" x14ac:dyDescent="0.2">
      <c r="A2315" s="2"/>
    </row>
    <row r="2316" spans="1:1" x14ac:dyDescent="0.2">
      <c r="A2316" s="2"/>
    </row>
    <row r="2317" spans="1:1" x14ac:dyDescent="0.2">
      <c r="A2317" s="2"/>
    </row>
    <row r="2318" spans="1:1" x14ac:dyDescent="0.2">
      <c r="A2318" s="2"/>
    </row>
    <row r="2319" spans="1:1" x14ac:dyDescent="0.2">
      <c r="A2319" s="2"/>
    </row>
    <row r="2320" spans="1:1" x14ac:dyDescent="0.2">
      <c r="A2320" s="2"/>
    </row>
    <row r="2321" spans="1:1" x14ac:dyDescent="0.2">
      <c r="A2321" s="2"/>
    </row>
    <row r="2322" spans="1:1" x14ac:dyDescent="0.2">
      <c r="A2322" s="2"/>
    </row>
    <row r="2323" spans="1:1" x14ac:dyDescent="0.2">
      <c r="A2323" s="2"/>
    </row>
    <row r="2324" spans="1:1" x14ac:dyDescent="0.2">
      <c r="A2324" s="2"/>
    </row>
    <row r="2325" spans="1:1" x14ac:dyDescent="0.2">
      <c r="A2325" s="2"/>
    </row>
    <row r="2326" spans="1:1" x14ac:dyDescent="0.2">
      <c r="A2326" s="2"/>
    </row>
    <row r="2327" spans="1:1" x14ac:dyDescent="0.2">
      <c r="A2327" s="2"/>
    </row>
    <row r="2328" spans="1:1" x14ac:dyDescent="0.2">
      <c r="A2328" s="2"/>
    </row>
    <row r="2329" spans="1:1" x14ac:dyDescent="0.2">
      <c r="A2329" s="2"/>
    </row>
    <row r="2330" spans="1:1" x14ac:dyDescent="0.2">
      <c r="A2330" s="2"/>
    </row>
    <row r="2331" spans="1:1" x14ac:dyDescent="0.2">
      <c r="A2331" s="2"/>
    </row>
    <row r="2332" spans="1:1" x14ac:dyDescent="0.2">
      <c r="A2332" s="2"/>
    </row>
    <row r="2333" spans="1:1" x14ac:dyDescent="0.2">
      <c r="A2333" s="2"/>
    </row>
    <row r="2334" spans="1:1" x14ac:dyDescent="0.2">
      <c r="A2334" s="2"/>
    </row>
    <row r="2335" spans="1:1" x14ac:dyDescent="0.2">
      <c r="A2335" s="2"/>
    </row>
    <row r="2336" spans="1:1" x14ac:dyDescent="0.2">
      <c r="A2336" s="2"/>
    </row>
    <row r="2337" spans="1:1" x14ac:dyDescent="0.2">
      <c r="A2337" s="2"/>
    </row>
    <row r="2338" spans="1:1" x14ac:dyDescent="0.2">
      <c r="A2338" s="2"/>
    </row>
    <row r="2339" spans="1:1" x14ac:dyDescent="0.2">
      <c r="A2339" s="2"/>
    </row>
    <row r="2340" spans="1:1" x14ac:dyDescent="0.2">
      <c r="A2340" s="2"/>
    </row>
    <row r="2341" spans="1:1" x14ac:dyDescent="0.2">
      <c r="A2341" s="2"/>
    </row>
    <row r="2342" spans="1:1" x14ac:dyDescent="0.2">
      <c r="A2342" s="2"/>
    </row>
    <row r="2343" spans="1:1" x14ac:dyDescent="0.2">
      <c r="A2343" s="2"/>
    </row>
    <row r="2344" spans="1:1" x14ac:dyDescent="0.2">
      <c r="A2344" s="2"/>
    </row>
    <row r="2345" spans="1:1" x14ac:dyDescent="0.2">
      <c r="A2345" s="2"/>
    </row>
    <row r="2346" spans="1:1" x14ac:dyDescent="0.2">
      <c r="A2346" s="2"/>
    </row>
    <row r="2347" spans="1:1" x14ac:dyDescent="0.2">
      <c r="A2347" s="2"/>
    </row>
    <row r="2348" spans="1:1" x14ac:dyDescent="0.2">
      <c r="A2348" s="2"/>
    </row>
    <row r="2349" spans="1:1" x14ac:dyDescent="0.2">
      <c r="A2349" s="2"/>
    </row>
    <row r="2350" spans="1:1" x14ac:dyDescent="0.2">
      <c r="A2350" s="2"/>
    </row>
    <row r="2351" spans="1:1" x14ac:dyDescent="0.2">
      <c r="A2351" s="2"/>
    </row>
    <row r="2352" spans="1:1" x14ac:dyDescent="0.2">
      <c r="A2352" s="2"/>
    </row>
    <row r="2353" spans="1:1" x14ac:dyDescent="0.2">
      <c r="A2353" s="2"/>
    </row>
    <row r="2354" spans="1:1" x14ac:dyDescent="0.2">
      <c r="A2354" s="2"/>
    </row>
    <row r="2355" spans="1:1" x14ac:dyDescent="0.2">
      <c r="A2355" s="2"/>
    </row>
    <row r="2356" spans="1:1" x14ac:dyDescent="0.2">
      <c r="A2356" s="2"/>
    </row>
    <row r="2357" spans="1:1" x14ac:dyDescent="0.2">
      <c r="A2357" s="2"/>
    </row>
    <row r="2358" spans="1:1" x14ac:dyDescent="0.2">
      <c r="A2358" s="2"/>
    </row>
    <row r="2359" spans="1:1" x14ac:dyDescent="0.2">
      <c r="A2359" s="2"/>
    </row>
    <row r="2360" spans="1:1" x14ac:dyDescent="0.2">
      <c r="A2360" s="2"/>
    </row>
    <row r="2361" spans="1:1" x14ac:dyDescent="0.2">
      <c r="A2361" s="2"/>
    </row>
    <row r="2362" spans="1:1" x14ac:dyDescent="0.2">
      <c r="A2362" s="2"/>
    </row>
    <row r="2363" spans="1:1" x14ac:dyDescent="0.2">
      <c r="A2363" s="2"/>
    </row>
    <row r="2364" spans="1:1" x14ac:dyDescent="0.2">
      <c r="A2364" s="2"/>
    </row>
    <row r="2365" spans="1:1" x14ac:dyDescent="0.2">
      <c r="A2365" s="2"/>
    </row>
    <row r="2366" spans="1:1" x14ac:dyDescent="0.2">
      <c r="A2366" s="2"/>
    </row>
    <row r="2367" spans="1:1" x14ac:dyDescent="0.2">
      <c r="A2367" s="2"/>
    </row>
    <row r="2368" spans="1:1" x14ac:dyDescent="0.2">
      <c r="A2368" s="2"/>
    </row>
    <row r="2369" spans="1:1" x14ac:dyDescent="0.2">
      <c r="A2369" s="2"/>
    </row>
    <row r="2370" spans="1:1" x14ac:dyDescent="0.2">
      <c r="A2370" s="2"/>
    </row>
    <row r="2371" spans="1:1" x14ac:dyDescent="0.2">
      <c r="A2371" s="2"/>
    </row>
    <row r="2372" spans="1:1" x14ac:dyDescent="0.2">
      <c r="A2372" s="2"/>
    </row>
    <row r="2373" spans="1:1" x14ac:dyDescent="0.2">
      <c r="A2373" s="2"/>
    </row>
    <row r="2374" spans="1:1" x14ac:dyDescent="0.2">
      <c r="A2374" s="2"/>
    </row>
    <row r="2375" spans="1:1" x14ac:dyDescent="0.2">
      <c r="A2375" s="2"/>
    </row>
    <row r="2376" spans="1:1" x14ac:dyDescent="0.2">
      <c r="A2376" s="2"/>
    </row>
    <row r="2377" spans="1:1" x14ac:dyDescent="0.2">
      <c r="A2377" s="2"/>
    </row>
    <row r="2378" spans="1:1" x14ac:dyDescent="0.2">
      <c r="A2378" s="2"/>
    </row>
    <row r="2379" spans="1:1" x14ac:dyDescent="0.2">
      <c r="A2379" s="2"/>
    </row>
    <row r="2380" spans="1:1" x14ac:dyDescent="0.2">
      <c r="A2380" s="2"/>
    </row>
    <row r="2381" spans="1:1" x14ac:dyDescent="0.2">
      <c r="A2381" s="2"/>
    </row>
    <row r="2382" spans="1:1" x14ac:dyDescent="0.2">
      <c r="A2382" s="2"/>
    </row>
    <row r="2383" spans="1:1" x14ac:dyDescent="0.2">
      <c r="A2383" s="2"/>
    </row>
    <row r="2384" spans="1:1" x14ac:dyDescent="0.2">
      <c r="A2384" s="2"/>
    </row>
    <row r="2385" spans="1:1" x14ac:dyDescent="0.2">
      <c r="A2385" s="2"/>
    </row>
    <row r="2386" spans="1:1" x14ac:dyDescent="0.2">
      <c r="A2386" s="2"/>
    </row>
    <row r="2387" spans="1:1" x14ac:dyDescent="0.2">
      <c r="A2387" s="2"/>
    </row>
    <row r="2388" spans="1:1" x14ac:dyDescent="0.2">
      <c r="A2388" s="2"/>
    </row>
    <row r="2389" spans="1:1" x14ac:dyDescent="0.2">
      <c r="A2389" s="2"/>
    </row>
    <row r="2390" spans="1:1" x14ac:dyDescent="0.2">
      <c r="A2390" s="2"/>
    </row>
    <row r="2391" spans="1:1" x14ac:dyDescent="0.2">
      <c r="A2391" s="2"/>
    </row>
    <row r="2392" spans="1:1" x14ac:dyDescent="0.2">
      <c r="A2392" s="2"/>
    </row>
    <row r="2393" spans="1:1" x14ac:dyDescent="0.2">
      <c r="A2393" s="2"/>
    </row>
    <row r="2394" spans="1:1" x14ac:dyDescent="0.2">
      <c r="A2394" s="2"/>
    </row>
    <row r="2395" spans="1:1" x14ac:dyDescent="0.2">
      <c r="A2395" s="2"/>
    </row>
    <row r="2396" spans="1:1" x14ac:dyDescent="0.2">
      <c r="A2396" s="2"/>
    </row>
    <row r="2397" spans="1:1" x14ac:dyDescent="0.2">
      <c r="A2397" s="2"/>
    </row>
    <row r="2398" spans="1:1" x14ac:dyDescent="0.2">
      <c r="A2398" s="2"/>
    </row>
    <row r="2399" spans="1:1" x14ac:dyDescent="0.2">
      <c r="A2399" s="2"/>
    </row>
    <row r="2400" spans="1:1" x14ac:dyDescent="0.2">
      <c r="A2400" s="2"/>
    </row>
    <row r="2401" spans="1:1" x14ac:dyDescent="0.2">
      <c r="A2401" s="2"/>
    </row>
    <row r="2402" spans="1:1" x14ac:dyDescent="0.2">
      <c r="A2402" s="2"/>
    </row>
    <row r="2403" spans="1:1" x14ac:dyDescent="0.2">
      <c r="A2403" s="2"/>
    </row>
    <row r="2404" spans="1:1" x14ac:dyDescent="0.2">
      <c r="A2404" s="2"/>
    </row>
    <row r="2405" spans="1:1" x14ac:dyDescent="0.2">
      <c r="A2405" s="2"/>
    </row>
    <row r="2406" spans="1:1" x14ac:dyDescent="0.2">
      <c r="A2406" s="2"/>
    </row>
    <row r="2407" spans="1:1" x14ac:dyDescent="0.2">
      <c r="A2407" s="2"/>
    </row>
    <row r="2408" spans="1:1" x14ac:dyDescent="0.2">
      <c r="A2408" s="2"/>
    </row>
    <row r="2409" spans="1:1" x14ac:dyDescent="0.2">
      <c r="A2409" s="2"/>
    </row>
    <row r="2410" spans="1:1" x14ac:dyDescent="0.2">
      <c r="A2410" s="2"/>
    </row>
    <row r="2411" spans="1:1" x14ac:dyDescent="0.2">
      <c r="A2411" s="2"/>
    </row>
    <row r="2412" spans="1:1" x14ac:dyDescent="0.2">
      <c r="A2412" s="2"/>
    </row>
    <row r="2413" spans="1:1" x14ac:dyDescent="0.2">
      <c r="A2413" s="2"/>
    </row>
    <row r="2414" spans="1:1" x14ac:dyDescent="0.2">
      <c r="A2414" s="2"/>
    </row>
    <row r="2415" spans="1:1" x14ac:dyDescent="0.2">
      <c r="A2415" s="2"/>
    </row>
    <row r="2416" spans="1:1" x14ac:dyDescent="0.2">
      <c r="A2416" s="2"/>
    </row>
    <row r="2417" spans="1:1" x14ac:dyDescent="0.2">
      <c r="A2417" s="2"/>
    </row>
    <row r="2418" spans="1:1" x14ac:dyDescent="0.2">
      <c r="A2418" s="2"/>
    </row>
    <row r="2419" spans="1:1" x14ac:dyDescent="0.2">
      <c r="A2419" s="2"/>
    </row>
    <row r="2420" spans="1:1" x14ac:dyDescent="0.2">
      <c r="A2420" s="2"/>
    </row>
    <row r="2421" spans="1:1" x14ac:dyDescent="0.2">
      <c r="A2421" s="2"/>
    </row>
    <row r="2422" spans="1:1" x14ac:dyDescent="0.2">
      <c r="A2422" s="2"/>
    </row>
    <row r="2423" spans="1:1" x14ac:dyDescent="0.2">
      <c r="A2423" s="2"/>
    </row>
    <row r="2424" spans="1:1" x14ac:dyDescent="0.2">
      <c r="A2424" s="2"/>
    </row>
    <row r="2425" spans="1:1" x14ac:dyDescent="0.2">
      <c r="A2425" s="2"/>
    </row>
    <row r="2426" spans="1:1" x14ac:dyDescent="0.2">
      <c r="A2426" s="2"/>
    </row>
    <row r="2427" spans="1:1" x14ac:dyDescent="0.2">
      <c r="A2427" s="2"/>
    </row>
    <row r="2428" spans="1:1" x14ac:dyDescent="0.2">
      <c r="A2428" s="2"/>
    </row>
    <row r="2429" spans="1:1" x14ac:dyDescent="0.2">
      <c r="A2429" s="2"/>
    </row>
    <row r="2430" spans="1:1" x14ac:dyDescent="0.2">
      <c r="A2430" s="2"/>
    </row>
    <row r="2431" spans="1:1" x14ac:dyDescent="0.2">
      <c r="A2431" s="2"/>
    </row>
    <row r="2432" spans="1:1" x14ac:dyDescent="0.2">
      <c r="A2432" s="2"/>
    </row>
    <row r="2433" spans="1:1" x14ac:dyDescent="0.2">
      <c r="A2433" s="2"/>
    </row>
    <row r="2434" spans="1:1" x14ac:dyDescent="0.2">
      <c r="A2434" s="2"/>
    </row>
    <row r="2435" spans="1:1" x14ac:dyDescent="0.2">
      <c r="A2435" s="2"/>
    </row>
    <row r="2436" spans="1:1" x14ac:dyDescent="0.2">
      <c r="A2436" s="2"/>
    </row>
    <row r="2437" spans="1:1" x14ac:dyDescent="0.2">
      <c r="A2437" s="2"/>
    </row>
    <row r="2438" spans="1:1" x14ac:dyDescent="0.2">
      <c r="A2438" s="2"/>
    </row>
    <row r="2439" spans="1:1" x14ac:dyDescent="0.2">
      <c r="A2439" s="2"/>
    </row>
    <row r="2440" spans="1:1" x14ac:dyDescent="0.2">
      <c r="A2440" s="2"/>
    </row>
    <row r="2441" spans="1:1" x14ac:dyDescent="0.2">
      <c r="A2441" s="2"/>
    </row>
    <row r="2442" spans="1:1" x14ac:dyDescent="0.2">
      <c r="A2442" s="2"/>
    </row>
    <row r="2443" spans="1:1" x14ac:dyDescent="0.2">
      <c r="A2443" s="2"/>
    </row>
    <row r="2444" spans="1:1" x14ac:dyDescent="0.2">
      <c r="A2444" s="2"/>
    </row>
    <row r="2445" spans="1:1" x14ac:dyDescent="0.2">
      <c r="A2445" s="2"/>
    </row>
    <row r="2446" spans="1:1" x14ac:dyDescent="0.2">
      <c r="A2446" s="2"/>
    </row>
    <row r="2447" spans="1:1" x14ac:dyDescent="0.2">
      <c r="A2447" s="2"/>
    </row>
    <row r="2448" spans="1:1" x14ac:dyDescent="0.2">
      <c r="A2448" s="2"/>
    </row>
    <row r="2449" spans="1:1" x14ac:dyDescent="0.2">
      <c r="A2449" s="2"/>
    </row>
    <row r="2450" spans="1:1" x14ac:dyDescent="0.2">
      <c r="A2450" s="2"/>
    </row>
    <row r="2451" spans="1:1" x14ac:dyDescent="0.2">
      <c r="A2451" s="2"/>
    </row>
    <row r="2452" spans="1:1" x14ac:dyDescent="0.2">
      <c r="A2452" s="2"/>
    </row>
    <row r="2453" spans="1:1" x14ac:dyDescent="0.2">
      <c r="A2453" s="2"/>
    </row>
    <row r="2454" spans="1:1" x14ac:dyDescent="0.2">
      <c r="A2454" s="2"/>
    </row>
    <row r="2455" spans="1:1" x14ac:dyDescent="0.2">
      <c r="A2455" s="2"/>
    </row>
    <row r="2456" spans="1:1" x14ac:dyDescent="0.2">
      <c r="A2456" s="2"/>
    </row>
    <row r="2457" spans="1:1" x14ac:dyDescent="0.2">
      <c r="A2457" s="2"/>
    </row>
    <row r="2458" spans="1:1" x14ac:dyDescent="0.2">
      <c r="A2458" s="2"/>
    </row>
    <row r="2459" spans="1:1" x14ac:dyDescent="0.2">
      <c r="A2459" s="2"/>
    </row>
    <row r="2460" spans="1:1" x14ac:dyDescent="0.2">
      <c r="A2460" s="2"/>
    </row>
    <row r="2461" spans="1:1" x14ac:dyDescent="0.2">
      <c r="A2461" s="2"/>
    </row>
    <row r="2462" spans="1:1" x14ac:dyDescent="0.2">
      <c r="A2462" s="2"/>
    </row>
    <row r="2463" spans="1:1" x14ac:dyDescent="0.2">
      <c r="A2463" s="2"/>
    </row>
    <row r="2464" spans="1:1" x14ac:dyDescent="0.2">
      <c r="A2464" s="2"/>
    </row>
    <row r="2465" spans="1:1" x14ac:dyDescent="0.2">
      <c r="A2465" s="2"/>
    </row>
    <row r="2466" spans="1:1" x14ac:dyDescent="0.2">
      <c r="A2466" s="2"/>
    </row>
    <row r="2467" spans="1:1" x14ac:dyDescent="0.2">
      <c r="A2467" s="2"/>
    </row>
    <row r="2468" spans="1:1" x14ac:dyDescent="0.2">
      <c r="A2468" s="2"/>
    </row>
    <row r="2469" spans="1:1" x14ac:dyDescent="0.2">
      <c r="A2469" s="2"/>
    </row>
    <row r="2470" spans="1:1" x14ac:dyDescent="0.2">
      <c r="A2470" s="2"/>
    </row>
    <row r="2471" spans="1:1" x14ac:dyDescent="0.2">
      <c r="A2471" s="2"/>
    </row>
    <row r="2472" spans="1:1" x14ac:dyDescent="0.2">
      <c r="A2472" s="2"/>
    </row>
    <row r="2473" spans="1:1" x14ac:dyDescent="0.2">
      <c r="A2473" s="2"/>
    </row>
    <row r="2474" spans="1:1" x14ac:dyDescent="0.2">
      <c r="A2474" s="2"/>
    </row>
    <row r="2475" spans="1:1" x14ac:dyDescent="0.2">
      <c r="A2475" s="2"/>
    </row>
    <row r="2476" spans="1:1" x14ac:dyDescent="0.2">
      <c r="A2476" s="2"/>
    </row>
    <row r="2477" spans="1:1" x14ac:dyDescent="0.2">
      <c r="A2477" s="2"/>
    </row>
    <row r="2478" spans="1:1" x14ac:dyDescent="0.2">
      <c r="A2478" s="2"/>
    </row>
    <row r="2479" spans="1:1" x14ac:dyDescent="0.2">
      <c r="A2479" s="2"/>
    </row>
    <row r="2480" spans="1:1" x14ac:dyDescent="0.2">
      <c r="A2480" s="2"/>
    </row>
    <row r="2481" spans="1:1" x14ac:dyDescent="0.2">
      <c r="A2481" s="2"/>
    </row>
    <row r="2482" spans="1:1" x14ac:dyDescent="0.2">
      <c r="A2482" s="2"/>
    </row>
    <row r="2483" spans="1:1" x14ac:dyDescent="0.2">
      <c r="A2483" s="2"/>
    </row>
    <row r="2484" spans="1:1" x14ac:dyDescent="0.2">
      <c r="A2484" s="2"/>
    </row>
    <row r="2485" spans="1:1" x14ac:dyDescent="0.2">
      <c r="A2485" s="2"/>
    </row>
    <row r="2486" spans="1:1" x14ac:dyDescent="0.2">
      <c r="A2486" s="2"/>
    </row>
    <row r="2487" spans="1:1" x14ac:dyDescent="0.2">
      <c r="A2487" s="2"/>
    </row>
    <row r="2488" spans="1:1" x14ac:dyDescent="0.2">
      <c r="A2488" s="2"/>
    </row>
    <row r="2489" spans="1:1" x14ac:dyDescent="0.2">
      <c r="A2489" s="2"/>
    </row>
    <row r="2490" spans="1:1" x14ac:dyDescent="0.2">
      <c r="A2490" s="2"/>
    </row>
    <row r="2491" spans="1:1" x14ac:dyDescent="0.2">
      <c r="A2491" s="2"/>
    </row>
    <row r="2492" spans="1:1" x14ac:dyDescent="0.2">
      <c r="A2492" s="2"/>
    </row>
    <row r="2493" spans="1:1" x14ac:dyDescent="0.2">
      <c r="A2493" s="2"/>
    </row>
    <row r="2494" spans="1:1" x14ac:dyDescent="0.2">
      <c r="A2494" s="2"/>
    </row>
    <row r="2495" spans="1:1" x14ac:dyDescent="0.2">
      <c r="A2495" s="2"/>
    </row>
    <row r="2496" spans="1:1" x14ac:dyDescent="0.2">
      <c r="A2496" s="2"/>
    </row>
    <row r="2497" spans="1:1" x14ac:dyDescent="0.2">
      <c r="A2497" s="2"/>
    </row>
    <row r="2498" spans="1:1" x14ac:dyDescent="0.2">
      <c r="A2498" s="2"/>
    </row>
    <row r="2499" spans="1:1" x14ac:dyDescent="0.2">
      <c r="A2499" s="2"/>
    </row>
    <row r="2500" spans="1:1" x14ac:dyDescent="0.2">
      <c r="A2500" s="2"/>
    </row>
    <row r="2501" spans="1:1" x14ac:dyDescent="0.2">
      <c r="A2501" s="2"/>
    </row>
    <row r="2502" spans="1:1" x14ac:dyDescent="0.2">
      <c r="A2502" s="2"/>
    </row>
    <row r="2503" spans="1:1" x14ac:dyDescent="0.2">
      <c r="A2503" s="2"/>
    </row>
    <row r="2504" spans="1:1" x14ac:dyDescent="0.2">
      <c r="A2504" s="2"/>
    </row>
    <row r="2505" spans="1:1" x14ac:dyDescent="0.2">
      <c r="A2505" s="2"/>
    </row>
    <row r="2506" spans="1:1" x14ac:dyDescent="0.2">
      <c r="A2506" s="2"/>
    </row>
    <row r="2507" spans="1:1" x14ac:dyDescent="0.2">
      <c r="A2507" s="2"/>
    </row>
    <row r="2508" spans="1:1" x14ac:dyDescent="0.2">
      <c r="A2508" s="2"/>
    </row>
    <row r="2509" spans="1:1" x14ac:dyDescent="0.2">
      <c r="A2509" s="2"/>
    </row>
    <row r="2510" spans="1:1" x14ac:dyDescent="0.2">
      <c r="A2510" s="2"/>
    </row>
    <row r="2511" spans="1:1" x14ac:dyDescent="0.2">
      <c r="A2511" s="2"/>
    </row>
    <row r="2512" spans="1:1" x14ac:dyDescent="0.2">
      <c r="A2512" s="2"/>
    </row>
    <row r="2513" spans="1:1" x14ac:dyDescent="0.2">
      <c r="A2513" s="2"/>
    </row>
    <row r="2514" spans="1:1" x14ac:dyDescent="0.2">
      <c r="A2514" s="2"/>
    </row>
    <row r="2515" spans="1:1" x14ac:dyDescent="0.2">
      <c r="A2515" s="2"/>
    </row>
    <row r="2516" spans="1:1" x14ac:dyDescent="0.2">
      <c r="A2516" s="2"/>
    </row>
    <row r="2517" spans="1:1" x14ac:dyDescent="0.2">
      <c r="A2517" s="2"/>
    </row>
    <row r="2518" spans="1:1" x14ac:dyDescent="0.2">
      <c r="A2518" s="2"/>
    </row>
    <row r="2519" spans="1:1" x14ac:dyDescent="0.2">
      <c r="A2519" s="2"/>
    </row>
    <row r="2520" spans="1:1" x14ac:dyDescent="0.2">
      <c r="A2520" s="2"/>
    </row>
    <row r="2521" spans="1:1" x14ac:dyDescent="0.2">
      <c r="A2521" s="2"/>
    </row>
    <row r="2522" spans="1:1" x14ac:dyDescent="0.2">
      <c r="A2522" s="2"/>
    </row>
    <row r="2523" spans="1:1" x14ac:dyDescent="0.2">
      <c r="A2523" s="2"/>
    </row>
    <row r="2524" spans="1:1" x14ac:dyDescent="0.2">
      <c r="A2524" s="2"/>
    </row>
    <row r="2525" spans="1:1" x14ac:dyDescent="0.2">
      <c r="A2525" s="2"/>
    </row>
    <row r="2526" spans="1:1" x14ac:dyDescent="0.2">
      <c r="A2526" s="2"/>
    </row>
    <row r="2527" spans="1:1" x14ac:dyDescent="0.2">
      <c r="A2527" s="2"/>
    </row>
    <row r="2528" spans="1:1" x14ac:dyDescent="0.2">
      <c r="A2528" s="2"/>
    </row>
    <row r="2529" spans="1:1" x14ac:dyDescent="0.2">
      <c r="A2529" s="2"/>
    </row>
    <row r="2530" spans="1:1" x14ac:dyDescent="0.2">
      <c r="A2530" s="2"/>
    </row>
    <row r="2531" spans="1:1" x14ac:dyDescent="0.2">
      <c r="A2531" s="2"/>
    </row>
    <row r="2532" spans="1:1" x14ac:dyDescent="0.2">
      <c r="A2532" s="2"/>
    </row>
    <row r="2533" spans="1:1" x14ac:dyDescent="0.2">
      <c r="A2533" s="2"/>
    </row>
    <row r="2534" spans="1:1" x14ac:dyDescent="0.2">
      <c r="A2534" s="2"/>
    </row>
    <row r="2535" spans="1:1" x14ac:dyDescent="0.2">
      <c r="A2535" s="2"/>
    </row>
    <row r="2536" spans="1:1" x14ac:dyDescent="0.2">
      <c r="A2536" s="2"/>
    </row>
    <row r="2537" spans="1:1" x14ac:dyDescent="0.2">
      <c r="A2537" s="2"/>
    </row>
    <row r="2538" spans="1:1" x14ac:dyDescent="0.2">
      <c r="A2538" s="2"/>
    </row>
    <row r="2539" spans="1:1" x14ac:dyDescent="0.2">
      <c r="A2539" s="2"/>
    </row>
    <row r="2540" spans="1:1" x14ac:dyDescent="0.2">
      <c r="A2540" s="2"/>
    </row>
    <row r="2541" spans="1:1" x14ac:dyDescent="0.2">
      <c r="A2541" s="2"/>
    </row>
    <row r="2542" spans="1:1" x14ac:dyDescent="0.2">
      <c r="A2542" s="2"/>
    </row>
    <row r="2543" spans="1:1" x14ac:dyDescent="0.2">
      <c r="A2543" s="2"/>
    </row>
    <row r="2544" spans="1:1" x14ac:dyDescent="0.2">
      <c r="A2544" s="2"/>
    </row>
    <row r="2545" spans="1:1" x14ac:dyDescent="0.2">
      <c r="A2545" s="2"/>
    </row>
    <row r="2546" spans="1:1" x14ac:dyDescent="0.2">
      <c r="A2546" s="2"/>
    </row>
    <row r="2547" spans="1:1" x14ac:dyDescent="0.2">
      <c r="A2547" s="2"/>
    </row>
    <row r="2548" spans="1:1" x14ac:dyDescent="0.2">
      <c r="A2548" s="2"/>
    </row>
    <row r="2549" spans="1:1" x14ac:dyDescent="0.2">
      <c r="A2549" s="2"/>
    </row>
    <row r="2550" spans="1:1" x14ac:dyDescent="0.2">
      <c r="A2550" s="2"/>
    </row>
    <row r="2551" spans="1:1" x14ac:dyDescent="0.2">
      <c r="A2551" s="2"/>
    </row>
    <row r="2552" spans="1:1" x14ac:dyDescent="0.2">
      <c r="A2552" s="2"/>
    </row>
    <row r="2553" spans="1:1" x14ac:dyDescent="0.2">
      <c r="A2553" s="2"/>
    </row>
    <row r="2554" spans="1:1" x14ac:dyDescent="0.2">
      <c r="A2554" s="2"/>
    </row>
    <row r="2555" spans="1:1" x14ac:dyDescent="0.2">
      <c r="A2555" s="2"/>
    </row>
    <row r="2556" spans="1:1" x14ac:dyDescent="0.2">
      <c r="A2556" s="2"/>
    </row>
    <row r="2557" spans="1:1" x14ac:dyDescent="0.2">
      <c r="A2557" s="2"/>
    </row>
    <row r="2558" spans="1:1" x14ac:dyDescent="0.2">
      <c r="A2558" s="2"/>
    </row>
    <row r="2559" spans="1:1" x14ac:dyDescent="0.2">
      <c r="A2559" s="2"/>
    </row>
    <row r="2560" spans="1:1" x14ac:dyDescent="0.2">
      <c r="A2560" s="2"/>
    </row>
    <row r="2561" spans="1:1" x14ac:dyDescent="0.2">
      <c r="A2561" s="2"/>
    </row>
    <row r="2562" spans="1:1" x14ac:dyDescent="0.2">
      <c r="A2562" s="2"/>
    </row>
    <row r="2563" spans="1:1" x14ac:dyDescent="0.2">
      <c r="A2563" s="2"/>
    </row>
    <row r="2564" spans="1:1" x14ac:dyDescent="0.2">
      <c r="A2564" s="2"/>
    </row>
    <row r="2565" spans="1:1" x14ac:dyDescent="0.2">
      <c r="A2565" s="2"/>
    </row>
    <row r="2566" spans="1:1" x14ac:dyDescent="0.2">
      <c r="A2566" s="2"/>
    </row>
    <row r="2567" spans="1:1" x14ac:dyDescent="0.2">
      <c r="A2567" s="2"/>
    </row>
    <row r="2568" spans="1:1" x14ac:dyDescent="0.2">
      <c r="A2568" s="2"/>
    </row>
    <row r="2569" spans="1:1" x14ac:dyDescent="0.2">
      <c r="A2569" s="2"/>
    </row>
    <row r="2570" spans="1:1" x14ac:dyDescent="0.2">
      <c r="A2570" s="2"/>
    </row>
    <row r="2571" spans="1:1" x14ac:dyDescent="0.2">
      <c r="A2571" s="2"/>
    </row>
    <row r="2572" spans="1:1" x14ac:dyDescent="0.2">
      <c r="A2572" s="2"/>
    </row>
    <row r="2573" spans="1:1" x14ac:dyDescent="0.2">
      <c r="A2573" s="2"/>
    </row>
    <row r="2574" spans="1:1" x14ac:dyDescent="0.2">
      <c r="A2574" s="2"/>
    </row>
    <row r="2575" spans="1:1" x14ac:dyDescent="0.2">
      <c r="A2575" s="2"/>
    </row>
    <row r="2576" spans="1:1" x14ac:dyDescent="0.2">
      <c r="A2576" s="2"/>
    </row>
    <row r="2577" spans="1:1" x14ac:dyDescent="0.2">
      <c r="A2577" s="2"/>
    </row>
    <row r="2578" spans="1:1" x14ac:dyDescent="0.2">
      <c r="A2578" s="2"/>
    </row>
    <row r="2579" spans="1:1" x14ac:dyDescent="0.2">
      <c r="A2579" s="2"/>
    </row>
    <row r="2580" spans="1:1" x14ac:dyDescent="0.2">
      <c r="A2580" s="2"/>
    </row>
    <row r="2581" spans="1:1" x14ac:dyDescent="0.2">
      <c r="A2581" s="2"/>
    </row>
    <row r="2582" spans="1:1" x14ac:dyDescent="0.2">
      <c r="A2582" s="2"/>
    </row>
    <row r="2583" spans="1:1" x14ac:dyDescent="0.2">
      <c r="A2583" s="2"/>
    </row>
    <row r="2584" spans="1:1" x14ac:dyDescent="0.2">
      <c r="A2584" s="2"/>
    </row>
    <row r="2585" spans="1:1" x14ac:dyDescent="0.2">
      <c r="A2585" s="2"/>
    </row>
    <row r="2586" spans="1:1" x14ac:dyDescent="0.2">
      <c r="A2586" s="2"/>
    </row>
    <row r="2587" spans="1:1" x14ac:dyDescent="0.2">
      <c r="A2587" s="2"/>
    </row>
    <row r="2588" spans="1:1" x14ac:dyDescent="0.2">
      <c r="A2588" s="2"/>
    </row>
    <row r="2589" spans="1:1" x14ac:dyDescent="0.2">
      <c r="A2589" s="2"/>
    </row>
    <row r="2590" spans="1:1" x14ac:dyDescent="0.2">
      <c r="A2590" s="2"/>
    </row>
    <row r="2591" spans="1:1" x14ac:dyDescent="0.2">
      <c r="A2591" s="2"/>
    </row>
    <row r="2592" spans="1:1" x14ac:dyDescent="0.2">
      <c r="A2592" s="2"/>
    </row>
    <row r="2593" spans="1:1" x14ac:dyDescent="0.2">
      <c r="A2593" s="2"/>
    </row>
    <row r="2594" spans="1:1" x14ac:dyDescent="0.2">
      <c r="A2594" s="2"/>
    </row>
    <row r="2595" spans="1:1" x14ac:dyDescent="0.2">
      <c r="A2595" s="2"/>
    </row>
    <row r="2596" spans="1:1" x14ac:dyDescent="0.2">
      <c r="A2596" s="2"/>
    </row>
    <row r="2597" spans="1:1" x14ac:dyDescent="0.2">
      <c r="A2597" s="2"/>
    </row>
    <row r="2598" spans="1:1" x14ac:dyDescent="0.2">
      <c r="A2598" s="2"/>
    </row>
    <row r="2599" spans="1:1" x14ac:dyDescent="0.2">
      <c r="A2599" s="2"/>
    </row>
    <row r="2600" spans="1:1" x14ac:dyDescent="0.2">
      <c r="A2600" s="2"/>
    </row>
    <row r="2601" spans="1:1" x14ac:dyDescent="0.2">
      <c r="A2601" s="2"/>
    </row>
    <row r="2602" spans="1:1" x14ac:dyDescent="0.2">
      <c r="A2602" s="2"/>
    </row>
    <row r="2603" spans="1:1" x14ac:dyDescent="0.2">
      <c r="A2603" s="2"/>
    </row>
    <row r="2604" spans="1:1" x14ac:dyDescent="0.2">
      <c r="A2604" s="2"/>
    </row>
    <row r="2605" spans="1:1" x14ac:dyDescent="0.2">
      <c r="A2605" s="2"/>
    </row>
    <row r="2606" spans="1:1" x14ac:dyDescent="0.2">
      <c r="A2606" s="2"/>
    </row>
    <row r="2607" spans="1:1" x14ac:dyDescent="0.2">
      <c r="A2607" s="2"/>
    </row>
    <row r="2608" spans="1:1" x14ac:dyDescent="0.2">
      <c r="A2608" s="2"/>
    </row>
    <row r="2609" spans="1:1" x14ac:dyDescent="0.2">
      <c r="A2609" s="2"/>
    </row>
    <row r="2610" spans="1:1" x14ac:dyDescent="0.2">
      <c r="A2610" s="2"/>
    </row>
    <row r="2611" spans="1:1" x14ac:dyDescent="0.2">
      <c r="A2611" s="2"/>
    </row>
    <row r="2612" spans="1:1" x14ac:dyDescent="0.2">
      <c r="A2612" s="2"/>
    </row>
    <row r="2613" spans="1:1" x14ac:dyDescent="0.2">
      <c r="A2613" s="2"/>
    </row>
    <row r="2614" spans="1:1" x14ac:dyDescent="0.2">
      <c r="A2614" s="2"/>
    </row>
    <row r="2615" spans="1:1" x14ac:dyDescent="0.2">
      <c r="A2615" s="2"/>
    </row>
    <row r="2616" spans="1:1" x14ac:dyDescent="0.2">
      <c r="A2616" s="2"/>
    </row>
    <row r="2617" spans="1:1" x14ac:dyDescent="0.2">
      <c r="A2617" s="2"/>
    </row>
    <row r="2618" spans="1:1" x14ac:dyDescent="0.2">
      <c r="A2618" s="2"/>
    </row>
    <row r="2619" spans="1:1" x14ac:dyDescent="0.2">
      <c r="A2619" s="2"/>
    </row>
    <row r="2620" spans="1:1" x14ac:dyDescent="0.2">
      <c r="A2620" s="2"/>
    </row>
    <row r="2621" spans="1:1" x14ac:dyDescent="0.2">
      <c r="A2621" s="2"/>
    </row>
    <row r="2622" spans="1:1" x14ac:dyDescent="0.2">
      <c r="A2622" s="2"/>
    </row>
    <row r="2623" spans="1:1" x14ac:dyDescent="0.2">
      <c r="A2623" s="2"/>
    </row>
    <row r="2624" spans="1:1" x14ac:dyDescent="0.2">
      <c r="A2624" s="2"/>
    </row>
    <row r="2625" spans="1:1" x14ac:dyDescent="0.2">
      <c r="A2625" s="2"/>
    </row>
    <row r="2626" spans="1:1" x14ac:dyDescent="0.2">
      <c r="A2626" s="2"/>
    </row>
    <row r="2627" spans="1:1" x14ac:dyDescent="0.2">
      <c r="A2627" s="2"/>
    </row>
    <row r="2628" spans="1:1" x14ac:dyDescent="0.2">
      <c r="A2628" s="2"/>
    </row>
    <row r="2629" spans="1:1" x14ac:dyDescent="0.2">
      <c r="A2629" s="2"/>
    </row>
    <row r="2630" spans="1:1" x14ac:dyDescent="0.2">
      <c r="A2630" s="2"/>
    </row>
    <row r="2631" spans="1:1" x14ac:dyDescent="0.2">
      <c r="A2631" s="2"/>
    </row>
    <row r="2632" spans="1:1" x14ac:dyDescent="0.2">
      <c r="A2632" s="2"/>
    </row>
    <row r="2633" spans="1:1" x14ac:dyDescent="0.2">
      <c r="A2633" s="2"/>
    </row>
    <row r="2634" spans="1:1" x14ac:dyDescent="0.2">
      <c r="A2634" s="2"/>
    </row>
    <row r="2635" spans="1:1" x14ac:dyDescent="0.2">
      <c r="A2635" s="2"/>
    </row>
    <row r="2636" spans="1:1" x14ac:dyDescent="0.2">
      <c r="A2636" s="2"/>
    </row>
    <row r="2637" spans="1:1" x14ac:dyDescent="0.2">
      <c r="A2637" s="2"/>
    </row>
    <row r="2638" spans="1:1" x14ac:dyDescent="0.2">
      <c r="A2638" s="2"/>
    </row>
    <row r="2639" spans="1:1" x14ac:dyDescent="0.2">
      <c r="A2639" s="2"/>
    </row>
    <row r="2640" spans="1:1" x14ac:dyDescent="0.2">
      <c r="A2640" s="2"/>
    </row>
    <row r="2641" spans="1:1" x14ac:dyDescent="0.2">
      <c r="A2641" s="2"/>
    </row>
    <row r="2642" spans="1:1" x14ac:dyDescent="0.2">
      <c r="A2642" s="2"/>
    </row>
    <row r="2643" spans="1:1" x14ac:dyDescent="0.2">
      <c r="A2643" s="2"/>
    </row>
    <row r="2644" spans="1:1" x14ac:dyDescent="0.2">
      <c r="A2644" s="2"/>
    </row>
    <row r="2645" spans="1:1" x14ac:dyDescent="0.2">
      <c r="A2645" s="2"/>
    </row>
    <row r="2646" spans="1:1" x14ac:dyDescent="0.2">
      <c r="A2646" s="2"/>
    </row>
    <row r="2647" spans="1:1" x14ac:dyDescent="0.2">
      <c r="A2647" s="2"/>
    </row>
    <row r="2648" spans="1:1" x14ac:dyDescent="0.2">
      <c r="A2648" s="2"/>
    </row>
    <row r="2649" spans="1:1" x14ac:dyDescent="0.2">
      <c r="A2649" s="2"/>
    </row>
    <row r="2650" spans="1:1" x14ac:dyDescent="0.2">
      <c r="A2650" s="2"/>
    </row>
    <row r="2651" spans="1:1" x14ac:dyDescent="0.2">
      <c r="A2651" s="2"/>
    </row>
    <row r="2652" spans="1:1" x14ac:dyDescent="0.2">
      <c r="A2652" s="2"/>
    </row>
    <row r="2653" spans="1:1" x14ac:dyDescent="0.2">
      <c r="A2653" s="2"/>
    </row>
    <row r="2654" spans="1:1" x14ac:dyDescent="0.2">
      <c r="A2654" s="2"/>
    </row>
    <row r="2655" spans="1:1" x14ac:dyDescent="0.2">
      <c r="A2655" s="2"/>
    </row>
    <row r="2656" spans="1:1" x14ac:dyDescent="0.2">
      <c r="A2656" s="2"/>
    </row>
    <row r="2657" spans="1:1" x14ac:dyDescent="0.2">
      <c r="A2657" s="2"/>
    </row>
    <row r="2658" spans="1:1" x14ac:dyDescent="0.2">
      <c r="A2658" s="2"/>
    </row>
    <row r="2659" spans="1:1" x14ac:dyDescent="0.2">
      <c r="A2659" s="2"/>
    </row>
    <row r="2660" spans="1:1" x14ac:dyDescent="0.2">
      <c r="A2660" s="2"/>
    </row>
    <row r="2661" spans="1:1" x14ac:dyDescent="0.2">
      <c r="A2661" s="2"/>
    </row>
    <row r="2662" spans="1:1" x14ac:dyDescent="0.2">
      <c r="A2662" s="2"/>
    </row>
    <row r="2663" spans="1:1" x14ac:dyDescent="0.2">
      <c r="A2663" s="2"/>
    </row>
    <row r="2664" spans="1:1" x14ac:dyDescent="0.2">
      <c r="A2664" s="2"/>
    </row>
    <row r="2665" spans="1:1" x14ac:dyDescent="0.2">
      <c r="A2665" s="2"/>
    </row>
    <row r="2666" spans="1:1" x14ac:dyDescent="0.2">
      <c r="A2666" s="2"/>
    </row>
    <row r="2667" spans="1:1" x14ac:dyDescent="0.2">
      <c r="A2667" s="2"/>
    </row>
    <row r="2668" spans="1:1" x14ac:dyDescent="0.2">
      <c r="A2668" s="2"/>
    </row>
    <row r="2669" spans="1:1" x14ac:dyDescent="0.2">
      <c r="A2669" s="2"/>
    </row>
    <row r="2670" spans="1:1" x14ac:dyDescent="0.2">
      <c r="A2670" s="2"/>
    </row>
    <row r="2671" spans="1:1" x14ac:dyDescent="0.2">
      <c r="A2671" s="2"/>
    </row>
    <row r="2672" spans="1:1" x14ac:dyDescent="0.2">
      <c r="A2672" s="2"/>
    </row>
    <row r="2673" spans="1:1" x14ac:dyDescent="0.2">
      <c r="A2673" s="2"/>
    </row>
    <row r="2674" spans="1:1" x14ac:dyDescent="0.2">
      <c r="A2674" s="2"/>
    </row>
    <row r="2675" spans="1:1" x14ac:dyDescent="0.2">
      <c r="A2675" s="2"/>
    </row>
    <row r="2676" spans="1:1" x14ac:dyDescent="0.2">
      <c r="A2676" s="2"/>
    </row>
    <row r="2677" spans="1:1" x14ac:dyDescent="0.2">
      <c r="A2677" s="2"/>
    </row>
    <row r="2678" spans="1:1" x14ac:dyDescent="0.2">
      <c r="A2678" s="2"/>
    </row>
    <row r="2679" spans="1:1" x14ac:dyDescent="0.2">
      <c r="A2679" s="2"/>
    </row>
    <row r="2680" spans="1:1" x14ac:dyDescent="0.2">
      <c r="A2680" s="2"/>
    </row>
    <row r="2681" spans="1:1" x14ac:dyDescent="0.2">
      <c r="A2681" s="2"/>
    </row>
    <row r="2682" spans="1:1" x14ac:dyDescent="0.2">
      <c r="A2682" s="2"/>
    </row>
    <row r="2683" spans="1:1" x14ac:dyDescent="0.2">
      <c r="A2683" s="2"/>
    </row>
    <row r="2684" spans="1:1" x14ac:dyDescent="0.2">
      <c r="A2684" s="2"/>
    </row>
    <row r="2685" spans="1:1" x14ac:dyDescent="0.2">
      <c r="A2685" s="2"/>
    </row>
    <row r="2686" spans="1:1" x14ac:dyDescent="0.2">
      <c r="A2686" s="2"/>
    </row>
    <row r="2687" spans="1:1" x14ac:dyDescent="0.2">
      <c r="A2687" s="2"/>
    </row>
    <row r="2688" spans="1:1" x14ac:dyDescent="0.2">
      <c r="A2688" s="2"/>
    </row>
    <row r="2689" spans="1:1" x14ac:dyDescent="0.2">
      <c r="A2689" s="2"/>
    </row>
    <row r="2690" spans="1:1" x14ac:dyDescent="0.2">
      <c r="A2690" s="2"/>
    </row>
    <row r="2691" spans="1:1" x14ac:dyDescent="0.2">
      <c r="A2691" s="2"/>
    </row>
    <row r="2692" spans="1:1" x14ac:dyDescent="0.2">
      <c r="A2692" s="2"/>
    </row>
    <row r="2693" spans="1:1" x14ac:dyDescent="0.2">
      <c r="A2693" s="2"/>
    </row>
    <row r="2694" spans="1:1" x14ac:dyDescent="0.2">
      <c r="A2694" s="2"/>
    </row>
    <row r="2695" spans="1:1" x14ac:dyDescent="0.2">
      <c r="A2695" s="2"/>
    </row>
    <row r="2696" spans="1:1" x14ac:dyDescent="0.2">
      <c r="A2696" s="2"/>
    </row>
    <row r="2697" spans="1:1" x14ac:dyDescent="0.2">
      <c r="A2697" s="2"/>
    </row>
    <row r="2698" spans="1:1" x14ac:dyDescent="0.2">
      <c r="A2698" s="2"/>
    </row>
    <row r="2699" spans="1:1" x14ac:dyDescent="0.2">
      <c r="A2699" s="2"/>
    </row>
    <row r="2700" spans="1:1" x14ac:dyDescent="0.2">
      <c r="A2700" s="2"/>
    </row>
    <row r="2701" spans="1:1" x14ac:dyDescent="0.2">
      <c r="A2701" s="2"/>
    </row>
    <row r="2702" spans="1:1" x14ac:dyDescent="0.2">
      <c r="A2702" s="2"/>
    </row>
    <row r="2703" spans="1:1" x14ac:dyDescent="0.2">
      <c r="A2703" s="2"/>
    </row>
    <row r="2704" spans="1:1" x14ac:dyDescent="0.2">
      <c r="A2704" s="2"/>
    </row>
    <row r="2705" spans="1:1" x14ac:dyDescent="0.2">
      <c r="A2705" s="2"/>
    </row>
    <row r="2706" spans="1:1" x14ac:dyDescent="0.2">
      <c r="A2706" s="2"/>
    </row>
    <row r="2707" spans="1:1" x14ac:dyDescent="0.2">
      <c r="A2707" s="2"/>
    </row>
    <row r="2708" spans="1:1" x14ac:dyDescent="0.2">
      <c r="A2708" s="2"/>
    </row>
    <row r="2709" spans="1:1" x14ac:dyDescent="0.2">
      <c r="A2709" s="2"/>
    </row>
    <row r="2710" spans="1:1" x14ac:dyDescent="0.2">
      <c r="A2710" s="2"/>
    </row>
    <row r="2711" spans="1:1" x14ac:dyDescent="0.2">
      <c r="A2711" s="2"/>
    </row>
    <row r="2712" spans="1:1" x14ac:dyDescent="0.2">
      <c r="A2712" s="2"/>
    </row>
    <row r="2713" spans="1:1" x14ac:dyDescent="0.2">
      <c r="A2713" s="2"/>
    </row>
    <row r="2714" spans="1:1" x14ac:dyDescent="0.2">
      <c r="A2714" s="2"/>
    </row>
    <row r="2715" spans="1:1" x14ac:dyDescent="0.2">
      <c r="A2715" s="2"/>
    </row>
    <row r="2716" spans="1:1" x14ac:dyDescent="0.2">
      <c r="A2716" s="2"/>
    </row>
    <row r="2717" spans="1:1" x14ac:dyDescent="0.2">
      <c r="A2717" s="2"/>
    </row>
    <row r="2718" spans="1:1" x14ac:dyDescent="0.2">
      <c r="A2718" s="2"/>
    </row>
    <row r="2719" spans="1:1" x14ac:dyDescent="0.2">
      <c r="A2719" s="2"/>
    </row>
    <row r="2720" spans="1:1" x14ac:dyDescent="0.2">
      <c r="A2720" s="2"/>
    </row>
    <row r="2721" spans="1:1" x14ac:dyDescent="0.2">
      <c r="A2721" s="2"/>
    </row>
    <row r="2722" spans="1:1" x14ac:dyDescent="0.2">
      <c r="A2722" s="2"/>
    </row>
    <row r="2723" spans="1:1" x14ac:dyDescent="0.2">
      <c r="A2723" s="2"/>
    </row>
    <row r="2724" spans="1:1" x14ac:dyDescent="0.2">
      <c r="A2724" s="2"/>
    </row>
    <row r="2725" spans="1:1" x14ac:dyDescent="0.2">
      <c r="A2725" s="2"/>
    </row>
    <row r="2726" spans="1:1" x14ac:dyDescent="0.2">
      <c r="A2726" s="2"/>
    </row>
    <row r="2727" spans="1:1" x14ac:dyDescent="0.2">
      <c r="A2727" s="2"/>
    </row>
    <row r="2728" spans="1:1" x14ac:dyDescent="0.2">
      <c r="A2728" s="2"/>
    </row>
    <row r="2729" spans="1:1" x14ac:dyDescent="0.2">
      <c r="A2729" s="2"/>
    </row>
    <row r="2730" spans="1:1" x14ac:dyDescent="0.2">
      <c r="A2730" s="2"/>
    </row>
    <row r="2731" spans="1:1" x14ac:dyDescent="0.2">
      <c r="A2731" s="2"/>
    </row>
    <row r="2732" spans="1:1" x14ac:dyDescent="0.2">
      <c r="A2732" s="2"/>
    </row>
    <row r="2733" spans="1:1" x14ac:dyDescent="0.2">
      <c r="A2733" s="2"/>
    </row>
    <row r="2734" spans="1:1" x14ac:dyDescent="0.2">
      <c r="A2734" s="2"/>
    </row>
    <row r="2735" spans="1:1" x14ac:dyDescent="0.2">
      <c r="A2735" s="2"/>
    </row>
    <row r="2736" spans="1:1" x14ac:dyDescent="0.2">
      <c r="A2736" s="2"/>
    </row>
    <row r="2737" spans="1:1" x14ac:dyDescent="0.2">
      <c r="A2737" s="2"/>
    </row>
    <row r="2738" spans="1:1" x14ac:dyDescent="0.2">
      <c r="A2738" s="2"/>
    </row>
    <row r="2739" spans="1:1" x14ac:dyDescent="0.2">
      <c r="A2739" s="2"/>
    </row>
    <row r="2740" spans="1:1" x14ac:dyDescent="0.2">
      <c r="A2740" s="2"/>
    </row>
    <row r="2741" spans="1:1" x14ac:dyDescent="0.2">
      <c r="A2741" s="2"/>
    </row>
    <row r="2742" spans="1:1" x14ac:dyDescent="0.2">
      <c r="A2742" s="2"/>
    </row>
    <row r="2743" spans="1:1" x14ac:dyDescent="0.2">
      <c r="A2743" s="2"/>
    </row>
    <row r="2744" spans="1:1" x14ac:dyDescent="0.2">
      <c r="A2744" s="2"/>
    </row>
    <row r="2745" spans="1:1" x14ac:dyDescent="0.2">
      <c r="A2745" s="2"/>
    </row>
    <row r="2746" spans="1:1" x14ac:dyDescent="0.2">
      <c r="A2746" s="2"/>
    </row>
    <row r="2747" spans="1:1" x14ac:dyDescent="0.2">
      <c r="A2747" s="2"/>
    </row>
    <row r="2748" spans="1:1" x14ac:dyDescent="0.2">
      <c r="A2748" s="2"/>
    </row>
    <row r="2749" spans="1:1" x14ac:dyDescent="0.2">
      <c r="A2749" s="2"/>
    </row>
    <row r="2750" spans="1:1" x14ac:dyDescent="0.2">
      <c r="A2750" s="2"/>
    </row>
    <row r="2751" spans="1:1" x14ac:dyDescent="0.2">
      <c r="A2751" s="2"/>
    </row>
    <row r="2752" spans="1:1" x14ac:dyDescent="0.2">
      <c r="A2752" s="2"/>
    </row>
    <row r="2753" spans="1:1" x14ac:dyDescent="0.2">
      <c r="A2753" s="2"/>
    </row>
    <row r="2754" spans="1:1" x14ac:dyDescent="0.2">
      <c r="A2754" s="2"/>
    </row>
    <row r="2755" spans="1:1" x14ac:dyDescent="0.2">
      <c r="A2755" s="2"/>
    </row>
    <row r="2756" spans="1:1" x14ac:dyDescent="0.2">
      <c r="A2756" s="2"/>
    </row>
    <row r="2757" spans="1:1" x14ac:dyDescent="0.2">
      <c r="A2757" s="2"/>
    </row>
    <row r="2758" spans="1:1" x14ac:dyDescent="0.2">
      <c r="A2758" s="2"/>
    </row>
    <row r="2759" spans="1:1" x14ac:dyDescent="0.2">
      <c r="A2759" s="2"/>
    </row>
    <row r="2760" spans="1:1" x14ac:dyDescent="0.2">
      <c r="A2760" s="2"/>
    </row>
    <row r="2761" spans="1:1" x14ac:dyDescent="0.2">
      <c r="A2761" s="2"/>
    </row>
    <row r="2762" spans="1:1" x14ac:dyDescent="0.2">
      <c r="A2762" s="2"/>
    </row>
    <row r="2763" spans="1:1" x14ac:dyDescent="0.2">
      <c r="A2763" s="2"/>
    </row>
    <row r="2764" spans="1:1" x14ac:dyDescent="0.2">
      <c r="A2764" s="2"/>
    </row>
    <row r="2765" spans="1:1" x14ac:dyDescent="0.2">
      <c r="A2765" s="2"/>
    </row>
    <row r="2766" spans="1:1" x14ac:dyDescent="0.2">
      <c r="A2766" s="2"/>
    </row>
    <row r="2767" spans="1:1" x14ac:dyDescent="0.2">
      <c r="A2767" s="2"/>
    </row>
    <row r="2768" spans="1:1" x14ac:dyDescent="0.2">
      <c r="A2768" s="2"/>
    </row>
    <row r="2769" spans="1:1" x14ac:dyDescent="0.2">
      <c r="A2769" s="2"/>
    </row>
    <row r="2770" spans="1:1" x14ac:dyDescent="0.2">
      <c r="A2770" s="2"/>
    </row>
    <row r="2771" spans="1:1" x14ac:dyDescent="0.2">
      <c r="A2771" s="2"/>
    </row>
    <row r="2772" spans="1:1" x14ac:dyDescent="0.2">
      <c r="A2772" s="2"/>
    </row>
    <row r="2773" spans="1:1" x14ac:dyDescent="0.2">
      <c r="A2773" s="2"/>
    </row>
    <row r="2774" spans="1:1" x14ac:dyDescent="0.2">
      <c r="A2774" s="2"/>
    </row>
    <row r="2775" spans="1:1" x14ac:dyDescent="0.2">
      <c r="A2775" s="2"/>
    </row>
    <row r="2776" spans="1:1" x14ac:dyDescent="0.2">
      <c r="A2776" s="2"/>
    </row>
    <row r="2777" spans="1:1" x14ac:dyDescent="0.2">
      <c r="A2777" s="2"/>
    </row>
    <row r="2778" spans="1:1" x14ac:dyDescent="0.2">
      <c r="A2778" s="2"/>
    </row>
    <row r="2779" spans="1:1" x14ac:dyDescent="0.2">
      <c r="A2779" s="2"/>
    </row>
    <row r="2780" spans="1:1" x14ac:dyDescent="0.2">
      <c r="A2780" s="2"/>
    </row>
    <row r="2781" spans="1:1" x14ac:dyDescent="0.2">
      <c r="A2781" s="2"/>
    </row>
    <row r="2782" spans="1:1" x14ac:dyDescent="0.2">
      <c r="A2782" s="2"/>
    </row>
    <row r="2783" spans="1:1" x14ac:dyDescent="0.2">
      <c r="A2783" s="2"/>
    </row>
    <row r="2784" spans="1:1" x14ac:dyDescent="0.2">
      <c r="A2784" s="2"/>
    </row>
    <row r="2785" spans="1:1" x14ac:dyDescent="0.2">
      <c r="A2785" s="2"/>
    </row>
    <row r="2786" spans="1:1" x14ac:dyDescent="0.2">
      <c r="A2786" s="2"/>
    </row>
    <row r="2787" spans="1:1" x14ac:dyDescent="0.2">
      <c r="A2787" s="2"/>
    </row>
    <row r="2788" spans="1:1" x14ac:dyDescent="0.2">
      <c r="A2788" s="2"/>
    </row>
    <row r="2789" spans="1:1" x14ac:dyDescent="0.2">
      <c r="A2789" s="2"/>
    </row>
    <row r="2790" spans="1:1" x14ac:dyDescent="0.2">
      <c r="A2790" s="2"/>
    </row>
    <row r="2791" spans="1:1" x14ac:dyDescent="0.2">
      <c r="A2791" s="2"/>
    </row>
    <row r="2792" spans="1:1" x14ac:dyDescent="0.2">
      <c r="A2792" s="2"/>
    </row>
    <row r="2793" spans="1:1" x14ac:dyDescent="0.2">
      <c r="A2793" s="2"/>
    </row>
    <row r="2794" spans="1:1" x14ac:dyDescent="0.2">
      <c r="A2794" s="2"/>
    </row>
    <row r="2795" spans="1:1" x14ac:dyDescent="0.2">
      <c r="A2795" s="2"/>
    </row>
    <row r="2796" spans="1:1" x14ac:dyDescent="0.2">
      <c r="A2796" s="2"/>
    </row>
    <row r="2797" spans="1:1" x14ac:dyDescent="0.2">
      <c r="A2797" s="2"/>
    </row>
    <row r="2798" spans="1:1" x14ac:dyDescent="0.2">
      <c r="A2798" s="2"/>
    </row>
    <row r="2799" spans="1:1" x14ac:dyDescent="0.2">
      <c r="A2799" s="2"/>
    </row>
    <row r="2800" spans="1:1" x14ac:dyDescent="0.2">
      <c r="A2800" s="2"/>
    </row>
    <row r="2801" spans="1:1" x14ac:dyDescent="0.2">
      <c r="A2801" s="2"/>
    </row>
    <row r="2802" spans="1:1" x14ac:dyDescent="0.2">
      <c r="A2802" s="2"/>
    </row>
    <row r="2803" spans="1:1" x14ac:dyDescent="0.2">
      <c r="A2803" s="2"/>
    </row>
    <row r="2804" spans="1:1" x14ac:dyDescent="0.2">
      <c r="A2804" s="2"/>
    </row>
    <row r="2805" spans="1:1" x14ac:dyDescent="0.2">
      <c r="A2805" s="2"/>
    </row>
    <row r="2806" spans="1:1" x14ac:dyDescent="0.2">
      <c r="A2806" s="2"/>
    </row>
    <row r="2807" spans="1:1" x14ac:dyDescent="0.2">
      <c r="A2807" s="2"/>
    </row>
    <row r="2808" spans="1:1" x14ac:dyDescent="0.2">
      <c r="A2808" s="2"/>
    </row>
    <row r="2809" spans="1:1" x14ac:dyDescent="0.2">
      <c r="A2809" s="2"/>
    </row>
    <row r="2810" spans="1:1" x14ac:dyDescent="0.2">
      <c r="A2810" s="2"/>
    </row>
    <row r="2811" spans="1:1" x14ac:dyDescent="0.2">
      <c r="A2811" s="2"/>
    </row>
    <row r="2812" spans="1:1" x14ac:dyDescent="0.2">
      <c r="A2812" s="2"/>
    </row>
    <row r="2813" spans="1:1" x14ac:dyDescent="0.2">
      <c r="A2813" s="2"/>
    </row>
    <row r="2814" spans="1:1" x14ac:dyDescent="0.2">
      <c r="A2814" s="2"/>
    </row>
    <row r="2815" spans="1:1" x14ac:dyDescent="0.2">
      <c r="A2815" s="2"/>
    </row>
    <row r="2816" spans="1:1" x14ac:dyDescent="0.2">
      <c r="A2816" s="2"/>
    </row>
    <row r="2817" spans="1:1" x14ac:dyDescent="0.2">
      <c r="A2817" s="2"/>
    </row>
    <row r="2818" spans="1:1" x14ac:dyDescent="0.2">
      <c r="A2818" s="2"/>
    </row>
    <row r="2819" spans="1:1" x14ac:dyDescent="0.2">
      <c r="A2819" s="2"/>
    </row>
    <row r="2820" spans="1:1" x14ac:dyDescent="0.2">
      <c r="A2820" s="2"/>
    </row>
    <row r="2821" spans="1:1" x14ac:dyDescent="0.2">
      <c r="A2821" s="2"/>
    </row>
    <row r="2822" spans="1:1" x14ac:dyDescent="0.2">
      <c r="A2822" s="2"/>
    </row>
    <row r="2823" spans="1:1" x14ac:dyDescent="0.2">
      <c r="A2823" s="2"/>
    </row>
    <row r="2824" spans="1:1" x14ac:dyDescent="0.2">
      <c r="A2824" s="2"/>
    </row>
    <row r="2825" spans="1:1" x14ac:dyDescent="0.2">
      <c r="A2825" s="2"/>
    </row>
    <row r="2826" spans="1:1" x14ac:dyDescent="0.2">
      <c r="A2826" s="2"/>
    </row>
    <row r="2827" spans="1:1" x14ac:dyDescent="0.2">
      <c r="A2827" s="2"/>
    </row>
    <row r="2828" spans="1:1" x14ac:dyDescent="0.2">
      <c r="A2828" s="2"/>
    </row>
    <row r="2829" spans="1:1" x14ac:dyDescent="0.2">
      <c r="A2829" s="2"/>
    </row>
    <row r="2830" spans="1:1" x14ac:dyDescent="0.2">
      <c r="A2830" s="2"/>
    </row>
    <row r="2831" spans="1:1" x14ac:dyDescent="0.2">
      <c r="A2831" s="2"/>
    </row>
    <row r="2832" spans="1:1" x14ac:dyDescent="0.2">
      <c r="A2832" s="2"/>
    </row>
    <row r="2833" spans="1:1" x14ac:dyDescent="0.2">
      <c r="A2833" s="2"/>
    </row>
    <row r="2834" spans="1:1" x14ac:dyDescent="0.2">
      <c r="A2834" s="2"/>
    </row>
    <row r="2835" spans="1:1" x14ac:dyDescent="0.2">
      <c r="A2835" s="2"/>
    </row>
    <row r="2836" spans="1:1" x14ac:dyDescent="0.2">
      <c r="A2836" s="2"/>
    </row>
    <row r="2837" spans="1:1" x14ac:dyDescent="0.2">
      <c r="A2837" s="2"/>
    </row>
    <row r="2838" spans="1:1" x14ac:dyDescent="0.2">
      <c r="A2838" s="2"/>
    </row>
    <row r="2839" spans="1:1" x14ac:dyDescent="0.2">
      <c r="A2839" s="2"/>
    </row>
    <row r="2840" spans="1:1" x14ac:dyDescent="0.2">
      <c r="A2840" s="2"/>
    </row>
    <row r="2841" spans="1:1" x14ac:dyDescent="0.2">
      <c r="A2841" s="2"/>
    </row>
    <row r="2842" spans="1:1" x14ac:dyDescent="0.2">
      <c r="A2842" s="2"/>
    </row>
    <row r="2843" spans="1:1" x14ac:dyDescent="0.2">
      <c r="A2843" s="2"/>
    </row>
    <row r="2844" spans="1:1" x14ac:dyDescent="0.2">
      <c r="A2844" s="2"/>
    </row>
    <row r="2845" spans="1:1" x14ac:dyDescent="0.2">
      <c r="A2845" s="2"/>
    </row>
    <row r="2846" spans="1:1" x14ac:dyDescent="0.2">
      <c r="A2846" s="2"/>
    </row>
    <row r="2847" spans="1:1" x14ac:dyDescent="0.2">
      <c r="A2847" s="2"/>
    </row>
    <row r="2848" spans="1:1" x14ac:dyDescent="0.2">
      <c r="A2848" s="2"/>
    </row>
    <row r="2849" spans="1:1" x14ac:dyDescent="0.2">
      <c r="A2849" s="2"/>
    </row>
    <row r="2850" spans="1:1" x14ac:dyDescent="0.2">
      <c r="A2850" s="2"/>
    </row>
    <row r="2851" spans="1:1" x14ac:dyDescent="0.2">
      <c r="A2851" s="2"/>
    </row>
    <row r="2852" spans="1:1" x14ac:dyDescent="0.2">
      <c r="A2852" s="2"/>
    </row>
    <row r="2853" spans="1:1" x14ac:dyDescent="0.2">
      <c r="A2853" s="2"/>
    </row>
    <row r="2854" spans="1:1" x14ac:dyDescent="0.2">
      <c r="A2854" s="2"/>
    </row>
    <row r="2855" spans="1:1" x14ac:dyDescent="0.2">
      <c r="A2855" s="2"/>
    </row>
    <row r="2856" spans="1:1" x14ac:dyDescent="0.2">
      <c r="A2856" s="2"/>
    </row>
    <row r="2857" spans="1:1" x14ac:dyDescent="0.2">
      <c r="A2857" s="2"/>
    </row>
    <row r="2858" spans="1:1" x14ac:dyDescent="0.2">
      <c r="A2858" s="2"/>
    </row>
    <row r="2859" spans="1:1" x14ac:dyDescent="0.2">
      <c r="A2859" s="2"/>
    </row>
    <row r="2860" spans="1:1" x14ac:dyDescent="0.2">
      <c r="A2860" s="2"/>
    </row>
    <row r="2861" spans="1:1" x14ac:dyDescent="0.2">
      <c r="A2861" s="2"/>
    </row>
    <row r="2862" spans="1:1" x14ac:dyDescent="0.2">
      <c r="A2862" s="2"/>
    </row>
    <row r="2863" spans="1:1" x14ac:dyDescent="0.2">
      <c r="A2863" s="2"/>
    </row>
    <row r="2864" spans="1:1" x14ac:dyDescent="0.2">
      <c r="A2864" s="2"/>
    </row>
    <row r="2865" spans="1:1" x14ac:dyDescent="0.2">
      <c r="A2865" s="2"/>
    </row>
    <row r="2866" spans="1:1" x14ac:dyDescent="0.2">
      <c r="A2866" s="2"/>
    </row>
    <row r="2867" spans="1:1" x14ac:dyDescent="0.2">
      <c r="A2867" s="2"/>
    </row>
    <row r="2868" spans="1:1" x14ac:dyDescent="0.2">
      <c r="A2868" s="2"/>
    </row>
    <row r="2869" spans="1:1" x14ac:dyDescent="0.2">
      <c r="A2869" s="2"/>
    </row>
    <row r="2870" spans="1:1" x14ac:dyDescent="0.2">
      <c r="A2870" s="2"/>
    </row>
    <row r="2871" spans="1:1" x14ac:dyDescent="0.2">
      <c r="A2871" s="2"/>
    </row>
    <row r="2872" spans="1:1" x14ac:dyDescent="0.2">
      <c r="A2872" s="2"/>
    </row>
    <row r="2873" spans="1:1" x14ac:dyDescent="0.2">
      <c r="A2873" s="2"/>
    </row>
    <row r="2874" spans="1:1" x14ac:dyDescent="0.2">
      <c r="A2874" s="2"/>
    </row>
    <row r="2875" spans="1:1" x14ac:dyDescent="0.2">
      <c r="A2875" s="2"/>
    </row>
    <row r="2876" spans="1:1" x14ac:dyDescent="0.2">
      <c r="A2876" s="2"/>
    </row>
    <row r="2877" spans="1:1" x14ac:dyDescent="0.2">
      <c r="A2877" s="2"/>
    </row>
    <row r="2878" spans="1:1" x14ac:dyDescent="0.2">
      <c r="A2878" s="2"/>
    </row>
    <row r="2879" spans="1:1" x14ac:dyDescent="0.2">
      <c r="A2879" s="2"/>
    </row>
    <row r="2880" spans="1:1" x14ac:dyDescent="0.2">
      <c r="A2880" s="2"/>
    </row>
    <row r="2881" spans="1:1" x14ac:dyDescent="0.2">
      <c r="A2881" s="2"/>
    </row>
    <row r="2882" spans="1:1" x14ac:dyDescent="0.2">
      <c r="A2882" s="2"/>
    </row>
    <row r="2883" spans="1:1" x14ac:dyDescent="0.2">
      <c r="A2883" s="2"/>
    </row>
    <row r="2884" spans="1:1" x14ac:dyDescent="0.2">
      <c r="A2884" s="2"/>
    </row>
    <row r="2885" spans="1:1" x14ac:dyDescent="0.2">
      <c r="A2885" s="2"/>
    </row>
    <row r="2886" spans="1:1" x14ac:dyDescent="0.2">
      <c r="A2886" s="2"/>
    </row>
    <row r="2887" spans="1:1" x14ac:dyDescent="0.2">
      <c r="A2887" s="2"/>
    </row>
    <row r="2888" spans="1:1" x14ac:dyDescent="0.2">
      <c r="A2888" s="2"/>
    </row>
    <row r="2889" spans="1:1" x14ac:dyDescent="0.2">
      <c r="A2889" s="2"/>
    </row>
    <row r="2890" spans="1:1" x14ac:dyDescent="0.2">
      <c r="A2890" s="2"/>
    </row>
    <row r="2891" spans="1:1" x14ac:dyDescent="0.2">
      <c r="A2891" s="2"/>
    </row>
    <row r="2892" spans="1:1" x14ac:dyDescent="0.2">
      <c r="A2892" s="2"/>
    </row>
    <row r="2893" spans="1:1" x14ac:dyDescent="0.2">
      <c r="A2893" s="2"/>
    </row>
    <row r="2894" spans="1:1" x14ac:dyDescent="0.2">
      <c r="A2894" s="2"/>
    </row>
    <row r="2895" spans="1:1" x14ac:dyDescent="0.2">
      <c r="A2895" s="2"/>
    </row>
    <row r="2896" spans="1:1" x14ac:dyDescent="0.2">
      <c r="A2896" s="2"/>
    </row>
    <row r="2897" spans="1:1" x14ac:dyDescent="0.2">
      <c r="A2897" s="2"/>
    </row>
    <row r="2898" spans="1:1" x14ac:dyDescent="0.2">
      <c r="A2898" s="2"/>
    </row>
    <row r="2899" spans="1:1" x14ac:dyDescent="0.2">
      <c r="A2899" s="2"/>
    </row>
    <row r="2900" spans="1:1" x14ac:dyDescent="0.2">
      <c r="A2900" s="2"/>
    </row>
    <row r="2901" spans="1:1" x14ac:dyDescent="0.2">
      <c r="A2901" s="2"/>
    </row>
    <row r="2902" spans="1:1" x14ac:dyDescent="0.2">
      <c r="A2902" s="2"/>
    </row>
    <row r="2903" spans="1:1" x14ac:dyDescent="0.2">
      <c r="A2903" s="2"/>
    </row>
    <row r="2904" spans="1:1" x14ac:dyDescent="0.2">
      <c r="A2904" s="2"/>
    </row>
    <row r="2905" spans="1:1" x14ac:dyDescent="0.2">
      <c r="A2905" s="2"/>
    </row>
    <row r="2906" spans="1:1" x14ac:dyDescent="0.2">
      <c r="A2906" s="2"/>
    </row>
    <row r="2907" spans="1:1" x14ac:dyDescent="0.2">
      <c r="A2907" s="2"/>
    </row>
    <row r="2908" spans="1:1" x14ac:dyDescent="0.2">
      <c r="A2908" s="2"/>
    </row>
    <row r="2909" spans="1:1" x14ac:dyDescent="0.2">
      <c r="A2909" s="2"/>
    </row>
    <row r="2910" spans="1:1" x14ac:dyDescent="0.2">
      <c r="A2910" s="2"/>
    </row>
    <row r="2911" spans="1:1" x14ac:dyDescent="0.2">
      <c r="A2911" s="2"/>
    </row>
    <row r="2912" spans="1:1" x14ac:dyDescent="0.2">
      <c r="A2912" s="2"/>
    </row>
    <row r="2913" spans="1:1" x14ac:dyDescent="0.2">
      <c r="A2913" s="2"/>
    </row>
    <row r="2914" spans="1:1" x14ac:dyDescent="0.2">
      <c r="A2914" s="2"/>
    </row>
    <row r="2915" spans="1:1" x14ac:dyDescent="0.2">
      <c r="A2915" s="2"/>
    </row>
    <row r="2916" spans="1:1" x14ac:dyDescent="0.2">
      <c r="A2916" s="2"/>
    </row>
    <row r="2917" spans="1:1" x14ac:dyDescent="0.2">
      <c r="A2917" s="2"/>
    </row>
    <row r="2918" spans="1:1" x14ac:dyDescent="0.2">
      <c r="A2918" s="2"/>
    </row>
    <row r="2919" spans="1:1" x14ac:dyDescent="0.2">
      <c r="A2919" s="2"/>
    </row>
    <row r="2920" spans="1:1" x14ac:dyDescent="0.2">
      <c r="A2920" s="2"/>
    </row>
    <row r="2921" spans="1:1" x14ac:dyDescent="0.2">
      <c r="A2921" s="2"/>
    </row>
    <row r="2922" spans="1:1" x14ac:dyDescent="0.2">
      <c r="A2922" s="2"/>
    </row>
    <row r="2923" spans="1:1" x14ac:dyDescent="0.2">
      <c r="A2923" s="2"/>
    </row>
    <row r="2924" spans="1:1" x14ac:dyDescent="0.2">
      <c r="A2924" s="2"/>
    </row>
    <row r="2925" spans="1:1" x14ac:dyDescent="0.2">
      <c r="A2925" s="2"/>
    </row>
    <row r="2926" spans="1:1" x14ac:dyDescent="0.2">
      <c r="A2926" s="2"/>
    </row>
    <row r="2927" spans="1:1" x14ac:dyDescent="0.2">
      <c r="A2927" s="2"/>
    </row>
    <row r="2928" spans="1:1" x14ac:dyDescent="0.2">
      <c r="A2928" s="2"/>
    </row>
    <row r="2929" spans="1:1" x14ac:dyDescent="0.2">
      <c r="A2929" s="2"/>
    </row>
    <row r="2930" spans="1:1" x14ac:dyDescent="0.2">
      <c r="A2930" s="2"/>
    </row>
    <row r="2931" spans="1:1" x14ac:dyDescent="0.2">
      <c r="A2931" s="2"/>
    </row>
    <row r="2932" spans="1:1" x14ac:dyDescent="0.2">
      <c r="A2932" s="2"/>
    </row>
    <row r="2933" spans="1:1" x14ac:dyDescent="0.2">
      <c r="A2933" s="2"/>
    </row>
    <row r="2934" spans="1:1" x14ac:dyDescent="0.2">
      <c r="A2934" s="2"/>
    </row>
    <row r="2935" spans="1:1" x14ac:dyDescent="0.2">
      <c r="A2935" s="2"/>
    </row>
    <row r="2936" spans="1:1" x14ac:dyDescent="0.2">
      <c r="A2936" s="2"/>
    </row>
    <row r="2937" spans="1:1" x14ac:dyDescent="0.2">
      <c r="A2937" s="2"/>
    </row>
    <row r="2938" spans="1:1" x14ac:dyDescent="0.2">
      <c r="A2938" s="2"/>
    </row>
    <row r="2939" spans="1:1" x14ac:dyDescent="0.2">
      <c r="A2939" s="2"/>
    </row>
    <row r="2940" spans="1:1" x14ac:dyDescent="0.2">
      <c r="A2940" s="2"/>
    </row>
    <row r="2941" spans="1:1" x14ac:dyDescent="0.2">
      <c r="A2941" s="2"/>
    </row>
    <row r="2942" spans="1:1" x14ac:dyDescent="0.2">
      <c r="A2942" s="2"/>
    </row>
    <row r="2943" spans="1:1" x14ac:dyDescent="0.2">
      <c r="A2943" s="2"/>
    </row>
    <row r="2944" spans="1:1" x14ac:dyDescent="0.2">
      <c r="A2944" s="2"/>
    </row>
    <row r="2945" spans="1:1" x14ac:dyDescent="0.2">
      <c r="A2945" s="2"/>
    </row>
    <row r="2946" spans="1:1" x14ac:dyDescent="0.2">
      <c r="A2946" s="2"/>
    </row>
    <row r="2947" spans="1:1" x14ac:dyDescent="0.2">
      <c r="A2947" s="2"/>
    </row>
    <row r="2948" spans="1:1" x14ac:dyDescent="0.2">
      <c r="A2948" s="2"/>
    </row>
    <row r="2949" spans="1:1" x14ac:dyDescent="0.2">
      <c r="A2949" s="2"/>
    </row>
    <row r="2950" spans="1:1" x14ac:dyDescent="0.2">
      <c r="A2950" s="2"/>
    </row>
    <row r="2951" spans="1:1" x14ac:dyDescent="0.2">
      <c r="A2951" s="2"/>
    </row>
    <row r="2952" spans="1:1" x14ac:dyDescent="0.2">
      <c r="A2952" s="2"/>
    </row>
    <row r="2953" spans="1:1" x14ac:dyDescent="0.2">
      <c r="A2953" s="2"/>
    </row>
    <row r="2954" spans="1:1" x14ac:dyDescent="0.2">
      <c r="A2954" s="2"/>
    </row>
    <row r="2955" spans="1:1" x14ac:dyDescent="0.2">
      <c r="A2955" s="2"/>
    </row>
    <row r="2956" spans="1:1" x14ac:dyDescent="0.2">
      <c r="A2956" s="2"/>
    </row>
    <row r="2957" spans="1:1" x14ac:dyDescent="0.2">
      <c r="A2957" s="2"/>
    </row>
    <row r="2958" spans="1:1" x14ac:dyDescent="0.2">
      <c r="A2958" s="2"/>
    </row>
    <row r="2959" spans="1:1" x14ac:dyDescent="0.2">
      <c r="A2959" s="2"/>
    </row>
    <row r="2960" spans="1:1" x14ac:dyDescent="0.2">
      <c r="A2960" s="2"/>
    </row>
    <row r="2961" spans="1:1" x14ac:dyDescent="0.2">
      <c r="A2961" s="2"/>
    </row>
    <row r="2962" spans="1:1" x14ac:dyDescent="0.2">
      <c r="A2962" s="2"/>
    </row>
    <row r="2963" spans="1:1" x14ac:dyDescent="0.2">
      <c r="A2963" s="2"/>
    </row>
    <row r="2964" spans="1:1" x14ac:dyDescent="0.2">
      <c r="A2964" s="2"/>
    </row>
    <row r="2965" spans="1:1" x14ac:dyDescent="0.2">
      <c r="A2965" s="2"/>
    </row>
    <row r="2966" spans="1:1" x14ac:dyDescent="0.2">
      <c r="A2966" s="2"/>
    </row>
    <row r="2967" spans="1:1" x14ac:dyDescent="0.2">
      <c r="A2967" s="2"/>
    </row>
    <row r="2968" spans="1:1" x14ac:dyDescent="0.2">
      <c r="A2968" s="2"/>
    </row>
    <row r="2969" spans="1:1" x14ac:dyDescent="0.2">
      <c r="A2969" s="2"/>
    </row>
    <row r="2970" spans="1:1" x14ac:dyDescent="0.2">
      <c r="A2970" s="2"/>
    </row>
    <row r="2971" spans="1:1" x14ac:dyDescent="0.2">
      <c r="A2971" s="2"/>
    </row>
    <row r="2972" spans="1:1" x14ac:dyDescent="0.2">
      <c r="A2972" s="2"/>
    </row>
    <row r="2973" spans="1:1" x14ac:dyDescent="0.2">
      <c r="A2973" s="2"/>
    </row>
    <row r="2974" spans="1:1" x14ac:dyDescent="0.2">
      <c r="A2974" s="2"/>
    </row>
    <row r="2975" spans="1:1" x14ac:dyDescent="0.2">
      <c r="A2975" s="2"/>
    </row>
    <row r="2976" spans="1:1" x14ac:dyDescent="0.2">
      <c r="A2976" s="2"/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  <row r="2998" spans="1:1" x14ac:dyDescent="0.2">
      <c r="A2998" s="2"/>
    </row>
    <row r="2999" spans="1:1" x14ac:dyDescent="0.2">
      <c r="A2999" s="2"/>
    </row>
    <row r="3000" spans="1:1" x14ac:dyDescent="0.2">
      <c r="A3000" s="2"/>
    </row>
    <row r="3001" spans="1:1" x14ac:dyDescent="0.2">
      <c r="A3001" s="2"/>
    </row>
    <row r="3002" spans="1:1" x14ac:dyDescent="0.2">
      <c r="A3002" s="2"/>
    </row>
    <row r="3003" spans="1:1" x14ac:dyDescent="0.2">
      <c r="A3003" s="2"/>
    </row>
    <row r="3004" spans="1:1" x14ac:dyDescent="0.2">
      <c r="A3004" s="2"/>
    </row>
    <row r="3005" spans="1:1" x14ac:dyDescent="0.2">
      <c r="A3005" s="2"/>
    </row>
    <row r="3006" spans="1:1" x14ac:dyDescent="0.2">
      <c r="A3006" s="2"/>
    </row>
    <row r="3007" spans="1:1" x14ac:dyDescent="0.2">
      <c r="A3007" s="2"/>
    </row>
    <row r="3008" spans="1:1" x14ac:dyDescent="0.2">
      <c r="A3008" s="2"/>
    </row>
    <row r="3009" spans="1:1" x14ac:dyDescent="0.2">
      <c r="A3009" s="2"/>
    </row>
    <row r="3010" spans="1:1" x14ac:dyDescent="0.2">
      <c r="A3010" s="2"/>
    </row>
    <row r="3011" spans="1:1" x14ac:dyDescent="0.2">
      <c r="A3011" s="2"/>
    </row>
    <row r="3012" spans="1:1" x14ac:dyDescent="0.2">
      <c r="A3012" s="2"/>
    </row>
    <row r="3013" spans="1:1" x14ac:dyDescent="0.2">
      <c r="A3013" s="2"/>
    </row>
    <row r="3014" spans="1:1" x14ac:dyDescent="0.2">
      <c r="A3014" s="2"/>
    </row>
    <row r="3015" spans="1:1" x14ac:dyDescent="0.2">
      <c r="A3015" s="2"/>
    </row>
    <row r="3016" spans="1:1" x14ac:dyDescent="0.2">
      <c r="A3016" s="2"/>
    </row>
    <row r="3017" spans="1:1" x14ac:dyDescent="0.2">
      <c r="A3017" s="2"/>
    </row>
    <row r="3018" spans="1:1" x14ac:dyDescent="0.2">
      <c r="A3018" s="2"/>
    </row>
    <row r="3019" spans="1:1" x14ac:dyDescent="0.2">
      <c r="A3019" s="2"/>
    </row>
    <row r="3020" spans="1:1" x14ac:dyDescent="0.2">
      <c r="A3020" s="2"/>
    </row>
    <row r="3021" spans="1:1" x14ac:dyDescent="0.2">
      <c r="A3021" s="2"/>
    </row>
    <row r="3022" spans="1:1" x14ac:dyDescent="0.2">
      <c r="A3022" s="2"/>
    </row>
    <row r="3023" spans="1:1" x14ac:dyDescent="0.2">
      <c r="A3023" s="2"/>
    </row>
    <row r="3024" spans="1:1" x14ac:dyDescent="0.2">
      <c r="A3024" s="2"/>
    </row>
    <row r="3025" spans="1:1" x14ac:dyDescent="0.2">
      <c r="A3025" s="2"/>
    </row>
    <row r="3026" spans="1:1" x14ac:dyDescent="0.2">
      <c r="A3026" s="2"/>
    </row>
    <row r="3027" spans="1:1" x14ac:dyDescent="0.2">
      <c r="A3027" s="2"/>
    </row>
    <row r="3028" spans="1:1" x14ac:dyDescent="0.2">
      <c r="A3028" s="2"/>
    </row>
    <row r="3029" spans="1:1" x14ac:dyDescent="0.2">
      <c r="A3029" s="2"/>
    </row>
    <row r="3030" spans="1:1" x14ac:dyDescent="0.2">
      <c r="A3030" s="2"/>
    </row>
    <row r="3031" spans="1:1" x14ac:dyDescent="0.2">
      <c r="A3031" s="2"/>
    </row>
    <row r="3032" spans="1:1" x14ac:dyDescent="0.2">
      <c r="A3032" s="2"/>
    </row>
    <row r="3033" spans="1:1" x14ac:dyDescent="0.2">
      <c r="A3033" s="2"/>
    </row>
    <row r="3034" spans="1:1" x14ac:dyDescent="0.2">
      <c r="A3034" s="2"/>
    </row>
    <row r="3035" spans="1:1" x14ac:dyDescent="0.2">
      <c r="A3035" s="2"/>
    </row>
    <row r="3036" spans="1:1" x14ac:dyDescent="0.2">
      <c r="A3036" s="2"/>
    </row>
    <row r="3037" spans="1:1" x14ac:dyDescent="0.2">
      <c r="A3037" s="2"/>
    </row>
    <row r="3038" spans="1:1" x14ac:dyDescent="0.2">
      <c r="A3038" s="2"/>
    </row>
    <row r="3039" spans="1:1" x14ac:dyDescent="0.2">
      <c r="A3039" s="2"/>
    </row>
    <row r="3040" spans="1:1" x14ac:dyDescent="0.2">
      <c r="A3040" s="2"/>
    </row>
    <row r="3041" spans="1:1" x14ac:dyDescent="0.2">
      <c r="A3041" s="2"/>
    </row>
    <row r="3042" spans="1:1" x14ac:dyDescent="0.2">
      <c r="A3042" s="2"/>
    </row>
    <row r="3043" spans="1:1" x14ac:dyDescent="0.2">
      <c r="A3043" s="2"/>
    </row>
    <row r="3044" spans="1:1" x14ac:dyDescent="0.2">
      <c r="A3044" s="2"/>
    </row>
    <row r="3045" spans="1:1" x14ac:dyDescent="0.2">
      <c r="A3045" s="2"/>
    </row>
    <row r="3046" spans="1:1" x14ac:dyDescent="0.2">
      <c r="A3046" s="2"/>
    </row>
    <row r="3047" spans="1:1" x14ac:dyDescent="0.2">
      <c r="A3047" s="2"/>
    </row>
    <row r="3048" spans="1:1" x14ac:dyDescent="0.2">
      <c r="A3048" s="2"/>
    </row>
    <row r="3049" spans="1:1" x14ac:dyDescent="0.2">
      <c r="A3049" s="2"/>
    </row>
    <row r="3050" spans="1:1" x14ac:dyDescent="0.2">
      <c r="A3050" s="2"/>
    </row>
    <row r="3051" spans="1:1" x14ac:dyDescent="0.2">
      <c r="A3051" s="2"/>
    </row>
    <row r="3052" spans="1:1" x14ac:dyDescent="0.2">
      <c r="A3052" s="2"/>
    </row>
    <row r="3053" spans="1:1" x14ac:dyDescent="0.2">
      <c r="A3053" s="2"/>
    </row>
    <row r="3054" spans="1:1" x14ac:dyDescent="0.2">
      <c r="A3054" s="2"/>
    </row>
    <row r="3055" spans="1:1" x14ac:dyDescent="0.2">
      <c r="A3055" s="2"/>
    </row>
    <row r="3056" spans="1:1" x14ac:dyDescent="0.2">
      <c r="A3056" s="2"/>
    </row>
    <row r="3057" spans="1:1" x14ac:dyDescent="0.2">
      <c r="A3057" s="2"/>
    </row>
    <row r="3058" spans="1:1" x14ac:dyDescent="0.2">
      <c r="A3058" s="2"/>
    </row>
    <row r="3059" spans="1:1" x14ac:dyDescent="0.2">
      <c r="A3059" s="2"/>
    </row>
    <row r="3060" spans="1:1" x14ac:dyDescent="0.2">
      <c r="A3060" s="2"/>
    </row>
    <row r="3061" spans="1:1" x14ac:dyDescent="0.2">
      <c r="A3061" s="2"/>
    </row>
    <row r="3062" spans="1:1" x14ac:dyDescent="0.2">
      <c r="A3062" s="2"/>
    </row>
    <row r="3063" spans="1:1" x14ac:dyDescent="0.2">
      <c r="A3063" s="2"/>
    </row>
    <row r="3064" spans="1:1" x14ac:dyDescent="0.2">
      <c r="A3064" s="2"/>
    </row>
    <row r="3065" spans="1:1" x14ac:dyDescent="0.2">
      <c r="A3065" s="2"/>
    </row>
    <row r="3066" spans="1:1" x14ac:dyDescent="0.2">
      <c r="A3066" s="2"/>
    </row>
    <row r="3067" spans="1:1" x14ac:dyDescent="0.2">
      <c r="A3067" s="2"/>
    </row>
    <row r="3068" spans="1:1" x14ac:dyDescent="0.2">
      <c r="A3068" s="2"/>
    </row>
    <row r="3069" spans="1:1" x14ac:dyDescent="0.2">
      <c r="A3069" s="2"/>
    </row>
    <row r="3070" spans="1:1" x14ac:dyDescent="0.2">
      <c r="A3070" s="2"/>
    </row>
    <row r="3071" spans="1:1" x14ac:dyDescent="0.2">
      <c r="A3071" s="2"/>
    </row>
    <row r="3072" spans="1:1" x14ac:dyDescent="0.2">
      <c r="A3072" s="2"/>
    </row>
    <row r="3073" spans="1:1" x14ac:dyDescent="0.2">
      <c r="A3073" s="2"/>
    </row>
    <row r="3074" spans="1:1" x14ac:dyDescent="0.2">
      <c r="A3074" s="2"/>
    </row>
    <row r="3075" spans="1:1" x14ac:dyDescent="0.2">
      <c r="A3075" s="2"/>
    </row>
    <row r="3076" spans="1:1" x14ac:dyDescent="0.2">
      <c r="A3076" s="2"/>
    </row>
    <row r="3077" spans="1:1" x14ac:dyDescent="0.2">
      <c r="A3077" s="2"/>
    </row>
    <row r="3078" spans="1:1" x14ac:dyDescent="0.2">
      <c r="A3078" s="2"/>
    </row>
    <row r="3079" spans="1:1" x14ac:dyDescent="0.2">
      <c r="A3079" s="2"/>
    </row>
    <row r="3080" spans="1:1" x14ac:dyDescent="0.2">
      <c r="A3080" s="2"/>
    </row>
    <row r="3081" spans="1:1" x14ac:dyDescent="0.2">
      <c r="A3081" s="2"/>
    </row>
    <row r="3082" spans="1:1" x14ac:dyDescent="0.2">
      <c r="A3082" s="2"/>
    </row>
    <row r="3083" spans="1:1" x14ac:dyDescent="0.2">
      <c r="A3083" s="2"/>
    </row>
    <row r="3084" spans="1:1" x14ac:dyDescent="0.2">
      <c r="A3084" s="2"/>
    </row>
    <row r="3085" spans="1:1" x14ac:dyDescent="0.2">
      <c r="A3085" s="2"/>
    </row>
    <row r="3086" spans="1:1" x14ac:dyDescent="0.2">
      <c r="A3086" s="2"/>
    </row>
    <row r="3087" spans="1:1" x14ac:dyDescent="0.2">
      <c r="A3087" s="2"/>
    </row>
    <row r="3088" spans="1:1" x14ac:dyDescent="0.2">
      <c r="A3088" s="2"/>
    </row>
    <row r="3089" spans="1:1" x14ac:dyDescent="0.2">
      <c r="A3089" s="2"/>
    </row>
    <row r="3090" spans="1:1" x14ac:dyDescent="0.2">
      <c r="A3090" s="2"/>
    </row>
    <row r="3091" spans="1:1" x14ac:dyDescent="0.2">
      <c r="A3091" s="2"/>
    </row>
    <row r="3092" spans="1:1" x14ac:dyDescent="0.2">
      <c r="A3092" s="2"/>
    </row>
    <row r="3093" spans="1:1" x14ac:dyDescent="0.2">
      <c r="A3093" s="2"/>
    </row>
    <row r="3094" spans="1:1" x14ac:dyDescent="0.2">
      <c r="A3094" s="2"/>
    </row>
    <row r="3095" spans="1:1" x14ac:dyDescent="0.2">
      <c r="A3095" s="2"/>
    </row>
    <row r="3096" spans="1:1" x14ac:dyDescent="0.2">
      <c r="A3096" s="2"/>
    </row>
    <row r="3097" spans="1:1" x14ac:dyDescent="0.2">
      <c r="A3097" s="2"/>
    </row>
    <row r="3098" spans="1:1" x14ac:dyDescent="0.2">
      <c r="A3098" s="2"/>
    </row>
    <row r="3099" spans="1:1" x14ac:dyDescent="0.2">
      <c r="A3099" s="2"/>
    </row>
    <row r="3100" spans="1:1" x14ac:dyDescent="0.2">
      <c r="A3100" s="2"/>
    </row>
    <row r="3101" spans="1:1" x14ac:dyDescent="0.2">
      <c r="A3101" s="2"/>
    </row>
    <row r="3102" spans="1:1" x14ac:dyDescent="0.2">
      <c r="A3102" s="2"/>
    </row>
    <row r="3103" spans="1:1" x14ac:dyDescent="0.2">
      <c r="A3103" s="2"/>
    </row>
    <row r="3104" spans="1:1" x14ac:dyDescent="0.2">
      <c r="A3104" s="2"/>
    </row>
    <row r="3105" spans="1:1" x14ac:dyDescent="0.2">
      <c r="A3105" s="2"/>
    </row>
    <row r="3106" spans="1:1" x14ac:dyDescent="0.2">
      <c r="A3106" s="2"/>
    </row>
    <row r="3107" spans="1:1" x14ac:dyDescent="0.2">
      <c r="A3107" s="2"/>
    </row>
    <row r="3108" spans="1:1" x14ac:dyDescent="0.2">
      <c r="A3108" s="2"/>
    </row>
    <row r="3109" spans="1:1" x14ac:dyDescent="0.2">
      <c r="A3109" s="2"/>
    </row>
    <row r="3110" spans="1:1" x14ac:dyDescent="0.2">
      <c r="A3110" s="2"/>
    </row>
    <row r="3111" spans="1:1" x14ac:dyDescent="0.2">
      <c r="A3111" s="2"/>
    </row>
    <row r="3112" spans="1:1" x14ac:dyDescent="0.2">
      <c r="A3112" s="2"/>
    </row>
    <row r="3113" spans="1:1" x14ac:dyDescent="0.2">
      <c r="A3113" s="2"/>
    </row>
    <row r="3114" spans="1:1" x14ac:dyDescent="0.2">
      <c r="A3114" s="2"/>
    </row>
    <row r="3115" spans="1:1" x14ac:dyDescent="0.2">
      <c r="A3115" s="2"/>
    </row>
    <row r="3116" spans="1:1" x14ac:dyDescent="0.2">
      <c r="A3116" s="2"/>
    </row>
    <row r="3117" spans="1:1" x14ac:dyDescent="0.2">
      <c r="A3117" s="2"/>
    </row>
    <row r="3118" spans="1:1" x14ac:dyDescent="0.2">
      <c r="A3118" s="2"/>
    </row>
    <row r="3119" spans="1:1" x14ac:dyDescent="0.2">
      <c r="A3119" s="2"/>
    </row>
    <row r="3120" spans="1:1" x14ac:dyDescent="0.2">
      <c r="A3120" s="2"/>
    </row>
    <row r="3121" spans="1:1" x14ac:dyDescent="0.2">
      <c r="A3121" s="2"/>
    </row>
    <row r="3122" spans="1:1" x14ac:dyDescent="0.2">
      <c r="A3122" s="2"/>
    </row>
    <row r="3123" spans="1:1" x14ac:dyDescent="0.2">
      <c r="A3123" s="2"/>
    </row>
    <row r="3124" spans="1:1" x14ac:dyDescent="0.2">
      <c r="A3124" s="2"/>
    </row>
    <row r="3125" spans="1:1" x14ac:dyDescent="0.2">
      <c r="A3125" s="2"/>
    </row>
    <row r="3126" spans="1:1" x14ac:dyDescent="0.2">
      <c r="A3126" s="2"/>
    </row>
    <row r="3127" spans="1:1" x14ac:dyDescent="0.2">
      <c r="A3127" s="2"/>
    </row>
    <row r="3128" spans="1:1" x14ac:dyDescent="0.2">
      <c r="A3128" s="2"/>
    </row>
    <row r="3129" spans="1:1" x14ac:dyDescent="0.2">
      <c r="A3129" s="2"/>
    </row>
    <row r="3130" spans="1:1" x14ac:dyDescent="0.2">
      <c r="A3130" s="2"/>
    </row>
    <row r="3131" spans="1:1" x14ac:dyDescent="0.2">
      <c r="A3131" s="2"/>
    </row>
    <row r="3132" spans="1:1" x14ac:dyDescent="0.2">
      <c r="A3132" s="2"/>
    </row>
    <row r="3133" spans="1:1" x14ac:dyDescent="0.2">
      <c r="A3133" s="2"/>
    </row>
    <row r="3134" spans="1:1" x14ac:dyDescent="0.2">
      <c r="A3134" s="2"/>
    </row>
    <row r="3135" spans="1:1" x14ac:dyDescent="0.2">
      <c r="A3135" s="2"/>
    </row>
    <row r="3136" spans="1:1" x14ac:dyDescent="0.2">
      <c r="A3136" s="2"/>
    </row>
    <row r="3137" spans="1:1" x14ac:dyDescent="0.2">
      <c r="A3137" s="2"/>
    </row>
    <row r="3138" spans="1:1" x14ac:dyDescent="0.2">
      <c r="A3138" s="2"/>
    </row>
    <row r="3139" spans="1:1" x14ac:dyDescent="0.2">
      <c r="A3139" s="2"/>
    </row>
    <row r="3140" spans="1:1" x14ac:dyDescent="0.2">
      <c r="A3140" s="2"/>
    </row>
    <row r="3141" spans="1:1" x14ac:dyDescent="0.2">
      <c r="A3141" s="2"/>
    </row>
    <row r="3142" spans="1:1" x14ac:dyDescent="0.2">
      <c r="A3142" s="2"/>
    </row>
    <row r="3143" spans="1:1" x14ac:dyDescent="0.2">
      <c r="A3143" s="2"/>
    </row>
    <row r="3144" spans="1:1" x14ac:dyDescent="0.2">
      <c r="A3144" s="2"/>
    </row>
    <row r="3145" spans="1:1" x14ac:dyDescent="0.2">
      <c r="A3145" s="2"/>
    </row>
    <row r="3146" spans="1:1" x14ac:dyDescent="0.2">
      <c r="A3146" s="2"/>
    </row>
    <row r="3147" spans="1:1" x14ac:dyDescent="0.2">
      <c r="A3147" s="2"/>
    </row>
    <row r="3148" spans="1:1" x14ac:dyDescent="0.2">
      <c r="A3148" s="2"/>
    </row>
    <row r="3149" spans="1:1" x14ac:dyDescent="0.2">
      <c r="A3149" s="2"/>
    </row>
    <row r="3150" spans="1:1" x14ac:dyDescent="0.2">
      <c r="A3150" s="2"/>
    </row>
    <row r="3151" spans="1:1" x14ac:dyDescent="0.2">
      <c r="A3151" s="2"/>
    </row>
    <row r="3152" spans="1:1" x14ac:dyDescent="0.2">
      <c r="A3152" s="2"/>
    </row>
    <row r="3153" spans="1:1" x14ac:dyDescent="0.2">
      <c r="A3153" s="2"/>
    </row>
    <row r="3154" spans="1:1" x14ac:dyDescent="0.2">
      <c r="A3154" s="2"/>
    </row>
    <row r="3155" spans="1:1" x14ac:dyDescent="0.2">
      <c r="A3155" s="2"/>
    </row>
    <row r="3156" spans="1:1" x14ac:dyDescent="0.2">
      <c r="A3156" s="2"/>
    </row>
    <row r="3157" spans="1:1" x14ac:dyDescent="0.2">
      <c r="A3157" s="2"/>
    </row>
    <row r="3158" spans="1:1" x14ac:dyDescent="0.2">
      <c r="A3158" s="2"/>
    </row>
    <row r="3159" spans="1:1" x14ac:dyDescent="0.2">
      <c r="A3159" s="2"/>
    </row>
    <row r="3160" spans="1:1" x14ac:dyDescent="0.2">
      <c r="A3160" s="2"/>
    </row>
    <row r="3161" spans="1:1" x14ac:dyDescent="0.2">
      <c r="A3161" s="2"/>
    </row>
    <row r="3162" spans="1:1" x14ac:dyDescent="0.2">
      <c r="A3162" s="2"/>
    </row>
    <row r="3163" spans="1:1" x14ac:dyDescent="0.2">
      <c r="A3163" s="2"/>
    </row>
    <row r="3164" spans="1:1" x14ac:dyDescent="0.2">
      <c r="A3164" s="2"/>
    </row>
    <row r="3165" spans="1:1" x14ac:dyDescent="0.2">
      <c r="A3165" s="2"/>
    </row>
    <row r="3166" spans="1:1" x14ac:dyDescent="0.2">
      <c r="A3166" s="2"/>
    </row>
    <row r="3167" spans="1:1" x14ac:dyDescent="0.2">
      <c r="A3167" s="2"/>
    </row>
    <row r="3168" spans="1:1" x14ac:dyDescent="0.2">
      <c r="A3168" s="2"/>
    </row>
    <row r="3169" spans="1:1" x14ac:dyDescent="0.2">
      <c r="A3169" s="2"/>
    </row>
    <row r="3170" spans="1:1" x14ac:dyDescent="0.2">
      <c r="A3170" s="2"/>
    </row>
    <row r="3171" spans="1:1" x14ac:dyDescent="0.2">
      <c r="A3171" s="2"/>
    </row>
    <row r="3172" spans="1:1" x14ac:dyDescent="0.2">
      <c r="A3172" s="2"/>
    </row>
    <row r="3173" spans="1:1" x14ac:dyDescent="0.2">
      <c r="A3173" s="2"/>
    </row>
    <row r="3174" spans="1:1" x14ac:dyDescent="0.2">
      <c r="A3174" s="2"/>
    </row>
    <row r="3175" spans="1:1" x14ac:dyDescent="0.2">
      <c r="A3175" s="2"/>
    </row>
    <row r="3176" spans="1:1" x14ac:dyDescent="0.2">
      <c r="A3176" s="2"/>
    </row>
    <row r="3177" spans="1:1" x14ac:dyDescent="0.2">
      <c r="A3177" s="2"/>
    </row>
    <row r="3178" spans="1:1" x14ac:dyDescent="0.2">
      <c r="A3178" s="2"/>
    </row>
    <row r="3179" spans="1:1" x14ac:dyDescent="0.2">
      <c r="A3179" s="2"/>
    </row>
    <row r="3180" spans="1:1" x14ac:dyDescent="0.2">
      <c r="A3180" s="2"/>
    </row>
    <row r="3181" spans="1:1" x14ac:dyDescent="0.2">
      <c r="A3181" s="2"/>
    </row>
    <row r="3182" spans="1:1" x14ac:dyDescent="0.2">
      <c r="A3182" s="2"/>
    </row>
    <row r="3183" spans="1:1" x14ac:dyDescent="0.2">
      <c r="A3183" s="2"/>
    </row>
    <row r="3184" spans="1:1" x14ac:dyDescent="0.2">
      <c r="A3184" s="2"/>
    </row>
    <row r="3185" spans="1:1" x14ac:dyDescent="0.2">
      <c r="A3185" s="2"/>
    </row>
    <row r="3186" spans="1:1" x14ac:dyDescent="0.2">
      <c r="A3186" s="2"/>
    </row>
    <row r="3187" spans="1:1" x14ac:dyDescent="0.2">
      <c r="A3187" s="2"/>
    </row>
    <row r="3188" spans="1:1" x14ac:dyDescent="0.2">
      <c r="A3188" s="2"/>
    </row>
    <row r="3189" spans="1:1" x14ac:dyDescent="0.2">
      <c r="A3189" s="2"/>
    </row>
    <row r="3190" spans="1:1" x14ac:dyDescent="0.2">
      <c r="A3190" s="2"/>
    </row>
    <row r="3191" spans="1:1" x14ac:dyDescent="0.2">
      <c r="A3191" s="2"/>
    </row>
    <row r="3192" spans="1:1" x14ac:dyDescent="0.2">
      <c r="A3192" s="2"/>
    </row>
    <row r="3193" spans="1:1" x14ac:dyDescent="0.2">
      <c r="A3193" s="2"/>
    </row>
    <row r="3194" spans="1:1" x14ac:dyDescent="0.2">
      <c r="A3194" s="2"/>
    </row>
    <row r="3195" spans="1:1" x14ac:dyDescent="0.2">
      <c r="A3195" s="2"/>
    </row>
    <row r="3196" spans="1:1" x14ac:dyDescent="0.2">
      <c r="A3196" s="2"/>
    </row>
    <row r="3197" spans="1:1" x14ac:dyDescent="0.2">
      <c r="A3197" s="2"/>
    </row>
    <row r="3198" spans="1:1" x14ac:dyDescent="0.2">
      <c r="A3198" s="2"/>
    </row>
    <row r="3199" spans="1:1" x14ac:dyDescent="0.2">
      <c r="A3199" s="2"/>
    </row>
    <row r="3200" spans="1:1" x14ac:dyDescent="0.2">
      <c r="A3200" s="2"/>
    </row>
    <row r="3201" spans="1:1" x14ac:dyDescent="0.2">
      <c r="A3201" s="2"/>
    </row>
    <row r="3202" spans="1:1" x14ac:dyDescent="0.2">
      <c r="A3202" s="2"/>
    </row>
    <row r="3203" spans="1:1" x14ac:dyDescent="0.2">
      <c r="A3203" s="2"/>
    </row>
    <row r="3204" spans="1:1" x14ac:dyDescent="0.2">
      <c r="A3204" s="2"/>
    </row>
    <row r="3205" spans="1:1" x14ac:dyDescent="0.2">
      <c r="A3205" s="2"/>
    </row>
    <row r="3206" spans="1:1" x14ac:dyDescent="0.2">
      <c r="A3206" s="2"/>
    </row>
    <row r="3207" spans="1:1" x14ac:dyDescent="0.2">
      <c r="A3207" s="2"/>
    </row>
    <row r="3208" spans="1:1" x14ac:dyDescent="0.2">
      <c r="A3208" s="2"/>
    </row>
    <row r="3209" spans="1:1" x14ac:dyDescent="0.2">
      <c r="A3209" s="2"/>
    </row>
    <row r="3210" spans="1:1" x14ac:dyDescent="0.2">
      <c r="A3210" s="2"/>
    </row>
    <row r="3211" spans="1:1" x14ac:dyDescent="0.2">
      <c r="A3211" s="2"/>
    </row>
    <row r="3212" spans="1:1" x14ac:dyDescent="0.2">
      <c r="A3212" s="2"/>
    </row>
    <row r="3213" spans="1:1" x14ac:dyDescent="0.2">
      <c r="A3213" s="2"/>
    </row>
    <row r="3214" spans="1:1" x14ac:dyDescent="0.2">
      <c r="A3214" s="2"/>
    </row>
    <row r="3215" spans="1:1" x14ac:dyDescent="0.2">
      <c r="A3215" s="2"/>
    </row>
    <row r="3216" spans="1:1" x14ac:dyDescent="0.2">
      <c r="A3216" s="2"/>
    </row>
    <row r="3217" spans="1:1" x14ac:dyDescent="0.2">
      <c r="A3217" s="2"/>
    </row>
    <row r="3218" spans="1:1" x14ac:dyDescent="0.2">
      <c r="A3218" s="2"/>
    </row>
    <row r="3219" spans="1:1" x14ac:dyDescent="0.2">
      <c r="A3219" s="2"/>
    </row>
    <row r="3220" spans="1:1" x14ac:dyDescent="0.2">
      <c r="A3220" s="2"/>
    </row>
    <row r="3221" spans="1:1" x14ac:dyDescent="0.2">
      <c r="A3221" s="2"/>
    </row>
    <row r="3222" spans="1:1" x14ac:dyDescent="0.2">
      <c r="A3222" s="2"/>
    </row>
    <row r="3223" spans="1:1" x14ac:dyDescent="0.2">
      <c r="A3223" s="2"/>
    </row>
    <row r="3224" spans="1:1" x14ac:dyDescent="0.2">
      <c r="A3224" s="2"/>
    </row>
    <row r="3225" spans="1:1" x14ac:dyDescent="0.2">
      <c r="A3225" s="2"/>
    </row>
    <row r="3226" spans="1:1" x14ac:dyDescent="0.2">
      <c r="A3226" s="2"/>
    </row>
    <row r="3227" spans="1:1" x14ac:dyDescent="0.2">
      <c r="A3227" s="2"/>
    </row>
    <row r="3228" spans="1:1" x14ac:dyDescent="0.2">
      <c r="A3228" s="2"/>
    </row>
    <row r="3229" spans="1:1" x14ac:dyDescent="0.2">
      <c r="A3229" s="2"/>
    </row>
    <row r="3230" spans="1:1" x14ac:dyDescent="0.2">
      <c r="A3230" s="2"/>
    </row>
    <row r="3231" spans="1:1" x14ac:dyDescent="0.2">
      <c r="A3231" s="2"/>
    </row>
    <row r="3232" spans="1:1" x14ac:dyDescent="0.2">
      <c r="A3232" s="2"/>
    </row>
    <row r="3233" spans="1:1" x14ac:dyDescent="0.2">
      <c r="A3233" s="2"/>
    </row>
    <row r="3234" spans="1:1" x14ac:dyDescent="0.2">
      <c r="A3234" s="2"/>
    </row>
    <row r="3235" spans="1:1" x14ac:dyDescent="0.2">
      <c r="A3235" s="2"/>
    </row>
    <row r="3236" spans="1:1" x14ac:dyDescent="0.2">
      <c r="A3236" s="2"/>
    </row>
    <row r="3237" spans="1:1" x14ac:dyDescent="0.2">
      <c r="A3237" s="2"/>
    </row>
    <row r="3238" spans="1:1" x14ac:dyDescent="0.2">
      <c r="A3238" s="2"/>
    </row>
    <row r="3239" spans="1:1" x14ac:dyDescent="0.2">
      <c r="A3239" s="2"/>
    </row>
    <row r="3240" spans="1:1" x14ac:dyDescent="0.2">
      <c r="A3240" s="2"/>
    </row>
    <row r="3241" spans="1:1" x14ac:dyDescent="0.2">
      <c r="A3241" s="2"/>
    </row>
    <row r="3242" spans="1:1" x14ac:dyDescent="0.2">
      <c r="A3242" s="2"/>
    </row>
    <row r="3243" spans="1:1" x14ac:dyDescent="0.2">
      <c r="A3243" s="2"/>
    </row>
    <row r="3244" spans="1:1" x14ac:dyDescent="0.2">
      <c r="A3244" s="2"/>
    </row>
    <row r="3245" spans="1:1" x14ac:dyDescent="0.2">
      <c r="A3245" s="2"/>
    </row>
    <row r="3246" spans="1:1" x14ac:dyDescent="0.2">
      <c r="A3246" s="2"/>
    </row>
    <row r="3247" spans="1:1" x14ac:dyDescent="0.2">
      <c r="A3247" s="2"/>
    </row>
    <row r="3248" spans="1:1" x14ac:dyDescent="0.2">
      <c r="A3248" s="2"/>
    </row>
    <row r="3249" spans="1:1" x14ac:dyDescent="0.2">
      <c r="A3249" s="2"/>
    </row>
    <row r="3250" spans="1:1" x14ac:dyDescent="0.2">
      <c r="A3250" s="2"/>
    </row>
    <row r="3251" spans="1:1" x14ac:dyDescent="0.2">
      <c r="A3251" s="2"/>
    </row>
    <row r="3252" spans="1:1" x14ac:dyDescent="0.2">
      <c r="A3252" s="2"/>
    </row>
    <row r="3253" spans="1:1" x14ac:dyDescent="0.2">
      <c r="A3253" s="2"/>
    </row>
    <row r="3254" spans="1:1" x14ac:dyDescent="0.2">
      <c r="A3254" s="2"/>
    </row>
    <row r="3255" spans="1:1" x14ac:dyDescent="0.2">
      <c r="A3255" s="2"/>
    </row>
    <row r="3256" spans="1:1" x14ac:dyDescent="0.2">
      <c r="A3256" s="2"/>
    </row>
    <row r="3257" spans="1:1" x14ac:dyDescent="0.2">
      <c r="A3257" s="2"/>
    </row>
    <row r="3258" spans="1:1" x14ac:dyDescent="0.2">
      <c r="A3258" s="2"/>
    </row>
    <row r="3259" spans="1:1" x14ac:dyDescent="0.2">
      <c r="A3259" s="2"/>
    </row>
    <row r="3260" spans="1:1" x14ac:dyDescent="0.2">
      <c r="A3260" s="2"/>
    </row>
    <row r="3261" spans="1:1" x14ac:dyDescent="0.2">
      <c r="A3261" s="2"/>
    </row>
    <row r="3262" spans="1:1" x14ac:dyDescent="0.2">
      <c r="A3262" s="2"/>
    </row>
    <row r="3263" spans="1:1" x14ac:dyDescent="0.2">
      <c r="A3263" s="2"/>
    </row>
    <row r="3264" spans="1:1" x14ac:dyDescent="0.2">
      <c r="A3264" s="2"/>
    </row>
    <row r="3265" spans="1:1" x14ac:dyDescent="0.2">
      <c r="A3265" s="2"/>
    </row>
    <row r="3266" spans="1:1" x14ac:dyDescent="0.2">
      <c r="A3266" s="2"/>
    </row>
    <row r="3267" spans="1:1" x14ac:dyDescent="0.2">
      <c r="A3267" s="2"/>
    </row>
    <row r="3268" spans="1:1" x14ac:dyDescent="0.2">
      <c r="A3268" s="2"/>
    </row>
    <row r="3269" spans="1:1" x14ac:dyDescent="0.2">
      <c r="A3269" s="2"/>
    </row>
    <row r="3270" spans="1:1" x14ac:dyDescent="0.2">
      <c r="A3270" s="2"/>
    </row>
    <row r="3271" spans="1:1" x14ac:dyDescent="0.2">
      <c r="A3271" s="2"/>
    </row>
    <row r="3272" spans="1:1" x14ac:dyDescent="0.2">
      <c r="A3272" s="2"/>
    </row>
    <row r="3273" spans="1:1" x14ac:dyDescent="0.2">
      <c r="A3273" s="2"/>
    </row>
    <row r="3274" spans="1:1" x14ac:dyDescent="0.2">
      <c r="A3274" s="2"/>
    </row>
    <row r="3275" spans="1:1" x14ac:dyDescent="0.2">
      <c r="A3275" s="2"/>
    </row>
    <row r="3276" spans="1:1" x14ac:dyDescent="0.2">
      <c r="A3276" s="2"/>
    </row>
    <row r="3277" spans="1:1" x14ac:dyDescent="0.2">
      <c r="A3277" s="2"/>
    </row>
    <row r="3278" spans="1:1" x14ac:dyDescent="0.2">
      <c r="A3278" s="2"/>
    </row>
    <row r="3279" spans="1:1" x14ac:dyDescent="0.2">
      <c r="A3279" s="2"/>
    </row>
    <row r="3280" spans="1:1" x14ac:dyDescent="0.2">
      <c r="A3280" s="2"/>
    </row>
    <row r="3281" spans="1:1" x14ac:dyDescent="0.2">
      <c r="A3281" s="2"/>
    </row>
    <row r="3282" spans="1:1" x14ac:dyDescent="0.2">
      <c r="A3282" s="2"/>
    </row>
    <row r="3283" spans="1:1" x14ac:dyDescent="0.2">
      <c r="A3283" s="2"/>
    </row>
    <row r="3284" spans="1:1" x14ac:dyDescent="0.2">
      <c r="A3284" s="2"/>
    </row>
    <row r="3285" spans="1:1" x14ac:dyDescent="0.2">
      <c r="A3285" s="2"/>
    </row>
    <row r="3286" spans="1:1" x14ac:dyDescent="0.2">
      <c r="A3286" s="2"/>
    </row>
    <row r="3287" spans="1:1" x14ac:dyDescent="0.2">
      <c r="A3287" s="2"/>
    </row>
    <row r="3288" spans="1:1" x14ac:dyDescent="0.2">
      <c r="A3288" s="2"/>
    </row>
    <row r="3289" spans="1:1" x14ac:dyDescent="0.2">
      <c r="A3289" s="2"/>
    </row>
    <row r="3290" spans="1:1" x14ac:dyDescent="0.2">
      <c r="A3290" s="2"/>
    </row>
    <row r="3291" spans="1:1" x14ac:dyDescent="0.2">
      <c r="A3291" s="2"/>
    </row>
    <row r="3292" spans="1:1" x14ac:dyDescent="0.2">
      <c r="A3292" s="2"/>
    </row>
    <row r="3293" spans="1:1" x14ac:dyDescent="0.2">
      <c r="A3293" s="2"/>
    </row>
    <row r="3294" spans="1:1" x14ac:dyDescent="0.2">
      <c r="A3294" s="2"/>
    </row>
    <row r="3295" spans="1:1" x14ac:dyDescent="0.2">
      <c r="A3295" s="2"/>
    </row>
    <row r="3296" spans="1:1" x14ac:dyDescent="0.2">
      <c r="A3296" s="2"/>
    </row>
    <row r="3297" spans="1:1" x14ac:dyDescent="0.2">
      <c r="A3297" s="2"/>
    </row>
    <row r="3298" spans="1:1" x14ac:dyDescent="0.2">
      <c r="A3298" s="2"/>
    </row>
    <row r="3299" spans="1:1" x14ac:dyDescent="0.2">
      <c r="A3299" s="2"/>
    </row>
    <row r="3300" spans="1:1" x14ac:dyDescent="0.2">
      <c r="A3300" s="2"/>
    </row>
    <row r="3301" spans="1:1" x14ac:dyDescent="0.2">
      <c r="A3301" s="2"/>
    </row>
    <row r="3302" spans="1:1" x14ac:dyDescent="0.2">
      <c r="A3302" s="2"/>
    </row>
    <row r="3303" spans="1:1" x14ac:dyDescent="0.2">
      <c r="A3303" s="2"/>
    </row>
    <row r="3304" spans="1:1" x14ac:dyDescent="0.2">
      <c r="A3304" s="2"/>
    </row>
    <row r="3305" spans="1:1" x14ac:dyDescent="0.2">
      <c r="A3305" s="2"/>
    </row>
    <row r="3306" spans="1:1" x14ac:dyDescent="0.2">
      <c r="A3306" s="2"/>
    </row>
    <row r="3307" spans="1:1" x14ac:dyDescent="0.2">
      <c r="A3307" s="2"/>
    </row>
    <row r="3308" spans="1:1" x14ac:dyDescent="0.2">
      <c r="A3308" s="2"/>
    </row>
    <row r="3309" spans="1:1" x14ac:dyDescent="0.2">
      <c r="A3309" s="2"/>
    </row>
    <row r="3310" spans="1:1" x14ac:dyDescent="0.2">
      <c r="A3310" s="2"/>
    </row>
    <row r="3311" spans="1:1" x14ac:dyDescent="0.2">
      <c r="A3311" s="2"/>
    </row>
    <row r="3312" spans="1:1" x14ac:dyDescent="0.2">
      <c r="A3312" s="2"/>
    </row>
    <row r="3313" spans="1:1" x14ac:dyDescent="0.2">
      <c r="A3313" s="2"/>
    </row>
    <row r="3314" spans="1:1" x14ac:dyDescent="0.2">
      <c r="A3314" s="2"/>
    </row>
    <row r="3315" spans="1:1" x14ac:dyDescent="0.2">
      <c r="A3315" s="2"/>
    </row>
    <row r="3316" spans="1:1" x14ac:dyDescent="0.2">
      <c r="A3316" s="2"/>
    </row>
    <row r="3317" spans="1:1" x14ac:dyDescent="0.2">
      <c r="A3317" s="2"/>
    </row>
    <row r="3318" spans="1:1" x14ac:dyDescent="0.2">
      <c r="A3318" s="2"/>
    </row>
    <row r="3319" spans="1:1" x14ac:dyDescent="0.2">
      <c r="A3319" s="2"/>
    </row>
    <row r="3320" spans="1:1" x14ac:dyDescent="0.2">
      <c r="A3320" s="2"/>
    </row>
    <row r="3321" spans="1:1" x14ac:dyDescent="0.2">
      <c r="A3321" s="2"/>
    </row>
    <row r="3322" spans="1:1" x14ac:dyDescent="0.2">
      <c r="A3322" s="2"/>
    </row>
    <row r="3323" spans="1:1" x14ac:dyDescent="0.2">
      <c r="A3323" s="2"/>
    </row>
    <row r="3324" spans="1:1" x14ac:dyDescent="0.2">
      <c r="A3324" s="2"/>
    </row>
    <row r="3325" spans="1:1" x14ac:dyDescent="0.2">
      <c r="A3325" s="2"/>
    </row>
    <row r="3326" spans="1:1" x14ac:dyDescent="0.2">
      <c r="A3326" s="2"/>
    </row>
    <row r="3327" spans="1:1" x14ac:dyDescent="0.2">
      <c r="A3327" s="2"/>
    </row>
    <row r="3328" spans="1:1" x14ac:dyDescent="0.2">
      <c r="A3328" s="2"/>
    </row>
    <row r="3329" spans="1:1" x14ac:dyDescent="0.2">
      <c r="A3329" s="2"/>
    </row>
    <row r="3330" spans="1:1" x14ac:dyDescent="0.2">
      <c r="A3330" s="2"/>
    </row>
    <row r="3331" spans="1:1" x14ac:dyDescent="0.2">
      <c r="A3331" s="2"/>
    </row>
    <row r="3332" spans="1:1" x14ac:dyDescent="0.2">
      <c r="A3332" s="2"/>
    </row>
    <row r="3333" spans="1:1" x14ac:dyDescent="0.2">
      <c r="A3333" s="2"/>
    </row>
    <row r="3334" spans="1:1" x14ac:dyDescent="0.2">
      <c r="A3334" s="2"/>
    </row>
    <row r="3335" spans="1:1" x14ac:dyDescent="0.2">
      <c r="A3335" s="2"/>
    </row>
    <row r="3336" spans="1:1" x14ac:dyDescent="0.2">
      <c r="A3336" s="2"/>
    </row>
    <row r="3337" spans="1:1" x14ac:dyDescent="0.2">
      <c r="A3337" s="2"/>
    </row>
    <row r="3338" spans="1:1" x14ac:dyDescent="0.2">
      <c r="A3338" s="2"/>
    </row>
    <row r="3339" spans="1:1" x14ac:dyDescent="0.2">
      <c r="A3339" s="2"/>
    </row>
    <row r="3340" spans="1:1" x14ac:dyDescent="0.2">
      <c r="A3340" s="2"/>
    </row>
    <row r="3341" spans="1:1" x14ac:dyDescent="0.2">
      <c r="A3341" s="2"/>
    </row>
    <row r="3342" spans="1:1" x14ac:dyDescent="0.2">
      <c r="A3342" s="2"/>
    </row>
    <row r="3343" spans="1:1" x14ac:dyDescent="0.2">
      <c r="A3343" s="2"/>
    </row>
    <row r="3344" spans="1:1" x14ac:dyDescent="0.2">
      <c r="A3344" s="2"/>
    </row>
    <row r="3345" spans="1:1" x14ac:dyDescent="0.2">
      <c r="A3345" s="2"/>
    </row>
    <row r="3346" spans="1:1" x14ac:dyDescent="0.2">
      <c r="A3346" s="2"/>
    </row>
    <row r="3347" spans="1:1" x14ac:dyDescent="0.2">
      <c r="A3347" s="2"/>
    </row>
    <row r="3348" spans="1:1" x14ac:dyDescent="0.2">
      <c r="A3348" s="2"/>
    </row>
    <row r="3349" spans="1:1" x14ac:dyDescent="0.2">
      <c r="A3349" s="2"/>
    </row>
    <row r="3350" spans="1:1" x14ac:dyDescent="0.2">
      <c r="A3350" s="2"/>
    </row>
    <row r="3351" spans="1:1" x14ac:dyDescent="0.2">
      <c r="A3351" s="2"/>
    </row>
    <row r="3352" spans="1:1" x14ac:dyDescent="0.2">
      <c r="A3352" s="2"/>
    </row>
    <row r="3353" spans="1:1" x14ac:dyDescent="0.2">
      <c r="A3353" s="2"/>
    </row>
    <row r="3354" spans="1:1" x14ac:dyDescent="0.2">
      <c r="A3354" s="2"/>
    </row>
    <row r="3355" spans="1:1" x14ac:dyDescent="0.2">
      <c r="A3355" s="2"/>
    </row>
    <row r="3356" spans="1:1" x14ac:dyDescent="0.2">
      <c r="A3356" s="2"/>
    </row>
    <row r="3357" spans="1:1" x14ac:dyDescent="0.2">
      <c r="A3357" s="2"/>
    </row>
    <row r="3358" spans="1:1" x14ac:dyDescent="0.2">
      <c r="A3358" s="2"/>
    </row>
    <row r="3359" spans="1:1" x14ac:dyDescent="0.2">
      <c r="A3359" s="2"/>
    </row>
    <row r="3360" spans="1:1" x14ac:dyDescent="0.2">
      <c r="A3360" s="2"/>
    </row>
    <row r="3361" spans="1:1" x14ac:dyDescent="0.2">
      <c r="A3361" s="2"/>
    </row>
    <row r="3362" spans="1:1" x14ac:dyDescent="0.2">
      <c r="A3362" s="2"/>
    </row>
    <row r="3363" spans="1:1" x14ac:dyDescent="0.2">
      <c r="A3363" s="2"/>
    </row>
    <row r="3364" spans="1:1" x14ac:dyDescent="0.2">
      <c r="A3364" s="2"/>
    </row>
    <row r="3365" spans="1:1" x14ac:dyDescent="0.2">
      <c r="A3365" s="2"/>
    </row>
    <row r="3366" spans="1:1" x14ac:dyDescent="0.2">
      <c r="A3366" s="2"/>
    </row>
    <row r="3367" spans="1:1" x14ac:dyDescent="0.2">
      <c r="A3367" s="2"/>
    </row>
    <row r="3368" spans="1:1" x14ac:dyDescent="0.2">
      <c r="A3368" s="2"/>
    </row>
    <row r="3369" spans="1:1" x14ac:dyDescent="0.2">
      <c r="A3369" s="2"/>
    </row>
    <row r="3370" spans="1:1" x14ac:dyDescent="0.2">
      <c r="A3370" s="2"/>
    </row>
    <row r="3371" spans="1:1" x14ac:dyDescent="0.2">
      <c r="A3371" s="2"/>
    </row>
    <row r="3372" spans="1:1" x14ac:dyDescent="0.2">
      <c r="A3372" s="2"/>
    </row>
    <row r="3373" spans="1:1" x14ac:dyDescent="0.2">
      <c r="A3373" s="2"/>
    </row>
    <row r="3374" spans="1:1" x14ac:dyDescent="0.2">
      <c r="A3374" s="2"/>
    </row>
    <row r="3375" spans="1:1" x14ac:dyDescent="0.2">
      <c r="A3375" s="2"/>
    </row>
    <row r="3376" spans="1:1" x14ac:dyDescent="0.2">
      <c r="A3376" s="2"/>
    </row>
    <row r="3377" spans="1:1" x14ac:dyDescent="0.2">
      <c r="A3377" s="2"/>
    </row>
    <row r="3378" spans="1:1" x14ac:dyDescent="0.2">
      <c r="A3378" s="2"/>
    </row>
    <row r="3379" spans="1:1" x14ac:dyDescent="0.2">
      <c r="A3379" s="2"/>
    </row>
    <row r="3380" spans="1:1" x14ac:dyDescent="0.2">
      <c r="A3380" s="2"/>
    </row>
    <row r="3381" spans="1:1" x14ac:dyDescent="0.2">
      <c r="A3381" s="2"/>
    </row>
    <row r="3382" spans="1:1" x14ac:dyDescent="0.2">
      <c r="A3382" s="2"/>
    </row>
    <row r="3383" spans="1:1" x14ac:dyDescent="0.2">
      <c r="A3383" s="2"/>
    </row>
    <row r="3384" spans="1:1" x14ac:dyDescent="0.2">
      <c r="A3384" s="2"/>
    </row>
    <row r="3385" spans="1:1" x14ac:dyDescent="0.2">
      <c r="A3385" s="2"/>
    </row>
    <row r="3386" spans="1:1" x14ac:dyDescent="0.2">
      <c r="A3386" s="2"/>
    </row>
    <row r="3387" spans="1:1" x14ac:dyDescent="0.2">
      <c r="A3387" s="2"/>
    </row>
    <row r="3388" spans="1:1" x14ac:dyDescent="0.2">
      <c r="A3388" s="2"/>
    </row>
    <row r="3389" spans="1:1" x14ac:dyDescent="0.2">
      <c r="A3389" s="2"/>
    </row>
    <row r="3390" spans="1:1" x14ac:dyDescent="0.2">
      <c r="A3390" s="2"/>
    </row>
    <row r="3391" spans="1:1" x14ac:dyDescent="0.2">
      <c r="A3391" s="2"/>
    </row>
    <row r="3392" spans="1:1" x14ac:dyDescent="0.2">
      <c r="A3392" s="2"/>
    </row>
    <row r="3393" spans="1:1" x14ac:dyDescent="0.2">
      <c r="A3393" s="2"/>
    </row>
    <row r="3394" spans="1:1" x14ac:dyDescent="0.2">
      <c r="A3394" s="2"/>
    </row>
    <row r="3395" spans="1:1" x14ac:dyDescent="0.2">
      <c r="A3395" s="2"/>
    </row>
    <row r="3396" spans="1:1" x14ac:dyDescent="0.2">
      <c r="A3396" s="2"/>
    </row>
    <row r="3397" spans="1:1" x14ac:dyDescent="0.2">
      <c r="A3397" s="2"/>
    </row>
    <row r="3398" spans="1:1" x14ac:dyDescent="0.2">
      <c r="A3398" s="2"/>
    </row>
    <row r="3399" spans="1:1" x14ac:dyDescent="0.2">
      <c r="A3399" s="2"/>
    </row>
    <row r="3400" spans="1:1" x14ac:dyDescent="0.2">
      <c r="A3400" s="2"/>
    </row>
    <row r="3401" spans="1:1" x14ac:dyDescent="0.2">
      <c r="A3401" s="2"/>
    </row>
    <row r="3402" spans="1:1" x14ac:dyDescent="0.2">
      <c r="A3402" s="2"/>
    </row>
    <row r="3403" spans="1:1" x14ac:dyDescent="0.2">
      <c r="A3403" s="2"/>
    </row>
    <row r="3404" spans="1:1" x14ac:dyDescent="0.2">
      <c r="A3404" s="2"/>
    </row>
    <row r="3405" spans="1:1" x14ac:dyDescent="0.2">
      <c r="A3405" s="2"/>
    </row>
    <row r="3406" spans="1:1" x14ac:dyDescent="0.2">
      <c r="A3406" s="2"/>
    </row>
    <row r="3407" spans="1:1" x14ac:dyDescent="0.2">
      <c r="A3407" s="2"/>
    </row>
    <row r="3408" spans="1:1" x14ac:dyDescent="0.2">
      <c r="A3408" s="2"/>
    </row>
    <row r="3409" spans="1:1" x14ac:dyDescent="0.2">
      <c r="A3409" s="2"/>
    </row>
    <row r="3410" spans="1:1" x14ac:dyDescent="0.2">
      <c r="A3410" s="2"/>
    </row>
    <row r="3411" spans="1:1" x14ac:dyDescent="0.2">
      <c r="A3411" s="2"/>
    </row>
    <row r="3412" spans="1:1" x14ac:dyDescent="0.2">
      <c r="A3412" s="2"/>
    </row>
    <row r="3413" spans="1:1" x14ac:dyDescent="0.2">
      <c r="A3413" s="2"/>
    </row>
    <row r="3414" spans="1:1" x14ac:dyDescent="0.2">
      <c r="A3414" s="2"/>
    </row>
    <row r="3415" spans="1:1" x14ac:dyDescent="0.2">
      <c r="A3415" s="2"/>
    </row>
    <row r="3416" spans="1:1" x14ac:dyDescent="0.2">
      <c r="A3416" s="2"/>
    </row>
    <row r="3417" spans="1:1" x14ac:dyDescent="0.2">
      <c r="A3417" s="2"/>
    </row>
    <row r="3418" spans="1:1" x14ac:dyDescent="0.2">
      <c r="A3418" s="2"/>
    </row>
    <row r="3419" spans="1:1" x14ac:dyDescent="0.2">
      <c r="A3419" s="2"/>
    </row>
    <row r="3420" spans="1:1" x14ac:dyDescent="0.2">
      <c r="A3420" s="2"/>
    </row>
    <row r="3421" spans="1:1" x14ac:dyDescent="0.2">
      <c r="A3421" s="2"/>
    </row>
    <row r="3422" spans="1:1" x14ac:dyDescent="0.2">
      <c r="A3422" s="2"/>
    </row>
    <row r="3423" spans="1:1" x14ac:dyDescent="0.2">
      <c r="A3423" s="2"/>
    </row>
    <row r="3424" spans="1:1" x14ac:dyDescent="0.2">
      <c r="A3424" s="2"/>
    </row>
    <row r="3425" spans="1:1" x14ac:dyDescent="0.2">
      <c r="A3425" s="2"/>
    </row>
    <row r="3426" spans="1:1" x14ac:dyDescent="0.2">
      <c r="A3426" s="2"/>
    </row>
    <row r="3427" spans="1:1" x14ac:dyDescent="0.2">
      <c r="A3427" s="2"/>
    </row>
    <row r="3428" spans="1:1" x14ac:dyDescent="0.2">
      <c r="A3428" s="2"/>
    </row>
    <row r="3429" spans="1:1" x14ac:dyDescent="0.2">
      <c r="A3429" s="2"/>
    </row>
    <row r="3430" spans="1:1" x14ac:dyDescent="0.2">
      <c r="A3430" s="2"/>
    </row>
    <row r="3431" spans="1:1" x14ac:dyDescent="0.2">
      <c r="A3431" s="2"/>
    </row>
    <row r="3432" spans="1:1" x14ac:dyDescent="0.2">
      <c r="A3432" s="2"/>
    </row>
    <row r="3433" spans="1:1" x14ac:dyDescent="0.2">
      <c r="A3433" s="2"/>
    </row>
    <row r="3434" spans="1:1" x14ac:dyDescent="0.2">
      <c r="A3434" s="2"/>
    </row>
    <row r="3435" spans="1:1" x14ac:dyDescent="0.2">
      <c r="A3435" s="2"/>
    </row>
    <row r="3436" spans="1:1" x14ac:dyDescent="0.2">
      <c r="A3436" s="2"/>
    </row>
    <row r="3437" spans="1:1" x14ac:dyDescent="0.2">
      <c r="A3437" s="2"/>
    </row>
    <row r="3438" spans="1:1" x14ac:dyDescent="0.2">
      <c r="A3438" s="2"/>
    </row>
    <row r="3439" spans="1:1" x14ac:dyDescent="0.2">
      <c r="A3439" s="2"/>
    </row>
    <row r="3440" spans="1:1" x14ac:dyDescent="0.2">
      <c r="A3440" s="2"/>
    </row>
    <row r="3441" spans="1:1" x14ac:dyDescent="0.2">
      <c r="A3441" s="2"/>
    </row>
    <row r="3442" spans="1:1" x14ac:dyDescent="0.2">
      <c r="A3442" s="2"/>
    </row>
    <row r="3443" spans="1:1" x14ac:dyDescent="0.2">
      <c r="A3443" s="2"/>
    </row>
    <row r="3444" spans="1:1" x14ac:dyDescent="0.2">
      <c r="A3444" s="2"/>
    </row>
    <row r="3445" spans="1:1" x14ac:dyDescent="0.2">
      <c r="A3445" s="2"/>
    </row>
    <row r="3446" spans="1:1" x14ac:dyDescent="0.2">
      <c r="A3446" s="2"/>
    </row>
    <row r="3447" spans="1:1" x14ac:dyDescent="0.2">
      <c r="A3447" s="2"/>
    </row>
    <row r="3448" spans="1:1" x14ac:dyDescent="0.2">
      <c r="A3448" s="2"/>
    </row>
    <row r="3449" spans="1:1" x14ac:dyDescent="0.2">
      <c r="A3449" s="2"/>
    </row>
    <row r="3450" spans="1:1" x14ac:dyDescent="0.2">
      <c r="A3450" s="2"/>
    </row>
    <row r="3451" spans="1:1" x14ac:dyDescent="0.2">
      <c r="A3451" s="2"/>
    </row>
    <row r="3452" spans="1:1" x14ac:dyDescent="0.2">
      <c r="A3452" s="2"/>
    </row>
    <row r="3453" spans="1:1" x14ac:dyDescent="0.2">
      <c r="A3453" s="2"/>
    </row>
    <row r="3454" spans="1:1" x14ac:dyDescent="0.2">
      <c r="A3454" s="2"/>
    </row>
    <row r="3455" spans="1:1" x14ac:dyDescent="0.2">
      <c r="A3455" s="2"/>
    </row>
    <row r="3456" spans="1:1" x14ac:dyDescent="0.2">
      <c r="A3456" s="2"/>
    </row>
    <row r="3457" spans="1:1" x14ac:dyDescent="0.2">
      <c r="A3457" s="2"/>
    </row>
    <row r="3458" spans="1:1" x14ac:dyDescent="0.2">
      <c r="A3458" s="2"/>
    </row>
    <row r="3459" spans="1:1" x14ac:dyDescent="0.2">
      <c r="A3459" s="2"/>
    </row>
    <row r="3460" spans="1:1" x14ac:dyDescent="0.2">
      <c r="A3460" s="2"/>
    </row>
    <row r="3461" spans="1:1" x14ac:dyDescent="0.2">
      <c r="A3461" s="2"/>
    </row>
    <row r="3462" spans="1:1" x14ac:dyDescent="0.2">
      <c r="A3462" s="2"/>
    </row>
    <row r="3463" spans="1:1" x14ac:dyDescent="0.2">
      <c r="A3463" s="2"/>
    </row>
    <row r="3464" spans="1:1" x14ac:dyDescent="0.2">
      <c r="A3464" s="2"/>
    </row>
    <row r="3465" spans="1:1" x14ac:dyDescent="0.2">
      <c r="A3465" s="2"/>
    </row>
    <row r="3466" spans="1:1" x14ac:dyDescent="0.2">
      <c r="A3466" s="2"/>
    </row>
    <row r="3467" spans="1:1" x14ac:dyDescent="0.2">
      <c r="A3467" s="2"/>
    </row>
    <row r="3468" spans="1:1" x14ac:dyDescent="0.2">
      <c r="A3468" s="2"/>
    </row>
    <row r="3469" spans="1:1" x14ac:dyDescent="0.2">
      <c r="A3469" s="2"/>
    </row>
    <row r="3470" spans="1:1" x14ac:dyDescent="0.2">
      <c r="A3470" s="2"/>
    </row>
    <row r="3471" spans="1:1" x14ac:dyDescent="0.2">
      <c r="A3471" s="2"/>
    </row>
    <row r="3472" spans="1:1" x14ac:dyDescent="0.2">
      <c r="A3472" s="2"/>
    </row>
    <row r="3473" spans="1:1" x14ac:dyDescent="0.2">
      <c r="A3473" s="2"/>
    </row>
    <row r="3474" spans="1:1" x14ac:dyDescent="0.2">
      <c r="A3474" s="2"/>
    </row>
    <row r="3475" spans="1:1" x14ac:dyDescent="0.2">
      <c r="A3475" s="2"/>
    </row>
    <row r="3476" spans="1:1" x14ac:dyDescent="0.2">
      <c r="A3476" s="2"/>
    </row>
    <row r="3477" spans="1:1" x14ac:dyDescent="0.2">
      <c r="A3477" s="2"/>
    </row>
    <row r="3478" spans="1:1" x14ac:dyDescent="0.2">
      <c r="A3478" s="2"/>
    </row>
    <row r="3479" spans="1:1" x14ac:dyDescent="0.2">
      <c r="A3479" s="2"/>
    </row>
    <row r="3480" spans="1:1" x14ac:dyDescent="0.2">
      <c r="A3480" s="2"/>
    </row>
    <row r="3481" spans="1:1" x14ac:dyDescent="0.2">
      <c r="A3481" s="2"/>
    </row>
    <row r="3482" spans="1:1" x14ac:dyDescent="0.2">
      <c r="A3482" s="2"/>
    </row>
    <row r="3483" spans="1:1" x14ac:dyDescent="0.2">
      <c r="A3483" s="2"/>
    </row>
    <row r="3484" spans="1:1" x14ac:dyDescent="0.2">
      <c r="A3484" s="2"/>
    </row>
    <row r="3485" spans="1:1" x14ac:dyDescent="0.2">
      <c r="A3485" s="2"/>
    </row>
    <row r="3486" spans="1:1" x14ac:dyDescent="0.2">
      <c r="A3486" s="2"/>
    </row>
    <row r="3487" spans="1:1" x14ac:dyDescent="0.2">
      <c r="A3487" s="2"/>
    </row>
    <row r="3488" spans="1:1" x14ac:dyDescent="0.2">
      <c r="A3488" s="2"/>
    </row>
    <row r="3489" spans="1:1" x14ac:dyDescent="0.2">
      <c r="A3489" s="2"/>
    </row>
    <row r="3490" spans="1:1" x14ac:dyDescent="0.2">
      <c r="A3490" s="2"/>
    </row>
    <row r="3491" spans="1:1" x14ac:dyDescent="0.2">
      <c r="A3491" s="2"/>
    </row>
    <row r="3492" spans="1:1" x14ac:dyDescent="0.2">
      <c r="A3492" s="2"/>
    </row>
    <row r="3493" spans="1:1" x14ac:dyDescent="0.2">
      <c r="A3493" s="2"/>
    </row>
    <row r="3494" spans="1:1" x14ac:dyDescent="0.2">
      <c r="A3494" s="2"/>
    </row>
    <row r="3495" spans="1:1" x14ac:dyDescent="0.2">
      <c r="A3495" s="2"/>
    </row>
    <row r="3496" spans="1:1" x14ac:dyDescent="0.2">
      <c r="A3496" s="2"/>
    </row>
    <row r="3497" spans="1:1" x14ac:dyDescent="0.2">
      <c r="A3497" s="2"/>
    </row>
    <row r="3498" spans="1:1" x14ac:dyDescent="0.2">
      <c r="A3498" s="2"/>
    </row>
    <row r="3499" spans="1:1" x14ac:dyDescent="0.2">
      <c r="A3499" s="2"/>
    </row>
    <row r="3500" spans="1:1" x14ac:dyDescent="0.2">
      <c r="A3500" s="2"/>
    </row>
    <row r="3501" spans="1:1" x14ac:dyDescent="0.2">
      <c r="A3501" s="2"/>
    </row>
    <row r="3502" spans="1:1" x14ac:dyDescent="0.2">
      <c r="A3502" s="2"/>
    </row>
    <row r="3503" spans="1:1" x14ac:dyDescent="0.2">
      <c r="A3503" s="2"/>
    </row>
    <row r="3504" spans="1:1" x14ac:dyDescent="0.2">
      <c r="A3504" s="2"/>
    </row>
    <row r="3505" spans="1:1" x14ac:dyDescent="0.2">
      <c r="A3505" s="2"/>
    </row>
    <row r="3506" spans="1:1" x14ac:dyDescent="0.2">
      <c r="A3506" s="2"/>
    </row>
    <row r="3507" spans="1:1" x14ac:dyDescent="0.2">
      <c r="A3507" s="2"/>
    </row>
    <row r="3508" spans="1:1" x14ac:dyDescent="0.2">
      <c r="A3508" s="2"/>
    </row>
    <row r="3509" spans="1:1" x14ac:dyDescent="0.2">
      <c r="A3509" s="2"/>
    </row>
    <row r="3510" spans="1:1" x14ac:dyDescent="0.2">
      <c r="A3510" s="2"/>
    </row>
    <row r="3511" spans="1:1" x14ac:dyDescent="0.2">
      <c r="A3511" s="2"/>
    </row>
    <row r="3512" spans="1:1" x14ac:dyDescent="0.2">
      <c r="A3512" s="2"/>
    </row>
    <row r="3513" spans="1:1" x14ac:dyDescent="0.2">
      <c r="A3513" s="2"/>
    </row>
    <row r="3514" spans="1:1" x14ac:dyDescent="0.2">
      <c r="A3514" s="2"/>
    </row>
    <row r="3515" spans="1:1" x14ac:dyDescent="0.2">
      <c r="A3515" s="2"/>
    </row>
    <row r="3516" spans="1:1" x14ac:dyDescent="0.2">
      <c r="A3516" s="2"/>
    </row>
    <row r="3517" spans="1:1" x14ac:dyDescent="0.2">
      <c r="A3517" s="2"/>
    </row>
    <row r="3518" spans="1:1" x14ac:dyDescent="0.2">
      <c r="A3518" s="2"/>
    </row>
    <row r="3519" spans="1:1" x14ac:dyDescent="0.2">
      <c r="A3519" s="2"/>
    </row>
    <row r="3520" spans="1:1" x14ac:dyDescent="0.2">
      <c r="A3520" s="2"/>
    </row>
    <row r="3521" spans="1:1" x14ac:dyDescent="0.2">
      <c r="A3521" s="2"/>
    </row>
    <row r="3522" spans="1:1" x14ac:dyDescent="0.2">
      <c r="A3522" s="2"/>
    </row>
    <row r="3523" spans="1:1" x14ac:dyDescent="0.2">
      <c r="A3523" s="2"/>
    </row>
    <row r="3524" spans="1:1" x14ac:dyDescent="0.2">
      <c r="A3524" s="2"/>
    </row>
    <row r="3525" spans="1:1" x14ac:dyDescent="0.2">
      <c r="A3525" s="2"/>
    </row>
    <row r="3526" spans="1:1" x14ac:dyDescent="0.2">
      <c r="A3526" s="2"/>
    </row>
    <row r="3527" spans="1:1" x14ac:dyDescent="0.2">
      <c r="A3527" s="2"/>
    </row>
    <row r="3528" spans="1:1" x14ac:dyDescent="0.2">
      <c r="A3528" s="2"/>
    </row>
    <row r="3529" spans="1:1" x14ac:dyDescent="0.2">
      <c r="A3529" s="2"/>
    </row>
    <row r="3530" spans="1:1" x14ac:dyDescent="0.2">
      <c r="A3530" s="2"/>
    </row>
    <row r="3531" spans="1:1" x14ac:dyDescent="0.2">
      <c r="A3531" s="2"/>
    </row>
    <row r="3532" spans="1:1" x14ac:dyDescent="0.2">
      <c r="A3532" s="2"/>
    </row>
    <row r="3533" spans="1:1" x14ac:dyDescent="0.2">
      <c r="A3533" s="2"/>
    </row>
    <row r="3534" spans="1:1" x14ac:dyDescent="0.2">
      <c r="A3534" s="2"/>
    </row>
    <row r="3535" spans="1:1" x14ac:dyDescent="0.2">
      <c r="A3535" s="2"/>
    </row>
    <row r="3536" spans="1:1" x14ac:dyDescent="0.2">
      <c r="A3536" s="2"/>
    </row>
    <row r="3537" spans="1:1" x14ac:dyDescent="0.2">
      <c r="A3537" s="2"/>
    </row>
    <row r="3538" spans="1:1" x14ac:dyDescent="0.2">
      <c r="A3538" s="2"/>
    </row>
    <row r="3539" spans="1:1" x14ac:dyDescent="0.2">
      <c r="A3539" s="2"/>
    </row>
    <row r="3540" spans="1:1" x14ac:dyDescent="0.2">
      <c r="A3540" s="2"/>
    </row>
    <row r="3541" spans="1:1" x14ac:dyDescent="0.2">
      <c r="A3541" s="2"/>
    </row>
    <row r="3542" spans="1:1" x14ac:dyDescent="0.2">
      <c r="A3542" s="2"/>
    </row>
    <row r="3543" spans="1:1" x14ac:dyDescent="0.2">
      <c r="A3543" s="2"/>
    </row>
    <row r="3544" spans="1:1" x14ac:dyDescent="0.2">
      <c r="A3544" s="2"/>
    </row>
    <row r="3545" spans="1:1" x14ac:dyDescent="0.2">
      <c r="A3545" s="2"/>
    </row>
    <row r="3546" spans="1:1" x14ac:dyDescent="0.2">
      <c r="A3546" s="2"/>
    </row>
    <row r="3547" spans="1:1" x14ac:dyDescent="0.2">
      <c r="A3547" s="2"/>
    </row>
    <row r="3548" spans="1:1" x14ac:dyDescent="0.2">
      <c r="A3548" s="2"/>
    </row>
    <row r="3549" spans="1:1" x14ac:dyDescent="0.2">
      <c r="A3549" s="2"/>
    </row>
    <row r="3550" spans="1:1" x14ac:dyDescent="0.2">
      <c r="A3550" s="2"/>
    </row>
    <row r="3551" spans="1:1" x14ac:dyDescent="0.2">
      <c r="A3551" s="2"/>
    </row>
    <row r="3552" spans="1:1" x14ac:dyDescent="0.2">
      <c r="A3552" s="2"/>
    </row>
    <row r="3553" spans="1:1" x14ac:dyDescent="0.2">
      <c r="A3553" s="2"/>
    </row>
    <row r="3554" spans="1:1" x14ac:dyDescent="0.2">
      <c r="A3554" s="2"/>
    </row>
    <row r="3555" spans="1:1" x14ac:dyDescent="0.2">
      <c r="A3555" s="2"/>
    </row>
    <row r="3556" spans="1:1" x14ac:dyDescent="0.2">
      <c r="A3556" s="2"/>
    </row>
    <row r="3557" spans="1:1" x14ac:dyDescent="0.2">
      <c r="A3557" s="2"/>
    </row>
    <row r="3558" spans="1:1" x14ac:dyDescent="0.2">
      <c r="A3558" s="2"/>
    </row>
    <row r="3559" spans="1:1" x14ac:dyDescent="0.2">
      <c r="A3559" s="2"/>
    </row>
    <row r="3560" spans="1:1" x14ac:dyDescent="0.2">
      <c r="A3560" s="2"/>
    </row>
    <row r="3561" spans="1:1" x14ac:dyDescent="0.2">
      <c r="A3561" s="2"/>
    </row>
    <row r="3562" spans="1:1" x14ac:dyDescent="0.2">
      <c r="A3562" s="2"/>
    </row>
    <row r="3563" spans="1:1" x14ac:dyDescent="0.2">
      <c r="A3563" s="2"/>
    </row>
    <row r="3564" spans="1:1" x14ac:dyDescent="0.2">
      <c r="A3564" s="2"/>
    </row>
    <row r="3565" spans="1:1" x14ac:dyDescent="0.2">
      <c r="A3565" s="2"/>
    </row>
    <row r="3566" spans="1:1" x14ac:dyDescent="0.2">
      <c r="A3566" s="2"/>
    </row>
    <row r="3567" spans="1:1" x14ac:dyDescent="0.2">
      <c r="A3567" s="2"/>
    </row>
    <row r="3568" spans="1:1" x14ac:dyDescent="0.2">
      <c r="A3568" s="2"/>
    </row>
    <row r="3569" spans="1:1" x14ac:dyDescent="0.2">
      <c r="A3569" s="2"/>
    </row>
    <row r="3570" spans="1:1" x14ac:dyDescent="0.2">
      <c r="A3570" s="2"/>
    </row>
    <row r="3571" spans="1:1" x14ac:dyDescent="0.2">
      <c r="A3571" s="2"/>
    </row>
    <row r="3572" spans="1:1" x14ac:dyDescent="0.2">
      <c r="A3572" s="2"/>
    </row>
    <row r="3573" spans="1:1" x14ac:dyDescent="0.2">
      <c r="A3573" s="2"/>
    </row>
    <row r="3574" spans="1:1" x14ac:dyDescent="0.2">
      <c r="A3574" s="2"/>
    </row>
    <row r="3575" spans="1:1" x14ac:dyDescent="0.2">
      <c r="A3575" s="2"/>
    </row>
    <row r="3576" spans="1:1" x14ac:dyDescent="0.2">
      <c r="A3576" s="2"/>
    </row>
    <row r="3577" spans="1:1" x14ac:dyDescent="0.2">
      <c r="A3577" s="2"/>
    </row>
    <row r="3578" spans="1:1" x14ac:dyDescent="0.2">
      <c r="A3578" s="2"/>
    </row>
    <row r="3579" spans="1:1" x14ac:dyDescent="0.2">
      <c r="A3579" s="2"/>
    </row>
    <row r="3580" spans="1:1" x14ac:dyDescent="0.2">
      <c r="A3580" s="2"/>
    </row>
    <row r="3581" spans="1:1" x14ac:dyDescent="0.2">
      <c r="A3581" s="2"/>
    </row>
    <row r="3582" spans="1:1" x14ac:dyDescent="0.2">
      <c r="A3582" s="2"/>
    </row>
    <row r="3583" spans="1:1" x14ac:dyDescent="0.2">
      <c r="A3583" s="2"/>
    </row>
    <row r="3584" spans="1:1" x14ac:dyDescent="0.2">
      <c r="A3584" s="2"/>
    </row>
    <row r="3585" spans="1:1" x14ac:dyDescent="0.2">
      <c r="A3585" s="2"/>
    </row>
    <row r="3586" spans="1:1" x14ac:dyDescent="0.2">
      <c r="A3586" s="2"/>
    </row>
    <row r="3587" spans="1:1" x14ac:dyDescent="0.2">
      <c r="A3587" s="2"/>
    </row>
    <row r="3588" spans="1:1" x14ac:dyDescent="0.2">
      <c r="A3588" s="2"/>
    </row>
    <row r="3589" spans="1:1" x14ac:dyDescent="0.2">
      <c r="A3589" s="2"/>
    </row>
    <row r="3590" spans="1:1" x14ac:dyDescent="0.2">
      <c r="A3590" s="2"/>
    </row>
    <row r="3591" spans="1:1" x14ac:dyDescent="0.2">
      <c r="A3591" s="2"/>
    </row>
    <row r="3592" spans="1:1" x14ac:dyDescent="0.2">
      <c r="A3592" s="2"/>
    </row>
    <row r="3593" spans="1:1" x14ac:dyDescent="0.2">
      <c r="A3593" s="2"/>
    </row>
    <row r="3594" spans="1:1" x14ac:dyDescent="0.2">
      <c r="A3594" s="2"/>
    </row>
    <row r="3595" spans="1:1" x14ac:dyDescent="0.2">
      <c r="A3595" s="2"/>
    </row>
    <row r="3596" spans="1:1" x14ac:dyDescent="0.2">
      <c r="A3596" s="2"/>
    </row>
    <row r="3597" spans="1:1" x14ac:dyDescent="0.2">
      <c r="A3597" s="2"/>
    </row>
    <row r="3598" spans="1:1" x14ac:dyDescent="0.2">
      <c r="A3598" s="2"/>
    </row>
    <row r="3599" spans="1:1" x14ac:dyDescent="0.2">
      <c r="A3599" s="2"/>
    </row>
    <row r="3600" spans="1:1" x14ac:dyDescent="0.2">
      <c r="A3600" s="2"/>
    </row>
    <row r="3601" spans="1:1" x14ac:dyDescent="0.2">
      <c r="A3601" s="2"/>
    </row>
    <row r="3602" spans="1:1" x14ac:dyDescent="0.2">
      <c r="A3602" s="2"/>
    </row>
    <row r="3603" spans="1:1" x14ac:dyDescent="0.2">
      <c r="A3603" s="2"/>
    </row>
    <row r="3604" spans="1:1" x14ac:dyDescent="0.2">
      <c r="A3604" s="2"/>
    </row>
    <row r="3605" spans="1:1" x14ac:dyDescent="0.2">
      <c r="A3605" s="2"/>
    </row>
    <row r="3606" spans="1:1" x14ac:dyDescent="0.2">
      <c r="A3606" s="2"/>
    </row>
    <row r="3607" spans="1:1" x14ac:dyDescent="0.2">
      <c r="A3607" s="2"/>
    </row>
    <row r="3608" spans="1:1" x14ac:dyDescent="0.2">
      <c r="A3608" s="2"/>
    </row>
    <row r="3609" spans="1:1" x14ac:dyDescent="0.2">
      <c r="A3609" s="2"/>
    </row>
    <row r="3610" spans="1:1" x14ac:dyDescent="0.2">
      <c r="A3610" s="2"/>
    </row>
    <row r="3611" spans="1:1" x14ac:dyDescent="0.2">
      <c r="A3611" s="2"/>
    </row>
    <row r="3612" spans="1:1" x14ac:dyDescent="0.2">
      <c r="A3612" s="2"/>
    </row>
    <row r="3613" spans="1:1" x14ac:dyDescent="0.2">
      <c r="A3613" s="2"/>
    </row>
    <row r="3614" spans="1:1" x14ac:dyDescent="0.2">
      <c r="A3614" s="2"/>
    </row>
    <row r="3615" spans="1:1" x14ac:dyDescent="0.2">
      <c r="A3615" s="2"/>
    </row>
    <row r="3616" spans="1:1" x14ac:dyDescent="0.2">
      <c r="A3616" s="2"/>
    </row>
    <row r="3617" spans="1:1" x14ac:dyDescent="0.2">
      <c r="A3617" s="2"/>
    </row>
    <row r="3618" spans="1:1" x14ac:dyDescent="0.2">
      <c r="A3618" s="2"/>
    </row>
    <row r="3619" spans="1:1" x14ac:dyDescent="0.2">
      <c r="A3619" s="2"/>
    </row>
    <row r="3620" spans="1:1" x14ac:dyDescent="0.2">
      <c r="A3620" s="2"/>
    </row>
    <row r="3621" spans="1:1" x14ac:dyDescent="0.2">
      <c r="A3621" s="2"/>
    </row>
    <row r="3622" spans="1:1" x14ac:dyDescent="0.2">
      <c r="A3622" s="2"/>
    </row>
    <row r="3623" spans="1:1" x14ac:dyDescent="0.2">
      <c r="A3623" s="2"/>
    </row>
    <row r="3624" spans="1:1" x14ac:dyDescent="0.2">
      <c r="A3624" s="2"/>
    </row>
    <row r="3625" spans="1:1" x14ac:dyDescent="0.2">
      <c r="A3625" s="2"/>
    </row>
    <row r="3626" spans="1:1" x14ac:dyDescent="0.2">
      <c r="A3626" s="2"/>
    </row>
    <row r="3627" spans="1:1" x14ac:dyDescent="0.2">
      <c r="A3627" s="2"/>
    </row>
    <row r="3628" spans="1:1" x14ac:dyDescent="0.2">
      <c r="A3628" s="2"/>
    </row>
    <row r="3629" spans="1:1" x14ac:dyDescent="0.2">
      <c r="A3629" s="2"/>
    </row>
    <row r="3630" spans="1:1" x14ac:dyDescent="0.2">
      <c r="A3630" s="2"/>
    </row>
    <row r="3631" spans="1:1" x14ac:dyDescent="0.2">
      <c r="A3631" s="2"/>
    </row>
    <row r="3632" spans="1:1" x14ac:dyDescent="0.2">
      <c r="A3632" s="2"/>
    </row>
    <row r="3633" spans="1:1" x14ac:dyDescent="0.2">
      <c r="A3633" s="2"/>
    </row>
    <row r="3634" spans="1:1" x14ac:dyDescent="0.2">
      <c r="A3634" s="2"/>
    </row>
    <row r="3635" spans="1:1" x14ac:dyDescent="0.2">
      <c r="A3635" s="2"/>
    </row>
    <row r="3636" spans="1:1" x14ac:dyDescent="0.2">
      <c r="A3636" s="2"/>
    </row>
    <row r="3637" spans="1:1" x14ac:dyDescent="0.2">
      <c r="A3637" s="2"/>
    </row>
    <row r="3638" spans="1:1" x14ac:dyDescent="0.2">
      <c r="A3638" s="2"/>
    </row>
    <row r="3639" spans="1:1" x14ac:dyDescent="0.2">
      <c r="A3639" s="2"/>
    </row>
    <row r="3640" spans="1:1" x14ac:dyDescent="0.2">
      <c r="A3640" s="2"/>
    </row>
    <row r="3641" spans="1:1" x14ac:dyDescent="0.2">
      <c r="A3641" s="2"/>
    </row>
    <row r="3642" spans="1:1" x14ac:dyDescent="0.2">
      <c r="A3642" s="2"/>
    </row>
    <row r="3643" spans="1:1" x14ac:dyDescent="0.2">
      <c r="A3643" s="2"/>
    </row>
    <row r="3644" spans="1:1" x14ac:dyDescent="0.2">
      <c r="A3644" s="2"/>
    </row>
    <row r="3645" spans="1:1" x14ac:dyDescent="0.2">
      <c r="A3645" s="2"/>
    </row>
    <row r="3646" spans="1:1" x14ac:dyDescent="0.2">
      <c r="A3646" s="2"/>
    </row>
    <row r="3647" spans="1:1" x14ac:dyDescent="0.2">
      <c r="A3647" s="2"/>
    </row>
    <row r="3648" spans="1:1" x14ac:dyDescent="0.2">
      <c r="A3648" s="2"/>
    </row>
    <row r="3649" spans="1:1" x14ac:dyDescent="0.2">
      <c r="A3649" s="2"/>
    </row>
    <row r="3650" spans="1:1" x14ac:dyDescent="0.2">
      <c r="A3650" s="2"/>
    </row>
    <row r="3651" spans="1:1" x14ac:dyDescent="0.2">
      <c r="A3651" s="2"/>
    </row>
    <row r="3652" spans="1:1" x14ac:dyDescent="0.2">
      <c r="A3652" s="2"/>
    </row>
    <row r="3653" spans="1:1" x14ac:dyDescent="0.2">
      <c r="A3653" s="2"/>
    </row>
    <row r="3654" spans="1:1" x14ac:dyDescent="0.2">
      <c r="A3654" s="2"/>
    </row>
    <row r="3655" spans="1:1" x14ac:dyDescent="0.2">
      <c r="A3655" s="2"/>
    </row>
    <row r="3656" spans="1:1" x14ac:dyDescent="0.2">
      <c r="A3656" s="2"/>
    </row>
    <row r="3657" spans="1:1" x14ac:dyDescent="0.2">
      <c r="A3657" s="2"/>
    </row>
    <row r="3658" spans="1:1" x14ac:dyDescent="0.2">
      <c r="A3658" s="2"/>
    </row>
    <row r="3659" spans="1:1" x14ac:dyDescent="0.2">
      <c r="A3659" s="2"/>
    </row>
    <row r="3660" spans="1:1" x14ac:dyDescent="0.2">
      <c r="A3660" s="2"/>
    </row>
    <row r="3661" spans="1:1" x14ac:dyDescent="0.2">
      <c r="A3661" s="2"/>
    </row>
    <row r="3662" spans="1:1" x14ac:dyDescent="0.2">
      <c r="A3662" s="2"/>
    </row>
    <row r="3663" spans="1:1" x14ac:dyDescent="0.2">
      <c r="A3663" s="2"/>
    </row>
    <row r="3664" spans="1:1" x14ac:dyDescent="0.2">
      <c r="A3664" s="2"/>
    </row>
    <row r="3665" spans="1:1" x14ac:dyDescent="0.2">
      <c r="A3665" s="2"/>
    </row>
    <row r="3666" spans="1:1" x14ac:dyDescent="0.2">
      <c r="A3666" s="2"/>
    </row>
    <row r="3667" spans="1:1" x14ac:dyDescent="0.2">
      <c r="A3667" s="2"/>
    </row>
    <row r="3668" spans="1:1" x14ac:dyDescent="0.2">
      <c r="A3668" s="2"/>
    </row>
    <row r="3669" spans="1:1" x14ac:dyDescent="0.2">
      <c r="A3669" s="2"/>
    </row>
    <row r="3670" spans="1:1" x14ac:dyDescent="0.2">
      <c r="A3670" s="2"/>
    </row>
    <row r="3671" spans="1:1" x14ac:dyDescent="0.2">
      <c r="A3671" s="2"/>
    </row>
    <row r="3672" spans="1:1" x14ac:dyDescent="0.2">
      <c r="A3672" s="2"/>
    </row>
    <row r="3673" spans="1:1" x14ac:dyDescent="0.2">
      <c r="A3673" s="2"/>
    </row>
    <row r="3674" spans="1:1" x14ac:dyDescent="0.2">
      <c r="A3674" s="2"/>
    </row>
    <row r="3675" spans="1:1" x14ac:dyDescent="0.2">
      <c r="A3675" s="2"/>
    </row>
    <row r="3676" spans="1:1" x14ac:dyDescent="0.2">
      <c r="A3676" s="2"/>
    </row>
    <row r="3677" spans="1:1" x14ac:dyDescent="0.2">
      <c r="A3677" s="2"/>
    </row>
    <row r="3678" spans="1:1" x14ac:dyDescent="0.2">
      <c r="A3678" s="2"/>
    </row>
    <row r="3679" spans="1:1" x14ac:dyDescent="0.2">
      <c r="A3679" s="2"/>
    </row>
    <row r="3680" spans="1:1" x14ac:dyDescent="0.2">
      <c r="A3680" s="2"/>
    </row>
    <row r="3681" spans="1:1" x14ac:dyDescent="0.2">
      <c r="A3681" s="2"/>
    </row>
    <row r="3682" spans="1:1" x14ac:dyDescent="0.2">
      <c r="A3682" s="2"/>
    </row>
    <row r="3683" spans="1:1" x14ac:dyDescent="0.2">
      <c r="A3683" s="2"/>
    </row>
    <row r="3684" spans="1:1" x14ac:dyDescent="0.2">
      <c r="A3684" s="2"/>
    </row>
    <row r="3685" spans="1:1" x14ac:dyDescent="0.2">
      <c r="A3685" s="2"/>
    </row>
    <row r="3686" spans="1:1" x14ac:dyDescent="0.2">
      <c r="A3686" s="2"/>
    </row>
    <row r="3687" spans="1:1" x14ac:dyDescent="0.2">
      <c r="A3687" s="2"/>
    </row>
    <row r="3688" spans="1:1" x14ac:dyDescent="0.2">
      <c r="A3688" s="2"/>
    </row>
    <row r="3689" spans="1:1" x14ac:dyDescent="0.2">
      <c r="A3689" s="2"/>
    </row>
    <row r="3690" spans="1:1" x14ac:dyDescent="0.2">
      <c r="A3690" s="2"/>
    </row>
    <row r="3691" spans="1:1" x14ac:dyDescent="0.2">
      <c r="A3691" s="2"/>
    </row>
    <row r="3692" spans="1:1" x14ac:dyDescent="0.2">
      <c r="A3692" s="2"/>
    </row>
    <row r="3693" spans="1:1" x14ac:dyDescent="0.2">
      <c r="A3693" s="2"/>
    </row>
    <row r="3694" spans="1:1" x14ac:dyDescent="0.2">
      <c r="A3694" s="2"/>
    </row>
    <row r="3695" spans="1:1" x14ac:dyDescent="0.2">
      <c r="A3695" s="2"/>
    </row>
    <row r="3696" spans="1:1" x14ac:dyDescent="0.2">
      <c r="A3696" s="2"/>
    </row>
    <row r="3697" spans="1:1" x14ac:dyDescent="0.2">
      <c r="A3697" s="2"/>
    </row>
    <row r="3698" spans="1:1" x14ac:dyDescent="0.2">
      <c r="A3698" s="2"/>
    </row>
    <row r="3699" spans="1:1" x14ac:dyDescent="0.2">
      <c r="A3699" s="2"/>
    </row>
    <row r="3700" spans="1:1" x14ac:dyDescent="0.2">
      <c r="A3700" s="2"/>
    </row>
    <row r="3701" spans="1:1" x14ac:dyDescent="0.2">
      <c r="A3701" s="2"/>
    </row>
    <row r="3702" spans="1:1" x14ac:dyDescent="0.2">
      <c r="A3702" s="2"/>
    </row>
    <row r="3703" spans="1:1" x14ac:dyDescent="0.2">
      <c r="A3703" s="2"/>
    </row>
    <row r="3704" spans="1:1" x14ac:dyDescent="0.2">
      <c r="A3704" s="2"/>
    </row>
    <row r="3705" spans="1:1" x14ac:dyDescent="0.2">
      <c r="A3705" s="2"/>
    </row>
    <row r="3706" spans="1:1" x14ac:dyDescent="0.2">
      <c r="A3706" s="2"/>
    </row>
    <row r="3707" spans="1:1" x14ac:dyDescent="0.2">
      <c r="A3707" s="2"/>
    </row>
    <row r="3708" spans="1:1" x14ac:dyDescent="0.2">
      <c r="A3708" s="2"/>
    </row>
    <row r="3709" spans="1:1" x14ac:dyDescent="0.2">
      <c r="A3709" s="2"/>
    </row>
    <row r="3710" spans="1:1" x14ac:dyDescent="0.2">
      <c r="A3710" s="2"/>
    </row>
    <row r="3711" spans="1:1" x14ac:dyDescent="0.2">
      <c r="A3711" s="2"/>
    </row>
    <row r="3712" spans="1:1" x14ac:dyDescent="0.2">
      <c r="A3712" s="2"/>
    </row>
    <row r="3713" spans="1:1" x14ac:dyDescent="0.2">
      <c r="A3713" s="2"/>
    </row>
    <row r="3714" spans="1:1" x14ac:dyDescent="0.2">
      <c r="A3714" s="2"/>
    </row>
    <row r="3715" spans="1:1" x14ac:dyDescent="0.2">
      <c r="A3715" s="2"/>
    </row>
    <row r="3716" spans="1:1" x14ac:dyDescent="0.2">
      <c r="A3716" s="2"/>
    </row>
    <row r="3717" spans="1:1" x14ac:dyDescent="0.2">
      <c r="A3717" s="2"/>
    </row>
    <row r="3718" spans="1:1" x14ac:dyDescent="0.2">
      <c r="A3718" s="2"/>
    </row>
    <row r="3719" spans="1:1" x14ac:dyDescent="0.2">
      <c r="A3719" s="2"/>
    </row>
    <row r="3720" spans="1:1" x14ac:dyDescent="0.2">
      <c r="A3720" s="2"/>
    </row>
    <row r="3721" spans="1:1" x14ac:dyDescent="0.2">
      <c r="A3721" s="2"/>
    </row>
    <row r="3722" spans="1:1" x14ac:dyDescent="0.2">
      <c r="A3722" s="2"/>
    </row>
    <row r="3723" spans="1:1" x14ac:dyDescent="0.2">
      <c r="A3723" s="2"/>
    </row>
    <row r="3724" spans="1:1" x14ac:dyDescent="0.2">
      <c r="A3724" s="2"/>
    </row>
    <row r="3725" spans="1:1" x14ac:dyDescent="0.2">
      <c r="A3725" s="2"/>
    </row>
    <row r="3726" spans="1:1" x14ac:dyDescent="0.2">
      <c r="A3726" s="2"/>
    </row>
    <row r="3727" spans="1:1" x14ac:dyDescent="0.2">
      <c r="A3727" s="2"/>
    </row>
    <row r="3728" spans="1:1" x14ac:dyDescent="0.2">
      <c r="A3728" s="2"/>
    </row>
    <row r="3729" spans="1:1" x14ac:dyDescent="0.2">
      <c r="A3729" s="2"/>
    </row>
    <row r="3730" spans="1:1" x14ac:dyDescent="0.2">
      <c r="A3730" s="2"/>
    </row>
    <row r="3731" spans="1:1" x14ac:dyDescent="0.2">
      <c r="A3731" s="2"/>
    </row>
    <row r="3732" spans="1:1" x14ac:dyDescent="0.2">
      <c r="A3732" s="2"/>
    </row>
    <row r="3733" spans="1:1" x14ac:dyDescent="0.2">
      <c r="A3733" s="2"/>
    </row>
    <row r="3734" spans="1:1" x14ac:dyDescent="0.2">
      <c r="A3734" s="2"/>
    </row>
    <row r="3735" spans="1:1" x14ac:dyDescent="0.2">
      <c r="A3735" s="2"/>
    </row>
    <row r="3736" spans="1:1" x14ac:dyDescent="0.2">
      <c r="A3736" s="2"/>
    </row>
    <row r="3737" spans="1:1" x14ac:dyDescent="0.2">
      <c r="A3737" s="2"/>
    </row>
    <row r="3738" spans="1:1" x14ac:dyDescent="0.2">
      <c r="A3738" s="2"/>
    </row>
    <row r="3739" spans="1:1" x14ac:dyDescent="0.2">
      <c r="A3739" s="2"/>
    </row>
    <row r="3740" spans="1:1" x14ac:dyDescent="0.2">
      <c r="A3740" s="2"/>
    </row>
    <row r="3741" spans="1:1" x14ac:dyDescent="0.2">
      <c r="A3741" s="2"/>
    </row>
    <row r="3742" spans="1:1" x14ac:dyDescent="0.2">
      <c r="A3742" s="2"/>
    </row>
    <row r="3743" spans="1:1" x14ac:dyDescent="0.2">
      <c r="A3743" s="2"/>
    </row>
    <row r="3744" spans="1:1" x14ac:dyDescent="0.2">
      <c r="A3744" s="2"/>
    </row>
    <row r="3745" spans="1:1" x14ac:dyDescent="0.2">
      <c r="A3745" s="2"/>
    </row>
    <row r="3746" spans="1:1" x14ac:dyDescent="0.2">
      <c r="A3746" s="2"/>
    </row>
    <row r="3747" spans="1:1" x14ac:dyDescent="0.2">
      <c r="A3747" s="2"/>
    </row>
    <row r="3748" spans="1:1" x14ac:dyDescent="0.2">
      <c r="A3748" s="2"/>
    </row>
    <row r="3749" spans="1:1" x14ac:dyDescent="0.2">
      <c r="A3749" s="2"/>
    </row>
    <row r="3750" spans="1:1" x14ac:dyDescent="0.2">
      <c r="A3750" s="2"/>
    </row>
    <row r="3751" spans="1:1" x14ac:dyDescent="0.2">
      <c r="A3751" s="2"/>
    </row>
    <row r="3752" spans="1:1" x14ac:dyDescent="0.2">
      <c r="A3752" s="2"/>
    </row>
    <row r="3753" spans="1:1" x14ac:dyDescent="0.2">
      <c r="A3753" s="2"/>
    </row>
    <row r="3754" spans="1:1" x14ac:dyDescent="0.2">
      <c r="A3754" s="2"/>
    </row>
    <row r="3755" spans="1:1" x14ac:dyDescent="0.2">
      <c r="A3755" s="2"/>
    </row>
    <row r="3756" spans="1:1" x14ac:dyDescent="0.2">
      <c r="A3756" s="2"/>
    </row>
    <row r="3757" spans="1:1" x14ac:dyDescent="0.2">
      <c r="A3757" s="2"/>
    </row>
    <row r="3758" spans="1:1" x14ac:dyDescent="0.2">
      <c r="A3758" s="2"/>
    </row>
    <row r="3759" spans="1:1" x14ac:dyDescent="0.2">
      <c r="A3759" s="2"/>
    </row>
    <row r="3760" spans="1:1" x14ac:dyDescent="0.2">
      <c r="A3760" s="2"/>
    </row>
    <row r="3761" spans="1:1" x14ac:dyDescent="0.2">
      <c r="A3761" s="2"/>
    </row>
    <row r="3762" spans="1:1" x14ac:dyDescent="0.2">
      <c r="A3762" s="2"/>
    </row>
    <row r="3763" spans="1:1" x14ac:dyDescent="0.2">
      <c r="A3763" s="2"/>
    </row>
    <row r="3764" spans="1:1" x14ac:dyDescent="0.2">
      <c r="A3764" s="2"/>
    </row>
    <row r="3765" spans="1:1" x14ac:dyDescent="0.2">
      <c r="A3765" s="2"/>
    </row>
    <row r="3766" spans="1:1" x14ac:dyDescent="0.2">
      <c r="A3766" s="2"/>
    </row>
    <row r="3767" spans="1:1" x14ac:dyDescent="0.2">
      <c r="A3767" s="2"/>
    </row>
    <row r="3768" spans="1:1" x14ac:dyDescent="0.2">
      <c r="A3768" s="2"/>
    </row>
    <row r="3769" spans="1:1" x14ac:dyDescent="0.2">
      <c r="A3769" s="2"/>
    </row>
    <row r="3770" spans="1:1" x14ac:dyDescent="0.2">
      <c r="A3770" s="2"/>
    </row>
    <row r="3771" spans="1:1" x14ac:dyDescent="0.2">
      <c r="A3771" s="2"/>
    </row>
    <row r="3772" spans="1:1" x14ac:dyDescent="0.2">
      <c r="A3772" s="2"/>
    </row>
    <row r="3773" spans="1:1" x14ac:dyDescent="0.2">
      <c r="A3773" s="2"/>
    </row>
    <row r="3774" spans="1:1" x14ac:dyDescent="0.2">
      <c r="A3774" s="2"/>
    </row>
    <row r="3775" spans="1:1" x14ac:dyDescent="0.2">
      <c r="A3775" s="2"/>
    </row>
    <row r="3776" spans="1:1" x14ac:dyDescent="0.2">
      <c r="A3776" s="2"/>
    </row>
    <row r="3777" spans="1:1" x14ac:dyDescent="0.2">
      <c r="A3777" s="2"/>
    </row>
    <row r="3778" spans="1:1" x14ac:dyDescent="0.2">
      <c r="A3778" s="2"/>
    </row>
    <row r="3779" spans="1:1" x14ac:dyDescent="0.2">
      <c r="A3779" s="2"/>
    </row>
    <row r="3780" spans="1:1" x14ac:dyDescent="0.2">
      <c r="A3780" s="2"/>
    </row>
    <row r="3781" spans="1:1" x14ac:dyDescent="0.2">
      <c r="A3781" s="2"/>
    </row>
    <row r="3782" spans="1:1" x14ac:dyDescent="0.2">
      <c r="A3782" s="2"/>
    </row>
    <row r="3783" spans="1:1" x14ac:dyDescent="0.2">
      <c r="A3783" s="2"/>
    </row>
    <row r="3784" spans="1:1" x14ac:dyDescent="0.2">
      <c r="A3784" s="2"/>
    </row>
    <row r="3785" spans="1:1" x14ac:dyDescent="0.2">
      <c r="A3785" s="2"/>
    </row>
    <row r="3786" spans="1:1" x14ac:dyDescent="0.2">
      <c r="A3786" s="2"/>
    </row>
    <row r="3787" spans="1:1" x14ac:dyDescent="0.2">
      <c r="A3787" s="2"/>
    </row>
    <row r="3788" spans="1:1" x14ac:dyDescent="0.2">
      <c r="A3788" s="2"/>
    </row>
    <row r="3789" spans="1:1" x14ac:dyDescent="0.2">
      <c r="A3789" s="2"/>
    </row>
    <row r="3790" spans="1:1" x14ac:dyDescent="0.2">
      <c r="A3790" s="2"/>
    </row>
    <row r="3791" spans="1:1" x14ac:dyDescent="0.2">
      <c r="A3791" s="2"/>
    </row>
    <row r="3792" spans="1:1" x14ac:dyDescent="0.2">
      <c r="A3792" s="2"/>
    </row>
    <row r="3793" spans="1:1" x14ac:dyDescent="0.2">
      <c r="A3793" s="2"/>
    </row>
    <row r="3794" spans="1:1" x14ac:dyDescent="0.2">
      <c r="A3794" s="2"/>
    </row>
    <row r="3795" spans="1:1" x14ac:dyDescent="0.2">
      <c r="A3795" s="2"/>
    </row>
    <row r="3796" spans="1:1" x14ac:dyDescent="0.2">
      <c r="A3796" s="2"/>
    </row>
    <row r="3797" spans="1:1" x14ac:dyDescent="0.2">
      <c r="A3797" s="2"/>
    </row>
    <row r="3798" spans="1:1" x14ac:dyDescent="0.2">
      <c r="A3798" s="2"/>
    </row>
    <row r="3799" spans="1:1" x14ac:dyDescent="0.2">
      <c r="A3799" s="2"/>
    </row>
    <row r="3800" spans="1:1" x14ac:dyDescent="0.2">
      <c r="A3800" s="2"/>
    </row>
    <row r="3801" spans="1:1" x14ac:dyDescent="0.2">
      <c r="A3801" s="2"/>
    </row>
    <row r="3802" spans="1:1" x14ac:dyDescent="0.2">
      <c r="A3802" s="2"/>
    </row>
    <row r="3803" spans="1:1" x14ac:dyDescent="0.2">
      <c r="A3803" s="2"/>
    </row>
    <row r="3804" spans="1:1" x14ac:dyDescent="0.2">
      <c r="A3804" s="2"/>
    </row>
    <row r="3805" spans="1:1" x14ac:dyDescent="0.2">
      <c r="A3805" s="2"/>
    </row>
    <row r="3806" spans="1:1" x14ac:dyDescent="0.2">
      <c r="A3806" s="2"/>
    </row>
    <row r="3807" spans="1:1" x14ac:dyDescent="0.2">
      <c r="A3807" s="2"/>
    </row>
    <row r="3808" spans="1:1" x14ac:dyDescent="0.2">
      <c r="A3808" s="2"/>
    </row>
    <row r="3809" spans="1:1" x14ac:dyDescent="0.2">
      <c r="A3809" s="2"/>
    </row>
    <row r="3810" spans="1:1" x14ac:dyDescent="0.2">
      <c r="A3810" s="2"/>
    </row>
    <row r="3811" spans="1:1" x14ac:dyDescent="0.2">
      <c r="A3811" s="2"/>
    </row>
    <row r="3812" spans="1:1" x14ac:dyDescent="0.2">
      <c r="A3812" s="2"/>
    </row>
    <row r="3813" spans="1:1" x14ac:dyDescent="0.2">
      <c r="A3813" s="2"/>
    </row>
    <row r="3814" spans="1:1" x14ac:dyDescent="0.2">
      <c r="A3814" s="2"/>
    </row>
    <row r="3815" spans="1:1" x14ac:dyDescent="0.2">
      <c r="A3815" s="2"/>
    </row>
    <row r="3816" spans="1:1" x14ac:dyDescent="0.2">
      <c r="A3816" s="2"/>
    </row>
    <row r="3817" spans="1:1" x14ac:dyDescent="0.2">
      <c r="A3817" s="2"/>
    </row>
    <row r="3818" spans="1:1" x14ac:dyDescent="0.2">
      <c r="A3818" s="2"/>
    </row>
    <row r="3819" spans="1:1" x14ac:dyDescent="0.2">
      <c r="A3819" s="2"/>
    </row>
    <row r="3820" spans="1:1" x14ac:dyDescent="0.2">
      <c r="A3820" s="2"/>
    </row>
    <row r="3821" spans="1:1" x14ac:dyDescent="0.2">
      <c r="A3821" s="2"/>
    </row>
    <row r="3822" spans="1:1" x14ac:dyDescent="0.2">
      <c r="A3822" s="2"/>
    </row>
    <row r="3823" spans="1:1" x14ac:dyDescent="0.2">
      <c r="A3823" s="2"/>
    </row>
    <row r="3824" spans="1:1" x14ac:dyDescent="0.2">
      <c r="A3824" s="2"/>
    </row>
    <row r="3825" spans="1:1" x14ac:dyDescent="0.2">
      <c r="A3825" s="2"/>
    </row>
    <row r="3826" spans="1:1" x14ac:dyDescent="0.2">
      <c r="A3826" s="2"/>
    </row>
    <row r="3827" spans="1:1" x14ac:dyDescent="0.2">
      <c r="A3827" s="2"/>
    </row>
    <row r="3828" spans="1:1" x14ac:dyDescent="0.2">
      <c r="A3828" s="2"/>
    </row>
    <row r="3829" spans="1:1" x14ac:dyDescent="0.2">
      <c r="A3829" s="2"/>
    </row>
    <row r="3830" spans="1:1" x14ac:dyDescent="0.2">
      <c r="A3830" s="2"/>
    </row>
    <row r="3831" spans="1:1" x14ac:dyDescent="0.2">
      <c r="A3831" s="2"/>
    </row>
    <row r="3832" spans="1:1" x14ac:dyDescent="0.2">
      <c r="A3832" s="2"/>
    </row>
    <row r="3833" spans="1:1" x14ac:dyDescent="0.2">
      <c r="A3833" s="2"/>
    </row>
    <row r="3834" spans="1:1" x14ac:dyDescent="0.2">
      <c r="A3834" s="2"/>
    </row>
    <row r="3835" spans="1:1" x14ac:dyDescent="0.2">
      <c r="A3835" s="2"/>
    </row>
    <row r="3836" spans="1:1" x14ac:dyDescent="0.2">
      <c r="A3836" s="2"/>
    </row>
    <row r="3837" spans="1:1" x14ac:dyDescent="0.2">
      <c r="A3837" s="2"/>
    </row>
    <row r="3838" spans="1:1" x14ac:dyDescent="0.2">
      <c r="A3838" s="2"/>
    </row>
    <row r="3839" spans="1:1" x14ac:dyDescent="0.2">
      <c r="A3839" s="2"/>
    </row>
    <row r="3840" spans="1:1" x14ac:dyDescent="0.2">
      <c r="A3840" s="2"/>
    </row>
    <row r="3841" spans="1:1" x14ac:dyDescent="0.2">
      <c r="A3841" s="2"/>
    </row>
    <row r="3842" spans="1:1" x14ac:dyDescent="0.2">
      <c r="A3842" s="2"/>
    </row>
    <row r="3843" spans="1:1" x14ac:dyDescent="0.2">
      <c r="A3843" s="2"/>
    </row>
    <row r="3844" spans="1:1" x14ac:dyDescent="0.2">
      <c r="A3844" s="2"/>
    </row>
    <row r="3845" spans="1:1" x14ac:dyDescent="0.2">
      <c r="A3845" s="2"/>
    </row>
    <row r="3846" spans="1:1" x14ac:dyDescent="0.2">
      <c r="A3846" s="2"/>
    </row>
    <row r="3847" spans="1:1" x14ac:dyDescent="0.2">
      <c r="A3847" s="2"/>
    </row>
    <row r="3848" spans="1:1" x14ac:dyDescent="0.2">
      <c r="A3848" s="2"/>
    </row>
    <row r="3849" spans="1:1" x14ac:dyDescent="0.2">
      <c r="A3849" s="2"/>
    </row>
    <row r="3850" spans="1:1" x14ac:dyDescent="0.2">
      <c r="A3850" s="2"/>
    </row>
    <row r="3851" spans="1:1" x14ac:dyDescent="0.2">
      <c r="A3851" s="2"/>
    </row>
    <row r="3852" spans="1:1" x14ac:dyDescent="0.2">
      <c r="A3852" s="2"/>
    </row>
    <row r="3853" spans="1:1" x14ac:dyDescent="0.2">
      <c r="A3853" s="2"/>
    </row>
    <row r="3854" spans="1:1" x14ac:dyDescent="0.2">
      <c r="A3854" s="2"/>
    </row>
    <row r="3855" spans="1:1" x14ac:dyDescent="0.2">
      <c r="A3855" s="2"/>
    </row>
    <row r="3856" spans="1:1" x14ac:dyDescent="0.2">
      <c r="A3856" s="2"/>
    </row>
    <row r="3857" spans="1:1" x14ac:dyDescent="0.2">
      <c r="A3857" s="2"/>
    </row>
    <row r="3858" spans="1:1" x14ac:dyDescent="0.2">
      <c r="A3858" s="2"/>
    </row>
    <row r="3859" spans="1:1" x14ac:dyDescent="0.2">
      <c r="A3859" s="2"/>
    </row>
    <row r="3860" spans="1:1" x14ac:dyDescent="0.2">
      <c r="A3860" s="2"/>
    </row>
    <row r="3861" spans="1:1" x14ac:dyDescent="0.2">
      <c r="A3861" s="2"/>
    </row>
    <row r="3862" spans="1:1" x14ac:dyDescent="0.2">
      <c r="A3862" s="2"/>
    </row>
    <row r="3863" spans="1:1" x14ac:dyDescent="0.2">
      <c r="A3863" s="2"/>
    </row>
    <row r="3864" spans="1:1" x14ac:dyDescent="0.2">
      <c r="A3864" s="2"/>
    </row>
    <row r="3865" spans="1:1" x14ac:dyDescent="0.2">
      <c r="A3865" s="2"/>
    </row>
    <row r="3866" spans="1:1" x14ac:dyDescent="0.2">
      <c r="A3866" s="2"/>
    </row>
    <row r="3867" spans="1:1" x14ac:dyDescent="0.2">
      <c r="A3867" s="2"/>
    </row>
    <row r="3868" spans="1:1" x14ac:dyDescent="0.2">
      <c r="A3868" s="2"/>
    </row>
    <row r="3869" spans="1:1" x14ac:dyDescent="0.2">
      <c r="A3869" s="2"/>
    </row>
    <row r="3870" spans="1:1" x14ac:dyDescent="0.2">
      <c r="A3870" s="2"/>
    </row>
    <row r="3871" spans="1:1" x14ac:dyDescent="0.2">
      <c r="A3871" s="2"/>
    </row>
    <row r="3872" spans="1:1" x14ac:dyDescent="0.2">
      <c r="A3872" s="2"/>
    </row>
    <row r="3873" spans="1:1" x14ac:dyDescent="0.2">
      <c r="A3873" s="2"/>
    </row>
    <row r="3874" spans="1:1" x14ac:dyDescent="0.2">
      <c r="A3874" s="2"/>
    </row>
    <row r="3875" spans="1:1" x14ac:dyDescent="0.2">
      <c r="A3875" s="2"/>
    </row>
    <row r="3876" spans="1:1" x14ac:dyDescent="0.2">
      <c r="A3876" s="2"/>
    </row>
    <row r="3877" spans="1:1" x14ac:dyDescent="0.2">
      <c r="A3877" s="2"/>
    </row>
    <row r="3878" spans="1:1" x14ac:dyDescent="0.2">
      <c r="A3878" s="2"/>
    </row>
    <row r="3879" spans="1:1" x14ac:dyDescent="0.2">
      <c r="A3879" s="2"/>
    </row>
    <row r="3880" spans="1:1" x14ac:dyDescent="0.2">
      <c r="A3880" s="2"/>
    </row>
    <row r="3881" spans="1:1" x14ac:dyDescent="0.2">
      <c r="A3881" s="2"/>
    </row>
    <row r="3882" spans="1:1" x14ac:dyDescent="0.2">
      <c r="A3882" s="2"/>
    </row>
    <row r="3883" spans="1:1" x14ac:dyDescent="0.2">
      <c r="A3883" s="2"/>
    </row>
    <row r="3884" spans="1:1" x14ac:dyDescent="0.2">
      <c r="A3884" s="2"/>
    </row>
    <row r="3885" spans="1:1" x14ac:dyDescent="0.2">
      <c r="A3885" s="2"/>
    </row>
    <row r="3886" spans="1:1" x14ac:dyDescent="0.2">
      <c r="A3886" s="2"/>
    </row>
    <row r="3887" spans="1:1" x14ac:dyDescent="0.2">
      <c r="A3887" s="2"/>
    </row>
    <row r="3888" spans="1:1" x14ac:dyDescent="0.2">
      <c r="A3888" s="2"/>
    </row>
    <row r="3889" spans="1:1" x14ac:dyDescent="0.2">
      <c r="A3889" s="2"/>
    </row>
    <row r="3890" spans="1:1" x14ac:dyDescent="0.2">
      <c r="A3890" s="2"/>
    </row>
    <row r="3891" spans="1:1" x14ac:dyDescent="0.2">
      <c r="A3891" s="2"/>
    </row>
    <row r="3892" spans="1:1" x14ac:dyDescent="0.2">
      <c r="A3892" s="2"/>
    </row>
    <row r="3893" spans="1:1" x14ac:dyDescent="0.2">
      <c r="A3893" s="2"/>
    </row>
    <row r="3894" spans="1:1" x14ac:dyDescent="0.2">
      <c r="A3894" s="2"/>
    </row>
    <row r="3895" spans="1:1" x14ac:dyDescent="0.2">
      <c r="A3895" s="2"/>
    </row>
    <row r="3896" spans="1:1" x14ac:dyDescent="0.2">
      <c r="A3896" s="2"/>
    </row>
    <row r="3897" spans="1:1" x14ac:dyDescent="0.2">
      <c r="A3897" s="2"/>
    </row>
    <row r="3898" spans="1:1" x14ac:dyDescent="0.2">
      <c r="A3898" s="2"/>
    </row>
    <row r="3899" spans="1:1" x14ac:dyDescent="0.2">
      <c r="A3899" s="2"/>
    </row>
    <row r="3900" spans="1:1" x14ac:dyDescent="0.2">
      <c r="A3900" s="2"/>
    </row>
    <row r="3901" spans="1:1" x14ac:dyDescent="0.2">
      <c r="A3901" s="2"/>
    </row>
    <row r="3902" spans="1:1" x14ac:dyDescent="0.2">
      <c r="A3902" s="2"/>
    </row>
    <row r="3903" spans="1:1" x14ac:dyDescent="0.2">
      <c r="A3903" s="2"/>
    </row>
    <row r="3904" spans="1:1" x14ac:dyDescent="0.2">
      <c r="A3904" s="2"/>
    </row>
    <row r="3905" spans="1:1" x14ac:dyDescent="0.2">
      <c r="A3905" s="2"/>
    </row>
    <row r="3906" spans="1:1" x14ac:dyDescent="0.2">
      <c r="A3906" s="2"/>
    </row>
    <row r="3907" spans="1:1" x14ac:dyDescent="0.2">
      <c r="A3907" s="2"/>
    </row>
    <row r="3908" spans="1:1" x14ac:dyDescent="0.2">
      <c r="A3908" s="2"/>
    </row>
    <row r="3909" spans="1:1" x14ac:dyDescent="0.2">
      <c r="A3909" s="2"/>
    </row>
    <row r="3910" spans="1:1" x14ac:dyDescent="0.2">
      <c r="A3910" s="2"/>
    </row>
    <row r="3911" spans="1:1" x14ac:dyDescent="0.2">
      <c r="A3911" s="2"/>
    </row>
    <row r="3912" spans="1:1" x14ac:dyDescent="0.2">
      <c r="A3912" s="2"/>
    </row>
    <row r="3913" spans="1:1" x14ac:dyDescent="0.2">
      <c r="A3913" s="2"/>
    </row>
    <row r="3914" spans="1:1" x14ac:dyDescent="0.2">
      <c r="A3914" s="2"/>
    </row>
    <row r="3915" spans="1:1" x14ac:dyDescent="0.2">
      <c r="A3915" s="2"/>
    </row>
    <row r="3916" spans="1:1" x14ac:dyDescent="0.2">
      <c r="A3916" s="2"/>
    </row>
    <row r="3917" spans="1:1" x14ac:dyDescent="0.2">
      <c r="A3917" s="2"/>
    </row>
    <row r="3918" spans="1:1" x14ac:dyDescent="0.2">
      <c r="A3918" s="2"/>
    </row>
    <row r="3919" spans="1:1" x14ac:dyDescent="0.2">
      <c r="A3919" s="2"/>
    </row>
    <row r="3920" spans="1:1" x14ac:dyDescent="0.2">
      <c r="A3920" s="2"/>
    </row>
    <row r="3921" spans="1:1" x14ac:dyDescent="0.2">
      <c r="A3921" s="2"/>
    </row>
    <row r="3922" spans="1:1" x14ac:dyDescent="0.2">
      <c r="A3922" s="2"/>
    </row>
    <row r="3923" spans="1:1" x14ac:dyDescent="0.2">
      <c r="A3923" s="2"/>
    </row>
    <row r="3924" spans="1:1" x14ac:dyDescent="0.2">
      <c r="A3924" s="2"/>
    </row>
    <row r="3925" spans="1:1" x14ac:dyDescent="0.2">
      <c r="A3925" s="2"/>
    </row>
    <row r="3926" spans="1:1" x14ac:dyDescent="0.2">
      <c r="A3926" s="2"/>
    </row>
    <row r="3927" spans="1:1" x14ac:dyDescent="0.2">
      <c r="A3927" s="2"/>
    </row>
    <row r="3928" spans="1:1" x14ac:dyDescent="0.2">
      <c r="A3928" s="2"/>
    </row>
    <row r="3929" spans="1:1" x14ac:dyDescent="0.2">
      <c r="A3929" s="2"/>
    </row>
    <row r="3930" spans="1:1" x14ac:dyDescent="0.2">
      <c r="A3930" s="2"/>
    </row>
    <row r="3931" spans="1:1" x14ac:dyDescent="0.2">
      <c r="A3931" s="2"/>
    </row>
    <row r="3932" spans="1:1" x14ac:dyDescent="0.2">
      <c r="A3932" s="2"/>
    </row>
    <row r="3933" spans="1:1" x14ac:dyDescent="0.2">
      <c r="A3933" s="2"/>
    </row>
    <row r="3934" spans="1:1" x14ac:dyDescent="0.2">
      <c r="A3934" s="2"/>
    </row>
    <row r="3935" spans="1:1" x14ac:dyDescent="0.2">
      <c r="A3935" s="2"/>
    </row>
    <row r="3936" spans="1:1" x14ac:dyDescent="0.2">
      <c r="A3936" s="2"/>
    </row>
    <row r="3937" spans="1:1" x14ac:dyDescent="0.2">
      <c r="A3937" s="2"/>
    </row>
    <row r="3938" spans="1:1" x14ac:dyDescent="0.2">
      <c r="A3938" s="2"/>
    </row>
    <row r="3939" spans="1:1" x14ac:dyDescent="0.2">
      <c r="A3939" s="2"/>
    </row>
    <row r="3940" spans="1:1" x14ac:dyDescent="0.2">
      <c r="A3940" s="2"/>
    </row>
    <row r="3941" spans="1:1" x14ac:dyDescent="0.2">
      <c r="A3941" s="2"/>
    </row>
    <row r="3942" spans="1:1" x14ac:dyDescent="0.2">
      <c r="A3942" s="2"/>
    </row>
    <row r="3943" spans="1:1" x14ac:dyDescent="0.2">
      <c r="A3943" s="2"/>
    </row>
    <row r="3944" spans="1:1" x14ac:dyDescent="0.2">
      <c r="A3944" s="2"/>
    </row>
    <row r="3945" spans="1:1" x14ac:dyDescent="0.2">
      <c r="A3945" s="2"/>
    </row>
    <row r="3946" spans="1:1" x14ac:dyDescent="0.2">
      <c r="A3946" s="2"/>
    </row>
    <row r="3947" spans="1:1" x14ac:dyDescent="0.2">
      <c r="A3947" s="2"/>
    </row>
    <row r="3948" spans="1:1" x14ac:dyDescent="0.2">
      <c r="A3948" s="2"/>
    </row>
    <row r="3949" spans="1:1" x14ac:dyDescent="0.2">
      <c r="A3949" s="2"/>
    </row>
    <row r="3950" spans="1:1" x14ac:dyDescent="0.2">
      <c r="A3950" s="2"/>
    </row>
    <row r="3951" spans="1:1" x14ac:dyDescent="0.2">
      <c r="A3951" s="2"/>
    </row>
    <row r="3952" spans="1:1" x14ac:dyDescent="0.2">
      <c r="A3952" s="2"/>
    </row>
    <row r="3953" spans="1:1" x14ac:dyDescent="0.2">
      <c r="A3953" s="2"/>
    </row>
    <row r="3954" spans="1:1" x14ac:dyDescent="0.2">
      <c r="A3954" s="2"/>
    </row>
    <row r="3955" spans="1:1" x14ac:dyDescent="0.2">
      <c r="A3955" s="2"/>
    </row>
    <row r="3956" spans="1:1" x14ac:dyDescent="0.2">
      <c r="A3956" s="2"/>
    </row>
    <row r="3957" spans="1:1" x14ac:dyDescent="0.2">
      <c r="A3957" s="2"/>
    </row>
    <row r="3958" spans="1:1" x14ac:dyDescent="0.2">
      <c r="A3958" s="2"/>
    </row>
    <row r="3959" spans="1:1" x14ac:dyDescent="0.2">
      <c r="A3959" s="2"/>
    </row>
    <row r="3960" spans="1:1" x14ac:dyDescent="0.2">
      <c r="A3960" s="2"/>
    </row>
    <row r="3961" spans="1:1" x14ac:dyDescent="0.2">
      <c r="A3961" s="2"/>
    </row>
    <row r="3962" spans="1:1" x14ac:dyDescent="0.2">
      <c r="A3962" s="2"/>
    </row>
    <row r="3963" spans="1:1" x14ac:dyDescent="0.2">
      <c r="A3963" s="2"/>
    </row>
    <row r="3964" spans="1:1" x14ac:dyDescent="0.2">
      <c r="A3964" s="2"/>
    </row>
    <row r="3965" spans="1:1" x14ac:dyDescent="0.2">
      <c r="A3965" s="2"/>
    </row>
    <row r="3966" spans="1:1" x14ac:dyDescent="0.2">
      <c r="A3966" s="2"/>
    </row>
    <row r="3967" spans="1:1" x14ac:dyDescent="0.2">
      <c r="A3967" s="2"/>
    </row>
    <row r="3968" spans="1:1" x14ac:dyDescent="0.2">
      <c r="A3968" s="2"/>
    </row>
    <row r="3969" spans="1:1" x14ac:dyDescent="0.2">
      <c r="A3969" s="2"/>
    </row>
    <row r="3970" spans="1:1" x14ac:dyDescent="0.2">
      <c r="A3970" s="2"/>
    </row>
    <row r="3971" spans="1:1" x14ac:dyDescent="0.2">
      <c r="A3971" s="2"/>
    </row>
    <row r="3972" spans="1:1" x14ac:dyDescent="0.2">
      <c r="A3972" s="2"/>
    </row>
    <row r="3973" spans="1:1" x14ac:dyDescent="0.2">
      <c r="A3973" s="2"/>
    </row>
    <row r="3974" spans="1:1" x14ac:dyDescent="0.2">
      <c r="A3974" s="2"/>
    </row>
    <row r="3975" spans="1:1" x14ac:dyDescent="0.2">
      <c r="A3975" s="2"/>
    </row>
    <row r="3976" spans="1:1" x14ac:dyDescent="0.2">
      <c r="A3976" s="2"/>
    </row>
    <row r="3977" spans="1:1" x14ac:dyDescent="0.2">
      <c r="A3977" s="2"/>
    </row>
    <row r="3978" spans="1:1" x14ac:dyDescent="0.2">
      <c r="A3978" s="2"/>
    </row>
    <row r="3979" spans="1:1" x14ac:dyDescent="0.2">
      <c r="A3979" s="2"/>
    </row>
    <row r="3980" spans="1:1" x14ac:dyDescent="0.2">
      <c r="A3980" s="2"/>
    </row>
    <row r="3981" spans="1:1" x14ac:dyDescent="0.2">
      <c r="A3981" s="2"/>
    </row>
    <row r="3982" spans="1:1" x14ac:dyDescent="0.2">
      <c r="A3982" s="2"/>
    </row>
    <row r="3983" spans="1:1" x14ac:dyDescent="0.2">
      <c r="A3983" s="2"/>
    </row>
    <row r="3984" spans="1:1" x14ac:dyDescent="0.2">
      <c r="A3984" s="2"/>
    </row>
    <row r="3985" spans="1:1" x14ac:dyDescent="0.2">
      <c r="A3985" s="2"/>
    </row>
    <row r="3986" spans="1:1" x14ac:dyDescent="0.2">
      <c r="A3986" s="2"/>
    </row>
    <row r="3987" spans="1:1" x14ac:dyDescent="0.2">
      <c r="A3987" s="2"/>
    </row>
    <row r="3988" spans="1:1" x14ac:dyDescent="0.2">
      <c r="A3988" s="2"/>
    </row>
    <row r="3989" spans="1:1" x14ac:dyDescent="0.2">
      <c r="A3989" s="2"/>
    </row>
    <row r="3990" spans="1:1" x14ac:dyDescent="0.2">
      <c r="A3990" s="2"/>
    </row>
    <row r="3991" spans="1:1" x14ac:dyDescent="0.2">
      <c r="A3991" s="2"/>
    </row>
    <row r="3992" spans="1:1" x14ac:dyDescent="0.2">
      <c r="A3992" s="2"/>
    </row>
    <row r="3993" spans="1:1" x14ac:dyDescent="0.2">
      <c r="A3993" s="2"/>
    </row>
    <row r="3994" spans="1:1" x14ac:dyDescent="0.2">
      <c r="A3994" s="2"/>
    </row>
    <row r="3995" spans="1:1" x14ac:dyDescent="0.2">
      <c r="A3995" s="2"/>
    </row>
    <row r="3996" spans="1:1" x14ac:dyDescent="0.2">
      <c r="A3996" s="2"/>
    </row>
    <row r="3997" spans="1:1" x14ac:dyDescent="0.2">
      <c r="A3997" s="2"/>
    </row>
    <row r="3998" spans="1:1" x14ac:dyDescent="0.2">
      <c r="A3998" s="2"/>
    </row>
    <row r="3999" spans="1:1" x14ac:dyDescent="0.2">
      <c r="A3999" s="2"/>
    </row>
    <row r="4000" spans="1:1" x14ac:dyDescent="0.2">
      <c r="A4000" s="2"/>
    </row>
    <row r="4001" spans="1:1" x14ac:dyDescent="0.2">
      <c r="A4001" s="2"/>
    </row>
    <row r="4002" spans="1:1" x14ac:dyDescent="0.2">
      <c r="A4002" s="2"/>
    </row>
    <row r="4003" spans="1:1" x14ac:dyDescent="0.2">
      <c r="A4003" s="2"/>
    </row>
    <row r="4004" spans="1:1" x14ac:dyDescent="0.2">
      <c r="A4004" s="2"/>
    </row>
    <row r="4005" spans="1:1" x14ac:dyDescent="0.2">
      <c r="A4005" s="2"/>
    </row>
    <row r="4006" spans="1:1" x14ac:dyDescent="0.2">
      <c r="A4006" s="2"/>
    </row>
    <row r="4007" spans="1:1" x14ac:dyDescent="0.2">
      <c r="A4007" s="2"/>
    </row>
    <row r="4008" spans="1:1" x14ac:dyDescent="0.2">
      <c r="A4008" s="2"/>
    </row>
    <row r="4009" spans="1:1" x14ac:dyDescent="0.2">
      <c r="A4009" s="2"/>
    </row>
    <row r="4010" spans="1:1" x14ac:dyDescent="0.2">
      <c r="A4010" s="2"/>
    </row>
    <row r="4011" spans="1:1" x14ac:dyDescent="0.2">
      <c r="A4011" s="2"/>
    </row>
    <row r="4012" spans="1:1" x14ac:dyDescent="0.2">
      <c r="A4012" s="2"/>
    </row>
    <row r="4013" spans="1:1" x14ac:dyDescent="0.2">
      <c r="A4013" s="2"/>
    </row>
    <row r="4014" spans="1:1" x14ac:dyDescent="0.2">
      <c r="A4014" s="2"/>
    </row>
    <row r="4015" spans="1:1" x14ac:dyDescent="0.2">
      <c r="A4015" s="2"/>
    </row>
    <row r="4016" spans="1:1" x14ac:dyDescent="0.2">
      <c r="A4016" s="2"/>
    </row>
    <row r="4017" spans="1:1" x14ac:dyDescent="0.2">
      <c r="A4017" s="2"/>
    </row>
    <row r="4018" spans="1:1" x14ac:dyDescent="0.2">
      <c r="A4018" s="2"/>
    </row>
    <row r="4019" spans="1:1" x14ac:dyDescent="0.2">
      <c r="A4019" s="2"/>
    </row>
    <row r="4020" spans="1:1" x14ac:dyDescent="0.2">
      <c r="A4020" s="2"/>
    </row>
    <row r="4021" spans="1:1" x14ac:dyDescent="0.2">
      <c r="A4021" s="2"/>
    </row>
    <row r="4022" spans="1:1" x14ac:dyDescent="0.2">
      <c r="A4022" s="2"/>
    </row>
    <row r="4023" spans="1:1" x14ac:dyDescent="0.2">
      <c r="A4023" s="2"/>
    </row>
    <row r="4024" spans="1:1" x14ac:dyDescent="0.2">
      <c r="A4024" s="2"/>
    </row>
    <row r="4025" spans="1:1" x14ac:dyDescent="0.2">
      <c r="A4025" s="2"/>
    </row>
    <row r="4026" spans="1:1" x14ac:dyDescent="0.2">
      <c r="A4026" s="2"/>
    </row>
    <row r="4027" spans="1:1" x14ac:dyDescent="0.2">
      <c r="A4027" s="2"/>
    </row>
    <row r="4028" spans="1:1" x14ac:dyDescent="0.2">
      <c r="A4028" s="2"/>
    </row>
    <row r="4029" spans="1:1" x14ac:dyDescent="0.2">
      <c r="A4029" s="2"/>
    </row>
    <row r="4030" spans="1:1" x14ac:dyDescent="0.2">
      <c r="A4030" s="2"/>
    </row>
    <row r="4031" spans="1:1" x14ac:dyDescent="0.2">
      <c r="A4031" s="2"/>
    </row>
    <row r="4032" spans="1:1" x14ac:dyDescent="0.2">
      <c r="A4032" s="2"/>
    </row>
    <row r="4033" spans="1:1" x14ac:dyDescent="0.2">
      <c r="A4033" s="2"/>
    </row>
    <row r="4034" spans="1:1" x14ac:dyDescent="0.2">
      <c r="A4034" s="2"/>
    </row>
    <row r="4035" spans="1:1" x14ac:dyDescent="0.2">
      <c r="A4035" s="2"/>
    </row>
    <row r="4036" spans="1:1" x14ac:dyDescent="0.2">
      <c r="A4036" s="2"/>
    </row>
    <row r="4037" spans="1:1" x14ac:dyDescent="0.2">
      <c r="A4037" s="2"/>
    </row>
    <row r="4038" spans="1:1" x14ac:dyDescent="0.2">
      <c r="A4038" s="2"/>
    </row>
    <row r="4039" spans="1:1" x14ac:dyDescent="0.2">
      <c r="A4039" s="2"/>
    </row>
    <row r="4040" spans="1:1" x14ac:dyDescent="0.2">
      <c r="A4040" s="2"/>
    </row>
    <row r="4041" spans="1:1" x14ac:dyDescent="0.2">
      <c r="A4041" s="2"/>
    </row>
    <row r="4042" spans="1:1" x14ac:dyDescent="0.2">
      <c r="A4042" s="2"/>
    </row>
    <row r="4043" spans="1:1" x14ac:dyDescent="0.2">
      <c r="A4043" s="2"/>
    </row>
    <row r="4044" spans="1:1" x14ac:dyDescent="0.2">
      <c r="A4044" s="2"/>
    </row>
    <row r="4045" spans="1:1" x14ac:dyDescent="0.2">
      <c r="A4045" s="2"/>
    </row>
    <row r="4046" spans="1:1" x14ac:dyDescent="0.2">
      <c r="A4046" s="2"/>
    </row>
    <row r="4047" spans="1:1" x14ac:dyDescent="0.2">
      <c r="A4047" s="2"/>
    </row>
    <row r="4048" spans="1:1" x14ac:dyDescent="0.2">
      <c r="A4048" s="2"/>
    </row>
    <row r="4049" spans="1:1" x14ac:dyDescent="0.2">
      <c r="A4049" s="2"/>
    </row>
    <row r="4050" spans="1:1" x14ac:dyDescent="0.2">
      <c r="A4050" s="2"/>
    </row>
    <row r="4051" spans="1:1" x14ac:dyDescent="0.2">
      <c r="A4051" s="2"/>
    </row>
    <row r="4052" spans="1:1" x14ac:dyDescent="0.2">
      <c r="A4052" s="2"/>
    </row>
    <row r="4053" spans="1:1" x14ac:dyDescent="0.2">
      <c r="A4053" s="2"/>
    </row>
    <row r="4054" spans="1:1" x14ac:dyDescent="0.2">
      <c r="A4054" s="2"/>
    </row>
    <row r="4055" spans="1:1" x14ac:dyDescent="0.2">
      <c r="A4055" s="2"/>
    </row>
    <row r="4056" spans="1:1" x14ac:dyDescent="0.2">
      <c r="A4056" s="2"/>
    </row>
    <row r="4057" spans="1:1" x14ac:dyDescent="0.2">
      <c r="A4057" s="2"/>
    </row>
    <row r="4058" spans="1:1" x14ac:dyDescent="0.2">
      <c r="A4058" s="2"/>
    </row>
    <row r="4059" spans="1:1" x14ac:dyDescent="0.2">
      <c r="A4059" s="2"/>
    </row>
    <row r="4060" spans="1:1" x14ac:dyDescent="0.2">
      <c r="A4060" s="2"/>
    </row>
    <row r="4061" spans="1:1" x14ac:dyDescent="0.2">
      <c r="A4061" s="2"/>
    </row>
    <row r="4062" spans="1:1" x14ac:dyDescent="0.2">
      <c r="A4062" s="2"/>
    </row>
    <row r="4063" spans="1:1" x14ac:dyDescent="0.2">
      <c r="A4063" s="2"/>
    </row>
    <row r="4064" spans="1:1" x14ac:dyDescent="0.2">
      <c r="A4064" s="2"/>
    </row>
    <row r="4065" spans="1:1" x14ac:dyDescent="0.2">
      <c r="A4065" s="2"/>
    </row>
    <row r="4066" spans="1:1" x14ac:dyDescent="0.2">
      <c r="A4066" s="2"/>
    </row>
    <row r="4067" spans="1:1" x14ac:dyDescent="0.2">
      <c r="A4067" s="2"/>
    </row>
    <row r="4068" spans="1:1" x14ac:dyDescent="0.2">
      <c r="A4068" s="2"/>
    </row>
    <row r="4069" spans="1:1" x14ac:dyDescent="0.2">
      <c r="A4069" s="2"/>
    </row>
    <row r="4070" spans="1:1" x14ac:dyDescent="0.2">
      <c r="A4070" s="2"/>
    </row>
    <row r="4071" spans="1:1" x14ac:dyDescent="0.2">
      <c r="A4071" s="2"/>
    </row>
    <row r="4072" spans="1:1" x14ac:dyDescent="0.2">
      <c r="A4072" s="2"/>
    </row>
    <row r="4073" spans="1:1" x14ac:dyDescent="0.2">
      <c r="A4073" s="2"/>
    </row>
    <row r="4074" spans="1:1" x14ac:dyDescent="0.2">
      <c r="A4074" s="2"/>
    </row>
    <row r="4075" spans="1:1" x14ac:dyDescent="0.2">
      <c r="A4075" s="2"/>
    </row>
    <row r="4076" spans="1:1" x14ac:dyDescent="0.2">
      <c r="A4076" s="2"/>
    </row>
    <row r="4077" spans="1:1" x14ac:dyDescent="0.2">
      <c r="A4077" s="2"/>
    </row>
    <row r="4078" spans="1:1" x14ac:dyDescent="0.2">
      <c r="A4078" s="2"/>
    </row>
    <row r="4079" spans="1:1" x14ac:dyDescent="0.2">
      <c r="A4079" s="2"/>
    </row>
    <row r="4080" spans="1:1" x14ac:dyDescent="0.2">
      <c r="A4080" s="2"/>
    </row>
    <row r="4081" spans="1:1" x14ac:dyDescent="0.2">
      <c r="A4081" s="2"/>
    </row>
    <row r="4082" spans="1:1" x14ac:dyDescent="0.2">
      <c r="A4082" s="2"/>
    </row>
    <row r="4083" spans="1:1" x14ac:dyDescent="0.2">
      <c r="A4083" s="2"/>
    </row>
    <row r="4084" spans="1:1" x14ac:dyDescent="0.2">
      <c r="A4084" s="2"/>
    </row>
    <row r="4085" spans="1:1" x14ac:dyDescent="0.2">
      <c r="A4085" s="2"/>
    </row>
    <row r="4086" spans="1:1" x14ac:dyDescent="0.2">
      <c r="A4086" s="2"/>
    </row>
    <row r="4087" spans="1:1" x14ac:dyDescent="0.2">
      <c r="A4087" s="2"/>
    </row>
    <row r="4088" spans="1:1" x14ac:dyDescent="0.2">
      <c r="A4088" s="2"/>
    </row>
    <row r="4089" spans="1:1" x14ac:dyDescent="0.2">
      <c r="A4089" s="2"/>
    </row>
    <row r="4090" spans="1:1" x14ac:dyDescent="0.2">
      <c r="A4090" s="2"/>
    </row>
    <row r="4091" spans="1:1" x14ac:dyDescent="0.2">
      <c r="A4091" s="2"/>
    </row>
    <row r="4092" spans="1:1" x14ac:dyDescent="0.2">
      <c r="A4092" s="2"/>
    </row>
    <row r="4093" spans="1:1" x14ac:dyDescent="0.2">
      <c r="A4093" s="2"/>
    </row>
    <row r="4094" spans="1:1" x14ac:dyDescent="0.2">
      <c r="A4094" s="2"/>
    </row>
    <row r="4095" spans="1:1" x14ac:dyDescent="0.2">
      <c r="A4095" s="2"/>
    </row>
    <row r="4096" spans="1:1" x14ac:dyDescent="0.2">
      <c r="A4096" s="2"/>
    </row>
    <row r="4097" spans="1:1" x14ac:dyDescent="0.2">
      <c r="A4097" s="2"/>
    </row>
    <row r="4098" spans="1:1" x14ac:dyDescent="0.2">
      <c r="A4098" s="2"/>
    </row>
    <row r="4099" spans="1:1" x14ac:dyDescent="0.2">
      <c r="A4099" s="2"/>
    </row>
    <row r="4100" spans="1:1" x14ac:dyDescent="0.2">
      <c r="A4100" s="2"/>
    </row>
    <row r="4101" spans="1:1" x14ac:dyDescent="0.2">
      <c r="A4101" s="2"/>
    </row>
    <row r="4102" spans="1:1" x14ac:dyDescent="0.2">
      <c r="A4102" s="2"/>
    </row>
    <row r="4103" spans="1:1" x14ac:dyDescent="0.2">
      <c r="A4103" s="2"/>
    </row>
    <row r="4104" spans="1:1" x14ac:dyDescent="0.2">
      <c r="A4104" s="2"/>
    </row>
    <row r="4105" spans="1:1" x14ac:dyDescent="0.2">
      <c r="A4105" s="2"/>
    </row>
    <row r="4106" spans="1:1" x14ac:dyDescent="0.2">
      <c r="A4106" s="2"/>
    </row>
    <row r="4107" spans="1:1" x14ac:dyDescent="0.2">
      <c r="A4107" s="2"/>
    </row>
    <row r="4108" spans="1:1" x14ac:dyDescent="0.2">
      <c r="A4108" s="2"/>
    </row>
    <row r="4109" spans="1:1" x14ac:dyDescent="0.2">
      <c r="A4109" s="2"/>
    </row>
    <row r="4110" spans="1:1" x14ac:dyDescent="0.2">
      <c r="A4110" s="2"/>
    </row>
    <row r="4111" spans="1:1" x14ac:dyDescent="0.2">
      <c r="A4111" s="2"/>
    </row>
    <row r="4112" spans="1:1" x14ac:dyDescent="0.2">
      <c r="A4112" s="2"/>
    </row>
    <row r="4113" spans="1:1" x14ac:dyDescent="0.2">
      <c r="A4113" s="2"/>
    </row>
    <row r="4114" spans="1:1" x14ac:dyDescent="0.2">
      <c r="A4114" s="2"/>
    </row>
    <row r="4115" spans="1:1" x14ac:dyDescent="0.2">
      <c r="A4115" s="2"/>
    </row>
    <row r="4116" spans="1:1" x14ac:dyDescent="0.2">
      <c r="A4116" s="2"/>
    </row>
    <row r="4117" spans="1:1" x14ac:dyDescent="0.2">
      <c r="A4117" s="2"/>
    </row>
    <row r="4118" spans="1:1" x14ac:dyDescent="0.2">
      <c r="A4118" s="2"/>
    </row>
    <row r="4119" spans="1:1" x14ac:dyDescent="0.2">
      <c r="A4119" s="2"/>
    </row>
    <row r="4120" spans="1:1" x14ac:dyDescent="0.2">
      <c r="A4120" s="2"/>
    </row>
    <row r="4121" spans="1:1" x14ac:dyDescent="0.2">
      <c r="A4121" s="2"/>
    </row>
    <row r="4122" spans="1:1" x14ac:dyDescent="0.2">
      <c r="A4122" s="2"/>
    </row>
    <row r="4123" spans="1:1" x14ac:dyDescent="0.2">
      <c r="A4123" s="2"/>
    </row>
    <row r="4124" spans="1:1" x14ac:dyDescent="0.2">
      <c r="A4124" s="2"/>
    </row>
    <row r="4125" spans="1:1" x14ac:dyDescent="0.2">
      <c r="A4125" s="2"/>
    </row>
    <row r="4126" spans="1:1" x14ac:dyDescent="0.2">
      <c r="A4126" s="2"/>
    </row>
    <row r="4127" spans="1:1" x14ac:dyDescent="0.2">
      <c r="A4127" s="2"/>
    </row>
    <row r="4128" spans="1:1" x14ac:dyDescent="0.2">
      <c r="A4128" s="2"/>
    </row>
    <row r="4129" spans="1:1" x14ac:dyDescent="0.2">
      <c r="A4129" s="2"/>
    </row>
    <row r="4130" spans="1:1" x14ac:dyDescent="0.2">
      <c r="A4130" s="2"/>
    </row>
    <row r="4131" spans="1:1" x14ac:dyDescent="0.2">
      <c r="A4131" s="2"/>
    </row>
    <row r="4132" spans="1:1" x14ac:dyDescent="0.2">
      <c r="A4132" s="2"/>
    </row>
    <row r="4133" spans="1:1" x14ac:dyDescent="0.2">
      <c r="A4133" s="2"/>
    </row>
    <row r="4134" spans="1:1" x14ac:dyDescent="0.2">
      <c r="A4134" s="2"/>
    </row>
    <row r="4135" spans="1:1" x14ac:dyDescent="0.2">
      <c r="A4135" s="2"/>
    </row>
    <row r="4136" spans="1:1" x14ac:dyDescent="0.2">
      <c r="A4136" s="2"/>
    </row>
    <row r="4137" spans="1:1" x14ac:dyDescent="0.2">
      <c r="A4137" s="2"/>
    </row>
    <row r="4138" spans="1:1" x14ac:dyDescent="0.2">
      <c r="A4138" s="2"/>
    </row>
    <row r="4139" spans="1:1" x14ac:dyDescent="0.2">
      <c r="A4139" s="2"/>
    </row>
    <row r="4140" spans="1:1" x14ac:dyDescent="0.2">
      <c r="A4140" s="2"/>
    </row>
    <row r="4141" spans="1:1" x14ac:dyDescent="0.2">
      <c r="A4141" s="2"/>
    </row>
    <row r="4142" spans="1:1" x14ac:dyDescent="0.2">
      <c r="A4142" s="2"/>
    </row>
    <row r="4143" spans="1:1" x14ac:dyDescent="0.2">
      <c r="A4143" s="2"/>
    </row>
    <row r="4144" spans="1:1" x14ac:dyDescent="0.2">
      <c r="A4144" s="2"/>
    </row>
    <row r="4145" spans="1:1" x14ac:dyDescent="0.2">
      <c r="A4145" s="2"/>
    </row>
    <row r="4146" spans="1:1" x14ac:dyDescent="0.2">
      <c r="A4146" s="2"/>
    </row>
    <row r="4147" spans="1:1" x14ac:dyDescent="0.2">
      <c r="A4147" s="2"/>
    </row>
    <row r="4148" spans="1:1" x14ac:dyDescent="0.2">
      <c r="A4148" s="2"/>
    </row>
    <row r="4149" spans="1:1" x14ac:dyDescent="0.2">
      <c r="A4149" s="2"/>
    </row>
    <row r="4150" spans="1:1" x14ac:dyDescent="0.2">
      <c r="A4150" s="2"/>
    </row>
    <row r="4151" spans="1:1" x14ac:dyDescent="0.2">
      <c r="A4151" s="2"/>
    </row>
    <row r="4152" spans="1:1" x14ac:dyDescent="0.2">
      <c r="A4152" s="2"/>
    </row>
    <row r="4153" spans="1:1" x14ac:dyDescent="0.2">
      <c r="A4153" s="2"/>
    </row>
    <row r="4154" spans="1:1" x14ac:dyDescent="0.2">
      <c r="A4154" s="2"/>
    </row>
    <row r="4155" spans="1:1" x14ac:dyDescent="0.2">
      <c r="A4155" s="2"/>
    </row>
    <row r="4156" spans="1:1" x14ac:dyDescent="0.2">
      <c r="A4156" s="2"/>
    </row>
    <row r="4157" spans="1:1" x14ac:dyDescent="0.2">
      <c r="A4157" s="2"/>
    </row>
    <row r="4158" spans="1:1" x14ac:dyDescent="0.2">
      <c r="A4158" s="2"/>
    </row>
    <row r="4159" spans="1:1" x14ac:dyDescent="0.2">
      <c r="A4159" s="2"/>
    </row>
    <row r="4160" spans="1:1" x14ac:dyDescent="0.2">
      <c r="A4160" s="2"/>
    </row>
    <row r="4161" spans="1:1" x14ac:dyDescent="0.2">
      <c r="A4161" s="2"/>
    </row>
    <row r="4162" spans="1:1" x14ac:dyDescent="0.2">
      <c r="A4162" s="2"/>
    </row>
    <row r="4163" spans="1:1" x14ac:dyDescent="0.2">
      <c r="A4163" s="2"/>
    </row>
    <row r="4164" spans="1:1" x14ac:dyDescent="0.2">
      <c r="A4164" s="2"/>
    </row>
    <row r="4165" spans="1:1" x14ac:dyDescent="0.2">
      <c r="A4165" s="2"/>
    </row>
    <row r="4166" spans="1:1" x14ac:dyDescent="0.2">
      <c r="A4166" s="2"/>
    </row>
    <row r="4167" spans="1:1" x14ac:dyDescent="0.2">
      <c r="A4167" s="2"/>
    </row>
    <row r="4168" spans="1:1" x14ac:dyDescent="0.2">
      <c r="A4168" s="2"/>
    </row>
    <row r="4169" spans="1:1" x14ac:dyDescent="0.2">
      <c r="A4169" s="2"/>
    </row>
    <row r="4170" spans="1:1" x14ac:dyDescent="0.2">
      <c r="A4170" s="2"/>
    </row>
    <row r="4171" spans="1:1" x14ac:dyDescent="0.2">
      <c r="A4171" s="2"/>
    </row>
    <row r="4172" spans="1:1" x14ac:dyDescent="0.2">
      <c r="A4172" s="2"/>
    </row>
    <row r="4173" spans="1:1" x14ac:dyDescent="0.2">
      <c r="A4173" s="2"/>
    </row>
    <row r="4174" spans="1:1" x14ac:dyDescent="0.2">
      <c r="A4174" s="2"/>
    </row>
    <row r="4175" spans="1:1" x14ac:dyDescent="0.2">
      <c r="A4175" s="2"/>
    </row>
    <row r="4176" spans="1:1" x14ac:dyDescent="0.2">
      <c r="A4176" s="2"/>
    </row>
    <row r="4177" spans="1:1" x14ac:dyDescent="0.2">
      <c r="A4177" s="2"/>
    </row>
    <row r="4178" spans="1:1" x14ac:dyDescent="0.2">
      <c r="A4178" s="2"/>
    </row>
    <row r="4179" spans="1:1" x14ac:dyDescent="0.2">
      <c r="A4179" s="2"/>
    </row>
    <row r="4180" spans="1:1" x14ac:dyDescent="0.2">
      <c r="A4180" s="2"/>
    </row>
    <row r="4181" spans="1:1" x14ac:dyDescent="0.2">
      <c r="A4181" s="2"/>
    </row>
    <row r="4182" spans="1:1" x14ac:dyDescent="0.2">
      <c r="A4182" s="2"/>
    </row>
    <row r="4183" spans="1:1" x14ac:dyDescent="0.2">
      <c r="A4183" s="2"/>
    </row>
    <row r="4184" spans="1:1" x14ac:dyDescent="0.2">
      <c r="A4184" s="2"/>
    </row>
    <row r="4185" spans="1:1" x14ac:dyDescent="0.2">
      <c r="A4185" s="2"/>
    </row>
    <row r="4186" spans="1:1" x14ac:dyDescent="0.2">
      <c r="A4186" s="2"/>
    </row>
    <row r="4187" spans="1:1" x14ac:dyDescent="0.2">
      <c r="A4187" s="2"/>
    </row>
    <row r="4188" spans="1:1" x14ac:dyDescent="0.2">
      <c r="A4188" s="2"/>
    </row>
    <row r="4189" spans="1:1" x14ac:dyDescent="0.2">
      <c r="A4189" s="2"/>
    </row>
    <row r="4190" spans="1:1" x14ac:dyDescent="0.2">
      <c r="A4190" s="2"/>
    </row>
    <row r="4191" spans="1:1" x14ac:dyDescent="0.2">
      <c r="A4191" s="2"/>
    </row>
    <row r="4192" spans="1:1" x14ac:dyDescent="0.2">
      <c r="A4192" s="2"/>
    </row>
    <row r="4193" spans="1:1" x14ac:dyDescent="0.2">
      <c r="A4193" s="2"/>
    </row>
    <row r="4194" spans="1:1" x14ac:dyDescent="0.2">
      <c r="A4194" s="2"/>
    </row>
    <row r="4195" spans="1:1" x14ac:dyDescent="0.2">
      <c r="A4195" s="2"/>
    </row>
    <row r="4196" spans="1:1" x14ac:dyDescent="0.2">
      <c r="A4196" s="2"/>
    </row>
    <row r="4197" spans="1:1" x14ac:dyDescent="0.2">
      <c r="A4197" s="2"/>
    </row>
    <row r="4198" spans="1:1" x14ac:dyDescent="0.2">
      <c r="A4198" s="2"/>
    </row>
    <row r="4199" spans="1:1" x14ac:dyDescent="0.2">
      <c r="A4199" s="2"/>
    </row>
    <row r="4200" spans="1:1" x14ac:dyDescent="0.2">
      <c r="A4200" s="2"/>
    </row>
    <row r="4201" spans="1:1" x14ac:dyDescent="0.2">
      <c r="A4201" s="2"/>
    </row>
    <row r="4202" spans="1:1" x14ac:dyDescent="0.2">
      <c r="A4202" s="2"/>
    </row>
    <row r="4203" spans="1:1" x14ac:dyDescent="0.2">
      <c r="A4203" s="2"/>
    </row>
    <row r="4204" spans="1:1" x14ac:dyDescent="0.2">
      <c r="A4204" s="2"/>
    </row>
    <row r="4205" spans="1:1" x14ac:dyDescent="0.2">
      <c r="A4205" s="2"/>
    </row>
    <row r="4206" spans="1:1" x14ac:dyDescent="0.2">
      <c r="A4206" s="2"/>
    </row>
    <row r="4207" spans="1:1" x14ac:dyDescent="0.2">
      <c r="A4207" s="2"/>
    </row>
    <row r="4208" spans="1:1" x14ac:dyDescent="0.2">
      <c r="A4208" s="2"/>
    </row>
    <row r="4209" spans="1:1" x14ac:dyDescent="0.2">
      <c r="A4209" s="2"/>
    </row>
    <row r="4210" spans="1:1" x14ac:dyDescent="0.2">
      <c r="A4210" s="2"/>
    </row>
    <row r="4211" spans="1:1" x14ac:dyDescent="0.2">
      <c r="A4211" s="2"/>
    </row>
    <row r="4212" spans="1:1" x14ac:dyDescent="0.2">
      <c r="A4212" s="2"/>
    </row>
    <row r="4213" spans="1:1" x14ac:dyDescent="0.2">
      <c r="A4213" s="2"/>
    </row>
    <row r="4214" spans="1:1" x14ac:dyDescent="0.2">
      <c r="A4214" s="2"/>
    </row>
    <row r="4215" spans="1:1" x14ac:dyDescent="0.2">
      <c r="A4215" s="2"/>
    </row>
    <row r="4216" spans="1:1" x14ac:dyDescent="0.2">
      <c r="A4216" s="2"/>
    </row>
    <row r="4217" spans="1:1" x14ac:dyDescent="0.2">
      <c r="A4217" s="2"/>
    </row>
    <row r="4218" spans="1:1" x14ac:dyDescent="0.2">
      <c r="A4218" s="2"/>
    </row>
    <row r="4219" spans="1:1" x14ac:dyDescent="0.2">
      <c r="A4219" s="2"/>
    </row>
    <row r="4220" spans="1:1" x14ac:dyDescent="0.2">
      <c r="A4220" s="2"/>
    </row>
    <row r="4221" spans="1:1" x14ac:dyDescent="0.2">
      <c r="A4221" s="2"/>
    </row>
    <row r="4222" spans="1:1" x14ac:dyDescent="0.2">
      <c r="A4222" s="2"/>
    </row>
    <row r="4223" spans="1:1" x14ac:dyDescent="0.2">
      <c r="A4223" s="2"/>
    </row>
    <row r="4224" spans="1:1" x14ac:dyDescent="0.2">
      <c r="A4224" s="2"/>
    </row>
    <row r="4225" spans="1:1" x14ac:dyDescent="0.2">
      <c r="A4225" s="2"/>
    </row>
    <row r="4226" spans="1:1" x14ac:dyDescent="0.2">
      <c r="A4226" s="2"/>
    </row>
    <row r="4227" spans="1:1" x14ac:dyDescent="0.2">
      <c r="A4227" s="2"/>
    </row>
    <row r="4228" spans="1:1" x14ac:dyDescent="0.2">
      <c r="A4228" s="2"/>
    </row>
    <row r="4229" spans="1:1" x14ac:dyDescent="0.2">
      <c r="A4229" s="2"/>
    </row>
    <row r="4230" spans="1:1" x14ac:dyDescent="0.2">
      <c r="A4230" s="2"/>
    </row>
    <row r="4231" spans="1:1" x14ac:dyDescent="0.2">
      <c r="A4231" s="2"/>
    </row>
    <row r="4232" spans="1:1" x14ac:dyDescent="0.2">
      <c r="A4232" s="2"/>
    </row>
    <row r="4233" spans="1:1" x14ac:dyDescent="0.2">
      <c r="A4233" s="2"/>
    </row>
    <row r="4234" spans="1:1" x14ac:dyDescent="0.2">
      <c r="A4234" s="2"/>
    </row>
    <row r="4235" spans="1:1" x14ac:dyDescent="0.2">
      <c r="A4235" s="2"/>
    </row>
    <row r="4236" spans="1:1" x14ac:dyDescent="0.2">
      <c r="A4236" s="2"/>
    </row>
    <row r="4237" spans="1:1" x14ac:dyDescent="0.2">
      <c r="A4237" s="2"/>
    </row>
    <row r="4238" spans="1:1" x14ac:dyDescent="0.2">
      <c r="A4238" s="2"/>
    </row>
    <row r="4239" spans="1:1" x14ac:dyDescent="0.2">
      <c r="A4239" s="2"/>
    </row>
    <row r="4240" spans="1:1" x14ac:dyDescent="0.2">
      <c r="A4240" s="2"/>
    </row>
    <row r="4241" spans="1:1" x14ac:dyDescent="0.2">
      <c r="A4241" s="2"/>
    </row>
    <row r="4242" spans="1:1" x14ac:dyDescent="0.2">
      <c r="A4242" s="2"/>
    </row>
    <row r="4243" spans="1:1" x14ac:dyDescent="0.2">
      <c r="A4243" s="2"/>
    </row>
    <row r="4244" spans="1:1" x14ac:dyDescent="0.2">
      <c r="A4244" s="2"/>
    </row>
    <row r="4245" spans="1:1" x14ac:dyDescent="0.2">
      <c r="A4245" s="2"/>
    </row>
    <row r="4246" spans="1:1" x14ac:dyDescent="0.2">
      <c r="A4246" s="2"/>
    </row>
    <row r="4247" spans="1:1" x14ac:dyDescent="0.2">
      <c r="A4247" s="2"/>
    </row>
    <row r="4248" spans="1:1" x14ac:dyDescent="0.2">
      <c r="A4248" s="2"/>
    </row>
    <row r="4249" spans="1:1" x14ac:dyDescent="0.2">
      <c r="A4249" s="2"/>
    </row>
    <row r="4250" spans="1:1" x14ac:dyDescent="0.2">
      <c r="A4250" s="2"/>
    </row>
    <row r="4251" spans="1:1" x14ac:dyDescent="0.2">
      <c r="A4251" s="2"/>
    </row>
    <row r="4252" spans="1:1" x14ac:dyDescent="0.2">
      <c r="A4252" s="2"/>
    </row>
    <row r="4253" spans="1:1" x14ac:dyDescent="0.2">
      <c r="A4253" s="2"/>
    </row>
    <row r="4254" spans="1:1" x14ac:dyDescent="0.2">
      <c r="A4254" s="2"/>
    </row>
    <row r="4255" spans="1:1" x14ac:dyDescent="0.2">
      <c r="A4255" s="2"/>
    </row>
    <row r="4256" spans="1:1" x14ac:dyDescent="0.2">
      <c r="A4256" s="2"/>
    </row>
    <row r="4257" spans="1:1" x14ac:dyDescent="0.2">
      <c r="A4257" s="2"/>
    </row>
    <row r="4258" spans="1:1" x14ac:dyDescent="0.2">
      <c r="A4258" s="2"/>
    </row>
    <row r="4259" spans="1:1" x14ac:dyDescent="0.2">
      <c r="A4259" s="2"/>
    </row>
    <row r="4260" spans="1:1" x14ac:dyDescent="0.2">
      <c r="A4260" s="2"/>
    </row>
    <row r="4261" spans="1:1" x14ac:dyDescent="0.2">
      <c r="A4261" s="2"/>
    </row>
    <row r="4262" spans="1:1" x14ac:dyDescent="0.2">
      <c r="A4262" s="2"/>
    </row>
    <row r="4263" spans="1:1" x14ac:dyDescent="0.2">
      <c r="A4263" s="2"/>
    </row>
    <row r="4264" spans="1:1" x14ac:dyDescent="0.2">
      <c r="A4264" s="2"/>
    </row>
    <row r="4265" spans="1:1" x14ac:dyDescent="0.2">
      <c r="A4265" s="2"/>
    </row>
    <row r="4266" spans="1:1" x14ac:dyDescent="0.2">
      <c r="A4266" s="2"/>
    </row>
    <row r="4267" spans="1:1" x14ac:dyDescent="0.2">
      <c r="A4267" s="2"/>
    </row>
    <row r="4268" spans="1:1" x14ac:dyDescent="0.2">
      <c r="A4268" s="2"/>
    </row>
    <row r="4269" spans="1:1" x14ac:dyDescent="0.2">
      <c r="A4269" s="2"/>
    </row>
    <row r="4270" spans="1:1" x14ac:dyDescent="0.2">
      <c r="A4270" s="2"/>
    </row>
    <row r="4271" spans="1:1" x14ac:dyDescent="0.2">
      <c r="A4271" s="2"/>
    </row>
    <row r="4272" spans="1:1" x14ac:dyDescent="0.2">
      <c r="A4272" s="2"/>
    </row>
    <row r="4273" spans="1:1" x14ac:dyDescent="0.2">
      <c r="A4273" s="2"/>
    </row>
    <row r="4274" spans="1:1" x14ac:dyDescent="0.2">
      <c r="A4274" s="2"/>
    </row>
    <row r="4275" spans="1:1" x14ac:dyDescent="0.2">
      <c r="A4275" s="2"/>
    </row>
    <row r="4276" spans="1:1" x14ac:dyDescent="0.2">
      <c r="A4276" s="2"/>
    </row>
    <row r="4277" spans="1:1" x14ac:dyDescent="0.2">
      <c r="A4277" s="2"/>
    </row>
    <row r="4278" spans="1:1" x14ac:dyDescent="0.2">
      <c r="A4278" s="2"/>
    </row>
    <row r="4279" spans="1:1" x14ac:dyDescent="0.2">
      <c r="A4279" s="2"/>
    </row>
    <row r="4280" spans="1:1" x14ac:dyDescent="0.2">
      <c r="A4280" s="2"/>
    </row>
    <row r="4281" spans="1:1" x14ac:dyDescent="0.2">
      <c r="A4281" s="2"/>
    </row>
    <row r="4282" spans="1:1" x14ac:dyDescent="0.2">
      <c r="A4282" s="2"/>
    </row>
    <row r="4283" spans="1:1" x14ac:dyDescent="0.2">
      <c r="A4283" s="2"/>
    </row>
    <row r="4284" spans="1:1" x14ac:dyDescent="0.2">
      <c r="A4284" s="2"/>
    </row>
    <row r="4285" spans="1:1" x14ac:dyDescent="0.2">
      <c r="A4285" s="2"/>
    </row>
    <row r="4286" spans="1:1" x14ac:dyDescent="0.2">
      <c r="A4286" s="2"/>
    </row>
    <row r="4287" spans="1:1" x14ac:dyDescent="0.2">
      <c r="A4287" s="2"/>
    </row>
    <row r="4288" spans="1:1" x14ac:dyDescent="0.2">
      <c r="A4288" s="2"/>
    </row>
    <row r="4289" spans="1:1" x14ac:dyDescent="0.2">
      <c r="A4289" s="2"/>
    </row>
    <row r="4290" spans="1:1" x14ac:dyDescent="0.2">
      <c r="A4290" s="2"/>
    </row>
    <row r="4291" spans="1:1" x14ac:dyDescent="0.2">
      <c r="A4291" s="2"/>
    </row>
    <row r="4292" spans="1:1" x14ac:dyDescent="0.2">
      <c r="A4292" s="2"/>
    </row>
    <row r="4293" spans="1:1" x14ac:dyDescent="0.2">
      <c r="A4293" s="2"/>
    </row>
    <row r="4294" spans="1:1" x14ac:dyDescent="0.2">
      <c r="A4294" s="2"/>
    </row>
    <row r="4295" spans="1:1" x14ac:dyDescent="0.2">
      <c r="A4295" s="2"/>
    </row>
    <row r="4296" spans="1:1" x14ac:dyDescent="0.2">
      <c r="A4296" s="2"/>
    </row>
    <row r="4297" spans="1:1" x14ac:dyDescent="0.2">
      <c r="A4297" s="2"/>
    </row>
    <row r="4298" spans="1:1" x14ac:dyDescent="0.2">
      <c r="A4298" s="2"/>
    </row>
    <row r="4299" spans="1:1" x14ac:dyDescent="0.2">
      <c r="A4299" s="2"/>
    </row>
    <row r="4300" spans="1:1" x14ac:dyDescent="0.2">
      <c r="A4300" s="2"/>
    </row>
    <row r="4301" spans="1:1" x14ac:dyDescent="0.2">
      <c r="A4301" s="2"/>
    </row>
    <row r="4302" spans="1:1" x14ac:dyDescent="0.2">
      <c r="A4302" s="2"/>
    </row>
    <row r="4303" spans="1:1" x14ac:dyDescent="0.2">
      <c r="A4303" s="2"/>
    </row>
    <row r="4304" spans="1:1" x14ac:dyDescent="0.2">
      <c r="A4304" s="2"/>
    </row>
    <row r="4305" spans="1:1" x14ac:dyDescent="0.2">
      <c r="A4305" s="2"/>
    </row>
    <row r="4306" spans="1:1" x14ac:dyDescent="0.2">
      <c r="A4306" s="2"/>
    </row>
    <row r="4307" spans="1:1" x14ac:dyDescent="0.2">
      <c r="A4307" s="2"/>
    </row>
    <row r="4308" spans="1:1" x14ac:dyDescent="0.2">
      <c r="A4308" s="2"/>
    </row>
    <row r="4309" spans="1:1" x14ac:dyDescent="0.2">
      <c r="A4309" s="2"/>
    </row>
    <row r="4310" spans="1:1" x14ac:dyDescent="0.2">
      <c r="A4310" s="2"/>
    </row>
    <row r="4311" spans="1:1" x14ac:dyDescent="0.2">
      <c r="A4311" s="2"/>
    </row>
    <row r="4312" spans="1:1" x14ac:dyDescent="0.2">
      <c r="A4312" s="2"/>
    </row>
    <row r="4313" spans="1:1" x14ac:dyDescent="0.2">
      <c r="A4313" s="2"/>
    </row>
    <row r="4314" spans="1:1" x14ac:dyDescent="0.2">
      <c r="A4314" s="2"/>
    </row>
    <row r="4315" spans="1:1" x14ac:dyDescent="0.2">
      <c r="A4315" s="2"/>
    </row>
    <row r="4316" spans="1:1" x14ac:dyDescent="0.2">
      <c r="A4316" s="2"/>
    </row>
    <row r="4317" spans="1:1" x14ac:dyDescent="0.2">
      <c r="A4317" s="2"/>
    </row>
    <row r="4318" spans="1:1" x14ac:dyDescent="0.2">
      <c r="A4318" s="2"/>
    </row>
    <row r="4319" spans="1:1" x14ac:dyDescent="0.2">
      <c r="A4319" s="2"/>
    </row>
    <row r="4320" spans="1:1" x14ac:dyDescent="0.2">
      <c r="A4320" s="2"/>
    </row>
    <row r="4321" spans="1:1" x14ac:dyDescent="0.2">
      <c r="A4321" s="2"/>
    </row>
    <row r="4322" spans="1:1" x14ac:dyDescent="0.2">
      <c r="A4322" s="2"/>
    </row>
    <row r="4323" spans="1:1" x14ac:dyDescent="0.2">
      <c r="A4323" s="2"/>
    </row>
    <row r="4324" spans="1:1" x14ac:dyDescent="0.2">
      <c r="A4324" s="2"/>
    </row>
    <row r="4325" spans="1:1" x14ac:dyDescent="0.2">
      <c r="A4325" s="2"/>
    </row>
    <row r="4326" spans="1:1" x14ac:dyDescent="0.2">
      <c r="A4326" s="2"/>
    </row>
    <row r="4327" spans="1:1" x14ac:dyDescent="0.2">
      <c r="A4327" s="2"/>
    </row>
    <row r="4328" spans="1:1" x14ac:dyDescent="0.2">
      <c r="A4328" s="2"/>
    </row>
    <row r="4329" spans="1:1" x14ac:dyDescent="0.2">
      <c r="A4329" s="2"/>
    </row>
    <row r="4330" spans="1:1" x14ac:dyDescent="0.2">
      <c r="A4330" s="2"/>
    </row>
    <row r="4331" spans="1:1" x14ac:dyDescent="0.2">
      <c r="A4331" s="2"/>
    </row>
    <row r="4332" spans="1:1" x14ac:dyDescent="0.2">
      <c r="A4332" s="2"/>
    </row>
    <row r="4333" spans="1:1" x14ac:dyDescent="0.2">
      <c r="A4333" s="2"/>
    </row>
    <row r="4334" spans="1:1" x14ac:dyDescent="0.2">
      <c r="A4334" s="2"/>
    </row>
    <row r="4335" spans="1:1" x14ac:dyDescent="0.2">
      <c r="A4335" s="2"/>
    </row>
    <row r="4336" spans="1:1" x14ac:dyDescent="0.2">
      <c r="A4336" s="2"/>
    </row>
    <row r="4337" spans="1:1" x14ac:dyDescent="0.2">
      <c r="A4337" s="2"/>
    </row>
    <row r="4338" spans="1:1" x14ac:dyDescent="0.2">
      <c r="A4338" s="2"/>
    </row>
    <row r="4339" spans="1:1" x14ac:dyDescent="0.2">
      <c r="A4339" s="2"/>
    </row>
    <row r="4340" spans="1:1" x14ac:dyDescent="0.2">
      <c r="A4340" s="2"/>
    </row>
    <row r="4341" spans="1:1" x14ac:dyDescent="0.2">
      <c r="A4341" s="2"/>
    </row>
    <row r="4342" spans="1:1" x14ac:dyDescent="0.2">
      <c r="A4342" s="2"/>
    </row>
    <row r="4343" spans="1:1" x14ac:dyDescent="0.2">
      <c r="A4343" s="2"/>
    </row>
    <row r="4344" spans="1:1" x14ac:dyDescent="0.2">
      <c r="A4344" s="2"/>
    </row>
    <row r="4345" spans="1:1" x14ac:dyDescent="0.2">
      <c r="A4345" s="2"/>
    </row>
    <row r="4346" spans="1:1" x14ac:dyDescent="0.2">
      <c r="A4346" s="2"/>
    </row>
    <row r="4347" spans="1:1" x14ac:dyDescent="0.2">
      <c r="A4347" s="2"/>
    </row>
    <row r="4348" spans="1:1" x14ac:dyDescent="0.2">
      <c r="A4348" s="2"/>
    </row>
    <row r="4349" spans="1:1" x14ac:dyDescent="0.2">
      <c r="A4349" s="2"/>
    </row>
    <row r="4350" spans="1:1" x14ac:dyDescent="0.2">
      <c r="A4350" s="2"/>
    </row>
    <row r="4351" spans="1:1" x14ac:dyDescent="0.2">
      <c r="A4351" s="2"/>
    </row>
    <row r="4352" spans="1:1" x14ac:dyDescent="0.2">
      <c r="A4352" s="2"/>
    </row>
    <row r="4353" spans="1:1" x14ac:dyDescent="0.2">
      <c r="A4353" s="2"/>
    </row>
    <row r="4354" spans="1:1" x14ac:dyDescent="0.2">
      <c r="A4354" s="2"/>
    </row>
    <row r="4355" spans="1:1" x14ac:dyDescent="0.2">
      <c r="A4355" s="2"/>
    </row>
    <row r="4356" spans="1:1" x14ac:dyDescent="0.2">
      <c r="A4356" s="2"/>
    </row>
    <row r="4357" spans="1:1" x14ac:dyDescent="0.2">
      <c r="A4357" s="2"/>
    </row>
    <row r="4358" spans="1:1" x14ac:dyDescent="0.2">
      <c r="A4358" s="2"/>
    </row>
    <row r="4359" spans="1:1" x14ac:dyDescent="0.2">
      <c r="A4359" s="2"/>
    </row>
    <row r="4360" spans="1:1" x14ac:dyDescent="0.2">
      <c r="A4360" s="2"/>
    </row>
    <row r="4361" spans="1:1" x14ac:dyDescent="0.2">
      <c r="A4361" s="2"/>
    </row>
    <row r="4362" spans="1:1" x14ac:dyDescent="0.2">
      <c r="A4362" s="2"/>
    </row>
    <row r="4363" spans="1:1" x14ac:dyDescent="0.2">
      <c r="A4363" s="2"/>
    </row>
    <row r="4364" spans="1:1" x14ac:dyDescent="0.2">
      <c r="A4364" s="2"/>
    </row>
    <row r="4365" spans="1:1" x14ac:dyDescent="0.2">
      <c r="A4365" s="2"/>
    </row>
    <row r="4366" spans="1:1" x14ac:dyDescent="0.2">
      <c r="A4366" s="2"/>
    </row>
    <row r="4367" spans="1:1" x14ac:dyDescent="0.2">
      <c r="A4367" s="2"/>
    </row>
    <row r="4368" spans="1:1" x14ac:dyDescent="0.2">
      <c r="A4368" s="2"/>
    </row>
    <row r="4369" spans="1:1" x14ac:dyDescent="0.2">
      <c r="A4369" s="2"/>
    </row>
    <row r="4370" spans="1:1" x14ac:dyDescent="0.2">
      <c r="A4370" s="2"/>
    </row>
    <row r="4371" spans="1:1" x14ac:dyDescent="0.2">
      <c r="A4371" s="2"/>
    </row>
    <row r="4372" spans="1:1" x14ac:dyDescent="0.2">
      <c r="A4372" s="2"/>
    </row>
    <row r="4373" spans="1:1" x14ac:dyDescent="0.2">
      <c r="A4373" s="2"/>
    </row>
    <row r="4374" spans="1:1" x14ac:dyDescent="0.2">
      <c r="A4374" s="2"/>
    </row>
    <row r="4375" spans="1:1" x14ac:dyDescent="0.2">
      <c r="A4375" s="2"/>
    </row>
    <row r="4376" spans="1:1" x14ac:dyDescent="0.2">
      <c r="A4376" s="2"/>
    </row>
    <row r="4377" spans="1:1" x14ac:dyDescent="0.2">
      <c r="A4377" s="2"/>
    </row>
    <row r="4378" spans="1:1" x14ac:dyDescent="0.2">
      <c r="A4378" s="2"/>
    </row>
    <row r="4379" spans="1:1" x14ac:dyDescent="0.2">
      <c r="A4379" s="2"/>
    </row>
    <row r="4380" spans="1:1" x14ac:dyDescent="0.2">
      <c r="A4380" s="2"/>
    </row>
    <row r="4381" spans="1:1" x14ac:dyDescent="0.2">
      <c r="A4381" s="2"/>
    </row>
    <row r="4382" spans="1:1" x14ac:dyDescent="0.2">
      <c r="A4382" s="2"/>
    </row>
    <row r="4383" spans="1:1" x14ac:dyDescent="0.2">
      <c r="A4383" s="2"/>
    </row>
    <row r="4384" spans="1:1" x14ac:dyDescent="0.2">
      <c r="A4384" s="2"/>
    </row>
    <row r="4385" spans="1:1" x14ac:dyDescent="0.2">
      <c r="A4385" s="2"/>
    </row>
    <row r="4386" spans="1:1" x14ac:dyDescent="0.2">
      <c r="A4386" s="2"/>
    </row>
    <row r="4387" spans="1:1" x14ac:dyDescent="0.2">
      <c r="A4387" s="2"/>
    </row>
    <row r="4388" spans="1:1" x14ac:dyDescent="0.2">
      <c r="A4388" s="2"/>
    </row>
    <row r="4389" spans="1:1" x14ac:dyDescent="0.2">
      <c r="A4389" s="2"/>
    </row>
    <row r="4390" spans="1:1" x14ac:dyDescent="0.2">
      <c r="A4390" s="2"/>
    </row>
    <row r="4391" spans="1:1" x14ac:dyDescent="0.2">
      <c r="A4391" s="2"/>
    </row>
    <row r="4392" spans="1:1" x14ac:dyDescent="0.2">
      <c r="A4392" s="2"/>
    </row>
    <row r="4393" spans="1:1" x14ac:dyDescent="0.2">
      <c r="A4393" s="2"/>
    </row>
    <row r="4394" spans="1:1" x14ac:dyDescent="0.2">
      <c r="A4394" s="2"/>
    </row>
    <row r="4395" spans="1:1" x14ac:dyDescent="0.2">
      <c r="A4395" s="2"/>
    </row>
    <row r="4396" spans="1:1" x14ac:dyDescent="0.2">
      <c r="A4396" s="2"/>
    </row>
    <row r="4397" spans="1:1" x14ac:dyDescent="0.2">
      <c r="A4397" s="2"/>
    </row>
    <row r="4398" spans="1:1" x14ac:dyDescent="0.2">
      <c r="A4398" s="2"/>
    </row>
    <row r="4399" spans="1:1" x14ac:dyDescent="0.2">
      <c r="A4399" s="2"/>
    </row>
    <row r="4400" spans="1:1" x14ac:dyDescent="0.2">
      <c r="A4400" s="2"/>
    </row>
    <row r="4401" spans="1:1" x14ac:dyDescent="0.2">
      <c r="A4401" s="2"/>
    </row>
    <row r="4402" spans="1:1" x14ac:dyDescent="0.2">
      <c r="A4402" s="2"/>
    </row>
    <row r="4403" spans="1:1" x14ac:dyDescent="0.2">
      <c r="A4403" s="2"/>
    </row>
    <row r="4404" spans="1:1" x14ac:dyDescent="0.2">
      <c r="A4404" s="2"/>
    </row>
    <row r="4405" spans="1:1" x14ac:dyDescent="0.2">
      <c r="A4405" s="2"/>
    </row>
    <row r="4406" spans="1:1" x14ac:dyDescent="0.2">
      <c r="A4406" s="2"/>
    </row>
    <row r="4407" spans="1:1" x14ac:dyDescent="0.2">
      <c r="A4407" s="2"/>
    </row>
    <row r="4408" spans="1:1" x14ac:dyDescent="0.2">
      <c r="A4408" s="2"/>
    </row>
    <row r="4409" spans="1:1" x14ac:dyDescent="0.2">
      <c r="A4409" s="2"/>
    </row>
    <row r="4410" spans="1:1" x14ac:dyDescent="0.2">
      <c r="A4410" s="2"/>
    </row>
    <row r="4411" spans="1:1" x14ac:dyDescent="0.2">
      <c r="A4411" s="2"/>
    </row>
    <row r="4412" spans="1:1" x14ac:dyDescent="0.2">
      <c r="A4412" s="2"/>
    </row>
    <row r="4413" spans="1:1" x14ac:dyDescent="0.2">
      <c r="A4413" s="2"/>
    </row>
    <row r="4414" spans="1:1" x14ac:dyDescent="0.2">
      <c r="A4414" s="2"/>
    </row>
    <row r="4415" spans="1:1" x14ac:dyDescent="0.2">
      <c r="A4415" s="2"/>
    </row>
    <row r="4416" spans="1:1" x14ac:dyDescent="0.2">
      <c r="A4416" s="2"/>
    </row>
    <row r="4417" spans="1:1" x14ac:dyDescent="0.2">
      <c r="A4417" s="2"/>
    </row>
    <row r="4418" spans="1:1" x14ac:dyDescent="0.2">
      <c r="A4418" s="2"/>
    </row>
    <row r="4419" spans="1:1" x14ac:dyDescent="0.2">
      <c r="A4419" s="2"/>
    </row>
    <row r="4420" spans="1:1" x14ac:dyDescent="0.2">
      <c r="A4420" s="2"/>
    </row>
    <row r="4421" spans="1:1" x14ac:dyDescent="0.2">
      <c r="A4421" s="2"/>
    </row>
    <row r="4422" spans="1:1" x14ac:dyDescent="0.2">
      <c r="A4422" s="2"/>
    </row>
    <row r="4423" spans="1:1" x14ac:dyDescent="0.2">
      <c r="A4423" s="2"/>
    </row>
    <row r="4424" spans="1:1" x14ac:dyDescent="0.2">
      <c r="A4424" s="2"/>
    </row>
    <row r="4425" spans="1:1" x14ac:dyDescent="0.2">
      <c r="A4425" s="2"/>
    </row>
    <row r="4426" spans="1:1" x14ac:dyDescent="0.2">
      <c r="A4426" s="2"/>
    </row>
    <row r="4427" spans="1:1" x14ac:dyDescent="0.2">
      <c r="A4427" s="2"/>
    </row>
    <row r="4428" spans="1:1" x14ac:dyDescent="0.2">
      <c r="A4428" s="2"/>
    </row>
    <row r="4429" spans="1:1" x14ac:dyDescent="0.2">
      <c r="A4429" s="2"/>
    </row>
    <row r="4430" spans="1:1" x14ac:dyDescent="0.2">
      <c r="A4430" s="2"/>
    </row>
    <row r="4431" spans="1:1" x14ac:dyDescent="0.2">
      <c r="A4431" s="2"/>
    </row>
    <row r="4432" spans="1:1" x14ac:dyDescent="0.2">
      <c r="A4432" s="2"/>
    </row>
    <row r="4433" spans="1:1" x14ac:dyDescent="0.2">
      <c r="A4433" s="2"/>
    </row>
    <row r="4434" spans="1:1" x14ac:dyDescent="0.2">
      <c r="A4434" s="2"/>
    </row>
    <row r="4435" spans="1:1" x14ac:dyDescent="0.2">
      <c r="A4435" s="2"/>
    </row>
    <row r="4436" spans="1:1" x14ac:dyDescent="0.2">
      <c r="A4436" s="2"/>
    </row>
    <row r="4437" spans="1:1" x14ac:dyDescent="0.2">
      <c r="A4437" s="2"/>
    </row>
    <row r="4438" spans="1:1" x14ac:dyDescent="0.2">
      <c r="A4438" s="2"/>
    </row>
    <row r="4439" spans="1:1" x14ac:dyDescent="0.2">
      <c r="A4439" s="2"/>
    </row>
    <row r="4440" spans="1:1" x14ac:dyDescent="0.2">
      <c r="A4440" s="2"/>
    </row>
    <row r="4441" spans="1:1" x14ac:dyDescent="0.2">
      <c r="A4441" s="2"/>
    </row>
    <row r="4442" spans="1:1" x14ac:dyDescent="0.2">
      <c r="A4442" s="2"/>
    </row>
    <row r="4443" spans="1:1" x14ac:dyDescent="0.2">
      <c r="A4443" s="2"/>
    </row>
    <row r="4444" spans="1:1" x14ac:dyDescent="0.2">
      <c r="A4444" s="2"/>
    </row>
    <row r="4445" spans="1:1" x14ac:dyDescent="0.2">
      <c r="A4445" s="2"/>
    </row>
    <row r="4446" spans="1:1" x14ac:dyDescent="0.2">
      <c r="A4446" s="2"/>
    </row>
    <row r="4447" spans="1:1" x14ac:dyDescent="0.2">
      <c r="A4447" s="2"/>
    </row>
    <row r="4448" spans="1:1" x14ac:dyDescent="0.2">
      <c r="A4448" s="2"/>
    </row>
    <row r="4449" spans="1:1" x14ac:dyDescent="0.2">
      <c r="A4449" s="2"/>
    </row>
    <row r="4450" spans="1:1" x14ac:dyDescent="0.2">
      <c r="A4450" s="2"/>
    </row>
    <row r="4451" spans="1:1" x14ac:dyDescent="0.2">
      <c r="A4451" s="2"/>
    </row>
    <row r="4452" spans="1:1" x14ac:dyDescent="0.2">
      <c r="A4452" s="2"/>
    </row>
    <row r="4453" spans="1:1" x14ac:dyDescent="0.2">
      <c r="A4453" s="2"/>
    </row>
    <row r="4454" spans="1:1" x14ac:dyDescent="0.2">
      <c r="A4454" s="2"/>
    </row>
    <row r="4455" spans="1:1" x14ac:dyDescent="0.2">
      <c r="A4455" s="2"/>
    </row>
    <row r="4456" spans="1:1" x14ac:dyDescent="0.2">
      <c r="A4456" s="2"/>
    </row>
    <row r="4457" spans="1:1" x14ac:dyDescent="0.2">
      <c r="A4457" s="2"/>
    </row>
    <row r="4458" spans="1:1" x14ac:dyDescent="0.2">
      <c r="A4458" s="2"/>
    </row>
    <row r="4459" spans="1:1" x14ac:dyDescent="0.2">
      <c r="A4459" s="2"/>
    </row>
    <row r="4460" spans="1:1" x14ac:dyDescent="0.2">
      <c r="A4460" s="2"/>
    </row>
    <row r="4461" spans="1:1" x14ac:dyDescent="0.2">
      <c r="A4461" s="2"/>
    </row>
    <row r="4462" spans="1:1" x14ac:dyDescent="0.2">
      <c r="A4462" s="2"/>
    </row>
    <row r="4463" spans="1:1" x14ac:dyDescent="0.2">
      <c r="A4463" s="2"/>
    </row>
    <row r="4464" spans="1:1" x14ac:dyDescent="0.2">
      <c r="A4464" s="2"/>
    </row>
    <row r="4465" spans="1:1" x14ac:dyDescent="0.2">
      <c r="A4465" s="2"/>
    </row>
    <row r="4466" spans="1:1" x14ac:dyDescent="0.2">
      <c r="A4466" s="2"/>
    </row>
    <row r="4467" spans="1:1" x14ac:dyDescent="0.2">
      <c r="A4467" s="2"/>
    </row>
    <row r="4468" spans="1:1" x14ac:dyDescent="0.2">
      <c r="A4468" s="2"/>
    </row>
    <row r="4469" spans="1:1" x14ac:dyDescent="0.2">
      <c r="A4469" s="2"/>
    </row>
    <row r="4470" spans="1:1" x14ac:dyDescent="0.2">
      <c r="A4470" s="2"/>
    </row>
    <row r="4471" spans="1:1" x14ac:dyDescent="0.2">
      <c r="A4471" s="2"/>
    </row>
    <row r="4472" spans="1:1" x14ac:dyDescent="0.2">
      <c r="A4472" s="2"/>
    </row>
    <row r="4473" spans="1:1" x14ac:dyDescent="0.2">
      <c r="A4473" s="2"/>
    </row>
    <row r="4474" spans="1:1" x14ac:dyDescent="0.2">
      <c r="A4474" s="2"/>
    </row>
    <row r="4475" spans="1:1" x14ac:dyDescent="0.2">
      <c r="A4475" s="2"/>
    </row>
    <row r="4476" spans="1:1" x14ac:dyDescent="0.2">
      <c r="A4476" s="2"/>
    </row>
    <row r="4477" spans="1:1" x14ac:dyDescent="0.2">
      <c r="A4477" s="2"/>
    </row>
    <row r="4478" spans="1:1" x14ac:dyDescent="0.2">
      <c r="A4478" s="2"/>
    </row>
    <row r="4479" spans="1:1" x14ac:dyDescent="0.2">
      <c r="A4479" s="2"/>
    </row>
    <row r="4480" spans="1:1" x14ac:dyDescent="0.2">
      <c r="A4480" s="2"/>
    </row>
    <row r="4481" spans="1:1" x14ac:dyDescent="0.2">
      <c r="A4481" s="2"/>
    </row>
    <row r="4482" spans="1:1" x14ac:dyDescent="0.2">
      <c r="A4482" s="2"/>
    </row>
    <row r="4483" spans="1:1" x14ac:dyDescent="0.2">
      <c r="A4483" s="2"/>
    </row>
    <row r="4484" spans="1:1" x14ac:dyDescent="0.2">
      <c r="A4484" s="2"/>
    </row>
    <row r="4485" spans="1:1" x14ac:dyDescent="0.2">
      <c r="A4485" s="2"/>
    </row>
    <row r="4486" spans="1:1" x14ac:dyDescent="0.2">
      <c r="A4486" s="2"/>
    </row>
    <row r="4487" spans="1:1" x14ac:dyDescent="0.2">
      <c r="A4487" s="2"/>
    </row>
    <row r="4488" spans="1:1" x14ac:dyDescent="0.2">
      <c r="A4488" s="2"/>
    </row>
    <row r="4489" spans="1:1" x14ac:dyDescent="0.2">
      <c r="A4489" s="2"/>
    </row>
    <row r="4490" spans="1:1" x14ac:dyDescent="0.2">
      <c r="A4490" s="2"/>
    </row>
    <row r="4491" spans="1:1" x14ac:dyDescent="0.2">
      <c r="A4491" s="2"/>
    </row>
    <row r="4492" spans="1:1" x14ac:dyDescent="0.2">
      <c r="A4492" s="2"/>
    </row>
    <row r="4493" spans="1:1" x14ac:dyDescent="0.2">
      <c r="A4493" s="2"/>
    </row>
    <row r="4494" spans="1:1" x14ac:dyDescent="0.2">
      <c r="A4494" s="2"/>
    </row>
    <row r="4495" spans="1:1" x14ac:dyDescent="0.2">
      <c r="A4495" s="2"/>
    </row>
    <row r="4496" spans="1:1" x14ac:dyDescent="0.2">
      <c r="A4496" s="2"/>
    </row>
    <row r="4497" spans="1:1" x14ac:dyDescent="0.2">
      <c r="A4497" s="2"/>
    </row>
    <row r="4498" spans="1:1" x14ac:dyDescent="0.2">
      <c r="A4498" s="2"/>
    </row>
    <row r="4499" spans="1:1" x14ac:dyDescent="0.2">
      <c r="A4499" s="2"/>
    </row>
    <row r="4500" spans="1:1" x14ac:dyDescent="0.2">
      <c r="A4500" s="2"/>
    </row>
    <row r="4501" spans="1:1" x14ac:dyDescent="0.2">
      <c r="A4501" s="2"/>
    </row>
    <row r="4502" spans="1:1" x14ac:dyDescent="0.2">
      <c r="A4502" s="2"/>
    </row>
    <row r="4503" spans="1:1" x14ac:dyDescent="0.2">
      <c r="A4503" s="2"/>
    </row>
    <row r="4504" spans="1:1" x14ac:dyDescent="0.2">
      <c r="A4504" s="2"/>
    </row>
    <row r="4505" spans="1:1" x14ac:dyDescent="0.2">
      <c r="A4505" s="2"/>
    </row>
    <row r="4506" spans="1:1" x14ac:dyDescent="0.2">
      <c r="A4506" s="2"/>
    </row>
    <row r="4507" spans="1:1" x14ac:dyDescent="0.2">
      <c r="A4507" s="2"/>
    </row>
    <row r="4508" spans="1:1" x14ac:dyDescent="0.2">
      <c r="A4508" s="2"/>
    </row>
    <row r="4509" spans="1:1" x14ac:dyDescent="0.2">
      <c r="A4509" s="2"/>
    </row>
    <row r="4510" spans="1:1" x14ac:dyDescent="0.2">
      <c r="A4510" s="2"/>
    </row>
    <row r="4511" spans="1:1" x14ac:dyDescent="0.2">
      <c r="A4511" s="2"/>
    </row>
    <row r="4512" spans="1:1" x14ac:dyDescent="0.2">
      <c r="A4512" s="2"/>
    </row>
    <row r="4513" spans="1:1" x14ac:dyDescent="0.2">
      <c r="A4513" s="2"/>
    </row>
    <row r="4514" spans="1:1" x14ac:dyDescent="0.2">
      <c r="A4514" s="2"/>
    </row>
    <row r="4515" spans="1:1" x14ac:dyDescent="0.2">
      <c r="A4515" s="2"/>
    </row>
    <row r="4516" spans="1:1" x14ac:dyDescent="0.2">
      <c r="A4516" s="2"/>
    </row>
    <row r="4517" spans="1:1" x14ac:dyDescent="0.2">
      <c r="A4517" s="2"/>
    </row>
    <row r="4518" spans="1:1" x14ac:dyDescent="0.2">
      <c r="A4518" s="2"/>
    </row>
    <row r="4519" spans="1:1" x14ac:dyDescent="0.2">
      <c r="A4519" s="2"/>
    </row>
    <row r="4520" spans="1:1" x14ac:dyDescent="0.2">
      <c r="A4520" s="2"/>
    </row>
    <row r="4521" spans="1:1" x14ac:dyDescent="0.2">
      <c r="A4521" s="2"/>
    </row>
    <row r="4522" spans="1:1" x14ac:dyDescent="0.2">
      <c r="A4522" s="2"/>
    </row>
    <row r="4523" spans="1:1" x14ac:dyDescent="0.2">
      <c r="A4523" s="2"/>
    </row>
    <row r="4524" spans="1:1" x14ac:dyDescent="0.2">
      <c r="A4524" s="2"/>
    </row>
    <row r="4525" spans="1:1" x14ac:dyDescent="0.2">
      <c r="A4525" s="2"/>
    </row>
    <row r="4526" spans="1:1" x14ac:dyDescent="0.2">
      <c r="A4526" s="2"/>
    </row>
    <row r="4527" spans="1:1" x14ac:dyDescent="0.2">
      <c r="A4527" s="2"/>
    </row>
    <row r="4528" spans="1:1" x14ac:dyDescent="0.2">
      <c r="A4528" s="2"/>
    </row>
    <row r="4529" spans="1:1" x14ac:dyDescent="0.2">
      <c r="A4529" s="2"/>
    </row>
    <row r="4530" spans="1:1" x14ac:dyDescent="0.2">
      <c r="A4530" s="2"/>
    </row>
    <row r="4531" spans="1:1" x14ac:dyDescent="0.2">
      <c r="A4531" s="2"/>
    </row>
    <row r="4532" spans="1:1" x14ac:dyDescent="0.2">
      <c r="A4532" s="2"/>
    </row>
    <row r="4533" spans="1:1" x14ac:dyDescent="0.2">
      <c r="A4533" s="2"/>
    </row>
    <row r="4534" spans="1:1" x14ac:dyDescent="0.2">
      <c r="A4534" s="2"/>
    </row>
    <row r="4535" spans="1:1" x14ac:dyDescent="0.2">
      <c r="A4535" s="2"/>
    </row>
    <row r="4536" spans="1:1" x14ac:dyDescent="0.2">
      <c r="A4536" s="2"/>
    </row>
    <row r="4537" spans="1:1" x14ac:dyDescent="0.2">
      <c r="A4537" s="2"/>
    </row>
    <row r="4538" spans="1:1" x14ac:dyDescent="0.2">
      <c r="A4538" s="2"/>
    </row>
    <row r="4539" spans="1:1" x14ac:dyDescent="0.2">
      <c r="A4539" s="2"/>
    </row>
    <row r="4540" spans="1:1" x14ac:dyDescent="0.2">
      <c r="A4540" s="2"/>
    </row>
    <row r="4541" spans="1:1" x14ac:dyDescent="0.2">
      <c r="A4541" s="2"/>
    </row>
    <row r="4542" spans="1:1" x14ac:dyDescent="0.2">
      <c r="A4542" s="2"/>
    </row>
    <row r="4543" spans="1:1" x14ac:dyDescent="0.2">
      <c r="A4543" s="2"/>
    </row>
    <row r="4544" spans="1:1" x14ac:dyDescent="0.2">
      <c r="A4544" s="2"/>
    </row>
    <row r="4545" spans="1:1" x14ac:dyDescent="0.2">
      <c r="A4545" s="2"/>
    </row>
    <row r="4546" spans="1:1" x14ac:dyDescent="0.2">
      <c r="A4546" s="2"/>
    </row>
    <row r="4547" spans="1:1" x14ac:dyDescent="0.2">
      <c r="A4547" s="2"/>
    </row>
    <row r="4548" spans="1:1" x14ac:dyDescent="0.2">
      <c r="A4548" s="2"/>
    </row>
    <row r="4549" spans="1:1" x14ac:dyDescent="0.2">
      <c r="A4549" s="2"/>
    </row>
    <row r="4550" spans="1:1" x14ac:dyDescent="0.2">
      <c r="A4550" s="2"/>
    </row>
    <row r="4551" spans="1:1" x14ac:dyDescent="0.2">
      <c r="A4551" s="2"/>
    </row>
    <row r="4552" spans="1:1" x14ac:dyDescent="0.2">
      <c r="A4552" s="2"/>
    </row>
    <row r="4553" spans="1:1" x14ac:dyDescent="0.2">
      <c r="A4553" s="2"/>
    </row>
    <row r="4554" spans="1:1" x14ac:dyDescent="0.2">
      <c r="A4554" s="2"/>
    </row>
    <row r="4555" spans="1:1" x14ac:dyDescent="0.2">
      <c r="A4555" s="2"/>
    </row>
    <row r="4556" spans="1:1" x14ac:dyDescent="0.2">
      <c r="A4556" s="2"/>
    </row>
    <row r="4557" spans="1:1" x14ac:dyDescent="0.2">
      <c r="A4557" s="2"/>
    </row>
    <row r="4558" spans="1:1" x14ac:dyDescent="0.2">
      <c r="A4558" s="2"/>
    </row>
    <row r="4559" spans="1:1" x14ac:dyDescent="0.2">
      <c r="A4559" s="2"/>
    </row>
    <row r="4560" spans="1:1" x14ac:dyDescent="0.2">
      <c r="A4560" s="2"/>
    </row>
    <row r="4561" spans="1:1" x14ac:dyDescent="0.2">
      <c r="A4561" s="2"/>
    </row>
    <row r="4562" spans="1:1" x14ac:dyDescent="0.2">
      <c r="A4562" s="2"/>
    </row>
    <row r="4563" spans="1:1" x14ac:dyDescent="0.2">
      <c r="A4563" s="2"/>
    </row>
    <row r="4564" spans="1:1" x14ac:dyDescent="0.2">
      <c r="A4564" s="2"/>
    </row>
    <row r="4565" spans="1:1" x14ac:dyDescent="0.2">
      <c r="A4565" s="2"/>
    </row>
    <row r="4566" spans="1:1" x14ac:dyDescent="0.2">
      <c r="A4566" s="2"/>
    </row>
    <row r="4567" spans="1:1" x14ac:dyDescent="0.2">
      <c r="A4567" s="2"/>
    </row>
    <row r="4568" spans="1:1" x14ac:dyDescent="0.2">
      <c r="A4568" s="2"/>
    </row>
    <row r="4569" spans="1:1" x14ac:dyDescent="0.2">
      <c r="A4569" s="2"/>
    </row>
    <row r="4570" spans="1:1" x14ac:dyDescent="0.2">
      <c r="A4570" s="2"/>
    </row>
    <row r="4571" spans="1:1" x14ac:dyDescent="0.2">
      <c r="A4571" s="2"/>
    </row>
    <row r="4572" spans="1:1" x14ac:dyDescent="0.2">
      <c r="A4572" s="2"/>
    </row>
    <row r="4573" spans="1:1" x14ac:dyDescent="0.2">
      <c r="A4573" s="2"/>
    </row>
    <row r="4574" spans="1:1" x14ac:dyDescent="0.2">
      <c r="A4574" s="2"/>
    </row>
    <row r="4575" spans="1:1" x14ac:dyDescent="0.2">
      <c r="A4575" s="2"/>
    </row>
    <row r="4576" spans="1:1" x14ac:dyDescent="0.2">
      <c r="A4576" s="2"/>
    </row>
    <row r="4577" spans="1:1" x14ac:dyDescent="0.2">
      <c r="A4577" s="2"/>
    </row>
    <row r="4578" spans="1:1" x14ac:dyDescent="0.2">
      <c r="A4578" s="2"/>
    </row>
    <row r="4579" spans="1:1" x14ac:dyDescent="0.2">
      <c r="A4579" s="2"/>
    </row>
    <row r="4580" spans="1:1" x14ac:dyDescent="0.2">
      <c r="A4580" s="2"/>
    </row>
    <row r="4581" spans="1:1" x14ac:dyDescent="0.2">
      <c r="A4581" s="2"/>
    </row>
    <row r="4582" spans="1:1" x14ac:dyDescent="0.2">
      <c r="A4582" s="2"/>
    </row>
    <row r="4583" spans="1:1" x14ac:dyDescent="0.2">
      <c r="A4583" s="2"/>
    </row>
    <row r="4584" spans="1:1" x14ac:dyDescent="0.2">
      <c r="A4584" s="2"/>
    </row>
    <row r="4585" spans="1:1" x14ac:dyDescent="0.2">
      <c r="A4585" s="2"/>
    </row>
    <row r="4586" spans="1:1" x14ac:dyDescent="0.2">
      <c r="A4586" s="2"/>
    </row>
    <row r="4587" spans="1:1" x14ac:dyDescent="0.2">
      <c r="A4587" s="2"/>
    </row>
    <row r="4588" spans="1:1" x14ac:dyDescent="0.2">
      <c r="A4588" s="2"/>
    </row>
    <row r="4589" spans="1:1" x14ac:dyDescent="0.2">
      <c r="A4589" s="2"/>
    </row>
    <row r="4590" spans="1:1" x14ac:dyDescent="0.2">
      <c r="A4590" s="2"/>
    </row>
    <row r="4591" spans="1:1" x14ac:dyDescent="0.2">
      <c r="A4591" s="2"/>
    </row>
    <row r="4592" spans="1:1" x14ac:dyDescent="0.2">
      <c r="A4592" s="2"/>
    </row>
    <row r="4593" spans="1:1" x14ac:dyDescent="0.2">
      <c r="A4593" s="2"/>
    </row>
    <row r="4594" spans="1:1" x14ac:dyDescent="0.2">
      <c r="A4594" s="2"/>
    </row>
    <row r="4595" spans="1:1" x14ac:dyDescent="0.2">
      <c r="A4595" s="2"/>
    </row>
    <row r="4596" spans="1:1" x14ac:dyDescent="0.2">
      <c r="A4596" s="2"/>
    </row>
    <row r="4597" spans="1:1" x14ac:dyDescent="0.2">
      <c r="A4597" s="2"/>
    </row>
    <row r="4598" spans="1:1" x14ac:dyDescent="0.2">
      <c r="A4598" s="2"/>
    </row>
    <row r="4599" spans="1:1" x14ac:dyDescent="0.2">
      <c r="A4599" s="2"/>
    </row>
    <row r="4600" spans="1:1" x14ac:dyDescent="0.2">
      <c r="A4600" s="2"/>
    </row>
    <row r="4601" spans="1:1" x14ac:dyDescent="0.2">
      <c r="A4601" s="2"/>
    </row>
    <row r="4602" spans="1:1" x14ac:dyDescent="0.2">
      <c r="A4602" s="2"/>
    </row>
    <row r="4603" spans="1:1" x14ac:dyDescent="0.2">
      <c r="A4603" s="2"/>
    </row>
    <row r="4604" spans="1:1" x14ac:dyDescent="0.2">
      <c r="A4604" s="2"/>
    </row>
    <row r="4605" spans="1:1" x14ac:dyDescent="0.2">
      <c r="A4605" s="2"/>
    </row>
    <row r="4606" spans="1:1" x14ac:dyDescent="0.2">
      <c r="A4606" s="2"/>
    </row>
    <row r="4607" spans="1:1" x14ac:dyDescent="0.2">
      <c r="A4607" s="2"/>
    </row>
    <row r="4608" spans="1:1" x14ac:dyDescent="0.2">
      <c r="A4608" s="2"/>
    </row>
    <row r="4609" spans="1:1" x14ac:dyDescent="0.2">
      <c r="A4609" s="2"/>
    </row>
    <row r="4610" spans="1:1" x14ac:dyDescent="0.2">
      <c r="A4610" s="2"/>
    </row>
    <row r="4611" spans="1:1" x14ac:dyDescent="0.2">
      <c r="A4611" s="2"/>
    </row>
    <row r="4612" spans="1:1" x14ac:dyDescent="0.2">
      <c r="A4612" s="2"/>
    </row>
    <row r="4613" spans="1:1" x14ac:dyDescent="0.2">
      <c r="A4613" s="2"/>
    </row>
    <row r="4614" spans="1:1" x14ac:dyDescent="0.2">
      <c r="A4614" s="2"/>
    </row>
    <row r="4615" spans="1:1" x14ac:dyDescent="0.2">
      <c r="A4615" s="2"/>
    </row>
    <row r="4616" spans="1:1" x14ac:dyDescent="0.2">
      <c r="A4616" s="2"/>
    </row>
    <row r="4617" spans="1:1" x14ac:dyDescent="0.2">
      <c r="A4617" s="2"/>
    </row>
    <row r="4618" spans="1:1" x14ac:dyDescent="0.2">
      <c r="A4618" s="2"/>
    </row>
    <row r="4619" spans="1:1" x14ac:dyDescent="0.2">
      <c r="A4619" s="2"/>
    </row>
    <row r="4620" spans="1:1" x14ac:dyDescent="0.2">
      <c r="A4620" s="2"/>
    </row>
    <row r="4621" spans="1:1" x14ac:dyDescent="0.2">
      <c r="A4621" s="2"/>
    </row>
    <row r="4622" spans="1:1" x14ac:dyDescent="0.2">
      <c r="A4622" s="2"/>
    </row>
    <row r="4623" spans="1:1" x14ac:dyDescent="0.2">
      <c r="A4623" s="2"/>
    </row>
    <row r="4624" spans="1:1" x14ac:dyDescent="0.2">
      <c r="A4624" s="2"/>
    </row>
    <row r="4625" spans="1:1" x14ac:dyDescent="0.2">
      <c r="A4625" s="2"/>
    </row>
    <row r="4626" spans="1:1" x14ac:dyDescent="0.2">
      <c r="A4626" s="2"/>
    </row>
    <row r="4627" spans="1:1" x14ac:dyDescent="0.2">
      <c r="A4627" s="2"/>
    </row>
    <row r="4628" spans="1:1" x14ac:dyDescent="0.2">
      <c r="A4628" s="2"/>
    </row>
    <row r="4629" spans="1:1" x14ac:dyDescent="0.2">
      <c r="A4629" s="2"/>
    </row>
    <row r="4630" spans="1:1" x14ac:dyDescent="0.2">
      <c r="A4630" s="2"/>
    </row>
    <row r="4631" spans="1:1" x14ac:dyDescent="0.2">
      <c r="A4631" s="2"/>
    </row>
    <row r="4632" spans="1:1" x14ac:dyDescent="0.2">
      <c r="A4632" s="2"/>
    </row>
    <row r="4633" spans="1:1" x14ac:dyDescent="0.2">
      <c r="A4633" s="2"/>
    </row>
    <row r="4634" spans="1:1" x14ac:dyDescent="0.2">
      <c r="A4634" s="2"/>
    </row>
    <row r="4635" spans="1:1" x14ac:dyDescent="0.2">
      <c r="A4635" s="2"/>
    </row>
    <row r="4636" spans="1:1" x14ac:dyDescent="0.2">
      <c r="A4636" s="2"/>
    </row>
    <row r="4637" spans="1:1" x14ac:dyDescent="0.2">
      <c r="A4637" s="2"/>
    </row>
    <row r="4638" spans="1:1" x14ac:dyDescent="0.2">
      <c r="A4638" s="2"/>
    </row>
    <row r="4639" spans="1:1" x14ac:dyDescent="0.2">
      <c r="A4639" s="2"/>
    </row>
    <row r="4640" spans="1:1" x14ac:dyDescent="0.2">
      <c r="A4640" s="2"/>
    </row>
    <row r="4641" spans="1:1" x14ac:dyDescent="0.2">
      <c r="A4641" s="2"/>
    </row>
    <row r="4642" spans="1:1" x14ac:dyDescent="0.2">
      <c r="A4642" s="2"/>
    </row>
    <row r="4643" spans="1:1" x14ac:dyDescent="0.2">
      <c r="A4643" s="2"/>
    </row>
    <row r="4644" spans="1:1" x14ac:dyDescent="0.2">
      <c r="A4644" s="2"/>
    </row>
    <row r="4645" spans="1:1" x14ac:dyDescent="0.2">
      <c r="A4645" s="2"/>
    </row>
    <row r="4646" spans="1:1" x14ac:dyDescent="0.2">
      <c r="A4646" s="2"/>
    </row>
    <row r="4647" spans="1:1" x14ac:dyDescent="0.2">
      <c r="A4647" s="2"/>
    </row>
    <row r="4648" spans="1:1" x14ac:dyDescent="0.2">
      <c r="A4648" s="2"/>
    </row>
    <row r="4649" spans="1:1" x14ac:dyDescent="0.2">
      <c r="A4649" s="2"/>
    </row>
    <row r="4650" spans="1:1" x14ac:dyDescent="0.2">
      <c r="A4650" s="2"/>
    </row>
    <row r="4651" spans="1:1" x14ac:dyDescent="0.2">
      <c r="A4651" s="2"/>
    </row>
    <row r="4652" spans="1:1" x14ac:dyDescent="0.2">
      <c r="A4652" s="2"/>
    </row>
    <row r="4653" spans="1:1" x14ac:dyDescent="0.2">
      <c r="A4653" s="2"/>
    </row>
    <row r="4654" spans="1:1" x14ac:dyDescent="0.2">
      <c r="A4654" s="2"/>
    </row>
    <row r="4655" spans="1:1" x14ac:dyDescent="0.2">
      <c r="A4655" s="2"/>
    </row>
    <row r="4656" spans="1:1" x14ac:dyDescent="0.2">
      <c r="A4656" s="2"/>
    </row>
    <row r="4657" spans="1:1" x14ac:dyDescent="0.2">
      <c r="A4657" s="2"/>
    </row>
    <row r="4658" spans="1:1" x14ac:dyDescent="0.2">
      <c r="A4658" s="2"/>
    </row>
    <row r="4659" spans="1:1" x14ac:dyDescent="0.2">
      <c r="A4659" s="2"/>
    </row>
    <row r="4660" spans="1:1" x14ac:dyDescent="0.2">
      <c r="A4660" s="2"/>
    </row>
    <row r="4661" spans="1:1" x14ac:dyDescent="0.2">
      <c r="A4661" s="2"/>
    </row>
    <row r="4662" spans="1:1" x14ac:dyDescent="0.2">
      <c r="A4662" s="2"/>
    </row>
    <row r="4663" spans="1:1" x14ac:dyDescent="0.2">
      <c r="A4663" s="2"/>
    </row>
    <row r="4664" spans="1:1" x14ac:dyDescent="0.2">
      <c r="A4664" s="2"/>
    </row>
    <row r="4665" spans="1:1" x14ac:dyDescent="0.2">
      <c r="A4665" s="2"/>
    </row>
    <row r="4666" spans="1:1" x14ac:dyDescent="0.2">
      <c r="A4666" s="2"/>
    </row>
    <row r="4667" spans="1:1" x14ac:dyDescent="0.2">
      <c r="A4667" s="2"/>
    </row>
    <row r="4668" spans="1:1" x14ac:dyDescent="0.2">
      <c r="A4668" s="2"/>
    </row>
    <row r="4669" spans="1:1" x14ac:dyDescent="0.2">
      <c r="A4669" s="2"/>
    </row>
    <row r="4670" spans="1:1" x14ac:dyDescent="0.2">
      <c r="A4670" s="2"/>
    </row>
    <row r="4671" spans="1:1" x14ac:dyDescent="0.2">
      <c r="A4671" s="2"/>
    </row>
    <row r="4672" spans="1:1" x14ac:dyDescent="0.2">
      <c r="A4672" s="2"/>
    </row>
    <row r="4673" spans="1:1" x14ac:dyDescent="0.2">
      <c r="A4673" s="2"/>
    </row>
    <row r="4674" spans="1:1" x14ac:dyDescent="0.2">
      <c r="A4674" s="2"/>
    </row>
    <row r="4675" spans="1:1" x14ac:dyDescent="0.2">
      <c r="A4675" s="2"/>
    </row>
    <row r="4676" spans="1:1" x14ac:dyDescent="0.2">
      <c r="A4676" s="2"/>
    </row>
    <row r="4677" spans="1:1" x14ac:dyDescent="0.2">
      <c r="A4677" s="2"/>
    </row>
    <row r="4678" spans="1:1" x14ac:dyDescent="0.2">
      <c r="A4678" s="2"/>
    </row>
    <row r="4679" spans="1:1" x14ac:dyDescent="0.2">
      <c r="A4679" s="2"/>
    </row>
    <row r="4680" spans="1:1" x14ac:dyDescent="0.2">
      <c r="A4680" s="2"/>
    </row>
    <row r="4681" spans="1:1" x14ac:dyDescent="0.2">
      <c r="A4681" s="2"/>
    </row>
    <row r="4682" spans="1:1" x14ac:dyDescent="0.2">
      <c r="A4682" s="2"/>
    </row>
    <row r="4683" spans="1:1" x14ac:dyDescent="0.2">
      <c r="A4683" s="2"/>
    </row>
    <row r="4684" spans="1:1" x14ac:dyDescent="0.2">
      <c r="A4684" s="2"/>
    </row>
    <row r="4685" spans="1:1" x14ac:dyDescent="0.2">
      <c r="A4685" s="2"/>
    </row>
    <row r="4686" spans="1:1" x14ac:dyDescent="0.2">
      <c r="A4686" s="2"/>
    </row>
    <row r="4687" spans="1:1" x14ac:dyDescent="0.2">
      <c r="A4687" s="2"/>
    </row>
    <row r="4688" spans="1:1" x14ac:dyDescent="0.2">
      <c r="A4688" s="2"/>
    </row>
    <row r="4689" spans="1:1" x14ac:dyDescent="0.2">
      <c r="A4689" s="2"/>
    </row>
    <row r="4690" spans="1:1" x14ac:dyDescent="0.2">
      <c r="A4690" s="2"/>
    </row>
    <row r="4691" spans="1:1" x14ac:dyDescent="0.2">
      <c r="A4691" s="2"/>
    </row>
    <row r="4692" spans="1:1" x14ac:dyDescent="0.2">
      <c r="A4692" s="2"/>
    </row>
    <row r="4693" spans="1:1" x14ac:dyDescent="0.2">
      <c r="A4693" s="2"/>
    </row>
    <row r="4694" spans="1:1" x14ac:dyDescent="0.2">
      <c r="A4694" s="2"/>
    </row>
    <row r="4695" spans="1:1" x14ac:dyDescent="0.2">
      <c r="A4695" s="2"/>
    </row>
    <row r="4696" spans="1:1" x14ac:dyDescent="0.2">
      <c r="A4696" s="2"/>
    </row>
    <row r="4697" spans="1:1" x14ac:dyDescent="0.2">
      <c r="A4697" s="2"/>
    </row>
    <row r="4698" spans="1:1" x14ac:dyDescent="0.2">
      <c r="A4698" s="2"/>
    </row>
    <row r="4699" spans="1:1" x14ac:dyDescent="0.2">
      <c r="A4699" s="2"/>
    </row>
    <row r="4700" spans="1:1" x14ac:dyDescent="0.2">
      <c r="A4700" s="2"/>
    </row>
    <row r="4701" spans="1:1" x14ac:dyDescent="0.2">
      <c r="A4701" s="2"/>
    </row>
    <row r="4702" spans="1:1" x14ac:dyDescent="0.2">
      <c r="A4702" s="2"/>
    </row>
    <row r="4703" spans="1:1" x14ac:dyDescent="0.2">
      <c r="A4703" s="2"/>
    </row>
    <row r="4704" spans="1:1" x14ac:dyDescent="0.2">
      <c r="A4704" s="2"/>
    </row>
    <row r="4705" spans="1:1" x14ac:dyDescent="0.2">
      <c r="A4705" s="2"/>
    </row>
    <row r="4706" spans="1:1" x14ac:dyDescent="0.2">
      <c r="A4706" s="2"/>
    </row>
    <row r="4707" spans="1:1" x14ac:dyDescent="0.2">
      <c r="A4707" s="2"/>
    </row>
    <row r="4708" spans="1:1" x14ac:dyDescent="0.2">
      <c r="A4708" s="2"/>
    </row>
    <row r="4709" spans="1:1" x14ac:dyDescent="0.2">
      <c r="A4709" s="2"/>
    </row>
    <row r="4710" spans="1:1" x14ac:dyDescent="0.2">
      <c r="A4710" s="2"/>
    </row>
    <row r="4711" spans="1:1" x14ac:dyDescent="0.2">
      <c r="A4711" s="2"/>
    </row>
    <row r="4712" spans="1:1" x14ac:dyDescent="0.2">
      <c r="A4712" s="2"/>
    </row>
    <row r="4713" spans="1:1" x14ac:dyDescent="0.2">
      <c r="A4713" s="2"/>
    </row>
    <row r="4714" spans="1:1" x14ac:dyDescent="0.2">
      <c r="A4714" s="2"/>
    </row>
    <row r="4715" spans="1:1" x14ac:dyDescent="0.2">
      <c r="A4715" s="2"/>
    </row>
    <row r="4716" spans="1:1" x14ac:dyDescent="0.2">
      <c r="A4716" s="2"/>
    </row>
    <row r="4717" spans="1:1" x14ac:dyDescent="0.2">
      <c r="A4717" s="2"/>
    </row>
    <row r="4718" spans="1:1" x14ac:dyDescent="0.2">
      <c r="A4718" s="2"/>
    </row>
    <row r="4719" spans="1:1" x14ac:dyDescent="0.2">
      <c r="A4719" s="2"/>
    </row>
    <row r="4720" spans="1:1" x14ac:dyDescent="0.2">
      <c r="A4720" s="2"/>
    </row>
    <row r="4721" spans="1:1" x14ac:dyDescent="0.2">
      <c r="A4721" s="2"/>
    </row>
    <row r="4722" spans="1:1" x14ac:dyDescent="0.2">
      <c r="A4722" s="2"/>
    </row>
    <row r="4723" spans="1:1" x14ac:dyDescent="0.2">
      <c r="A4723" s="2"/>
    </row>
    <row r="4724" spans="1:1" x14ac:dyDescent="0.2">
      <c r="A4724" s="2"/>
    </row>
    <row r="4725" spans="1:1" x14ac:dyDescent="0.2">
      <c r="A4725" s="2"/>
    </row>
    <row r="4726" spans="1:1" x14ac:dyDescent="0.2">
      <c r="A4726" s="2"/>
    </row>
    <row r="4727" spans="1:1" x14ac:dyDescent="0.2">
      <c r="A4727" s="2"/>
    </row>
    <row r="4728" spans="1:1" x14ac:dyDescent="0.2">
      <c r="A4728" s="2"/>
    </row>
    <row r="4729" spans="1:1" x14ac:dyDescent="0.2">
      <c r="A4729" s="2"/>
    </row>
    <row r="4730" spans="1:1" x14ac:dyDescent="0.2">
      <c r="A4730" s="2"/>
    </row>
    <row r="4731" spans="1:1" x14ac:dyDescent="0.2">
      <c r="A4731" s="2"/>
    </row>
    <row r="4732" spans="1:1" x14ac:dyDescent="0.2">
      <c r="A4732" s="2"/>
    </row>
    <row r="4733" spans="1:1" x14ac:dyDescent="0.2">
      <c r="A4733" s="2"/>
    </row>
    <row r="4734" spans="1:1" x14ac:dyDescent="0.2">
      <c r="A4734" s="2"/>
    </row>
    <row r="4735" spans="1:1" x14ac:dyDescent="0.2">
      <c r="A4735" s="2"/>
    </row>
    <row r="4736" spans="1:1" x14ac:dyDescent="0.2">
      <c r="A4736" s="2"/>
    </row>
    <row r="4737" spans="1:1" x14ac:dyDescent="0.2">
      <c r="A4737" s="2"/>
    </row>
    <row r="4738" spans="1:1" x14ac:dyDescent="0.2">
      <c r="A4738" s="2"/>
    </row>
    <row r="4739" spans="1:1" x14ac:dyDescent="0.2">
      <c r="A4739" s="2"/>
    </row>
    <row r="4740" spans="1:1" x14ac:dyDescent="0.2">
      <c r="A4740" s="2"/>
    </row>
    <row r="4741" spans="1:1" x14ac:dyDescent="0.2">
      <c r="A4741" s="2"/>
    </row>
    <row r="4742" spans="1:1" x14ac:dyDescent="0.2">
      <c r="A4742" s="2"/>
    </row>
    <row r="4743" spans="1:1" x14ac:dyDescent="0.2">
      <c r="A4743" s="2"/>
    </row>
    <row r="4744" spans="1:1" x14ac:dyDescent="0.2">
      <c r="A4744" s="2"/>
    </row>
    <row r="4745" spans="1:1" x14ac:dyDescent="0.2">
      <c r="A4745" s="2"/>
    </row>
    <row r="4746" spans="1:1" x14ac:dyDescent="0.2">
      <c r="A4746" s="2"/>
    </row>
    <row r="4747" spans="1:1" x14ac:dyDescent="0.2">
      <c r="A4747" s="2"/>
    </row>
    <row r="4748" spans="1:1" x14ac:dyDescent="0.2">
      <c r="A4748" s="2"/>
    </row>
    <row r="4749" spans="1:1" x14ac:dyDescent="0.2">
      <c r="A4749" s="2"/>
    </row>
    <row r="4750" spans="1:1" x14ac:dyDescent="0.2">
      <c r="A4750" s="2"/>
    </row>
    <row r="4751" spans="1:1" x14ac:dyDescent="0.2">
      <c r="A4751" s="2"/>
    </row>
    <row r="4752" spans="1:1" x14ac:dyDescent="0.2">
      <c r="A4752" s="2"/>
    </row>
    <row r="4753" spans="1:1" x14ac:dyDescent="0.2">
      <c r="A4753" s="2"/>
    </row>
    <row r="4754" spans="1:1" x14ac:dyDescent="0.2">
      <c r="A4754" s="2"/>
    </row>
    <row r="4755" spans="1:1" x14ac:dyDescent="0.2">
      <c r="A4755" s="2"/>
    </row>
    <row r="4756" spans="1:1" x14ac:dyDescent="0.2">
      <c r="A4756" s="2"/>
    </row>
    <row r="4757" spans="1:1" x14ac:dyDescent="0.2">
      <c r="A4757" s="2"/>
    </row>
    <row r="4758" spans="1:1" x14ac:dyDescent="0.2">
      <c r="A4758" s="2"/>
    </row>
    <row r="4759" spans="1:1" x14ac:dyDescent="0.2">
      <c r="A4759" s="2"/>
    </row>
    <row r="4760" spans="1:1" x14ac:dyDescent="0.2">
      <c r="A4760" s="2"/>
    </row>
    <row r="4761" spans="1:1" x14ac:dyDescent="0.2">
      <c r="A4761" s="2"/>
    </row>
    <row r="4762" spans="1:1" x14ac:dyDescent="0.2">
      <c r="A4762" s="2"/>
    </row>
    <row r="4763" spans="1:1" x14ac:dyDescent="0.2">
      <c r="A4763" s="2"/>
    </row>
    <row r="4764" spans="1:1" x14ac:dyDescent="0.2">
      <c r="A4764" s="2"/>
    </row>
    <row r="4765" spans="1:1" x14ac:dyDescent="0.2">
      <c r="A4765" s="2"/>
    </row>
    <row r="4766" spans="1:1" x14ac:dyDescent="0.2">
      <c r="A4766" s="2"/>
    </row>
    <row r="4767" spans="1:1" x14ac:dyDescent="0.2">
      <c r="A4767" s="2"/>
    </row>
    <row r="4768" spans="1:1" x14ac:dyDescent="0.2">
      <c r="A4768" s="2"/>
    </row>
    <row r="4769" spans="1:1" x14ac:dyDescent="0.2">
      <c r="A4769" s="2"/>
    </row>
    <row r="4770" spans="1:1" x14ac:dyDescent="0.2">
      <c r="A4770" s="2"/>
    </row>
    <row r="4771" spans="1:1" x14ac:dyDescent="0.2">
      <c r="A4771" s="2"/>
    </row>
    <row r="4772" spans="1:1" x14ac:dyDescent="0.2">
      <c r="A4772" s="2"/>
    </row>
    <row r="4773" spans="1:1" x14ac:dyDescent="0.2">
      <c r="A4773" s="2"/>
    </row>
    <row r="4774" spans="1:1" x14ac:dyDescent="0.2">
      <c r="A4774" s="2"/>
    </row>
    <row r="4775" spans="1:1" x14ac:dyDescent="0.2">
      <c r="A4775" s="2"/>
    </row>
    <row r="4776" spans="1:1" x14ac:dyDescent="0.2">
      <c r="A4776" s="2"/>
    </row>
    <row r="4777" spans="1:1" x14ac:dyDescent="0.2">
      <c r="A4777" s="2"/>
    </row>
    <row r="4778" spans="1:1" x14ac:dyDescent="0.2">
      <c r="A4778" s="2"/>
    </row>
    <row r="4779" spans="1:1" x14ac:dyDescent="0.2">
      <c r="A4779" s="2"/>
    </row>
    <row r="4780" spans="1:1" x14ac:dyDescent="0.2">
      <c r="A4780" s="2"/>
    </row>
    <row r="4781" spans="1:1" x14ac:dyDescent="0.2">
      <c r="A4781" s="2"/>
    </row>
    <row r="4782" spans="1:1" x14ac:dyDescent="0.2">
      <c r="A4782" s="2"/>
    </row>
    <row r="4783" spans="1:1" x14ac:dyDescent="0.2">
      <c r="A4783" s="2"/>
    </row>
    <row r="4784" spans="1:1" x14ac:dyDescent="0.2">
      <c r="A4784" s="2"/>
    </row>
    <row r="4785" spans="1:1" x14ac:dyDescent="0.2">
      <c r="A4785" s="2"/>
    </row>
    <row r="4786" spans="1:1" x14ac:dyDescent="0.2">
      <c r="A4786" s="2"/>
    </row>
    <row r="4787" spans="1:1" x14ac:dyDescent="0.2">
      <c r="A4787" s="2"/>
    </row>
    <row r="4788" spans="1:1" x14ac:dyDescent="0.2">
      <c r="A4788" s="2"/>
    </row>
    <row r="4789" spans="1:1" x14ac:dyDescent="0.2">
      <c r="A4789" s="2"/>
    </row>
    <row r="4790" spans="1:1" x14ac:dyDescent="0.2">
      <c r="A4790" s="2"/>
    </row>
    <row r="4791" spans="1:1" x14ac:dyDescent="0.2">
      <c r="A4791" s="2"/>
    </row>
    <row r="4792" spans="1:1" x14ac:dyDescent="0.2">
      <c r="A4792" s="2"/>
    </row>
    <row r="4793" spans="1:1" x14ac:dyDescent="0.2">
      <c r="A4793" s="2"/>
    </row>
    <row r="4794" spans="1:1" x14ac:dyDescent="0.2">
      <c r="A4794" s="2"/>
    </row>
    <row r="4795" spans="1:1" x14ac:dyDescent="0.2">
      <c r="A4795" s="2"/>
    </row>
    <row r="4796" spans="1:1" x14ac:dyDescent="0.2">
      <c r="A4796" s="2"/>
    </row>
    <row r="4797" spans="1:1" x14ac:dyDescent="0.2">
      <c r="A4797" s="2"/>
    </row>
    <row r="4798" spans="1:1" x14ac:dyDescent="0.2">
      <c r="A4798" s="2"/>
    </row>
    <row r="4799" spans="1:1" x14ac:dyDescent="0.2">
      <c r="A4799" s="2"/>
    </row>
    <row r="4800" spans="1:1" x14ac:dyDescent="0.2">
      <c r="A4800" s="2"/>
    </row>
    <row r="4801" spans="1:1" x14ac:dyDescent="0.2">
      <c r="A4801" s="2"/>
    </row>
    <row r="4802" spans="1:1" x14ac:dyDescent="0.2">
      <c r="A4802" s="2"/>
    </row>
    <row r="4803" spans="1:1" x14ac:dyDescent="0.2">
      <c r="A4803" s="2"/>
    </row>
    <row r="4804" spans="1:1" x14ac:dyDescent="0.2">
      <c r="A4804" s="2"/>
    </row>
    <row r="4805" spans="1:1" x14ac:dyDescent="0.2">
      <c r="A4805" s="2"/>
    </row>
    <row r="4806" spans="1:1" x14ac:dyDescent="0.2">
      <c r="A4806" s="2"/>
    </row>
    <row r="4807" spans="1:1" x14ac:dyDescent="0.2">
      <c r="A4807" s="2"/>
    </row>
    <row r="4808" spans="1:1" x14ac:dyDescent="0.2">
      <c r="A4808" s="2"/>
    </row>
    <row r="4809" spans="1:1" x14ac:dyDescent="0.2">
      <c r="A4809" s="2"/>
    </row>
    <row r="4810" spans="1:1" x14ac:dyDescent="0.2">
      <c r="A4810" s="2"/>
    </row>
    <row r="4811" spans="1:1" x14ac:dyDescent="0.2">
      <c r="A4811" s="2"/>
    </row>
    <row r="4812" spans="1:1" x14ac:dyDescent="0.2">
      <c r="A4812" s="2"/>
    </row>
    <row r="4813" spans="1:1" x14ac:dyDescent="0.2">
      <c r="A4813" s="2"/>
    </row>
    <row r="4814" spans="1:1" x14ac:dyDescent="0.2">
      <c r="A4814" s="2"/>
    </row>
    <row r="4815" spans="1:1" x14ac:dyDescent="0.2">
      <c r="A4815" s="2"/>
    </row>
    <row r="4816" spans="1:1" x14ac:dyDescent="0.2">
      <c r="A4816" s="2"/>
    </row>
    <row r="4817" spans="1:1" x14ac:dyDescent="0.2">
      <c r="A4817" s="2"/>
    </row>
    <row r="4818" spans="1:1" x14ac:dyDescent="0.2">
      <c r="A4818" s="2"/>
    </row>
    <row r="4819" spans="1:1" x14ac:dyDescent="0.2">
      <c r="A4819" s="2"/>
    </row>
    <row r="4820" spans="1:1" x14ac:dyDescent="0.2">
      <c r="A4820" s="2"/>
    </row>
    <row r="4821" spans="1:1" x14ac:dyDescent="0.2">
      <c r="A4821" s="2"/>
    </row>
    <row r="4822" spans="1:1" x14ac:dyDescent="0.2">
      <c r="A4822" s="2"/>
    </row>
    <row r="4823" spans="1:1" x14ac:dyDescent="0.2">
      <c r="A4823" s="2"/>
    </row>
    <row r="4824" spans="1:1" x14ac:dyDescent="0.2">
      <c r="A4824" s="2"/>
    </row>
    <row r="4825" spans="1:1" x14ac:dyDescent="0.2">
      <c r="A4825" s="2"/>
    </row>
    <row r="4826" spans="1:1" x14ac:dyDescent="0.2">
      <c r="A4826" s="2"/>
    </row>
    <row r="4827" spans="1:1" x14ac:dyDescent="0.2">
      <c r="A4827" s="2"/>
    </row>
    <row r="4828" spans="1:1" x14ac:dyDescent="0.2">
      <c r="A4828" s="2"/>
    </row>
    <row r="4829" spans="1:1" x14ac:dyDescent="0.2">
      <c r="A4829" s="2"/>
    </row>
    <row r="4830" spans="1:1" x14ac:dyDescent="0.2">
      <c r="A4830" s="2"/>
    </row>
    <row r="4831" spans="1:1" x14ac:dyDescent="0.2">
      <c r="A4831" s="2"/>
    </row>
    <row r="4832" spans="1:1" x14ac:dyDescent="0.2">
      <c r="A4832" s="2"/>
    </row>
    <row r="4833" spans="1:1" x14ac:dyDescent="0.2">
      <c r="A4833" s="2"/>
    </row>
    <row r="4834" spans="1:1" x14ac:dyDescent="0.2">
      <c r="A4834" s="2"/>
    </row>
    <row r="4835" spans="1:1" x14ac:dyDescent="0.2">
      <c r="A4835" s="2"/>
    </row>
    <row r="4836" spans="1:1" x14ac:dyDescent="0.2">
      <c r="A4836" s="2"/>
    </row>
    <row r="4837" spans="1:1" x14ac:dyDescent="0.2">
      <c r="A4837" s="2"/>
    </row>
    <row r="4838" spans="1:1" x14ac:dyDescent="0.2">
      <c r="A4838" s="2"/>
    </row>
    <row r="4839" spans="1:1" x14ac:dyDescent="0.2">
      <c r="A4839" s="2"/>
    </row>
    <row r="4840" spans="1:1" x14ac:dyDescent="0.2">
      <c r="A4840" s="2"/>
    </row>
    <row r="4841" spans="1:1" x14ac:dyDescent="0.2">
      <c r="A4841" s="2"/>
    </row>
    <row r="4842" spans="1:1" x14ac:dyDescent="0.2">
      <c r="A4842" s="2"/>
    </row>
    <row r="4843" spans="1:1" x14ac:dyDescent="0.2">
      <c r="A4843" s="2"/>
    </row>
    <row r="4844" spans="1:1" x14ac:dyDescent="0.2">
      <c r="A4844" s="2"/>
    </row>
    <row r="4845" spans="1:1" x14ac:dyDescent="0.2">
      <c r="A4845" s="2"/>
    </row>
    <row r="4846" spans="1:1" x14ac:dyDescent="0.2">
      <c r="A4846" s="2"/>
    </row>
    <row r="4847" spans="1:1" x14ac:dyDescent="0.2">
      <c r="A4847" s="2"/>
    </row>
    <row r="4848" spans="1:1" x14ac:dyDescent="0.2">
      <c r="A4848" s="2"/>
    </row>
    <row r="4849" spans="1:1" x14ac:dyDescent="0.2">
      <c r="A4849" s="2"/>
    </row>
    <row r="4850" spans="1:1" x14ac:dyDescent="0.2">
      <c r="A4850" s="2"/>
    </row>
    <row r="4851" spans="1:1" x14ac:dyDescent="0.2">
      <c r="A4851" s="2"/>
    </row>
    <row r="4852" spans="1:1" x14ac:dyDescent="0.2">
      <c r="A4852" s="2"/>
    </row>
    <row r="4853" spans="1:1" x14ac:dyDescent="0.2">
      <c r="A4853" s="2"/>
    </row>
    <row r="4854" spans="1:1" x14ac:dyDescent="0.2">
      <c r="A4854" s="2"/>
    </row>
    <row r="4855" spans="1:1" x14ac:dyDescent="0.2">
      <c r="A4855" s="2"/>
    </row>
    <row r="4856" spans="1:1" x14ac:dyDescent="0.2">
      <c r="A4856" s="2"/>
    </row>
    <row r="4857" spans="1:1" x14ac:dyDescent="0.2">
      <c r="A4857" s="2"/>
    </row>
    <row r="4858" spans="1:1" x14ac:dyDescent="0.2">
      <c r="A4858" s="2"/>
    </row>
    <row r="4859" spans="1:1" x14ac:dyDescent="0.2">
      <c r="A4859" s="2"/>
    </row>
    <row r="4860" spans="1:1" x14ac:dyDescent="0.2">
      <c r="A4860" s="2"/>
    </row>
    <row r="4861" spans="1:1" x14ac:dyDescent="0.2">
      <c r="A4861" s="2"/>
    </row>
    <row r="4862" spans="1:1" x14ac:dyDescent="0.2">
      <c r="A4862" s="2"/>
    </row>
    <row r="4863" spans="1:1" x14ac:dyDescent="0.2">
      <c r="A4863" s="2"/>
    </row>
    <row r="4864" spans="1:1" x14ac:dyDescent="0.2">
      <c r="A4864" s="2"/>
    </row>
    <row r="4865" spans="1:1" x14ac:dyDescent="0.2">
      <c r="A4865" s="2"/>
    </row>
    <row r="4866" spans="1:1" x14ac:dyDescent="0.2">
      <c r="A4866" s="2"/>
    </row>
    <row r="4867" spans="1:1" x14ac:dyDescent="0.2">
      <c r="A4867" s="2"/>
    </row>
    <row r="4868" spans="1:1" x14ac:dyDescent="0.2">
      <c r="A4868" s="2"/>
    </row>
    <row r="4869" spans="1:1" x14ac:dyDescent="0.2">
      <c r="A4869" s="2"/>
    </row>
    <row r="4870" spans="1:1" x14ac:dyDescent="0.2">
      <c r="A4870" s="2"/>
    </row>
    <row r="4871" spans="1:1" x14ac:dyDescent="0.2">
      <c r="A4871" s="2"/>
    </row>
    <row r="4872" spans="1:1" x14ac:dyDescent="0.2">
      <c r="A4872" s="2"/>
    </row>
    <row r="4873" spans="1:1" x14ac:dyDescent="0.2">
      <c r="A4873" s="2"/>
    </row>
    <row r="4874" spans="1:1" x14ac:dyDescent="0.2">
      <c r="A4874" s="2"/>
    </row>
    <row r="4875" spans="1:1" x14ac:dyDescent="0.2">
      <c r="A4875" s="2"/>
    </row>
    <row r="4876" spans="1:1" x14ac:dyDescent="0.2">
      <c r="A4876" s="2"/>
    </row>
    <row r="4877" spans="1:1" x14ac:dyDescent="0.2">
      <c r="A4877" s="2"/>
    </row>
    <row r="4878" spans="1:1" x14ac:dyDescent="0.2">
      <c r="A4878" s="2"/>
    </row>
    <row r="4879" spans="1:1" x14ac:dyDescent="0.2">
      <c r="A4879" s="2"/>
    </row>
    <row r="4880" spans="1:1" x14ac:dyDescent="0.2">
      <c r="A4880" s="2"/>
    </row>
    <row r="4881" spans="1:1" x14ac:dyDescent="0.2">
      <c r="A4881" s="2"/>
    </row>
    <row r="4882" spans="1:1" x14ac:dyDescent="0.2">
      <c r="A4882" s="2"/>
    </row>
    <row r="4883" spans="1:1" x14ac:dyDescent="0.2">
      <c r="A4883" s="2"/>
    </row>
    <row r="4884" spans="1:1" x14ac:dyDescent="0.2">
      <c r="A4884" s="2"/>
    </row>
    <row r="4885" spans="1:1" x14ac:dyDescent="0.2">
      <c r="A4885" s="2"/>
    </row>
    <row r="4886" spans="1:1" x14ac:dyDescent="0.2">
      <c r="A4886" s="2"/>
    </row>
    <row r="4887" spans="1:1" x14ac:dyDescent="0.2">
      <c r="A4887" s="2"/>
    </row>
    <row r="4888" spans="1:1" x14ac:dyDescent="0.2">
      <c r="A4888" s="2"/>
    </row>
    <row r="4889" spans="1:1" x14ac:dyDescent="0.2">
      <c r="A4889" s="2"/>
    </row>
    <row r="4890" spans="1:1" x14ac:dyDescent="0.2">
      <c r="A4890" s="2"/>
    </row>
    <row r="4891" spans="1:1" x14ac:dyDescent="0.2">
      <c r="A4891" s="2"/>
    </row>
    <row r="4892" spans="1:1" x14ac:dyDescent="0.2">
      <c r="A4892" s="2"/>
    </row>
    <row r="4893" spans="1:1" x14ac:dyDescent="0.2">
      <c r="A4893" s="2"/>
    </row>
    <row r="4894" spans="1:1" x14ac:dyDescent="0.2">
      <c r="A4894" s="2"/>
    </row>
    <row r="4895" spans="1:1" x14ac:dyDescent="0.2">
      <c r="A4895" s="2"/>
    </row>
    <row r="4896" spans="1:1" x14ac:dyDescent="0.2">
      <c r="A4896" s="2"/>
    </row>
    <row r="4897" spans="1:1" x14ac:dyDescent="0.2">
      <c r="A4897" s="2"/>
    </row>
    <row r="4898" spans="1:1" x14ac:dyDescent="0.2">
      <c r="A4898" s="2"/>
    </row>
    <row r="4899" spans="1:1" x14ac:dyDescent="0.2">
      <c r="A4899" s="2"/>
    </row>
    <row r="4900" spans="1:1" x14ac:dyDescent="0.2">
      <c r="A4900" s="2"/>
    </row>
    <row r="4901" spans="1:1" x14ac:dyDescent="0.2">
      <c r="A4901" s="2"/>
    </row>
    <row r="4902" spans="1:1" x14ac:dyDescent="0.2">
      <c r="A4902" s="2"/>
    </row>
    <row r="4903" spans="1:1" x14ac:dyDescent="0.2">
      <c r="A4903" s="2"/>
    </row>
    <row r="4904" spans="1:1" x14ac:dyDescent="0.2">
      <c r="A4904" s="2"/>
    </row>
    <row r="4905" spans="1:1" x14ac:dyDescent="0.2">
      <c r="A4905" s="2"/>
    </row>
    <row r="4906" spans="1:1" x14ac:dyDescent="0.2">
      <c r="A4906" s="2"/>
    </row>
    <row r="4907" spans="1:1" x14ac:dyDescent="0.2">
      <c r="A4907" s="2"/>
    </row>
    <row r="4908" spans="1:1" x14ac:dyDescent="0.2">
      <c r="A4908" s="2"/>
    </row>
    <row r="4909" spans="1:1" x14ac:dyDescent="0.2">
      <c r="A4909" s="2"/>
    </row>
    <row r="4910" spans="1:1" x14ac:dyDescent="0.2">
      <c r="A4910" s="2"/>
    </row>
    <row r="4911" spans="1:1" x14ac:dyDescent="0.2">
      <c r="A4911" s="2"/>
    </row>
    <row r="4912" spans="1:1" x14ac:dyDescent="0.2">
      <c r="A4912" s="2"/>
    </row>
    <row r="4913" spans="1:1" x14ac:dyDescent="0.2">
      <c r="A4913" s="2"/>
    </row>
    <row r="4914" spans="1:1" x14ac:dyDescent="0.2">
      <c r="A4914" s="2"/>
    </row>
    <row r="4915" spans="1:1" x14ac:dyDescent="0.2">
      <c r="A4915" s="2"/>
    </row>
    <row r="4916" spans="1:1" x14ac:dyDescent="0.2">
      <c r="A4916" s="2"/>
    </row>
    <row r="4917" spans="1:1" x14ac:dyDescent="0.2">
      <c r="A4917" s="2"/>
    </row>
    <row r="4918" spans="1:1" x14ac:dyDescent="0.2">
      <c r="A4918" s="2"/>
    </row>
    <row r="4919" spans="1:1" x14ac:dyDescent="0.2">
      <c r="A4919" s="2"/>
    </row>
    <row r="4920" spans="1:1" x14ac:dyDescent="0.2">
      <c r="A4920" s="2"/>
    </row>
    <row r="4921" spans="1:1" x14ac:dyDescent="0.2">
      <c r="A4921" s="2"/>
    </row>
    <row r="4922" spans="1:1" x14ac:dyDescent="0.2">
      <c r="A4922" s="2"/>
    </row>
    <row r="4923" spans="1:1" x14ac:dyDescent="0.2">
      <c r="A4923" s="2"/>
    </row>
    <row r="4924" spans="1:1" x14ac:dyDescent="0.2">
      <c r="A4924" s="2"/>
    </row>
    <row r="4925" spans="1:1" x14ac:dyDescent="0.2">
      <c r="A4925" s="2"/>
    </row>
    <row r="4926" spans="1:1" x14ac:dyDescent="0.2">
      <c r="A4926" s="2"/>
    </row>
    <row r="4927" spans="1:1" x14ac:dyDescent="0.2">
      <c r="A4927" s="2"/>
    </row>
    <row r="4928" spans="1:1" x14ac:dyDescent="0.2">
      <c r="A4928" s="2"/>
    </row>
    <row r="4929" spans="1:1" x14ac:dyDescent="0.2">
      <c r="A4929" s="2"/>
    </row>
    <row r="4930" spans="1:1" x14ac:dyDescent="0.2">
      <c r="A4930" s="2"/>
    </row>
    <row r="4931" spans="1:1" x14ac:dyDescent="0.2">
      <c r="A4931" s="2"/>
    </row>
    <row r="4932" spans="1:1" x14ac:dyDescent="0.2">
      <c r="A4932" s="2"/>
    </row>
    <row r="4933" spans="1:1" x14ac:dyDescent="0.2">
      <c r="A4933" s="2"/>
    </row>
    <row r="4934" spans="1:1" x14ac:dyDescent="0.2">
      <c r="A4934" s="2"/>
    </row>
    <row r="4935" spans="1:1" x14ac:dyDescent="0.2">
      <c r="A4935" s="2"/>
    </row>
    <row r="4936" spans="1:1" x14ac:dyDescent="0.2">
      <c r="A4936" s="2"/>
    </row>
    <row r="4937" spans="1:1" x14ac:dyDescent="0.2">
      <c r="A4937" s="2"/>
    </row>
    <row r="4938" spans="1:1" x14ac:dyDescent="0.2">
      <c r="A4938" s="2"/>
    </row>
    <row r="4939" spans="1:1" x14ac:dyDescent="0.2">
      <c r="A4939" s="2"/>
    </row>
    <row r="4940" spans="1:1" x14ac:dyDescent="0.2">
      <c r="A4940" s="2"/>
    </row>
    <row r="4941" spans="1:1" x14ac:dyDescent="0.2">
      <c r="A4941" s="2"/>
    </row>
    <row r="4942" spans="1:1" x14ac:dyDescent="0.2">
      <c r="A4942" s="2"/>
    </row>
    <row r="4943" spans="1:1" x14ac:dyDescent="0.2">
      <c r="A4943" s="2"/>
    </row>
    <row r="4944" spans="1:1" x14ac:dyDescent="0.2">
      <c r="A4944" s="2"/>
    </row>
    <row r="4945" spans="1:1" x14ac:dyDescent="0.2">
      <c r="A4945" s="2"/>
    </row>
    <row r="4946" spans="1:1" x14ac:dyDescent="0.2">
      <c r="A4946" s="2"/>
    </row>
    <row r="4947" spans="1:1" x14ac:dyDescent="0.2">
      <c r="A4947" s="2"/>
    </row>
    <row r="4948" spans="1:1" x14ac:dyDescent="0.2">
      <c r="A4948" s="2"/>
    </row>
    <row r="4949" spans="1:1" x14ac:dyDescent="0.2">
      <c r="A4949" s="2"/>
    </row>
    <row r="4950" spans="1:1" x14ac:dyDescent="0.2">
      <c r="A4950" s="2"/>
    </row>
    <row r="4951" spans="1:1" x14ac:dyDescent="0.2">
      <c r="A4951" s="2"/>
    </row>
    <row r="4952" spans="1:1" x14ac:dyDescent="0.2">
      <c r="A4952" s="2"/>
    </row>
    <row r="4953" spans="1:1" x14ac:dyDescent="0.2">
      <c r="A4953" s="2"/>
    </row>
    <row r="4954" spans="1:1" x14ac:dyDescent="0.2">
      <c r="A4954" s="2"/>
    </row>
    <row r="4955" spans="1:1" x14ac:dyDescent="0.2">
      <c r="A4955" s="2"/>
    </row>
    <row r="4956" spans="1:1" x14ac:dyDescent="0.2">
      <c r="A4956" s="2"/>
    </row>
    <row r="4957" spans="1:1" x14ac:dyDescent="0.2">
      <c r="A4957" s="2"/>
    </row>
    <row r="4958" spans="1:1" x14ac:dyDescent="0.2">
      <c r="A4958" s="2"/>
    </row>
    <row r="4959" spans="1:1" x14ac:dyDescent="0.2">
      <c r="A4959" s="2"/>
    </row>
    <row r="4960" spans="1:1" x14ac:dyDescent="0.2">
      <c r="A4960" s="2"/>
    </row>
    <row r="4961" spans="1:1" x14ac:dyDescent="0.2">
      <c r="A4961" s="2"/>
    </row>
    <row r="4962" spans="1:1" x14ac:dyDescent="0.2">
      <c r="A4962" s="2"/>
    </row>
    <row r="4963" spans="1:1" x14ac:dyDescent="0.2">
      <c r="A4963" s="2"/>
    </row>
    <row r="4964" spans="1:1" x14ac:dyDescent="0.2">
      <c r="A4964" s="2"/>
    </row>
    <row r="4965" spans="1:1" x14ac:dyDescent="0.2">
      <c r="A4965" s="2"/>
    </row>
    <row r="4966" spans="1:1" x14ac:dyDescent="0.2">
      <c r="A4966" s="2"/>
    </row>
    <row r="4967" spans="1:1" x14ac:dyDescent="0.2">
      <c r="A4967" s="2"/>
    </row>
    <row r="4968" spans="1:1" x14ac:dyDescent="0.2">
      <c r="A4968" s="2"/>
    </row>
    <row r="4969" spans="1:1" x14ac:dyDescent="0.2">
      <c r="A4969" s="2"/>
    </row>
    <row r="4970" spans="1:1" x14ac:dyDescent="0.2">
      <c r="A4970" s="2"/>
    </row>
    <row r="4971" spans="1:1" x14ac:dyDescent="0.2">
      <c r="A4971" s="2"/>
    </row>
    <row r="4972" spans="1:1" x14ac:dyDescent="0.2">
      <c r="A4972" s="2"/>
    </row>
    <row r="4973" spans="1:1" x14ac:dyDescent="0.2">
      <c r="A4973" s="2"/>
    </row>
    <row r="4974" spans="1:1" x14ac:dyDescent="0.2">
      <c r="A4974" s="2"/>
    </row>
    <row r="4975" spans="1:1" x14ac:dyDescent="0.2">
      <c r="A4975" s="2"/>
    </row>
    <row r="4976" spans="1:1" x14ac:dyDescent="0.2">
      <c r="A4976" s="2"/>
    </row>
    <row r="4977" spans="1:1" x14ac:dyDescent="0.2">
      <c r="A4977" s="2"/>
    </row>
    <row r="4978" spans="1:1" x14ac:dyDescent="0.2">
      <c r="A4978" s="2"/>
    </row>
    <row r="4979" spans="1:1" x14ac:dyDescent="0.2">
      <c r="A4979" s="2"/>
    </row>
    <row r="4980" spans="1:1" x14ac:dyDescent="0.2">
      <c r="A4980" s="2"/>
    </row>
    <row r="4981" spans="1:1" x14ac:dyDescent="0.2">
      <c r="A4981" s="2"/>
    </row>
    <row r="4982" spans="1:1" x14ac:dyDescent="0.2">
      <c r="A4982" s="2"/>
    </row>
    <row r="4983" spans="1:1" x14ac:dyDescent="0.2">
      <c r="A4983" s="2"/>
    </row>
    <row r="4984" spans="1:1" x14ac:dyDescent="0.2">
      <c r="A4984" s="2"/>
    </row>
    <row r="4985" spans="1:1" x14ac:dyDescent="0.2">
      <c r="A4985" s="2"/>
    </row>
    <row r="4986" spans="1:1" x14ac:dyDescent="0.2">
      <c r="A4986" s="2"/>
    </row>
    <row r="4987" spans="1:1" x14ac:dyDescent="0.2">
      <c r="A4987" s="2"/>
    </row>
    <row r="4988" spans="1:1" x14ac:dyDescent="0.2">
      <c r="A4988" s="2"/>
    </row>
    <row r="4989" spans="1:1" x14ac:dyDescent="0.2">
      <c r="A4989" s="2"/>
    </row>
    <row r="4990" spans="1:1" x14ac:dyDescent="0.2">
      <c r="A4990" s="2"/>
    </row>
    <row r="4991" spans="1:1" x14ac:dyDescent="0.2">
      <c r="A4991" s="2"/>
    </row>
    <row r="4992" spans="1:1" x14ac:dyDescent="0.2">
      <c r="A4992" s="2"/>
    </row>
    <row r="4993" spans="1:1" x14ac:dyDescent="0.2">
      <c r="A4993" s="2"/>
    </row>
    <row r="4994" spans="1:1" x14ac:dyDescent="0.2">
      <c r="A4994" s="2"/>
    </row>
    <row r="4995" spans="1:1" x14ac:dyDescent="0.2">
      <c r="A4995" s="2"/>
    </row>
    <row r="4996" spans="1:1" x14ac:dyDescent="0.2">
      <c r="A4996" s="2"/>
    </row>
    <row r="4997" spans="1:1" x14ac:dyDescent="0.2">
      <c r="A4997" s="2"/>
    </row>
    <row r="4998" spans="1:1" x14ac:dyDescent="0.2">
      <c r="A4998" s="2"/>
    </row>
    <row r="4999" spans="1:1" x14ac:dyDescent="0.2">
      <c r="A4999" s="2"/>
    </row>
    <row r="5000" spans="1:1" x14ac:dyDescent="0.2">
      <c r="A5000" s="2"/>
    </row>
    <row r="5001" spans="1:1" x14ac:dyDescent="0.2">
      <c r="A5001" s="2"/>
    </row>
    <row r="5002" spans="1:1" x14ac:dyDescent="0.2">
      <c r="A5002" s="2"/>
    </row>
    <row r="5003" spans="1:1" x14ac:dyDescent="0.2">
      <c r="A5003" s="2"/>
    </row>
    <row r="5004" spans="1:1" x14ac:dyDescent="0.2">
      <c r="A5004" s="2"/>
    </row>
    <row r="5005" spans="1:1" x14ac:dyDescent="0.2">
      <c r="A5005" s="2"/>
    </row>
    <row r="5006" spans="1:1" x14ac:dyDescent="0.2">
      <c r="A5006" s="2"/>
    </row>
    <row r="5007" spans="1:1" x14ac:dyDescent="0.2">
      <c r="A5007" s="2"/>
    </row>
    <row r="5008" spans="1:1" x14ac:dyDescent="0.2">
      <c r="A5008" s="2"/>
    </row>
    <row r="5009" spans="1:1" x14ac:dyDescent="0.2">
      <c r="A5009" s="2"/>
    </row>
    <row r="5010" spans="1:1" x14ac:dyDescent="0.2">
      <c r="A5010" s="2"/>
    </row>
    <row r="5011" spans="1:1" x14ac:dyDescent="0.2">
      <c r="A5011" s="2"/>
    </row>
    <row r="5012" spans="1:1" x14ac:dyDescent="0.2">
      <c r="A5012" s="2"/>
    </row>
    <row r="5013" spans="1:1" x14ac:dyDescent="0.2">
      <c r="A5013" s="2"/>
    </row>
    <row r="5014" spans="1:1" x14ac:dyDescent="0.2">
      <c r="A5014" s="2"/>
    </row>
    <row r="5015" spans="1:1" x14ac:dyDescent="0.2">
      <c r="A5015" s="2"/>
    </row>
    <row r="5016" spans="1:1" x14ac:dyDescent="0.2">
      <c r="A5016" s="2"/>
    </row>
    <row r="5017" spans="1:1" x14ac:dyDescent="0.2">
      <c r="A5017" s="2"/>
    </row>
    <row r="5018" spans="1:1" x14ac:dyDescent="0.2">
      <c r="A5018" s="2"/>
    </row>
    <row r="5019" spans="1:1" x14ac:dyDescent="0.2">
      <c r="A5019" s="2"/>
    </row>
    <row r="5020" spans="1:1" x14ac:dyDescent="0.2">
      <c r="A5020" s="2"/>
    </row>
    <row r="5021" spans="1:1" x14ac:dyDescent="0.2">
      <c r="A5021" s="2"/>
    </row>
    <row r="5022" spans="1:1" x14ac:dyDescent="0.2">
      <c r="A5022" s="2"/>
    </row>
    <row r="5023" spans="1:1" x14ac:dyDescent="0.2">
      <c r="A5023" s="2"/>
    </row>
    <row r="5024" spans="1:1" x14ac:dyDescent="0.2">
      <c r="A5024" s="2"/>
    </row>
    <row r="5025" spans="1:1" x14ac:dyDescent="0.2">
      <c r="A5025" s="2"/>
    </row>
    <row r="5026" spans="1:1" x14ac:dyDescent="0.2">
      <c r="A5026" s="2"/>
    </row>
    <row r="5027" spans="1:1" x14ac:dyDescent="0.2">
      <c r="A5027" s="2"/>
    </row>
    <row r="5028" spans="1:1" x14ac:dyDescent="0.2">
      <c r="A5028" s="2"/>
    </row>
    <row r="5029" spans="1:1" x14ac:dyDescent="0.2">
      <c r="A5029" s="2"/>
    </row>
    <row r="5030" spans="1:1" x14ac:dyDescent="0.2">
      <c r="A5030" s="2"/>
    </row>
    <row r="5031" spans="1:1" x14ac:dyDescent="0.2">
      <c r="A5031" s="2"/>
    </row>
    <row r="5032" spans="1:1" x14ac:dyDescent="0.2">
      <c r="A5032" s="2"/>
    </row>
    <row r="5033" spans="1:1" x14ac:dyDescent="0.2">
      <c r="A5033" s="2"/>
    </row>
    <row r="5034" spans="1:1" x14ac:dyDescent="0.2">
      <c r="A5034" s="2"/>
    </row>
    <row r="5035" spans="1:1" x14ac:dyDescent="0.2">
      <c r="A5035" s="2"/>
    </row>
    <row r="5036" spans="1:1" x14ac:dyDescent="0.2">
      <c r="A5036" s="2"/>
    </row>
    <row r="5037" spans="1:1" x14ac:dyDescent="0.2">
      <c r="A5037" s="2"/>
    </row>
    <row r="5038" spans="1:1" x14ac:dyDescent="0.2">
      <c r="A5038" s="2"/>
    </row>
    <row r="5039" spans="1:1" x14ac:dyDescent="0.2">
      <c r="A5039" s="2"/>
    </row>
    <row r="5040" spans="1:1" x14ac:dyDescent="0.2">
      <c r="A5040" s="2"/>
    </row>
    <row r="5041" spans="1:1" x14ac:dyDescent="0.2">
      <c r="A5041" s="2"/>
    </row>
    <row r="5042" spans="1:1" x14ac:dyDescent="0.2">
      <c r="A5042" s="2"/>
    </row>
    <row r="5043" spans="1:1" x14ac:dyDescent="0.2">
      <c r="A5043" s="2"/>
    </row>
    <row r="5044" spans="1:1" x14ac:dyDescent="0.2">
      <c r="A5044" s="2"/>
    </row>
    <row r="5045" spans="1:1" x14ac:dyDescent="0.2">
      <c r="A5045" s="2"/>
    </row>
    <row r="5046" spans="1:1" x14ac:dyDescent="0.2">
      <c r="A5046" s="2"/>
    </row>
    <row r="5047" spans="1:1" x14ac:dyDescent="0.2">
      <c r="A5047" s="2"/>
    </row>
    <row r="5048" spans="1:1" x14ac:dyDescent="0.2">
      <c r="A5048" s="2"/>
    </row>
    <row r="5049" spans="1:1" x14ac:dyDescent="0.2">
      <c r="A5049" s="2"/>
    </row>
    <row r="5050" spans="1:1" x14ac:dyDescent="0.2">
      <c r="A5050" s="2"/>
    </row>
    <row r="5051" spans="1:1" x14ac:dyDescent="0.2">
      <c r="A5051" s="2"/>
    </row>
    <row r="5052" spans="1:1" x14ac:dyDescent="0.2">
      <c r="A5052" s="2"/>
    </row>
    <row r="5053" spans="1:1" x14ac:dyDescent="0.2">
      <c r="A5053" s="2"/>
    </row>
    <row r="5054" spans="1:1" x14ac:dyDescent="0.2">
      <c r="A5054" s="2"/>
    </row>
    <row r="5055" spans="1:1" x14ac:dyDescent="0.2">
      <c r="A5055" s="2"/>
    </row>
    <row r="5056" spans="1:1" x14ac:dyDescent="0.2">
      <c r="A5056" s="2"/>
    </row>
    <row r="5057" spans="1:1" x14ac:dyDescent="0.2">
      <c r="A5057" s="2"/>
    </row>
    <row r="5058" spans="1:1" x14ac:dyDescent="0.2">
      <c r="A5058" s="2"/>
    </row>
    <row r="5059" spans="1:1" x14ac:dyDescent="0.2">
      <c r="A5059" s="2"/>
    </row>
    <row r="5060" spans="1:1" x14ac:dyDescent="0.2">
      <c r="A5060" s="2"/>
    </row>
    <row r="5061" spans="1:1" x14ac:dyDescent="0.2">
      <c r="A5061" s="2"/>
    </row>
    <row r="5062" spans="1:1" x14ac:dyDescent="0.2">
      <c r="A5062" s="2"/>
    </row>
    <row r="5063" spans="1:1" x14ac:dyDescent="0.2">
      <c r="A5063" s="2"/>
    </row>
    <row r="5064" spans="1:1" x14ac:dyDescent="0.2">
      <c r="A5064" s="2"/>
    </row>
    <row r="5065" spans="1:1" x14ac:dyDescent="0.2">
      <c r="A5065" s="2"/>
    </row>
    <row r="5066" spans="1:1" x14ac:dyDescent="0.2">
      <c r="A5066" s="2"/>
    </row>
    <row r="5067" spans="1:1" x14ac:dyDescent="0.2">
      <c r="A5067" s="2"/>
    </row>
    <row r="5068" spans="1:1" x14ac:dyDescent="0.2">
      <c r="A5068" s="2"/>
    </row>
    <row r="5069" spans="1:1" x14ac:dyDescent="0.2">
      <c r="A5069" s="2"/>
    </row>
    <row r="5070" spans="1:1" x14ac:dyDescent="0.2">
      <c r="A5070" s="2"/>
    </row>
    <row r="5071" spans="1:1" x14ac:dyDescent="0.2">
      <c r="A5071" s="2"/>
    </row>
    <row r="5072" spans="1:1" x14ac:dyDescent="0.2">
      <c r="A5072" s="2"/>
    </row>
    <row r="5073" spans="1:1" x14ac:dyDescent="0.2">
      <c r="A5073" s="2"/>
    </row>
    <row r="5074" spans="1:1" x14ac:dyDescent="0.2">
      <c r="A5074" s="2"/>
    </row>
    <row r="5075" spans="1:1" x14ac:dyDescent="0.2">
      <c r="A5075" s="2"/>
    </row>
    <row r="5076" spans="1:1" x14ac:dyDescent="0.2">
      <c r="A5076" s="2"/>
    </row>
    <row r="5077" spans="1:1" x14ac:dyDescent="0.2">
      <c r="A5077" s="2"/>
    </row>
    <row r="5078" spans="1:1" x14ac:dyDescent="0.2">
      <c r="A5078" s="2"/>
    </row>
    <row r="5079" spans="1:1" x14ac:dyDescent="0.2">
      <c r="A5079" s="2"/>
    </row>
    <row r="5080" spans="1:1" x14ac:dyDescent="0.2">
      <c r="A5080" s="2"/>
    </row>
    <row r="5081" spans="1:1" x14ac:dyDescent="0.2">
      <c r="A5081" s="2"/>
    </row>
    <row r="5082" spans="1:1" x14ac:dyDescent="0.2">
      <c r="A5082" s="2"/>
    </row>
    <row r="5083" spans="1:1" x14ac:dyDescent="0.2">
      <c r="A5083" s="2"/>
    </row>
    <row r="5084" spans="1:1" x14ac:dyDescent="0.2">
      <c r="A5084" s="2"/>
    </row>
    <row r="5085" spans="1:1" x14ac:dyDescent="0.2">
      <c r="A5085" s="2"/>
    </row>
    <row r="5086" spans="1:1" x14ac:dyDescent="0.2">
      <c r="A5086" s="2"/>
    </row>
    <row r="5087" spans="1:1" x14ac:dyDescent="0.2">
      <c r="A5087" s="2"/>
    </row>
    <row r="5088" spans="1:1" x14ac:dyDescent="0.2">
      <c r="A5088" s="2"/>
    </row>
    <row r="5089" spans="1:1" x14ac:dyDescent="0.2">
      <c r="A5089" s="2"/>
    </row>
    <row r="5090" spans="1:1" x14ac:dyDescent="0.2">
      <c r="A5090" s="2"/>
    </row>
    <row r="5091" spans="1:1" x14ac:dyDescent="0.2">
      <c r="A5091" s="2"/>
    </row>
    <row r="5092" spans="1:1" x14ac:dyDescent="0.2">
      <c r="A5092" s="2"/>
    </row>
    <row r="5093" spans="1:1" x14ac:dyDescent="0.2">
      <c r="A5093" s="2"/>
    </row>
    <row r="5094" spans="1:1" x14ac:dyDescent="0.2">
      <c r="A5094" s="2"/>
    </row>
    <row r="5095" spans="1:1" x14ac:dyDescent="0.2">
      <c r="A5095" s="2"/>
    </row>
    <row r="5096" spans="1:1" x14ac:dyDescent="0.2">
      <c r="A5096" s="2"/>
    </row>
    <row r="5097" spans="1:1" x14ac:dyDescent="0.2">
      <c r="A5097" s="2"/>
    </row>
    <row r="5098" spans="1:1" x14ac:dyDescent="0.2">
      <c r="A5098" s="2"/>
    </row>
    <row r="5099" spans="1:1" x14ac:dyDescent="0.2">
      <c r="A5099" s="2"/>
    </row>
    <row r="5100" spans="1:1" x14ac:dyDescent="0.2">
      <c r="A5100" s="2"/>
    </row>
    <row r="5101" spans="1:1" x14ac:dyDescent="0.2">
      <c r="A5101" s="2"/>
    </row>
    <row r="5102" spans="1:1" x14ac:dyDescent="0.2">
      <c r="A5102" s="2"/>
    </row>
    <row r="5103" spans="1:1" x14ac:dyDescent="0.2">
      <c r="A5103" s="2"/>
    </row>
    <row r="5104" spans="1:1" x14ac:dyDescent="0.2">
      <c r="A5104" s="2"/>
    </row>
    <row r="5105" spans="1:1" x14ac:dyDescent="0.2">
      <c r="A5105" s="2"/>
    </row>
    <row r="5106" spans="1:1" x14ac:dyDescent="0.2">
      <c r="A5106" s="2"/>
    </row>
    <row r="5107" spans="1:1" x14ac:dyDescent="0.2">
      <c r="A5107" s="2"/>
    </row>
    <row r="5108" spans="1:1" x14ac:dyDescent="0.2">
      <c r="A5108" s="2"/>
    </row>
    <row r="5109" spans="1:1" x14ac:dyDescent="0.2">
      <c r="A5109" s="2"/>
    </row>
    <row r="5110" spans="1:1" x14ac:dyDescent="0.2">
      <c r="A5110" s="2"/>
    </row>
    <row r="5111" spans="1:1" x14ac:dyDescent="0.2">
      <c r="A5111" s="2"/>
    </row>
    <row r="5112" spans="1:1" x14ac:dyDescent="0.2">
      <c r="A5112" s="2"/>
    </row>
    <row r="5113" spans="1:1" x14ac:dyDescent="0.2">
      <c r="A5113" s="2"/>
    </row>
    <row r="5114" spans="1:1" x14ac:dyDescent="0.2">
      <c r="A5114" s="2"/>
    </row>
    <row r="5115" spans="1:1" x14ac:dyDescent="0.2">
      <c r="A5115" s="2"/>
    </row>
    <row r="5116" spans="1:1" x14ac:dyDescent="0.2">
      <c r="A5116" s="2"/>
    </row>
    <row r="5117" spans="1:1" x14ac:dyDescent="0.2">
      <c r="A5117" s="2"/>
    </row>
    <row r="5118" spans="1:1" x14ac:dyDescent="0.2">
      <c r="A5118" s="2"/>
    </row>
    <row r="5119" spans="1:1" x14ac:dyDescent="0.2">
      <c r="A5119" s="2"/>
    </row>
    <row r="5120" spans="1:1" x14ac:dyDescent="0.2">
      <c r="A5120" s="2"/>
    </row>
    <row r="5121" spans="1:1" x14ac:dyDescent="0.2">
      <c r="A5121" s="2"/>
    </row>
    <row r="5122" spans="1:1" x14ac:dyDescent="0.2">
      <c r="A5122" s="2"/>
    </row>
    <row r="5123" spans="1:1" x14ac:dyDescent="0.2">
      <c r="A5123" s="2"/>
    </row>
    <row r="5124" spans="1:1" x14ac:dyDescent="0.2">
      <c r="A5124" s="2"/>
    </row>
    <row r="5125" spans="1:1" x14ac:dyDescent="0.2">
      <c r="A5125" s="2"/>
    </row>
    <row r="5126" spans="1:1" x14ac:dyDescent="0.2">
      <c r="A5126" s="2"/>
    </row>
    <row r="5127" spans="1:1" x14ac:dyDescent="0.2">
      <c r="A5127" s="2"/>
    </row>
    <row r="5128" spans="1:1" x14ac:dyDescent="0.2">
      <c r="A5128" s="2"/>
    </row>
    <row r="5129" spans="1:1" x14ac:dyDescent="0.2">
      <c r="A5129" s="2"/>
    </row>
    <row r="5130" spans="1:1" x14ac:dyDescent="0.2">
      <c r="A5130" s="2"/>
    </row>
    <row r="5131" spans="1:1" x14ac:dyDescent="0.2">
      <c r="A5131" s="2"/>
    </row>
    <row r="5132" spans="1:1" x14ac:dyDescent="0.2">
      <c r="A5132" s="2"/>
    </row>
    <row r="5133" spans="1:1" x14ac:dyDescent="0.2">
      <c r="A5133" s="2"/>
    </row>
    <row r="5134" spans="1:1" x14ac:dyDescent="0.2">
      <c r="A5134" s="2"/>
    </row>
    <row r="5135" spans="1:1" x14ac:dyDescent="0.2">
      <c r="A5135" s="2"/>
    </row>
    <row r="5136" spans="1:1" x14ac:dyDescent="0.2">
      <c r="A5136" s="2"/>
    </row>
    <row r="5137" spans="1:1" x14ac:dyDescent="0.2">
      <c r="A5137" s="2"/>
    </row>
    <row r="5138" spans="1:1" x14ac:dyDescent="0.2">
      <c r="A5138" s="2"/>
    </row>
    <row r="5139" spans="1:1" x14ac:dyDescent="0.2">
      <c r="A5139" s="2"/>
    </row>
    <row r="5140" spans="1:1" x14ac:dyDescent="0.2">
      <c r="A5140" s="2"/>
    </row>
    <row r="5141" spans="1:1" x14ac:dyDescent="0.2">
      <c r="A5141" s="2"/>
    </row>
    <row r="5142" spans="1:1" x14ac:dyDescent="0.2">
      <c r="A5142" s="2"/>
    </row>
    <row r="5143" spans="1:1" x14ac:dyDescent="0.2">
      <c r="A5143" s="2"/>
    </row>
    <row r="5144" spans="1:1" x14ac:dyDescent="0.2">
      <c r="A5144" s="2"/>
    </row>
    <row r="5145" spans="1:1" x14ac:dyDescent="0.2">
      <c r="A5145" s="2"/>
    </row>
    <row r="5146" spans="1:1" x14ac:dyDescent="0.2">
      <c r="A5146" s="2"/>
    </row>
    <row r="5147" spans="1:1" x14ac:dyDescent="0.2">
      <c r="A5147" s="2"/>
    </row>
    <row r="5148" spans="1:1" x14ac:dyDescent="0.2">
      <c r="A5148" s="2"/>
    </row>
    <row r="5149" spans="1:1" x14ac:dyDescent="0.2">
      <c r="A5149" s="2"/>
    </row>
    <row r="5150" spans="1:1" x14ac:dyDescent="0.2">
      <c r="A5150" s="2"/>
    </row>
    <row r="5151" spans="1:1" x14ac:dyDescent="0.2">
      <c r="A5151" s="2"/>
    </row>
    <row r="5152" spans="1:1" x14ac:dyDescent="0.2">
      <c r="A5152" s="2"/>
    </row>
    <row r="5153" spans="1:1" x14ac:dyDescent="0.2">
      <c r="A5153" s="2"/>
    </row>
    <row r="5154" spans="1:1" x14ac:dyDescent="0.2">
      <c r="A5154" s="2"/>
    </row>
    <row r="5155" spans="1:1" x14ac:dyDescent="0.2">
      <c r="A5155" s="2"/>
    </row>
    <row r="5156" spans="1:1" x14ac:dyDescent="0.2">
      <c r="A5156" s="2"/>
    </row>
    <row r="5157" spans="1:1" x14ac:dyDescent="0.2">
      <c r="A5157" s="2"/>
    </row>
    <row r="5158" spans="1:1" x14ac:dyDescent="0.2">
      <c r="A5158" s="2"/>
    </row>
    <row r="5159" spans="1:1" x14ac:dyDescent="0.2">
      <c r="A5159" s="2"/>
    </row>
    <row r="5160" spans="1:1" x14ac:dyDescent="0.2">
      <c r="A5160" s="2"/>
    </row>
    <row r="5161" spans="1:1" x14ac:dyDescent="0.2">
      <c r="A5161" s="2"/>
    </row>
    <row r="5162" spans="1:1" x14ac:dyDescent="0.2">
      <c r="A5162" s="2"/>
    </row>
    <row r="5163" spans="1:1" x14ac:dyDescent="0.2">
      <c r="A5163" s="2"/>
    </row>
    <row r="5164" spans="1:1" x14ac:dyDescent="0.2">
      <c r="A5164" s="2"/>
    </row>
    <row r="5165" spans="1:1" x14ac:dyDescent="0.2">
      <c r="A5165" s="2"/>
    </row>
    <row r="5166" spans="1:1" x14ac:dyDescent="0.2">
      <c r="A5166" s="2"/>
    </row>
    <row r="5167" spans="1:1" x14ac:dyDescent="0.2">
      <c r="A5167" s="2"/>
    </row>
    <row r="5168" spans="1:1" x14ac:dyDescent="0.2">
      <c r="A5168" s="2"/>
    </row>
    <row r="5169" spans="1:1" x14ac:dyDescent="0.2">
      <c r="A5169" s="2"/>
    </row>
    <row r="5170" spans="1:1" x14ac:dyDescent="0.2">
      <c r="A5170" s="2"/>
    </row>
    <row r="5171" spans="1:1" x14ac:dyDescent="0.2">
      <c r="A5171" s="2"/>
    </row>
    <row r="5172" spans="1:1" x14ac:dyDescent="0.2">
      <c r="A5172" s="2"/>
    </row>
    <row r="5173" spans="1:1" x14ac:dyDescent="0.2">
      <c r="A5173" s="2"/>
    </row>
    <row r="5174" spans="1:1" x14ac:dyDescent="0.2">
      <c r="A5174" s="2"/>
    </row>
    <row r="5175" spans="1:1" x14ac:dyDescent="0.2">
      <c r="A5175" s="2"/>
    </row>
    <row r="5176" spans="1:1" x14ac:dyDescent="0.2">
      <c r="A5176" s="2"/>
    </row>
    <row r="5177" spans="1:1" x14ac:dyDescent="0.2">
      <c r="A5177" s="2"/>
    </row>
    <row r="5178" spans="1:1" x14ac:dyDescent="0.2">
      <c r="A5178" s="2"/>
    </row>
    <row r="5179" spans="1:1" x14ac:dyDescent="0.2">
      <c r="A5179" s="2"/>
    </row>
    <row r="5180" spans="1:1" x14ac:dyDescent="0.2">
      <c r="A5180" s="2"/>
    </row>
    <row r="5181" spans="1:1" x14ac:dyDescent="0.2">
      <c r="A5181" s="2"/>
    </row>
    <row r="5182" spans="1:1" x14ac:dyDescent="0.2">
      <c r="A5182" s="2"/>
    </row>
    <row r="5183" spans="1:1" x14ac:dyDescent="0.2">
      <c r="A5183" s="2"/>
    </row>
    <row r="5184" spans="1:1" x14ac:dyDescent="0.2">
      <c r="A5184" s="2"/>
    </row>
    <row r="5185" spans="1:1" x14ac:dyDescent="0.2">
      <c r="A5185" s="2"/>
    </row>
    <row r="5186" spans="1:1" x14ac:dyDescent="0.2">
      <c r="A5186" s="2"/>
    </row>
    <row r="5187" spans="1:1" x14ac:dyDescent="0.2">
      <c r="A5187" s="2"/>
    </row>
    <row r="5188" spans="1:1" x14ac:dyDescent="0.2">
      <c r="A5188" s="2"/>
    </row>
    <row r="5189" spans="1:1" x14ac:dyDescent="0.2">
      <c r="A5189" s="2"/>
    </row>
    <row r="5190" spans="1:1" x14ac:dyDescent="0.2">
      <c r="A5190" s="2"/>
    </row>
    <row r="5191" spans="1:1" x14ac:dyDescent="0.2">
      <c r="A5191" s="2"/>
    </row>
    <row r="5192" spans="1:1" x14ac:dyDescent="0.2">
      <c r="A5192" s="2"/>
    </row>
    <row r="5193" spans="1:1" x14ac:dyDescent="0.2">
      <c r="A5193" s="2"/>
    </row>
    <row r="5194" spans="1:1" x14ac:dyDescent="0.2">
      <c r="A5194" s="2"/>
    </row>
    <row r="5195" spans="1:1" x14ac:dyDescent="0.2">
      <c r="A5195" s="2"/>
    </row>
    <row r="5196" spans="1:1" x14ac:dyDescent="0.2">
      <c r="A5196" s="2"/>
    </row>
    <row r="5197" spans="1:1" x14ac:dyDescent="0.2">
      <c r="A5197" s="2"/>
    </row>
    <row r="5198" spans="1:1" x14ac:dyDescent="0.2">
      <c r="A5198" s="2"/>
    </row>
    <row r="5199" spans="1:1" x14ac:dyDescent="0.2">
      <c r="A5199" s="2"/>
    </row>
    <row r="5200" spans="1:1" x14ac:dyDescent="0.2">
      <c r="A5200" s="2"/>
    </row>
    <row r="5201" spans="1:1" x14ac:dyDescent="0.2">
      <c r="A5201" s="2"/>
    </row>
    <row r="5202" spans="1:1" x14ac:dyDescent="0.2">
      <c r="A5202" s="2"/>
    </row>
    <row r="5203" spans="1:1" x14ac:dyDescent="0.2">
      <c r="A5203" s="2"/>
    </row>
    <row r="5204" spans="1:1" x14ac:dyDescent="0.2">
      <c r="A5204" s="2"/>
    </row>
    <row r="5205" spans="1:1" x14ac:dyDescent="0.2">
      <c r="A5205" s="2"/>
    </row>
    <row r="5206" spans="1:1" x14ac:dyDescent="0.2">
      <c r="A5206" s="2"/>
    </row>
    <row r="5207" spans="1:1" x14ac:dyDescent="0.2">
      <c r="A5207" s="2"/>
    </row>
    <row r="5208" spans="1:1" x14ac:dyDescent="0.2">
      <c r="A5208" s="2"/>
    </row>
    <row r="5209" spans="1:1" x14ac:dyDescent="0.2">
      <c r="A5209" s="2"/>
    </row>
    <row r="5210" spans="1:1" x14ac:dyDescent="0.2">
      <c r="A5210" s="2"/>
    </row>
    <row r="5211" spans="1:1" x14ac:dyDescent="0.2">
      <c r="A5211" s="2"/>
    </row>
    <row r="5212" spans="1:1" x14ac:dyDescent="0.2">
      <c r="A5212" s="2"/>
    </row>
    <row r="5213" spans="1:1" x14ac:dyDescent="0.2">
      <c r="A5213" s="2"/>
    </row>
    <row r="5214" spans="1:1" x14ac:dyDescent="0.2">
      <c r="A5214" s="2"/>
    </row>
    <row r="5215" spans="1:1" x14ac:dyDescent="0.2">
      <c r="A5215" s="2"/>
    </row>
    <row r="5216" spans="1:1" x14ac:dyDescent="0.2">
      <c r="A5216" s="2"/>
    </row>
    <row r="5217" spans="1:1" x14ac:dyDescent="0.2">
      <c r="A5217" s="2"/>
    </row>
    <row r="5218" spans="1:1" x14ac:dyDescent="0.2">
      <c r="A5218" s="2"/>
    </row>
    <row r="5219" spans="1:1" x14ac:dyDescent="0.2">
      <c r="A5219" s="2"/>
    </row>
    <row r="5220" spans="1:1" x14ac:dyDescent="0.2">
      <c r="A5220" s="2"/>
    </row>
    <row r="5221" spans="1:1" x14ac:dyDescent="0.2">
      <c r="A5221" s="2"/>
    </row>
    <row r="5222" spans="1:1" x14ac:dyDescent="0.2">
      <c r="A5222" s="2"/>
    </row>
    <row r="5223" spans="1:1" x14ac:dyDescent="0.2">
      <c r="A5223" s="2"/>
    </row>
    <row r="5224" spans="1:1" x14ac:dyDescent="0.2">
      <c r="A5224" s="2"/>
    </row>
    <row r="5225" spans="1:1" x14ac:dyDescent="0.2">
      <c r="A5225" s="2"/>
    </row>
    <row r="5226" spans="1:1" x14ac:dyDescent="0.2">
      <c r="A5226" s="2"/>
    </row>
    <row r="5227" spans="1:1" x14ac:dyDescent="0.2">
      <c r="A5227" s="2"/>
    </row>
    <row r="5228" spans="1:1" x14ac:dyDescent="0.2">
      <c r="A5228" s="2"/>
    </row>
    <row r="5229" spans="1:1" x14ac:dyDescent="0.2">
      <c r="A5229" s="2"/>
    </row>
    <row r="5230" spans="1:1" x14ac:dyDescent="0.2">
      <c r="A5230" s="2"/>
    </row>
    <row r="5231" spans="1:1" x14ac:dyDescent="0.2">
      <c r="A5231" s="2"/>
    </row>
    <row r="5232" spans="1:1" x14ac:dyDescent="0.2">
      <c r="A5232" s="2"/>
    </row>
    <row r="5233" spans="1:1" x14ac:dyDescent="0.2">
      <c r="A5233" s="2"/>
    </row>
    <row r="5234" spans="1:1" x14ac:dyDescent="0.2">
      <c r="A5234" s="2"/>
    </row>
    <row r="5235" spans="1:1" x14ac:dyDescent="0.2">
      <c r="A5235" s="2"/>
    </row>
    <row r="5236" spans="1:1" x14ac:dyDescent="0.2">
      <c r="A5236" s="2"/>
    </row>
    <row r="5237" spans="1:1" x14ac:dyDescent="0.2">
      <c r="A5237" s="2"/>
    </row>
    <row r="5238" spans="1:1" x14ac:dyDescent="0.2">
      <c r="A5238" s="2"/>
    </row>
    <row r="5239" spans="1:1" x14ac:dyDescent="0.2">
      <c r="A5239" s="2"/>
    </row>
    <row r="5240" spans="1:1" x14ac:dyDescent="0.2">
      <c r="A5240" s="2"/>
    </row>
    <row r="5241" spans="1:1" x14ac:dyDescent="0.2">
      <c r="A5241" s="2"/>
    </row>
    <row r="5242" spans="1:1" x14ac:dyDescent="0.2">
      <c r="A5242" s="2"/>
    </row>
    <row r="5243" spans="1:1" x14ac:dyDescent="0.2">
      <c r="A5243" s="2"/>
    </row>
    <row r="5244" spans="1:1" x14ac:dyDescent="0.2">
      <c r="A5244" s="2"/>
    </row>
    <row r="5245" spans="1:1" x14ac:dyDescent="0.2">
      <c r="A5245" s="2"/>
    </row>
    <row r="5246" spans="1:1" x14ac:dyDescent="0.2">
      <c r="A5246" s="2"/>
    </row>
    <row r="5247" spans="1:1" x14ac:dyDescent="0.2">
      <c r="A5247" s="2"/>
    </row>
    <row r="5248" spans="1:1" x14ac:dyDescent="0.2">
      <c r="A5248" s="2"/>
    </row>
    <row r="5249" spans="1:1" x14ac:dyDescent="0.2">
      <c r="A5249" s="2"/>
    </row>
    <row r="5250" spans="1:1" x14ac:dyDescent="0.2">
      <c r="A5250" s="2"/>
    </row>
    <row r="5251" spans="1:1" x14ac:dyDescent="0.2">
      <c r="A5251" s="2"/>
    </row>
    <row r="5252" spans="1:1" x14ac:dyDescent="0.2">
      <c r="A5252" s="2"/>
    </row>
    <row r="5253" spans="1:1" x14ac:dyDescent="0.2">
      <c r="A5253" s="2"/>
    </row>
    <row r="5254" spans="1:1" x14ac:dyDescent="0.2">
      <c r="A5254" s="2"/>
    </row>
    <row r="5255" spans="1:1" x14ac:dyDescent="0.2">
      <c r="A5255" s="2"/>
    </row>
    <row r="5256" spans="1:1" x14ac:dyDescent="0.2">
      <c r="A5256" s="2"/>
    </row>
    <row r="5257" spans="1:1" x14ac:dyDescent="0.2">
      <c r="A5257" s="2"/>
    </row>
    <row r="5258" spans="1:1" x14ac:dyDescent="0.2">
      <c r="A5258" s="2"/>
    </row>
    <row r="5259" spans="1:1" x14ac:dyDescent="0.2">
      <c r="A5259" s="2"/>
    </row>
    <row r="5260" spans="1:1" x14ac:dyDescent="0.2">
      <c r="A5260" s="2"/>
    </row>
    <row r="5261" spans="1:1" x14ac:dyDescent="0.2">
      <c r="A5261" s="2"/>
    </row>
    <row r="5262" spans="1:1" x14ac:dyDescent="0.2">
      <c r="A5262" s="2"/>
    </row>
    <row r="5263" spans="1:1" x14ac:dyDescent="0.2">
      <c r="A5263" s="2"/>
    </row>
    <row r="5264" spans="1:1" x14ac:dyDescent="0.2">
      <c r="A5264" s="2"/>
    </row>
    <row r="5265" spans="1:1" x14ac:dyDescent="0.2">
      <c r="A5265" s="2"/>
    </row>
    <row r="5266" spans="1:1" x14ac:dyDescent="0.2">
      <c r="A5266" s="2"/>
    </row>
    <row r="5267" spans="1:1" x14ac:dyDescent="0.2">
      <c r="A5267" s="2"/>
    </row>
    <row r="5268" spans="1:1" x14ac:dyDescent="0.2">
      <c r="A5268" s="2"/>
    </row>
    <row r="5269" spans="1:1" x14ac:dyDescent="0.2">
      <c r="A5269" s="2"/>
    </row>
    <row r="5270" spans="1:1" x14ac:dyDescent="0.2">
      <c r="A5270" s="2"/>
    </row>
    <row r="5271" spans="1:1" x14ac:dyDescent="0.2">
      <c r="A5271" s="2"/>
    </row>
    <row r="5272" spans="1:1" x14ac:dyDescent="0.2">
      <c r="A5272" s="2"/>
    </row>
    <row r="5273" spans="1:1" x14ac:dyDescent="0.2">
      <c r="A5273" s="2"/>
    </row>
    <row r="5274" spans="1:1" x14ac:dyDescent="0.2">
      <c r="A5274" s="2"/>
    </row>
    <row r="5275" spans="1:1" x14ac:dyDescent="0.2">
      <c r="A5275" s="2"/>
    </row>
    <row r="5276" spans="1:1" x14ac:dyDescent="0.2">
      <c r="A5276" s="2"/>
    </row>
    <row r="5277" spans="1:1" x14ac:dyDescent="0.2">
      <c r="A5277" s="2"/>
    </row>
    <row r="5278" spans="1:1" x14ac:dyDescent="0.2">
      <c r="A5278" s="2"/>
    </row>
    <row r="5279" spans="1:1" x14ac:dyDescent="0.2">
      <c r="A5279" s="2"/>
    </row>
    <row r="5280" spans="1:1" x14ac:dyDescent="0.2">
      <c r="A5280" s="2"/>
    </row>
    <row r="5281" spans="1:1" x14ac:dyDescent="0.2">
      <c r="A5281" s="2"/>
    </row>
    <row r="5282" spans="1:1" x14ac:dyDescent="0.2">
      <c r="A5282" s="2"/>
    </row>
    <row r="5283" spans="1:1" x14ac:dyDescent="0.2">
      <c r="A5283" s="2"/>
    </row>
    <row r="5284" spans="1:1" x14ac:dyDescent="0.2">
      <c r="A5284" s="2"/>
    </row>
    <row r="5285" spans="1:1" x14ac:dyDescent="0.2">
      <c r="A5285" s="2"/>
    </row>
    <row r="5286" spans="1:1" x14ac:dyDescent="0.2">
      <c r="A5286" s="2"/>
    </row>
    <row r="5287" spans="1:1" x14ac:dyDescent="0.2">
      <c r="A5287" s="2"/>
    </row>
    <row r="5288" spans="1:1" x14ac:dyDescent="0.2">
      <c r="A5288" s="2"/>
    </row>
    <row r="5289" spans="1:1" x14ac:dyDescent="0.2">
      <c r="A5289" s="2"/>
    </row>
    <row r="5290" spans="1:1" x14ac:dyDescent="0.2">
      <c r="A5290" s="2"/>
    </row>
    <row r="5291" spans="1:1" x14ac:dyDescent="0.2">
      <c r="A5291" s="2"/>
    </row>
    <row r="5292" spans="1:1" x14ac:dyDescent="0.2">
      <c r="A5292" s="2"/>
    </row>
    <row r="5293" spans="1:1" x14ac:dyDescent="0.2">
      <c r="A5293" s="2"/>
    </row>
    <row r="5294" spans="1:1" x14ac:dyDescent="0.2">
      <c r="A5294" s="2"/>
    </row>
    <row r="5295" spans="1:1" x14ac:dyDescent="0.2">
      <c r="A5295" s="2"/>
    </row>
    <row r="5296" spans="1:1" x14ac:dyDescent="0.2">
      <c r="A5296" s="2"/>
    </row>
    <row r="5297" spans="1:1" x14ac:dyDescent="0.2">
      <c r="A5297" s="2"/>
    </row>
    <row r="5298" spans="1:1" x14ac:dyDescent="0.2">
      <c r="A5298" s="2"/>
    </row>
    <row r="5299" spans="1:1" x14ac:dyDescent="0.2">
      <c r="A5299" s="2"/>
    </row>
    <row r="5300" spans="1:1" x14ac:dyDescent="0.2">
      <c r="A5300" s="2"/>
    </row>
    <row r="5301" spans="1:1" x14ac:dyDescent="0.2">
      <c r="A5301" s="2"/>
    </row>
    <row r="5302" spans="1:1" x14ac:dyDescent="0.2">
      <c r="A5302" s="2"/>
    </row>
    <row r="5303" spans="1:1" x14ac:dyDescent="0.2">
      <c r="A5303" s="2"/>
    </row>
    <row r="5304" spans="1:1" x14ac:dyDescent="0.2">
      <c r="A5304" s="2"/>
    </row>
    <row r="5305" spans="1:1" x14ac:dyDescent="0.2">
      <c r="A5305" s="2"/>
    </row>
    <row r="5306" spans="1:1" x14ac:dyDescent="0.2">
      <c r="A5306" s="2"/>
    </row>
    <row r="5307" spans="1:1" x14ac:dyDescent="0.2">
      <c r="A5307" s="2"/>
    </row>
    <row r="5308" spans="1:1" x14ac:dyDescent="0.2">
      <c r="A5308" s="2"/>
    </row>
    <row r="5309" spans="1:1" x14ac:dyDescent="0.2">
      <c r="A5309" s="2"/>
    </row>
    <row r="5310" spans="1:1" x14ac:dyDescent="0.2">
      <c r="A5310" s="2"/>
    </row>
    <row r="5311" spans="1:1" x14ac:dyDescent="0.2">
      <c r="A5311" s="2"/>
    </row>
    <row r="5312" spans="1:1" x14ac:dyDescent="0.2">
      <c r="A5312" s="2"/>
    </row>
    <row r="5313" spans="1:1" x14ac:dyDescent="0.2">
      <c r="A5313" s="2"/>
    </row>
    <row r="5314" spans="1:1" x14ac:dyDescent="0.2">
      <c r="A5314" s="2"/>
    </row>
    <row r="5315" spans="1:1" x14ac:dyDescent="0.2">
      <c r="A5315" s="2"/>
    </row>
    <row r="5316" spans="1:1" x14ac:dyDescent="0.2">
      <c r="A5316" s="2"/>
    </row>
    <row r="5317" spans="1:1" x14ac:dyDescent="0.2">
      <c r="A5317" s="2"/>
    </row>
    <row r="5318" spans="1:1" x14ac:dyDescent="0.2">
      <c r="A5318" s="2"/>
    </row>
    <row r="5319" spans="1:1" x14ac:dyDescent="0.2">
      <c r="A5319" s="2"/>
    </row>
    <row r="5320" spans="1:1" x14ac:dyDescent="0.2">
      <c r="A5320" s="2"/>
    </row>
    <row r="5321" spans="1:1" x14ac:dyDescent="0.2">
      <c r="A5321" s="2"/>
    </row>
    <row r="5322" spans="1:1" x14ac:dyDescent="0.2">
      <c r="A5322" s="2"/>
    </row>
    <row r="5323" spans="1:1" x14ac:dyDescent="0.2">
      <c r="A5323" s="2"/>
    </row>
    <row r="5324" spans="1:1" x14ac:dyDescent="0.2">
      <c r="A5324" s="2"/>
    </row>
    <row r="5325" spans="1:1" x14ac:dyDescent="0.2">
      <c r="A5325" s="2"/>
    </row>
    <row r="5326" spans="1:1" x14ac:dyDescent="0.2">
      <c r="A5326" s="2"/>
    </row>
    <row r="5327" spans="1:1" x14ac:dyDescent="0.2">
      <c r="A5327" s="2"/>
    </row>
    <row r="5328" spans="1:1" x14ac:dyDescent="0.2">
      <c r="A5328" s="2"/>
    </row>
    <row r="5329" spans="1:1" x14ac:dyDescent="0.2">
      <c r="A5329" s="2"/>
    </row>
    <row r="5330" spans="1:1" x14ac:dyDescent="0.2">
      <c r="A5330" s="2"/>
    </row>
    <row r="5331" spans="1:1" x14ac:dyDescent="0.2">
      <c r="A5331" s="2"/>
    </row>
    <row r="5332" spans="1:1" x14ac:dyDescent="0.2">
      <c r="A5332" s="2"/>
    </row>
    <row r="5333" spans="1:1" x14ac:dyDescent="0.2">
      <c r="A5333" s="2"/>
    </row>
    <row r="5334" spans="1:1" x14ac:dyDescent="0.2">
      <c r="A5334" s="2"/>
    </row>
    <row r="5335" spans="1:1" x14ac:dyDescent="0.2">
      <c r="A5335" s="2"/>
    </row>
    <row r="5336" spans="1:1" x14ac:dyDescent="0.2">
      <c r="A5336" s="2"/>
    </row>
    <row r="5337" spans="1:1" x14ac:dyDescent="0.2">
      <c r="A5337" s="2"/>
    </row>
    <row r="5338" spans="1:1" x14ac:dyDescent="0.2">
      <c r="A5338" s="2"/>
    </row>
    <row r="5339" spans="1:1" x14ac:dyDescent="0.2">
      <c r="A5339" s="2"/>
    </row>
    <row r="5340" spans="1:1" x14ac:dyDescent="0.2">
      <c r="A5340" s="2"/>
    </row>
    <row r="5341" spans="1:1" x14ac:dyDescent="0.2">
      <c r="A5341" s="2"/>
    </row>
    <row r="5342" spans="1:1" x14ac:dyDescent="0.2">
      <c r="A5342" s="2"/>
    </row>
    <row r="5343" spans="1:1" x14ac:dyDescent="0.2">
      <c r="A5343" s="2"/>
    </row>
    <row r="5344" spans="1:1" x14ac:dyDescent="0.2">
      <c r="A5344" s="2"/>
    </row>
    <row r="5345" spans="1:1" x14ac:dyDescent="0.2">
      <c r="A5345" s="2"/>
    </row>
    <row r="5346" spans="1:1" x14ac:dyDescent="0.2">
      <c r="A5346" s="2"/>
    </row>
    <row r="5347" spans="1:1" x14ac:dyDescent="0.2">
      <c r="A5347" s="2"/>
    </row>
    <row r="5348" spans="1:1" x14ac:dyDescent="0.2">
      <c r="A5348" s="2"/>
    </row>
    <row r="5349" spans="1:1" x14ac:dyDescent="0.2">
      <c r="A5349" s="2"/>
    </row>
    <row r="5350" spans="1:1" x14ac:dyDescent="0.2">
      <c r="A5350" s="2"/>
    </row>
    <row r="5351" spans="1:1" x14ac:dyDescent="0.2">
      <c r="A5351" s="2"/>
    </row>
    <row r="5352" spans="1:1" x14ac:dyDescent="0.2">
      <c r="A5352" s="2"/>
    </row>
    <row r="5353" spans="1:1" x14ac:dyDescent="0.2">
      <c r="A5353" s="2"/>
    </row>
    <row r="5354" spans="1:1" x14ac:dyDescent="0.2">
      <c r="A5354" s="2"/>
    </row>
    <row r="5355" spans="1:1" x14ac:dyDescent="0.2">
      <c r="A5355" s="2"/>
    </row>
    <row r="5356" spans="1:1" x14ac:dyDescent="0.2">
      <c r="A5356" s="2"/>
    </row>
    <row r="5357" spans="1:1" x14ac:dyDescent="0.2">
      <c r="A5357" s="2"/>
    </row>
    <row r="5358" spans="1:1" x14ac:dyDescent="0.2">
      <c r="A5358" s="2"/>
    </row>
    <row r="5359" spans="1:1" x14ac:dyDescent="0.2">
      <c r="A5359" s="2"/>
    </row>
    <row r="5360" spans="1:1" x14ac:dyDescent="0.2">
      <c r="A5360" s="2"/>
    </row>
    <row r="5361" spans="1:1" x14ac:dyDescent="0.2">
      <c r="A5361" s="2"/>
    </row>
    <row r="5362" spans="1:1" x14ac:dyDescent="0.2">
      <c r="A5362" s="2"/>
    </row>
    <row r="5363" spans="1:1" x14ac:dyDescent="0.2">
      <c r="A5363" s="2"/>
    </row>
    <row r="5364" spans="1:1" x14ac:dyDescent="0.2">
      <c r="A5364" s="2"/>
    </row>
    <row r="5365" spans="1:1" x14ac:dyDescent="0.2">
      <c r="A5365" s="2"/>
    </row>
    <row r="5366" spans="1:1" x14ac:dyDescent="0.2">
      <c r="A5366" s="2"/>
    </row>
    <row r="5367" spans="1:1" x14ac:dyDescent="0.2">
      <c r="A5367" s="2"/>
    </row>
    <row r="5368" spans="1:1" x14ac:dyDescent="0.2">
      <c r="A5368" s="2"/>
    </row>
    <row r="5369" spans="1:1" x14ac:dyDescent="0.2">
      <c r="A5369" s="2"/>
    </row>
    <row r="5370" spans="1:1" x14ac:dyDescent="0.2">
      <c r="A5370" s="2"/>
    </row>
    <row r="5371" spans="1:1" x14ac:dyDescent="0.2">
      <c r="A5371" s="2"/>
    </row>
    <row r="5372" spans="1:1" x14ac:dyDescent="0.2">
      <c r="A5372" s="2"/>
    </row>
    <row r="5373" spans="1:1" x14ac:dyDescent="0.2">
      <c r="A5373" s="2"/>
    </row>
    <row r="5374" spans="1:1" x14ac:dyDescent="0.2">
      <c r="A5374" s="2"/>
    </row>
    <row r="5375" spans="1:1" x14ac:dyDescent="0.2">
      <c r="A5375" s="2"/>
    </row>
    <row r="5376" spans="1:1" x14ac:dyDescent="0.2">
      <c r="A5376" s="2"/>
    </row>
    <row r="5377" spans="1:1" x14ac:dyDescent="0.2">
      <c r="A5377" s="2"/>
    </row>
    <row r="5378" spans="1:1" x14ac:dyDescent="0.2">
      <c r="A5378" s="2"/>
    </row>
    <row r="5379" spans="1:1" x14ac:dyDescent="0.2">
      <c r="A5379" s="2"/>
    </row>
    <row r="5380" spans="1:1" x14ac:dyDescent="0.2">
      <c r="A5380" s="2"/>
    </row>
    <row r="5381" spans="1:1" x14ac:dyDescent="0.2">
      <c r="A5381" s="2"/>
    </row>
    <row r="5382" spans="1:1" x14ac:dyDescent="0.2">
      <c r="A5382" s="2"/>
    </row>
    <row r="5383" spans="1:1" x14ac:dyDescent="0.2">
      <c r="A5383" s="2"/>
    </row>
    <row r="5384" spans="1:1" x14ac:dyDescent="0.2">
      <c r="A5384" s="2"/>
    </row>
    <row r="5385" spans="1:1" x14ac:dyDescent="0.2">
      <c r="A5385" s="2"/>
    </row>
    <row r="5386" spans="1:1" x14ac:dyDescent="0.2">
      <c r="A5386" s="2"/>
    </row>
    <row r="5387" spans="1:1" x14ac:dyDescent="0.2">
      <c r="A5387" s="2"/>
    </row>
    <row r="5388" spans="1:1" x14ac:dyDescent="0.2">
      <c r="A5388" s="2"/>
    </row>
    <row r="5389" spans="1:1" x14ac:dyDescent="0.2">
      <c r="A5389" s="2"/>
    </row>
    <row r="5390" spans="1:1" x14ac:dyDescent="0.2">
      <c r="A5390" s="2"/>
    </row>
    <row r="5391" spans="1:1" x14ac:dyDescent="0.2">
      <c r="A5391" s="2"/>
    </row>
    <row r="5392" spans="1:1" x14ac:dyDescent="0.2">
      <c r="A5392" s="2"/>
    </row>
    <row r="5393" spans="1:1" x14ac:dyDescent="0.2">
      <c r="A5393" s="2"/>
    </row>
    <row r="5394" spans="1:1" x14ac:dyDescent="0.2">
      <c r="A5394" s="2"/>
    </row>
    <row r="5395" spans="1:1" x14ac:dyDescent="0.2">
      <c r="A5395" s="2"/>
    </row>
    <row r="5396" spans="1:1" x14ac:dyDescent="0.2">
      <c r="A5396" s="2"/>
    </row>
    <row r="5397" spans="1:1" x14ac:dyDescent="0.2">
      <c r="A5397" s="2"/>
    </row>
    <row r="5398" spans="1:1" x14ac:dyDescent="0.2">
      <c r="A5398" s="2"/>
    </row>
    <row r="5399" spans="1:1" x14ac:dyDescent="0.2">
      <c r="A5399" s="2"/>
    </row>
    <row r="5400" spans="1:1" x14ac:dyDescent="0.2">
      <c r="A5400" s="2"/>
    </row>
    <row r="5401" spans="1:1" x14ac:dyDescent="0.2">
      <c r="A5401" s="2"/>
    </row>
    <row r="5402" spans="1:1" x14ac:dyDescent="0.2">
      <c r="A5402" s="2"/>
    </row>
    <row r="5403" spans="1:1" x14ac:dyDescent="0.2">
      <c r="A5403" s="2"/>
    </row>
    <row r="5404" spans="1:1" x14ac:dyDescent="0.2">
      <c r="A5404" s="2"/>
    </row>
    <row r="5405" spans="1:1" x14ac:dyDescent="0.2">
      <c r="A5405" s="2"/>
    </row>
    <row r="5406" spans="1:1" x14ac:dyDescent="0.2">
      <c r="A5406" s="2"/>
    </row>
    <row r="5407" spans="1:1" x14ac:dyDescent="0.2">
      <c r="A5407" s="2"/>
    </row>
    <row r="5408" spans="1:1" x14ac:dyDescent="0.2">
      <c r="A5408" s="2"/>
    </row>
    <row r="5409" spans="1:1" x14ac:dyDescent="0.2">
      <c r="A5409" s="2"/>
    </row>
    <row r="5410" spans="1:1" x14ac:dyDescent="0.2">
      <c r="A5410" s="2"/>
    </row>
    <row r="5411" spans="1:1" x14ac:dyDescent="0.2">
      <c r="A5411" s="2"/>
    </row>
    <row r="5412" spans="1:1" x14ac:dyDescent="0.2">
      <c r="A5412" s="2"/>
    </row>
    <row r="5413" spans="1:1" x14ac:dyDescent="0.2">
      <c r="A5413" s="2"/>
    </row>
    <row r="5414" spans="1:1" x14ac:dyDescent="0.2">
      <c r="A5414" s="2"/>
    </row>
    <row r="5415" spans="1:1" x14ac:dyDescent="0.2">
      <c r="A5415" s="2"/>
    </row>
    <row r="5416" spans="1:1" x14ac:dyDescent="0.2">
      <c r="A5416" s="2"/>
    </row>
    <row r="5417" spans="1:1" x14ac:dyDescent="0.2">
      <c r="A5417" s="2"/>
    </row>
    <row r="5418" spans="1:1" x14ac:dyDescent="0.2">
      <c r="A5418" s="2"/>
    </row>
    <row r="5419" spans="1:1" x14ac:dyDescent="0.2">
      <c r="A5419" s="2"/>
    </row>
    <row r="5420" spans="1:1" x14ac:dyDescent="0.2">
      <c r="A5420" s="2"/>
    </row>
    <row r="5421" spans="1:1" x14ac:dyDescent="0.2">
      <c r="A5421" s="2"/>
    </row>
    <row r="5422" spans="1:1" x14ac:dyDescent="0.2">
      <c r="A5422" s="2"/>
    </row>
    <row r="5423" spans="1:1" x14ac:dyDescent="0.2">
      <c r="A5423" s="2"/>
    </row>
    <row r="5424" spans="1:1" x14ac:dyDescent="0.2">
      <c r="A5424" s="2"/>
    </row>
    <row r="5425" spans="1:1" x14ac:dyDescent="0.2">
      <c r="A5425" s="2"/>
    </row>
    <row r="5426" spans="1:1" x14ac:dyDescent="0.2">
      <c r="A5426" s="2"/>
    </row>
    <row r="5427" spans="1:1" x14ac:dyDescent="0.2">
      <c r="A5427" s="2"/>
    </row>
    <row r="5428" spans="1:1" x14ac:dyDescent="0.2">
      <c r="A5428" s="2"/>
    </row>
    <row r="5429" spans="1:1" x14ac:dyDescent="0.2">
      <c r="A5429" s="2"/>
    </row>
    <row r="5430" spans="1:1" x14ac:dyDescent="0.2">
      <c r="A5430" s="2"/>
    </row>
    <row r="5431" spans="1:1" x14ac:dyDescent="0.2">
      <c r="A5431" s="2"/>
    </row>
    <row r="5432" spans="1:1" x14ac:dyDescent="0.2">
      <c r="A5432" s="2"/>
    </row>
    <row r="5433" spans="1:1" x14ac:dyDescent="0.2">
      <c r="A5433" s="2"/>
    </row>
    <row r="5434" spans="1:1" x14ac:dyDescent="0.2">
      <c r="A5434" s="2"/>
    </row>
    <row r="5435" spans="1:1" x14ac:dyDescent="0.2">
      <c r="A5435" s="2"/>
    </row>
    <row r="5436" spans="1:1" x14ac:dyDescent="0.2">
      <c r="A5436" s="2"/>
    </row>
    <row r="5437" spans="1:1" x14ac:dyDescent="0.2">
      <c r="A5437" s="2"/>
    </row>
    <row r="5438" spans="1:1" x14ac:dyDescent="0.2">
      <c r="A5438" s="2"/>
    </row>
    <row r="5439" spans="1:1" x14ac:dyDescent="0.2">
      <c r="A5439" s="2"/>
    </row>
    <row r="5440" spans="1:1" x14ac:dyDescent="0.2">
      <c r="A5440" s="2"/>
    </row>
    <row r="5441" spans="1:1" x14ac:dyDescent="0.2">
      <c r="A5441" s="2"/>
    </row>
    <row r="5442" spans="1:1" x14ac:dyDescent="0.2">
      <c r="A5442" s="2"/>
    </row>
    <row r="5443" spans="1:1" x14ac:dyDescent="0.2">
      <c r="A5443" s="2"/>
    </row>
    <row r="5444" spans="1:1" x14ac:dyDescent="0.2">
      <c r="A5444" s="2"/>
    </row>
    <row r="5445" spans="1:1" x14ac:dyDescent="0.2">
      <c r="A5445" s="2"/>
    </row>
    <row r="5446" spans="1:1" x14ac:dyDescent="0.2">
      <c r="A5446" s="2"/>
    </row>
    <row r="5447" spans="1:1" x14ac:dyDescent="0.2">
      <c r="A5447" s="2"/>
    </row>
    <row r="5448" spans="1:1" x14ac:dyDescent="0.2">
      <c r="A5448" s="2"/>
    </row>
    <row r="5449" spans="1:1" x14ac:dyDescent="0.2">
      <c r="A5449" s="2"/>
    </row>
    <row r="5450" spans="1:1" x14ac:dyDescent="0.2">
      <c r="A5450" s="2"/>
    </row>
    <row r="5451" spans="1:1" x14ac:dyDescent="0.2">
      <c r="A5451" s="2"/>
    </row>
    <row r="5452" spans="1:1" x14ac:dyDescent="0.2">
      <c r="A5452" s="2"/>
    </row>
    <row r="5453" spans="1:1" x14ac:dyDescent="0.2">
      <c r="A5453" s="2"/>
    </row>
    <row r="5454" spans="1:1" x14ac:dyDescent="0.2">
      <c r="A5454" s="2"/>
    </row>
    <row r="5455" spans="1:1" x14ac:dyDescent="0.2">
      <c r="A5455" s="2"/>
    </row>
    <row r="5456" spans="1:1" x14ac:dyDescent="0.2">
      <c r="A5456" s="2"/>
    </row>
    <row r="5457" spans="1:1" x14ac:dyDescent="0.2">
      <c r="A5457" s="2"/>
    </row>
    <row r="5458" spans="1:1" x14ac:dyDescent="0.2">
      <c r="A5458" s="2"/>
    </row>
    <row r="5459" spans="1:1" x14ac:dyDescent="0.2">
      <c r="A5459" s="2"/>
    </row>
    <row r="5460" spans="1:1" x14ac:dyDescent="0.2">
      <c r="A5460" s="2"/>
    </row>
    <row r="5461" spans="1:1" x14ac:dyDescent="0.2">
      <c r="A5461" s="2"/>
    </row>
    <row r="5462" spans="1:1" x14ac:dyDescent="0.2">
      <c r="A5462" s="2"/>
    </row>
    <row r="5463" spans="1:1" x14ac:dyDescent="0.2">
      <c r="A5463" s="2"/>
    </row>
    <row r="5464" spans="1:1" x14ac:dyDescent="0.2">
      <c r="A5464" s="2"/>
    </row>
    <row r="5465" spans="1:1" x14ac:dyDescent="0.2">
      <c r="A5465" s="2"/>
    </row>
    <row r="5466" spans="1:1" x14ac:dyDescent="0.2">
      <c r="A5466" s="2"/>
    </row>
    <row r="5467" spans="1:1" x14ac:dyDescent="0.2">
      <c r="A5467" s="2"/>
    </row>
    <row r="5468" spans="1:1" x14ac:dyDescent="0.2">
      <c r="A5468" s="2"/>
    </row>
    <row r="5469" spans="1:1" x14ac:dyDescent="0.2">
      <c r="A5469" s="2"/>
    </row>
    <row r="5470" spans="1:1" x14ac:dyDescent="0.2">
      <c r="A5470" s="2"/>
    </row>
    <row r="5471" spans="1:1" x14ac:dyDescent="0.2">
      <c r="A5471" s="2"/>
    </row>
    <row r="5472" spans="1:1" x14ac:dyDescent="0.2">
      <c r="A5472" s="2"/>
    </row>
    <row r="5473" spans="1:1" x14ac:dyDescent="0.2">
      <c r="A5473" s="2"/>
    </row>
    <row r="5474" spans="1:1" x14ac:dyDescent="0.2">
      <c r="A5474" s="2"/>
    </row>
    <row r="5475" spans="1:1" x14ac:dyDescent="0.2">
      <c r="A5475" s="2"/>
    </row>
    <row r="5476" spans="1:1" x14ac:dyDescent="0.2">
      <c r="A5476" s="2"/>
    </row>
    <row r="5477" spans="1:1" x14ac:dyDescent="0.2">
      <c r="A5477" s="2"/>
    </row>
    <row r="5478" spans="1:1" x14ac:dyDescent="0.2">
      <c r="A5478" s="2"/>
    </row>
    <row r="5479" spans="1:1" x14ac:dyDescent="0.2">
      <c r="A5479" s="2"/>
    </row>
    <row r="5480" spans="1:1" x14ac:dyDescent="0.2">
      <c r="A5480" s="2"/>
    </row>
    <row r="5481" spans="1:1" x14ac:dyDescent="0.2">
      <c r="A5481" s="2"/>
    </row>
    <row r="5482" spans="1:1" x14ac:dyDescent="0.2">
      <c r="A5482" s="2"/>
    </row>
    <row r="5483" spans="1:1" x14ac:dyDescent="0.2">
      <c r="A5483" s="2"/>
    </row>
    <row r="5484" spans="1:1" x14ac:dyDescent="0.2">
      <c r="A5484" s="2"/>
    </row>
    <row r="5485" spans="1:1" x14ac:dyDescent="0.2">
      <c r="A5485" s="2"/>
    </row>
    <row r="5486" spans="1:1" x14ac:dyDescent="0.2">
      <c r="A5486" s="2"/>
    </row>
    <row r="5487" spans="1:1" x14ac:dyDescent="0.2">
      <c r="A5487" s="2"/>
    </row>
    <row r="5488" spans="1:1" x14ac:dyDescent="0.2">
      <c r="A5488" s="2"/>
    </row>
    <row r="5489" spans="1:1" x14ac:dyDescent="0.2">
      <c r="A5489" s="2"/>
    </row>
    <row r="5490" spans="1:1" x14ac:dyDescent="0.2">
      <c r="A5490" s="2"/>
    </row>
    <row r="5491" spans="1:1" x14ac:dyDescent="0.2">
      <c r="A5491" s="2"/>
    </row>
    <row r="5492" spans="1:1" x14ac:dyDescent="0.2">
      <c r="A5492" s="2"/>
    </row>
    <row r="5493" spans="1:1" x14ac:dyDescent="0.2">
      <c r="A5493" s="2"/>
    </row>
    <row r="5494" spans="1:1" x14ac:dyDescent="0.2">
      <c r="A5494" s="2"/>
    </row>
    <row r="5495" spans="1:1" x14ac:dyDescent="0.2">
      <c r="A5495" s="2"/>
    </row>
    <row r="5496" spans="1:1" x14ac:dyDescent="0.2">
      <c r="A5496" s="2"/>
    </row>
    <row r="5497" spans="1:1" x14ac:dyDescent="0.2">
      <c r="A5497" s="2"/>
    </row>
    <row r="5498" spans="1:1" x14ac:dyDescent="0.2">
      <c r="A5498" s="2"/>
    </row>
    <row r="5499" spans="1:1" x14ac:dyDescent="0.2">
      <c r="A5499" s="2"/>
    </row>
    <row r="5500" spans="1:1" x14ac:dyDescent="0.2">
      <c r="A5500" s="2"/>
    </row>
    <row r="5501" spans="1:1" x14ac:dyDescent="0.2">
      <c r="A5501" s="2"/>
    </row>
    <row r="5502" spans="1:1" x14ac:dyDescent="0.2">
      <c r="A5502" s="2"/>
    </row>
    <row r="5503" spans="1:1" x14ac:dyDescent="0.2">
      <c r="A5503" s="2"/>
    </row>
    <row r="5504" spans="1:1" x14ac:dyDescent="0.2">
      <c r="A5504" s="2"/>
    </row>
    <row r="5505" spans="1:1" x14ac:dyDescent="0.2">
      <c r="A5505" s="2"/>
    </row>
    <row r="5506" spans="1:1" x14ac:dyDescent="0.2">
      <c r="A5506" s="2"/>
    </row>
    <row r="5507" spans="1:1" x14ac:dyDescent="0.2">
      <c r="A5507" s="2"/>
    </row>
    <row r="5508" spans="1:1" x14ac:dyDescent="0.2">
      <c r="A5508" s="2"/>
    </row>
    <row r="5509" spans="1:1" x14ac:dyDescent="0.2">
      <c r="A5509" s="2"/>
    </row>
    <row r="5510" spans="1:1" x14ac:dyDescent="0.2">
      <c r="A5510" s="2"/>
    </row>
    <row r="5511" spans="1:1" x14ac:dyDescent="0.2">
      <c r="A5511" s="2"/>
    </row>
    <row r="5512" spans="1:1" x14ac:dyDescent="0.2">
      <c r="A5512" s="2"/>
    </row>
    <row r="5513" spans="1:1" x14ac:dyDescent="0.2">
      <c r="A5513" s="2"/>
    </row>
    <row r="5514" spans="1:1" x14ac:dyDescent="0.2">
      <c r="A5514" s="2"/>
    </row>
    <row r="5515" spans="1:1" x14ac:dyDescent="0.2">
      <c r="A5515" s="2"/>
    </row>
    <row r="5516" spans="1:1" x14ac:dyDescent="0.2">
      <c r="A5516" s="2"/>
    </row>
    <row r="5517" spans="1:1" x14ac:dyDescent="0.2">
      <c r="A5517" s="2"/>
    </row>
    <row r="5518" spans="1:1" x14ac:dyDescent="0.2">
      <c r="A5518" s="2"/>
    </row>
    <row r="5519" spans="1:1" x14ac:dyDescent="0.2">
      <c r="A5519" s="2"/>
    </row>
    <row r="5520" spans="1:1" x14ac:dyDescent="0.2">
      <c r="A5520" s="2"/>
    </row>
    <row r="5521" spans="1:1" x14ac:dyDescent="0.2">
      <c r="A5521" s="2"/>
    </row>
    <row r="5522" spans="1:1" x14ac:dyDescent="0.2">
      <c r="A5522" s="2"/>
    </row>
    <row r="5523" spans="1:1" x14ac:dyDescent="0.2">
      <c r="A5523" s="2"/>
    </row>
    <row r="5524" spans="1:1" x14ac:dyDescent="0.2">
      <c r="A5524" s="2"/>
    </row>
    <row r="5525" spans="1:1" x14ac:dyDescent="0.2">
      <c r="A5525" s="2"/>
    </row>
    <row r="5526" spans="1:1" x14ac:dyDescent="0.2">
      <c r="A5526" s="2"/>
    </row>
    <row r="5527" spans="1:1" x14ac:dyDescent="0.2">
      <c r="A5527" s="2"/>
    </row>
    <row r="5528" spans="1:1" x14ac:dyDescent="0.2">
      <c r="A5528" s="2"/>
    </row>
    <row r="5529" spans="1:1" x14ac:dyDescent="0.2">
      <c r="A5529" s="2"/>
    </row>
    <row r="5530" spans="1:1" x14ac:dyDescent="0.2">
      <c r="A5530" s="2"/>
    </row>
    <row r="5531" spans="1:1" x14ac:dyDescent="0.2">
      <c r="A5531" s="2"/>
    </row>
    <row r="5532" spans="1:1" x14ac:dyDescent="0.2">
      <c r="A5532" s="2"/>
    </row>
    <row r="5533" spans="1:1" x14ac:dyDescent="0.2">
      <c r="A5533" s="2"/>
    </row>
    <row r="5534" spans="1:1" x14ac:dyDescent="0.2">
      <c r="A5534" s="2"/>
    </row>
    <row r="5535" spans="1:1" x14ac:dyDescent="0.2">
      <c r="A5535" s="2"/>
    </row>
    <row r="5536" spans="1:1" x14ac:dyDescent="0.2">
      <c r="A5536" s="2"/>
    </row>
    <row r="5537" spans="1:1" x14ac:dyDescent="0.2">
      <c r="A5537" s="2"/>
    </row>
    <row r="5538" spans="1:1" x14ac:dyDescent="0.2">
      <c r="A5538" s="2"/>
    </row>
    <row r="5539" spans="1:1" x14ac:dyDescent="0.2">
      <c r="A5539" s="2"/>
    </row>
    <row r="5540" spans="1:1" x14ac:dyDescent="0.2">
      <c r="A5540" s="2"/>
    </row>
    <row r="5541" spans="1:1" x14ac:dyDescent="0.2">
      <c r="A5541" s="2"/>
    </row>
    <row r="5542" spans="1:1" x14ac:dyDescent="0.2">
      <c r="A5542" s="2"/>
    </row>
    <row r="5543" spans="1:1" x14ac:dyDescent="0.2">
      <c r="A5543" s="2"/>
    </row>
    <row r="5544" spans="1:1" x14ac:dyDescent="0.2">
      <c r="A5544" s="2"/>
    </row>
    <row r="5545" spans="1:1" x14ac:dyDescent="0.2">
      <c r="A5545" s="2"/>
    </row>
    <row r="5546" spans="1:1" x14ac:dyDescent="0.2">
      <c r="A5546" s="2"/>
    </row>
    <row r="5547" spans="1:1" x14ac:dyDescent="0.2">
      <c r="A5547" s="2"/>
    </row>
    <row r="5548" spans="1:1" x14ac:dyDescent="0.2">
      <c r="A5548" s="2"/>
    </row>
    <row r="5549" spans="1:1" x14ac:dyDescent="0.2">
      <c r="A5549" s="2"/>
    </row>
    <row r="5550" spans="1:1" x14ac:dyDescent="0.2">
      <c r="A5550" s="2"/>
    </row>
    <row r="5551" spans="1:1" x14ac:dyDescent="0.2">
      <c r="A5551" s="2"/>
    </row>
    <row r="5552" spans="1:1" x14ac:dyDescent="0.2">
      <c r="A5552" s="2"/>
    </row>
    <row r="5553" spans="1:1" x14ac:dyDescent="0.2">
      <c r="A5553" s="2"/>
    </row>
    <row r="5554" spans="1:1" x14ac:dyDescent="0.2">
      <c r="A5554" s="2"/>
    </row>
    <row r="5555" spans="1:1" x14ac:dyDescent="0.2">
      <c r="A5555" s="2"/>
    </row>
    <row r="5556" spans="1:1" x14ac:dyDescent="0.2">
      <c r="A5556" s="2"/>
    </row>
    <row r="5557" spans="1:1" x14ac:dyDescent="0.2">
      <c r="A5557" s="2"/>
    </row>
    <row r="5558" spans="1:1" x14ac:dyDescent="0.2">
      <c r="A5558" s="2"/>
    </row>
    <row r="5559" spans="1:1" x14ac:dyDescent="0.2">
      <c r="A5559" s="2"/>
    </row>
    <row r="5560" spans="1:1" x14ac:dyDescent="0.2">
      <c r="A5560" s="2"/>
    </row>
    <row r="5561" spans="1:1" x14ac:dyDescent="0.2">
      <c r="A5561" s="2"/>
    </row>
    <row r="5562" spans="1:1" x14ac:dyDescent="0.2">
      <c r="A5562" s="2"/>
    </row>
    <row r="5563" spans="1:1" x14ac:dyDescent="0.2">
      <c r="A5563" s="2"/>
    </row>
    <row r="5564" spans="1:1" x14ac:dyDescent="0.2">
      <c r="A5564" s="2"/>
    </row>
    <row r="5565" spans="1:1" x14ac:dyDescent="0.2">
      <c r="A5565" s="2"/>
    </row>
    <row r="5566" spans="1:1" x14ac:dyDescent="0.2">
      <c r="A5566" s="2"/>
    </row>
    <row r="5567" spans="1:1" x14ac:dyDescent="0.2">
      <c r="A5567" s="2"/>
    </row>
    <row r="5568" spans="1:1" x14ac:dyDescent="0.2">
      <c r="A5568" s="2"/>
    </row>
    <row r="5569" spans="1:1" x14ac:dyDescent="0.2">
      <c r="A5569" s="2"/>
    </row>
    <row r="5570" spans="1:1" x14ac:dyDescent="0.2">
      <c r="A5570" s="2"/>
    </row>
    <row r="5571" spans="1:1" x14ac:dyDescent="0.2">
      <c r="A5571" s="2"/>
    </row>
    <row r="5572" spans="1:1" x14ac:dyDescent="0.2">
      <c r="A5572" s="2"/>
    </row>
    <row r="5573" spans="1:1" x14ac:dyDescent="0.2">
      <c r="A5573" s="2"/>
    </row>
    <row r="5574" spans="1:1" x14ac:dyDescent="0.2">
      <c r="A5574" s="2"/>
    </row>
    <row r="5575" spans="1:1" x14ac:dyDescent="0.2">
      <c r="A5575" s="2"/>
    </row>
    <row r="5576" spans="1:1" x14ac:dyDescent="0.2">
      <c r="A5576" s="2"/>
    </row>
    <row r="5577" spans="1:1" x14ac:dyDescent="0.2">
      <c r="A5577" s="2"/>
    </row>
    <row r="5578" spans="1:1" x14ac:dyDescent="0.2">
      <c r="A5578" s="2"/>
    </row>
    <row r="5579" spans="1:1" x14ac:dyDescent="0.2">
      <c r="A5579" s="2"/>
    </row>
    <row r="5580" spans="1:1" x14ac:dyDescent="0.2">
      <c r="A5580" s="2"/>
    </row>
    <row r="5581" spans="1:1" x14ac:dyDescent="0.2">
      <c r="A5581" s="2"/>
    </row>
    <row r="5582" spans="1:1" x14ac:dyDescent="0.2">
      <c r="A5582" s="2"/>
    </row>
    <row r="5583" spans="1:1" x14ac:dyDescent="0.2">
      <c r="A5583" s="2"/>
    </row>
    <row r="5584" spans="1:1" x14ac:dyDescent="0.2">
      <c r="A5584" s="2"/>
    </row>
    <row r="5585" spans="1:1" x14ac:dyDescent="0.2">
      <c r="A5585" s="2"/>
    </row>
    <row r="5586" spans="1:1" x14ac:dyDescent="0.2">
      <c r="A5586" s="2"/>
    </row>
    <row r="5587" spans="1:1" x14ac:dyDescent="0.2">
      <c r="A5587" s="2"/>
    </row>
    <row r="5588" spans="1:1" x14ac:dyDescent="0.2">
      <c r="A5588" s="2"/>
    </row>
    <row r="5589" spans="1:1" x14ac:dyDescent="0.2">
      <c r="A5589" s="2"/>
    </row>
    <row r="5590" spans="1:1" x14ac:dyDescent="0.2">
      <c r="A5590" s="2"/>
    </row>
    <row r="5591" spans="1:1" x14ac:dyDescent="0.2">
      <c r="A5591" s="2"/>
    </row>
    <row r="5592" spans="1:1" x14ac:dyDescent="0.2">
      <c r="A5592" s="2"/>
    </row>
    <row r="5593" spans="1:1" x14ac:dyDescent="0.2">
      <c r="A5593" s="2"/>
    </row>
    <row r="5594" spans="1:1" x14ac:dyDescent="0.2">
      <c r="A5594" s="2"/>
    </row>
    <row r="5595" spans="1:1" x14ac:dyDescent="0.2">
      <c r="A5595" s="2"/>
    </row>
    <row r="5596" spans="1:1" x14ac:dyDescent="0.2">
      <c r="A5596" s="2"/>
    </row>
    <row r="5597" spans="1:1" x14ac:dyDescent="0.2">
      <c r="A5597" s="2"/>
    </row>
    <row r="5598" spans="1:1" x14ac:dyDescent="0.2">
      <c r="A5598" s="2"/>
    </row>
    <row r="5599" spans="1:1" x14ac:dyDescent="0.2">
      <c r="A5599" s="2"/>
    </row>
    <row r="5600" spans="1:1" x14ac:dyDescent="0.2">
      <c r="A5600" s="2"/>
    </row>
    <row r="5601" spans="1:1" x14ac:dyDescent="0.2">
      <c r="A5601" s="2"/>
    </row>
    <row r="5602" spans="1:1" x14ac:dyDescent="0.2">
      <c r="A5602" s="2"/>
    </row>
    <row r="5603" spans="1:1" x14ac:dyDescent="0.2">
      <c r="A5603" s="2"/>
    </row>
    <row r="5604" spans="1:1" x14ac:dyDescent="0.2">
      <c r="A5604" s="2"/>
    </row>
    <row r="5605" spans="1:1" x14ac:dyDescent="0.2">
      <c r="A5605" s="2"/>
    </row>
    <row r="5606" spans="1:1" x14ac:dyDescent="0.2">
      <c r="A5606" s="2"/>
    </row>
    <row r="5607" spans="1:1" x14ac:dyDescent="0.2">
      <c r="A5607" s="2"/>
    </row>
    <row r="5608" spans="1:1" x14ac:dyDescent="0.2">
      <c r="A5608" s="2"/>
    </row>
    <row r="5609" spans="1:1" x14ac:dyDescent="0.2">
      <c r="A5609" s="2"/>
    </row>
    <row r="5610" spans="1:1" x14ac:dyDescent="0.2">
      <c r="A5610" s="2"/>
    </row>
    <row r="5611" spans="1:1" x14ac:dyDescent="0.2">
      <c r="A5611" s="2"/>
    </row>
    <row r="5612" spans="1:1" x14ac:dyDescent="0.2">
      <c r="A5612" s="2"/>
    </row>
    <row r="5613" spans="1:1" x14ac:dyDescent="0.2">
      <c r="A5613" s="2"/>
    </row>
    <row r="5614" spans="1:1" x14ac:dyDescent="0.2">
      <c r="A5614" s="2"/>
    </row>
    <row r="5615" spans="1:1" x14ac:dyDescent="0.2">
      <c r="A5615" s="2"/>
    </row>
    <row r="5616" spans="1:1" x14ac:dyDescent="0.2">
      <c r="A5616" s="2"/>
    </row>
    <row r="5617" spans="1:1" x14ac:dyDescent="0.2">
      <c r="A5617" s="2"/>
    </row>
    <row r="5618" spans="1:1" x14ac:dyDescent="0.2">
      <c r="A5618" s="2"/>
    </row>
    <row r="5619" spans="1:1" x14ac:dyDescent="0.2">
      <c r="A5619" s="2"/>
    </row>
    <row r="5620" spans="1:1" x14ac:dyDescent="0.2">
      <c r="A5620" s="2"/>
    </row>
    <row r="5621" spans="1:1" x14ac:dyDescent="0.2">
      <c r="A5621" s="2"/>
    </row>
    <row r="5622" spans="1:1" x14ac:dyDescent="0.2">
      <c r="A5622" s="2"/>
    </row>
    <row r="5623" spans="1:1" x14ac:dyDescent="0.2">
      <c r="A5623" s="2"/>
    </row>
    <row r="5624" spans="1:1" x14ac:dyDescent="0.2">
      <c r="A5624" s="2"/>
    </row>
    <row r="5625" spans="1:1" x14ac:dyDescent="0.2">
      <c r="A5625" s="2"/>
    </row>
    <row r="5626" spans="1:1" x14ac:dyDescent="0.2">
      <c r="A5626" s="2"/>
    </row>
    <row r="5627" spans="1:1" x14ac:dyDescent="0.2">
      <c r="A5627" s="2"/>
    </row>
    <row r="5628" spans="1:1" x14ac:dyDescent="0.2">
      <c r="A5628" s="2"/>
    </row>
    <row r="5629" spans="1:1" x14ac:dyDescent="0.2">
      <c r="A5629" s="2"/>
    </row>
    <row r="5630" spans="1:1" x14ac:dyDescent="0.2">
      <c r="A5630" s="2"/>
    </row>
    <row r="5631" spans="1:1" x14ac:dyDescent="0.2">
      <c r="A5631" s="2"/>
    </row>
    <row r="5632" spans="1:1" x14ac:dyDescent="0.2">
      <c r="A5632" s="2"/>
    </row>
    <row r="5633" spans="1:1" x14ac:dyDescent="0.2">
      <c r="A5633" s="2"/>
    </row>
    <row r="5634" spans="1:1" x14ac:dyDescent="0.2">
      <c r="A5634" s="2"/>
    </row>
    <row r="5635" spans="1:1" x14ac:dyDescent="0.2">
      <c r="A5635" s="2"/>
    </row>
    <row r="5636" spans="1:1" x14ac:dyDescent="0.2">
      <c r="A5636" s="2"/>
    </row>
    <row r="5637" spans="1:1" x14ac:dyDescent="0.2">
      <c r="A5637" s="2"/>
    </row>
    <row r="5638" spans="1:1" x14ac:dyDescent="0.2">
      <c r="A5638" s="2"/>
    </row>
    <row r="5639" spans="1:1" x14ac:dyDescent="0.2">
      <c r="A5639" s="2"/>
    </row>
    <row r="5640" spans="1:1" x14ac:dyDescent="0.2">
      <c r="A5640" s="2"/>
    </row>
    <row r="5641" spans="1:1" x14ac:dyDescent="0.2">
      <c r="A5641" s="2"/>
    </row>
    <row r="5642" spans="1:1" x14ac:dyDescent="0.2">
      <c r="A5642" s="2"/>
    </row>
    <row r="5643" spans="1:1" x14ac:dyDescent="0.2">
      <c r="A5643" s="2"/>
    </row>
    <row r="5644" spans="1:1" x14ac:dyDescent="0.2">
      <c r="A5644" s="2"/>
    </row>
    <row r="5645" spans="1:1" x14ac:dyDescent="0.2">
      <c r="A5645" s="2"/>
    </row>
    <row r="5646" spans="1:1" x14ac:dyDescent="0.2">
      <c r="A5646" s="2"/>
    </row>
    <row r="5647" spans="1:1" x14ac:dyDescent="0.2">
      <c r="A5647" s="2"/>
    </row>
    <row r="5648" spans="1:1" x14ac:dyDescent="0.2">
      <c r="A5648" s="2"/>
    </row>
    <row r="5649" spans="1:1" x14ac:dyDescent="0.2">
      <c r="A5649" s="2"/>
    </row>
    <row r="5650" spans="1:1" x14ac:dyDescent="0.2">
      <c r="A5650" s="2"/>
    </row>
    <row r="5651" spans="1:1" x14ac:dyDescent="0.2">
      <c r="A5651" s="2"/>
    </row>
    <row r="5652" spans="1:1" x14ac:dyDescent="0.2">
      <c r="A5652" s="2"/>
    </row>
    <row r="5653" spans="1:1" x14ac:dyDescent="0.2">
      <c r="A5653" s="2"/>
    </row>
    <row r="5654" spans="1:1" x14ac:dyDescent="0.2">
      <c r="A5654" s="2"/>
    </row>
    <row r="5655" spans="1:1" x14ac:dyDescent="0.2">
      <c r="A5655" s="2"/>
    </row>
    <row r="5656" spans="1:1" x14ac:dyDescent="0.2">
      <c r="A5656" s="2"/>
    </row>
    <row r="5657" spans="1:1" x14ac:dyDescent="0.2">
      <c r="A5657" s="2"/>
    </row>
    <row r="5658" spans="1:1" x14ac:dyDescent="0.2">
      <c r="A5658" s="2"/>
    </row>
    <row r="5659" spans="1:1" x14ac:dyDescent="0.2">
      <c r="A5659" s="2"/>
    </row>
    <row r="5660" spans="1:1" x14ac:dyDescent="0.2">
      <c r="A5660" s="2"/>
    </row>
    <row r="5661" spans="1:1" x14ac:dyDescent="0.2">
      <c r="A5661" s="2"/>
    </row>
    <row r="5662" spans="1:1" x14ac:dyDescent="0.2">
      <c r="A5662" s="2"/>
    </row>
    <row r="5663" spans="1:1" x14ac:dyDescent="0.2">
      <c r="A5663" s="2"/>
    </row>
    <row r="5664" spans="1:1" x14ac:dyDescent="0.2">
      <c r="A5664" s="2"/>
    </row>
    <row r="5665" spans="1:1" x14ac:dyDescent="0.2">
      <c r="A5665" s="2"/>
    </row>
    <row r="5666" spans="1:1" x14ac:dyDescent="0.2">
      <c r="A5666" s="2"/>
    </row>
    <row r="5667" spans="1:1" x14ac:dyDescent="0.2">
      <c r="A5667" s="2"/>
    </row>
    <row r="5668" spans="1:1" x14ac:dyDescent="0.2">
      <c r="A5668" s="2"/>
    </row>
    <row r="5669" spans="1:1" x14ac:dyDescent="0.2">
      <c r="A5669" s="2"/>
    </row>
    <row r="5670" spans="1:1" x14ac:dyDescent="0.2">
      <c r="A5670" s="2"/>
    </row>
    <row r="5671" spans="1:1" x14ac:dyDescent="0.2">
      <c r="A5671" s="2"/>
    </row>
    <row r="5672" spans="1:1" x14ac:dyDescent="0.2">
      <c r="A5672" s="2"/>
    </row>
    <row r="5673" spans="1:1" x14ac:dyDescent="0.2">
      <c r="A5673" s="2"/>
    </row>
    <row r="5674" spans="1:1" x14ac:dyDescent="0.2">
      <c r="A5674" s="2"/>
    </row>
    <row r="5675" spans="1:1" x14ac:dyDescent="0.2">
      <c r="A5675" s="2"/>
    </row>
    <row r="5676" spans="1:1" x14ac:dyDescent="0.2">
      <c r="A5676" s="2"/>
    </row>
    <row r="5677" spans="1:1" x14ac:dyDescent="0.2">
      <c r="A5677" s="2"/>
    </row>
    <row r="5678" spans="1:1" x14ac:dyDescent="0.2">
      <c r="A5678" s="2"/>
    </row>
    <row r="5679" spans="1:1" x14ac:dyDescent="0.2">
      <c r="A5679" s="2"/>
    </row>
    <row r="5680" spans="1:1" x14ac:dyDescent="0.2">
      <c r="A5680" s="2"/>
    </row>
    <row r="5681" spans="1:1" x14ac:dyDescent="0.2">
      <c r="A5681" s="2"/>
    </row>
    <row r="5682" spans="1:1" x14ac:dyDescent="0.2">
      <c r="A5682" s="2"/>
    </row>
    <row r="5683" spans="1:1" x14ac:dyDescent="0.2">
      <c r="A5683" s="2"/>
    </row>
    <row r="5684" spans="1:1" x14ac:dyDescent="0.2">
      <c r="A5684" s="2"/>
    </row>
    <row r="5685" spans="1:1" x14ac:dyDescent="0.2">
      <c r="A5685" s="2"/>
    </row>
    <row r="5686" spans="1:1" x14ac:dyDescent="0.2">
      <c r="A5686" s="2"/>
    </row>
    <row r="5687" spans="1:1" x14ac:dyDescent="0.2">
      <c r="A5687" s="2"/>
    </row>
    <row r="5688" spans="1:1" x14ac:dyDescent="0.2">
      <c r="A5688" s="2"/>
    </row>
    <row r="5689" spans="1:1" x14ac:dyDescent="0.2">
      <c r="A5689" s="2"/>
    </row>
    <row r="5690" spans="1:1" x14ac:dyDescent="0.2">
      <c r="A5690" s="2"/>
    </row>
    <row r="5691" spans="1:1" x14ac:dyDescent="0.2">
      <c r="A5691" s="2"/>
    </row>
    <row r="5692" spans="1:1" x14ac:dyDescent="0.2">
      <c r="A5692" s="2"/>
    </row>
    <row r="5693" spans="1:1" x14ac:dyDescent="0.2">
      <c r="A5693" s="2"/>
    </row>
    <row r="5694" spans="1:1" x14ac:dyDescent="0.2">
      <c r="A5694" s="2"/>
    </row>
    <row r="5695" spans="1:1" x14ac:dyDescent="0.2">
      <c r="A5695" s="2"/>
    </row>
    <row r="5696" spans="1:1" x14ac:dyDescent="0.2">
      <c r="A5696" s="2"/>
    </row>
    <row r="5697" spans="1:1" x14ac:dyDescent="0.2">
      <c r="A5697" s="2"/>
    </row>
    <row r="5698" spans="1:1" x14ac:dyDescent="0.2">
      <c r="A5698" s="2"/>
    </row>
    <row r="5699" spans="1:1" x14ac:dyDescent="0.2">
      <c r="A5699" s="2"/>
    </row>
    <row r="5700" spans="1:1" x14ac:dyDescent="0.2">
      <c r="A5700" s="2"/>
    </row>
    <row r="5701" spans="1:1" x14ac:dyDescent="0.2">
      <c r="A5701" s="2"/>
    </row>
    <row r="5702" spans="1:1" x14ac:dyDescent="0.2">
      <c r="A5702" s="2"/>
    </row>
    <row r="5703" spans="1:1" x14ac:dyDescent="0.2">
      <c r="A5703" s="2"/>
    </row>
    <row r="5704" spans="1:1" x14ac:dyDescent="0.2">
      <c r="A5704" s="2"/>
    </row>
    <row r="5705" spans="1:1" x14ac:dyDescent="0.2">
      <c r="A5705" s="2"/>
    </row>
    <row r="5706" spans="1:1" x14ac:dyDescent="0.2">
      <c r="A5706" s="2"/>
    </row>
    <row r="5707" spans="1:1" x14ac:dyDescent="0.2">
      <c r="A5707" s="2"/>
    </row>
    <row r="5708" spans="1:1" x14ac:dyDescent="0.2">
      <c r="A5708" s="2"/>
    </row>
    <row r="5709" spans="1:1" x14ac:dyDescent="0.2">
      <c r="A5709" s="2"/>
    </row>
    <row r="5710" spans="1:1" x14ac:dyDescent="0.2">
      <c r="A5710" s="2"/>
    </row>
    <row r="5711" spans="1:1" x14ac:dyDescent="0.2">
      <c r="A5711" s="2"/>
    </row>
    <row r="5712" spans="1:1" x14ac:dyDescent="0.2">
      <c r="A5712" s="2"/>
    </row>
    <row r="5713" spans="1:1" x14ac:dyDescent="0.2">
      <c r="A5713" s="2"/>
    </row>
    <row r="5714" spans="1:1" x14ac:dyDescent="0.2">
      <c r="A5714" s="2"/>
    </row>
    <row r="5715" spans="1:1" x14ac:dyDescent="0.2">
      <c r="A5715" s="2"/>
    </row>
    <row r="5716" spans="1:1" x14ac:dyDescent="0.2">
      <c r="A5716" s="2"/>
    </row>
    <row r="5717" spans="1:1" x14ac:dyDescent="0.2">
      <c r="A5717" s="2"/>
    </row>
    <row r="5718" spans="1:1" x14ac:dyDescent="0.2">
      <c r="A5718" s="2"/>
    </row>
    <row r="5719" spans="1:1" x14ac:dyDescent="0.2">
      <c r="A5719" s="2"/>
    </row>
    <row r="5720" spans="1:1" x14ac:dyDescent="0.2">
      <c r="A5720" s="2"/>
    </row>
    <row r="5721" spans="1:1" x14ac:dyDescent="0.2">
      <c r="A5721" s="2"/>
    </row>
    <row r="5722" spans="1:1" x14ac:dyDescent="0.2">
      <c r="A5722" s="2"/>
    </row>
    <row r="5723" spans="1:1" x14ac:dyDescent="0.2">
      <c r="A5723" s="2"/>
    </row>
    <row r="5724" spans="1:1" x14ac:dyDescent="0.2">
      <c r="A5724" s="2"/>
    </row>
    <row r="5725" spans="1:1" x14ac:dyDescent="0.2">
      <c r="A5725" s="2"/>
    </row>
    <row r="5726" spans="1:1" x14ac:dyDescent="0.2">
      <c r="A5726" s="2"/>
    </row>
    <row r="5727" spans="1:1" x14ac:dyDescent="0.2">
      <c r="A5727" s="2"/>
    </row>
    <row r="5728" spans="1:1" x14ac:dyDescent="0.2">
      <c r="A5728" s="2"/>
    </row>
    <row r="5729" spans="1:1" x14ac:dyDescent="0.2">
      <c r="A5729" s="2"/>
    </row>
    <row r="5730" spans="1:1" x14ac:dyDescent="0.2">
      <c r="A5730" s="2"/>
    </row>
    <row r="5731" spans="1:1" x14ac:dyDescent="0.2">
      <c r="A5731" s="2"/>
    </row>
    <row r="5732" spans="1:1" x14ac:dyDescent="0.2">
      <c r="A5732" s="2"/>
    </row>
    <row r="5733" spans="1:1" x14ac:dyDescent="0.2">
      <c r="A5733" s="2"/>
    </row>
    <row r="5734" spans="1:1" x14ac:dyDescent="0.2">
      <c r="A5734" s="2"/>
    </row>
    <row r="5735" spans="1:1" x14ac:dyDescent="0.2">
      <c r="A5735" s="2"/>
    </row>
    <row r="5736" spans="1:1" x14ac:dyDescent="0.2">
      <c r="A5736" s="2"/>
    </row>
    <row r="5737" spans="1:1" x14ac:dyDescent="0.2">
      <c r="A5737" s="2"/>
    </row>
    <row r="5738" spans="1:1" x14ac:dyDescent="0.2">
      <c r="A5738" s="2"/>
    </row>
    <row r="5739" spans="1:1" x14ac:dyDescent="0.2">
      <c r="A5739" s="2"/>
    </row>
    <row r="5740" spans="1:1" x14ac:dyDescent="0.2">
      <c r="A5740" s="2"/>
    </row>
    <row r="5741" spans="1:1" x14ac:dyDescent="0.2">
      <c r="A5741" s="2"/>
    </row>
    <row r="5742" spans="1:1" x14ac:dyDescent="0.2">
      <c r="A5742" s="2"/>
    </row>
    <row r="5743" spans="1:1" x14ac:dyDescent="0.2">
      <c r="A5743" s="2"/>
    </row>
    <row r="5744" spans="1:1" x14ac:dyDescent="0.2">
      <c r="A5744" s="2"/>
    </row>
    <row r="5745" spans="1:1" x14ac:dyDescent="0.2">
      <c r="A5745" s="2"/>
    </row>
    <row r="5746" spans="1:1" x14ac:dyDescent="0.2">
      <c r="A5746" s="2"/>
    </row>
    <row r="5747" spans="1:1" x14ac:dyDescent="0.2">
      <c r="A5747" s="2"/>
    </row>
    <row r="5748" spans="1:1" x14ac:dyDescent="0.2">
      <c r="A5748" s="2"/>
    </row>
    <row r="5749" spans="1:1" x14ac:dyDescent="0.2">
      <c r="A5749" s="2"/>
    </row>
    <row r="5750" spans="1:1" x14ac:dyDescent="0.2">
      <c r="A5750" s="2"/>
    </row>
    <row r="5751" spans="1:1" x14ac:dyDescent="0.2">
      <c r="A5751" s="2"/>
    </row>
    <row r="5752" spans="1:1" x14ac:dyDescent="0.2">
      <c r="A5752" s="2"/>
    </row>
    <row r="5753" spans="1:1" x14ac:dyDescent="0.2">
      <c r="A5753" s="2"/>
    </row>
    <row r="5754" spans="1:1" x14ac:dyDescent="0.2">
      <c r="A5754" s="2"/>
    </row>
    <row r="5755" spans="1:1" x14ac:dyDescent="0.2">
      <c r="A5755" s="2"/>
    </row>
    <row r="5756" spans="1:1" x14ac:dyDescent="0.2">
      <c r="A5756" s="2"/>
    </row>
    <row r="5757" spans="1:1" x14ac:dyDescent="0.2">
      <c r="A5757" s="2"/>
    </row>
    <row r="5758" spans="1:1" x14ac:dyDescent="0.2">
      <c r="A5758" s="2"/>
    </row>
    <row r="5759" spans="1:1" x14ac:dyDescent="0.2">
      <c r="A5759" s="2"/>
    </row>
    <row r="5760" spans="1:1" x14ac:dyDescent="0.2">
      <c r="A5760" s="2"/>
    </row>
    <row r="5761" spans="1:1" x14ac:dyDescent="0.2">
      <c r="A5761" s="2"/>
    </row>
    <row r="5762" spans="1:1" x14ac:dyDescent="0.2">
      <c r="A5762" s="2"/>
    </row>
    <row r="5763" spans="1:1" x14ac:dyDescent="0.2">
      <c r="A5763" s="2"/>
    </row>
    <row r="5764" spans="1:1" x14ac:dyDescent="0.2">
      <c r="A5764" s="2"/>
    </row>
    <row r="5765" spans="1:1" x14ac:dyDescent="0.2">
      <c r="A5765" s="2"/>
    </row>
    <row r="5766" spans="1:1" x14ac:dyDescent="0.2">
      <c r="A5766" s="2"/>
    </row>
    <row r="5767" spans="1:1" x14ac:dyDescent="0.2">
      <c r="A5767" s="2"/>
    </row>
    <row r="5768" spans="1:1" x14ac:dyDescent="0.2">
      <c r="A5768" s="2"/>
    </row>
    <row r="5769" spans="1:1" x14ac:dyDescent="0.2">
      <c r="A5769" s="2"/>
    </row>
    <row r="5770" spans="1:1" x14ac:dyDescent="0.2">
      <c r="A5770" s="2"/>
    </row>
    <row r="5771" spans="1:1" x14ac:dyDescent="0.2">
      <c r="A5771" s="2"/>
    </row>
    <row r="5772" spans="1:1" x14ac:dyDescent="0.2">
      <c r="A5772" s="2"/>
    </row>
    <row r="5773" spans="1:1" x14ac:dyDescent="0.2">
      <c r="A5773" s="2"/>
    </row>
    <row r="5774" spans="1:1" x14ac:dyDescent="0.2">
      <c r="A5774" s="2"/>
    </row>
    <row r="5775" spans="1:1" x14ac:dyDescent="0.2">
      <c r="A5775" s="2"/>
    </row>
    <row r="5776" spans="1:1" x14ac:dyDescent="0.2">
      <c r="A5776" s="2"/>
    </row>
    <row r="5777" spans="1:1" x14ac:dyDescent="0.2">
      <c r="A5777" s="2"/>
    </row>
    <row r="5778" spans="1:1" x14ac:dyDescent="0.2">
      <c r="A5778" s="2"/>
    </row>
    <row r="5779" spans="1:1" x14ac:dyDescent="0.2">
      <c r="A5779" s="2"/>
    </row>
    <row r="5780" spans="1:1" x14ac:dyDescent="0.2">
      <c r="A5780" s="2"/>
    </row>
    <row r="5781" spans="1:1" x14ac:dyDescent="0.2">
      <c r="A5781" s="2"/>
    </row>
    <row r="5782" spans="1:1" x14ac:dyDescent="0.2">
      <c r="A5782" s="2"/>
    </row>
    <row r="5783" spans="1:1" x14ac:dyDescent="0.2">
      <c r="A5783" s="2"/>
    </row>
    <row r="5784" spans="1:1" x14ac:dyDescent="0.2">
      <c r="A5784" s="2"/>
    </row>
    <row r="5785" spans="1:1" x14ac:dyDescent="0.2">
      <c r="A5785" s="2"/>
    </row>
    <row r="5786" spans="1:1" x14ac:dyDescent="0.2">
      <c r="A5786" s="2"/>
    </row>
    <row r="5787" spans="1:1" x14ac:dyDescent="0.2">
      <c r="A5787" s="2"/>
    </row>
    <row r="5788" spans="1:1" x14ac:dyDescent="0.2">
      <c r="A5788" s="2"/>
    </row>
    <row r="5789" spans="1:1" x14ac:dyDescent="0.2">
      <c r="A5789" s="2"/>
    </row>
    <row r="5790" spans="1:1" x14ac:dyDescent="0.2">
      <c r="A5790" s="2"/>
    </row>
    <row r="5791" spans="1:1" x14ac:dyDescent="0.2">
      <c r="A5791" s="2"/>
    </row>
    <row r="5792" spans="1:1" x14ac:dyDescent="0.2">
      <c r="A5792" s="2"/>
    </row>
    <row r="5793" spans="1:1" x14ac:dyDescent="0.2">
      <c r="A5793" s="2"/>
    </row>
    <row r="5794" spans="1:1" x14ac:dyDescent="0.2">
      <c r="A5794" s="2"/>
    </row>
    <row r="5795" spans="1:1" x14ac:dyDescent="0.2">
      <c r="A5795" s="2"/>
    </row>
    <row r="5796" spans="1:1" x14ac:dyDescent="0.2">
      <c r="A5796" s="2"/>
    </row>
    <row r="5797" spans="1:1" x14ac:dyDescent="0.2">
      <c r="A5797" s="2"/>
    </row>
    <row r="5798" spans="1:1" x14ac:dyDescent="0.2">
      <c r="A5798" s="2"/>
    </row>
    <row r="5799" spans="1:1" x14ac:dyDescent="0.2">
      <c r="A5799" s="2"/>
    </row>
    <row r="5800" spans="1:1" x14ac:dyDescent="0.2">
      <c r="A5800" s="2"/>
    </row>
    <row r="5801" spans="1:1" x14ac:dyDescent="0.2">
      <c r="A5801" s="2"/>
    </row>
    <row r="5802" spans="1:1" x14ac:dyDescent="0.2">
      <c r="A5802" s="2"/>
    </row>
    <row r="5803" spans="1:1" x14ac:dyDescent="0.2">
      <c r="A5803" s="2"/>
    </row>
    <row r="5804" spans="1:1" x14ac:dyDescent="0.2">
      <c r="A5804" s="2"/>
    </row>
    <row r="5805" spans="1:1" x14ac:dyDescent="0.2">
      <c r="A5805" s="2"/>
    </row>
    <row r="5806" spans="1:1" x14ac:dyDescent="0.2">
      <c r="A5806" s="2"/>
    </row>
    <row r="5807" spans="1:1" x14ac:dyDescent="0.2">
      <c r="A5807" s="2"/>
    </row>
    <row r="5808" spans="1:1" x14ac:dyDescent="0.2">
      <c r="A5808" s="2"/>
    </row>
    <row r="5809" spans="1:1" x14ac:dyDescent="0.2">
      <c r="A5809" s="2"/>
    </row>
    <row r="5810" spans="1:1" x14ac:dyDescent="0.2">
      <c r="A5810" s="2"/>
    </row>
    <row r="5811" spans="1:1" x14ac:dyDescent="0.2">
      <c r="A5811" s="2"/>
    </row>
    <row r="5812" spans="1:1" x14ac:dyDescent="0.2">
      <c r="A5812" s="2"/>
    </row>
    <row r="5813" spans="1:1" x14ac:dyDescent="0.2">
      <c r="A5813" s="2"/>
    </row>
    <row r="5814" spans="1:1" x14ac:dyDescent="0.2">
      <c r="A5814" s="2"/>
    </row>
    <row r="5815" spans="1:1" x14ac:dyDescent="0.2">
      <c r="A5815" s="2"/>
    </row>
    <row r="5816" spans="1:1" x14ac:dyDescent="0.2">
      <c r="A5816" s="2"/>
    </row>
    <row r="5817" spans="1:1" x14ac:dyDescent="0.2">
      <c r="A5817" s="2"/>
    </row>
    <row r="5818" spans="1:1" x14ac:dyDescent="0.2">
      <c r="A5818" s="2"/>
    </row>
    <row r="5819" spans="1:1" x14ac:dyDescent="0.2">
      <c r="A5819" s="2"/>
    </row>
    <row r="5820" spans="1:1" x14ac:dyDescent="0.2">
      <c r="A5820" s="2"/>
    </row>
    <row r="5821" spans="1:1" x14ac:dyDescent="0.2">
      <c r="A5821" s="2"/>
    </row>
    <row r="5822" spans="1:1" x14ac:dyDescent="0.2">
      <c r="A5822" s="2"/>
    </row>
    <row r="5823" spans="1:1" x14ac:dyDescent="0.2">
      <c r="A5823" s="2"/>
    </row>
    <row r="5824" spans="1:1" x14ac:dyDescent="0.2">
      <c r="A5824" s="2"/>
    </row>
    <row r="5825" spans="1:1" x14ac:dyDescent="0.2">
      <c r="A5825" s="2"/>
    </row>
    <row r="5826" spans="1:1" x14ac:dyDescent="0.2">
      <c r="A5826" s="2"/>
    </row>
    <row r="5827" spans="1:1" x14ac:dyDescent="0.2">
      <c r="A5827" s="2"/>
    </row>
    <row r="5828" spans="1:1" x14ac:dyDescent="0.2">
      <c r="A5828" s="2"/>
    </row>
    <row r="5829" spans="1:1" x14ac:dyDescent="0.2">
      <c r="A5829" s="2"/>
    </row>
    <row r="5830" spans="1:1" x14ac:dyDescent="0.2">
      <c r="A5830" s="2"/>
    </row>
    <row r="5831" spans="1:1" x14ac:dyDescent="0.2">
      <c r="A5831" s="2"/>
    </row>
    <row r="5832" spans="1:1" x14ac:dyDescent="0.2">
      <c r="A5832" s="2"/>
    </row>
    <row r="5833" spans="1:1" x14ac:dyDescent="0.2">
      <c r="A5833" s="2"/>
    </row>
    <row r="5834" spans="1:1" x14ac:dyDescent="0.2">
      <c r="A5834" s="2"/>
    </row>
    <row r="5835" spans="1:1" x14ac:dyDescent="0.2">
      <c r="A5835" s="2"/>
    </row>
    <row r="5836" spans="1:1" x14ac:dyDescent="0.2">
      <c r="A5836" s="2"/>
    </row>
    <row r="5837" spans="1:1" x14ac:dyDescent="0.2">
      <c r="A5837" s="2"/>
    </row>
    <row r="5838" spans="1:1" x14ac:dyDescent="0.2">
      <c r="A5838" s="2"/>
    </row>
    <row r="5839" spans="1:1" x14ac:dyDescent="0.2">
      <c r="A5839" s="2"/>
    </row>
    <row r="5840" spans="1:1" x14ac:dyDescent="0.2">
      <c r="A5840" s="2"/>
    </row>
    <row r="5841" spans="1:1" x14ac:dyDescent="0.2">
      <c r="A5841" s="2"/>
    </row>
    <row r="5842" spans="1:1" x14ac:dyDescent="0.2">
      <c r="A5842" s="2"/>
    </row>
    <row r="5843" spans="1:1" x14ac:dyDescent="0.2">
      <c r="A5843" s="2"/>
    </row>
    <row r="5844" spans="1:1" x14ac:dyDescent="0.2">
      <c r="A5844" s="2"/>
    </row>
    <row r="5845" spans="1:1" x14ac:dyDescent="0.2">
      <c r="A5845" s="2"/>
    </row>
    <row r="5846" spans="1:1" x14ac:dyDescent="0.2">
      <c r="A5846" s="2"/>
    </row>
    <row r="5847" spans="1:1" x14ac:dyDescent="0.2">
      <c r="A5847" s="2"/>
    </row>
    <row r="5848" spans="1:1" x14ac:dyDescent="0.2">
      <c r="A5848" s="2"/>
    </row>
    <row r="5849" spans="1:1" x14ac:dyDescent="0.2">
      <c r="A5849" s="2"/>
    </row>
    <row r="5850" spans="1:1" x14ac:dyDescent="0.2">
      <c r="A5850" s="2"/>
    </row>
    <row r="5851" spans="1:1" x14ac:dyDescent="0.2">
      <c r="A5851" s="2"/>
    </row>
    <row r="5852" spans="1:1" x14ac:dyDescent="0.2">
      <c r="A5852" s="2"/>
    </row>
    <row r="5853" spans="1:1" x14ac:dyDescent="0.2">
      <c r="A5853" s="2"/>
    </row>
    <row r="5854" spans="1:1" x14ac:dyDescent="0.2">
      <c r="A5854" s="2"/>
    </row>
    <row r="5855" spans="1:1" x14ac:dyDescent="0.2">
      <c r="A5855" s="2"/>
    </row>
    <row r="5856" spans="1:1" x14ac:dyDescent="0.2">
      <c r="A5856" s="2"/>
    </row>
    <row r="5857" spans="1:1" x14ac:dyDescent="0.2">
      <c r="A5857" s="2"/>
    </row>
    <row r="5858" spans="1:1" x14ac:dyDescent="0.2">
      <c r="A5858" s="2"/>
    </row>
    <row r="5859" spans="1:1" x14ac:dyDescent="0.2">
      <c r="A5859" s="2"/>
    </row>
    <row r="5860" spans="1:1" x14ac:dyDescent="0.2">
      <c r="A5860" s="2"/>
    </row>
    <row r="5861" spans="1:1" x14ac:dyDescent="0.2">
      <c r="A5861" s="2"/>
    </row>
    <row r="5862" spans="1:1" x14ac:dyDescent="0.2">
      <c r="A5862" s="2"/>
    </row>
    <row r="5863" spans="1:1" x14ac:dyDescent="0.2">
      <c r="A5863" s="2"/>
    </row>
    <row r="5864" spans="1:1" x14ac:dyDescent="0.2">
      <c r="A5864" s="2"/>
    </row>
    <row r="5865" spans="1:1" x14ac:dyDescent="0.2">
      <c r="A5865" s="2"/>
    </row>
    <row r="5866" spans="1:1" x14ac:dyDescent="0.2">
      <c r="A5866" s="2"/>
    </row>
    <row r="5867" spans="1:1" x14ac:dyDescent="0.2">
      <c r="A5867" s="2"/>
    </row>
    <row r="5868" spans="1:1" x14ac:dyDescent="0.2">
      <c r="A5868" s="2"/>
    </row>
    <row r="5869" spans="1:1" x14ac:dyDescent="0.2">
      <c r="A5869" s="2"/>
    </row>
    <row r="5870" spans="1:1" x14ac:dyDescent="0.2">
      <c r="A5870" s="2"/>
    </row>
    <row r="5871" spans="1:1" x14ac:dyDescent="0.2">
      <c r="A5871" s="2"/>
    </row>
    <row r="5872" spans="1:1" x14ac:dyDescent="0.2">
      <c r="A5872" s="2"/>
    </row>
    <row r="5873" spans="1:1" x14ac:dyDescent="0.2">
      <c r="A5873" s="2"/>
    </row>
    <row r="5874" spans="1:1" x14ac:dyDescent="0.2">
      <c r="A5874" s="2"/>
    </row>
    <row r="5875" spans="1:1" x14ac:dyDescent="0.2">
      <c r="A5875" s="2"/>
    </row>
    <row r="5876" spans="1:1" x14ac:dyDescent="0.2">
      <c r="A5876" s="2"/>
    </row>
    <row r="5877" spans="1:1" x14ac:dyDescent="0.2">
      <c r="A5877" s="2"/>
    </row>
    <row r="5878" spans="1:1" x14ac:dyDescent="0.2">
      <c r="A5878" s="2"/>
    </row>
    <row r="5879" spans="1:1" x14ac:dyDescent="0.2">
      <c r="A5879" s="2"/>
    </row>
    <row r="5880" spans="1:1" x14ac:dyDescent="0.2">
      <c r="A5880" s="2"/>
    </row>
    <row r="5881" spans="1:1" x14ac:dyDescent="0.2">
      <c r="A5881" s="2"/>
    </row>
    <row r="5882" spans="1:1" x14ac:dyDescent="0.2">
      <c r="A5882" s="2"/>
    </row>
    <row r="5883" spans="1:1" x14ac:dyDescent="0.2">
      <c r="A5883" s="2"/>
    </row>
    <row r="5884" spans="1:1" x14ac:dyDescent="0.2">
      <c r="A5884" s="2"/>
    </row>
    <row r="5885" spans="1:1" x14ac:dyDescent="0.2">
      <c r="A5885" s="2"/>
    </row>
    <row r="5886" spans="1:1" x14ac:dyDescent="0.2">
      <c r="A5886" s="2"/>
    </row>
    <row r="5887" spans="1:1" x14ac:dyDescent="0.2">
      <c r="A5887" s="2"/>
    </row>
    <row r="5888" spans="1:1" x14ac:dyDescent="0.2">
      <c r="A5888" s="2"/>
    </row>
    <row r="5889" spans="1:1" x14ac:dyDescent="0.2">
      <c r="A5889" s="2"/>
    </row>
    <row r="5890" spans="1:1" x14ac:dyDescent="0.2">
      <c r="A5890" s="2"/>
    </row>
    <row r="5891" spans="1:1" x14ac:dyDescent="0.2">
      <c r="A5891" s="2"/>
    </row>
    <row r="5892" spans="1:1" x14ac:dyDescent="0.2">
      <c r="A5892" s="2"/>
    </row>
    <row r="5893" spans="1:1" x14ac:dyDescent="0.2">
      <c r="A5893" s="2"/>
    </row>
    <row r="5894" spans="1:1" x14ac:dyDescent="0.2">
      <c r="A5894" s="2"/>
    </row>
    <row r="5895" spans="1:1" x14ac:dyDescent="0.2">
      <c r="A5895" s="2"/>
    </row>
    <row r="5896" spans="1:1" x14ac:dyDescent="0.2">
      <c r="A5896" s="2"/>
    </row>
    <row r="5897" spans="1:1" x14ac:dyDescent="0.2">
      <c r="A5897" s="2"/>
    </row>
    <row r="5898" spans="1:1" x14ac:dyDescent="0.2">
      <c r="A5898" s="2"/>
    </row>
    <row r="5899" spans="1:1" x14ac:dyDescent="0.2">
      <c r="A5899" s="2"/>
    </row>
    <row r="5900" spans="1:1" x14ac:dyDescent="0.2">
      <c r="A5900" s="2"/>
    </row>
    <row r="5901" spans="1:1" x14ac:dyDescent="0.2">
      <c r="A5901" s="2"/>
    </row>
    <row r="5902" spans="1:1" x14ac:dyDescent="0.2">
      <c r="A5902" s="2"/>
    </row>
    <row r="5903" spans="1:1" x14ac:dyDescent="0.2">
      <c r="A5903" s="2"/>
    </row>
    <row r="5904" spans="1:1" x14ac:dyDescent="0.2">
      <c r="A5904" s="2"/>
    </row>
    <row r="5905" spans="1:1" x14ac:dyDescent="0.2">
      <c r="A5905" s="2"/>
    </row>
    <row r="5906" spans="1:1" x14ac:dyDescent="0.2">
      <c r="A5906" s="2"/>
    </row>
    <row r="5907" spans="1:1" x14ac:dyDescent="0.2">
      <c r="A5907" s="2"/>
    </row>
    <row r="5908" spans="1:1" x14ac:dyDescent="0.2">
      <c r="A5908" s="2"/>
    </row>
    <row r="5909" spans="1:1" x14ac:dyDescent="0.2">
      <c r="A5909" s="2"/>
    </row>
    <row r="5910" spans="1:1" x14ac:dyDescent="0.2">
      <c r="A5910" s="2"/>
    </row>
    <row r="5911" spans="1:1" x14ac:dyDescent="0.2">
      <c r="A5911" s="2"/>
    </row>
    <row r="5912" spans="1:1" x14ac:dyDescent="0.2">
      <c r="A5912" s="2"/>
    </row>
    <row r="5913" spans="1:1" x14ac:dyDescent="0.2">
      <c r="A5913" s="2"/>
    </row>
    <row r="5914" spans="1:1" x14ac:dyDescent="0.2">
      <c r="A5914" s="2"/>
    </row>
    <row r="5915" spans="1:1" x14ac:dyDescent="0.2">
      <c r="A5915" s="2"/>
    </row>
    <row r="5916" spans="1:1" x14ac:dyDescent="0.2">
      <c r="A5916" s="2"/>
    </row>
    <row r="5917" spans="1:1" x14ac:dyDescent="0.2">
      <c r="A5917" s="2"/>
    </row>
    <row r="5918" spans="1:1" x14ac:dyDescent="0.2">
      <c r="A5918" s="2"/>
    </row>
    <row r="5919" spans="1:1" x14ac:dyDescent="0.2">
      <c r="A5919" s="2"/>
    </row>
    <row r="5920" spans="1:1" x14ac:dyDescent="0.2">
      <c r="A5920" s="2"/>
    </row>
    <row r="5921" spans="1:1" x14ac:dyDescent="0.2">
      <c r="A5921" s="2"/>
    </row>
    <row r="5922" spans="1:1" x14ac:dyDescent="0.2">
      <c r="A5922" s="2"/>
    </row>
    <row r="5923" spans="1:1" x14ac:dyDescent="0.2">
      <c r="A5923" s="2"/>
    </row>
    <row r="5924" spans="1:1" x14ac:dyDescent="0.2">
      <c r="A5924" s="2"/>
    </row>
    <row r="5925" spans="1:1" x14ac:dyDescent="0.2">
      <c r="A5925" s="2"/>
    </row>
    <row r="5926" spans="1:1" x14ac:dyDescent="0.2">
      <c r="A5926" s="2"/>
    </row>
    <row r="5927" spans="1:1" x14ac:dyDescent="0.2">
      <c r="A5927" s="2"/>
    </row>
    <row r="5928" spans="1:1" x14ac:dyDescent="0.2">
      <c r="A5928" s="2"/>
    </row>
    <row r="5929" spans="1:1" x14ac:dyDescent="0.2">
      <c r="A5929" s="2"/>
    </row>
    <row r="5930" spans="1:1" x14ac:dyDescent="0.2">
      <c r="A5930" s="2"/>
    </row>
    <row r="5931" spans="1:1" x14ac:dyDescent="0.2">
      <c r="A5931" s="2"/>
    </row>
    <row r="5932" spans="1:1" x14ac:dyDescent="0.2">
      <c r="A5932" s="2"/>
    </row>
    <row r="5933" spans="1:1" x14ac:dyDescent="0.2">
      <c r="A5933" s="2"/>
    </row>
    <row r="5934" spans="1:1" x14ac:dyDescent="0.2">
      <c r="A5934" s="2"/>
    </row>
    <row r="5935" spans="1:1" x14ac:dyDescent="0.2">
      <c r="A5935" s="2"/>
    </row>
    <row r="5936" spans="1:1" x14ac:dyDescent="0.2">
      <c r="A5936" s="2"/>
    </row>
    <row r="5937" spans="1:1" x14ac:dyDescent="0.2">
      <c r="A5937" s="2"/>
    </row>
    <row r="5938" spans="1:1" x14ac:dyDescent="0.2">
      <c r="A5938" s="2"/>
    </row>
    <row r="5939" spans="1:1" x14ac:dyDescent="0.2">
      <c r="A5939" s="2"/>
    </row>
    <row r="5940" spans="1:1" x14ac:dyDescent="0.2">
      <c r="A5940" s="2"/>
    </row>
    <row r="5941" spans="1:1" x14ac:dyDescent="0.2">
      <c r="A5941" s="2"/>
    </row>
    <row r="5942" spans="1:1" x14ac:dyDescent="0.2">
      <c r="A5942" s="2"/>
    </row>
    <row r="5943" spans="1:1" x14ac:dyDescent="0.2">
      <c r="A5943" s="2"/>
    </row>
    <row r="5944" spans="1:1" x14ac:dyDescent="0.2">
      <c r="A5944" s="2"/>
    </row>
    <row r="5945" spans="1:1" x14ac:dyDescent="0.2">
      <c r="A5945" s="2"/>
    </row>
    <row r="5946" spans="1:1" x14ac:dyDescent="0.2">
      <c r="A5946" s="2"/>
    </row>
    <row r="5947" spans="1:1" x14ac:dyDescent="0.2">
      <c r="A5947" s="2"/>
    </row>
    <row r="5948" spans="1:1" x14ac:dyDescent="0.2">
      <c r="A5948" s="2"/>
    </row>
    <row r="5949" spans="1:1" x14ac:dyDescent="0.2">
      <c r="A5949" s="2"/>
    </row>
    <row r="5950" spans="1:1" x14ac:dyDescent="0.2">
      <c r="A5950" s="2"/>
    </row>
    <row r="5951" spans="1:1" x14ac:dyDescent="0.2">
      <c r="A5951" s="2"/>
    </row>
    <row r="5952" spans="1:1" x14ac:dyDescent="0.2">
      <c r="A5952" s="2"/>
    </row>
    <row r="5953" spans="1:1" x14ac:dyDescent="0.2">
      <c r="A5953" s="2"/>
    </row>
    <row r="5954" spans="1:1" x14ac:dyDescent="0.2">
      <c r="A5954" s="2"/>
    </row>
    <row r="5955" spans="1:1" x14ac:dyDescent="0.2">
      <c r="A5955" s="2"/>
    </row>
    <row r="5956" spans="1:1" x14ac:dyDescent="0.2">
      <c r="A5956" s="2"/>
    </row>
    <row r="5957" spans="1:1" x14ac:dyDescent="0.2">
      <c r="A5957" s="2"/>
    </row>
    <row r="5958" spans="1:1" x14ac:dyDescent="0.2">
      <c r="A5958" s="2"/>
    </row>
    <row r="5959" spans="1:1" x14ac:dyDescent="0.2">
      <c r="A5959" s="2"/>
    </row>
    <row r="5960" spans="1:1" x14ac:dyDescent="0.2">
      <c r="A5960" s="2"/>
    </row>
    <row r="5961" spans="1:1" x14ac:dyDescent="0.2">
      <c r="A5961" s="2"/>
    </row>
    <row r="5962" spans="1:1" x14ac:dyDescent="0.2">
      <c r="A5962" s="2"/>
    </row>
    <row r="5963" spans="1:1" x14ac:dyDescent="0.2">
      <c r="A5963" s="2"/>
    </row>
    <row r="5964" spans="1:1" x14ac:dyDescent="0.2">
      <c r="A5964" s="2"/>
    </row>
    <row r="5965" spans="1:1" x14ac:dyDescent="0.2">
      <c r="A5965" s="2"/>
    </row>
    <row r="5966" spans="1:1" x14ac:dyDescent="0.2">
      <c r="A5966" s="2"/>
    </row>
    <row r="5967" spans="1:1" x14ac:dyDescent="0.2">
      <c r="A5967" s="2"/>
    </row>
    <row r="5968" spans="1:1" x14ac:dyDescent="0.2">
      <c r="A5968" s="2"/>
    </row>
    <row r="5969" spans="1:1" x14ac:dyDescent="0.2">
      <c r="A5969" s="2"/>
    </row>
    <row r="5970" spans="1:1" x14ac:dyDescent="0.2">
      <c r="A5970" s="2"/>
    </row>
    <row r="5971" spans="1:1" x14ac:dyDescent="0.2">
      <c r="A5971" s="2"/>
    </row>
    <row r="5972" spans="1:1" x14ac:dyDescent="0.2">
      <c r="A5972" s="2"/>
    </row>
    <row r="5973" spans="1:1" x14ac:dyDescent="0.2">
      <c r="A5973" s="2"/>
    </row>
    <row r="5974" spans="1:1" x14ac:dyDescent="0.2">
      <c r="A5974" s="2"/>
    </row>
    <row r="5975" spans="1:1" x14ac:dyDescent="0.2">
      <c r="A5975" s="2"/>
    </row>
    <row r="5976" spans="1:1" x14ac:dyDescent="0.2">
      <c r="A5976" s="2"/>
    </row>
    <row r="5977" spans="1:1" x14ac:dyDescent="0.2">
      <c r="A5977" s="2"/>
    </row>
    <row r="5978" spans="1:1" x14ac:dyDescent="0.2">
      <c r="A5978" s="2"/>
    </row>
    <row r="5979" spans="1:1" x14ac:dyDescent="0.2">
      <c r="A5979" s="2"/>
    </row>
    <row r="5980" spans="1:1" x14ac:dyDescent="0.2">
      <c r="A5980" s="2"/>
    </row>
    <row r="5981" spans="1:1" x14ac:dyDescent="0.2">
      <c r="A5981" s="2"/>
    </row>
    <row r="5982" spans="1:1" x14ac:dyDescent="0.2">
      <c r="A5982" s="2"/>
    </row>
    <row r="5983" spans="1:1" x14ac:dyDescent="0.2">
      <c r="A5983" s="2"/>
    </row>
    <row r="5984" spans="1:1" x14ac:dyDescent="0.2">
      <c r="A5984" s="2"/>
    </row>
    <row r="5985" spans="1:1" x14ac:dyDescent="0.2">
      <c r="A5985" s="2"/>
    </row>
    <row r="5986" spans="1:1" x14ac:dyDescent="0.2">
      <c r="A5986" s="2"/>
    </row>
    <row r="5987" spans="1:1" x14ac:dyDescent="0.2">
      <c r="A5987" s="2"/>
    </row>
    <row r="5988" spans="1:1" x14ac:dyDescent="0.2">
      <c r="A5988" s="2"/>
    </row>
    <row r="5989" spans="1:1" x14ac:dyDescent="0.2">
      <c r="A5989" s="2"/>
    </row>
    <row r="5990" spans="1:1" x14ac:dyDescent="0.2">
      <c r="A5990" s="2"/>
    </row>
    <row r="5991" spans="1:1" x14ac:dyDescent="0.2">
      <c r="A5991" s="2"/>
    </row>
    <row r="5992" spans="1:1" x14ac:dyDescent="0.2">
      <c r="A5992" s="2"/>
    </row>
    <row r="5993" spans="1:1" x14ac:dyDescent="0.2">
      <c r="A5993" s="2"/>
    </row>
    <row r="5994" spans="1:1" x14ac:dyDescent="0.2">
      <c r="A5994" s="2"/>
    </row>
    <row r="5995" spans="1:1" x14ac:dyDescent="0.2">
      <c r="A5995" s="2"/>
    </row>
    <row r="5996" spans="1:1" x14ac:dyDescent="0.2">
      <c r="A5996" s="2"/>
    </row>
    <row r="5997" spans="1:1" x14ac:dyDescent="0.2">
      <c r="A5997" s="2"/>
    </row>
    <row r="5998" spans="1:1" x14ac:dyDescent="0.2">
      <c r="A5998" s="2"/>
    </row>
    <row r="5999" spans="1:1" x14ac:dyDescent="0.2">
      <c r="A5999" s="2"/>
    </row>
    <row r="6000" spans="1:1" x14ac:dyDescent="0.2">
      <c r="A6000" s="2"/>
    </row>
    <row r="6001" spans="1:1" x14ac:dyDescent="0.2">
      <c r="A6001" s="2"/>
    </row>
    <row r="6002" spans="1:1" x14ac:dyDescent="0.2">
      <c r="A6002" s="2"/>
    </row>
    <row r="6003" spans="1:1" x14ac:dyDescent="0.2">
      <c r="A6003" s="2"/>
    </row>
    <row r="6004" spans="1:1" x14ac:dyDescent="0.2">
      <c r="A6004" s="2"/>
    </row>
    <row r="6005" spans="1:1" x14ac:dyDescent="0.2">
      <c r="A6005" s="2"/>
    </row>
    <row r="6006" spans="1:1" x14ac:dyDescent="0.2">
      <c r="A6006" s="2"/>
    </row>
    <row r="6007" spans="1:1" x14ac:dyDescent="0.2">
      <c r="A6007" s="2"/>
    </row>
    <row r="6008" spans="1:1" x14ac:dyDescent="0.2">
      <c r="A6008" s="2"/>
    </row>
    <row r="6009" spans="1:1" x14ac:dyDescent="0.2">
      <c r="A6009" s="2"/>
    </row>
    <row r="6010" spans="1:1" x14ac:dyDescent="0.2">
      <c r="A6010" s="2"/>
    </row>
    <row r="6011" spans="1:1" x14ac:dyDescent="0.2">
      <c r="A6011" s="2"/>
    </row>
    <row r="6012" spans="1:1" x14ac:dyDescent="0.2">
      <c r="A6012" s="2"/>
    </row>
    <row r="6013" spans="1:1" x14ac:dyDescent="0.2">
      <c r="A6013" s="2"/>
    </row>
    <row r="6014" spans="1:1" x14ac:dyDescent="0.2">
      <c r="A6014" s="2"/>
    </row>
    <row r="6015" spans="1:1" x14ac:dyDescent="0.2">
      <c r="A6015" s="2"/>
    </row>
    <row r="6016" spans="1:1" x14ac:dyDescent="0.2">
      <c r="A6016" s="2"/>
    </row>
    <row r="6017" spans="1:1" x14ac:dyDescent="0.2">
      <c r="A6017" s="2"/>
    </row>
    <row r="6018" spans="1:1" x14ac:dyDescent="0.2">
      <c r="A6018" s="2"/>
    </row>
    <row r="6019" spans="1:1" x14ac:dyDescent="0.2">
      <c r="A6019" s="2"/>
    </row>
    <row r="6020" spans="1:1" x14ac:dyDescent="0.2">
      <c r="A6020" s="2"/>
    </row>
    <row r="6021" spans="1:1" x14ac:dyDescent="0.2">
      <c r="A6021" s="2"/>
    </row>
    <row r="6022" spans="1:1" x14ac:dyDescent="0.2">
      <c r="A6022" s="2"/>
    </row>
    <row r="6023" spans="1:1" x14ac:dyDescent="0.2">
      <c r="A6023" s="2"/>
    </row>
    <row r="6024" spans="1:1" x14ac:dyDescent="0.2">
      <c r="A6024" s="2"/>
    </row>
    <row r="6025" spans="1:1" x14ac:dyDescent="0.2">
      <c r="A6025" s="2"/>
    </row>
    <row r="6026" spans="1:1" x14ac:dyDescent="0.2">
      <c r="A6026" s="2"/>
    </row>
    <row r="6027" spans="1:1" x14ac:dyDescent="0.2">
      <c r="A6027" s="2"/>
    </row>
    <row r="6028" spans="1:1" x14ac:dyDescent="0.2">
      <c r="A6028" s="2"/>
    </row>
    <row r="6029" spans="1:1" x14ac:dyDescent="0.2">
      <c r="A6029" s="2"/>
    </row>
    <row r="6030" spans="1:1" x14ac:dyDescent="0.2">
      <c r="A6030" s="2"/>
    </row>
    <row r="6031" spans="1:1" x14ac:dyDescent="0.2">
      <c r="A6031" s="2"/>
    </row>
    <row r="6032" spans="1:1" x14ac:dyDescent="0.2">
      <c r="A6032" s="2"/>
    </row>
    <row r="6033" spans="1:1" x14ac:dyDescent="0.2">
      <c r="A6033" s="2"/>
    </row>
    <row r="6034" spans="1:1" x14ac:dyDescent="0.2">
      <c r="A6034" s="2"/>
    </row>
    <row r="6035" spans="1:1" x14ac:dyDescent="0.2">
      <c r="A6035" s="2"/>
    </row>
    <row r="6036" spans="1:1" x14ac:dyDescent="0.2">
      <c r="A6036" s="2"/>
    </row>
    <row r="6037" spans="1:1" x14ac:dyDescent="0.2">
      <c r="A6037" s="2"/>
    </row>
    <row r="6038" spans="1:1" x14ac:dyDescent="0.2">
      <c r="A6038" s="2"/>
    </row>
    <row r="6039" spans="1:1" x14ac:dyDescent="0.2">
      <c r="A6039" s="2"/>
    </row>
    <row r="6040" spans="1:1" x14ac:dyDescent="0.2">
      <c r="A6040" s="2"/>
    </row>
    <row r="6041" spans="1:1" x14ac:dyDescent="0.2">
      <c r="A6041" s="2"/>
    </row>
    <row r="6042" spans="1:1" x14ac:dyDescent="0.2">
      <c r="A6042" s="2"/>
    </row>
    <row r="6043" spans="1:1" x14ac:dyDescent="0.2">
      <c r="A6043" s="2"/>
    </row>
    <row r="6044" spans="1:1" x14ac:dyDescent="0.2">
      <c r="A6044" s="2"/>
    </row>
    <row r="6045" spans="1:1" x14ac:dyDescent="0.2">
      <c r="A6045" s="2"/>
    </row>
    <row r="6046" spans="1:1" x14ac:dyDescent="0.2">
      <c r="A6046" s="2"/>
    </row>
    <row r="6047" spans="1:1" x14ac:dyDescent="0.2">
      <c r="A6047" s="2"/>
    </row>
    <row r="6048" spans="1:1" x14ac:dyDescent="0.2">
      <c r="A6048" s="2"/>
    </row>
    <row r="6049" spans="1:1" x14ac:dyDescent="0.2">
      <c r="A6049" s="2"/>
    </row>
    <row r="6050" spans="1:1" x14ac:dyDescent="0.2">
      <c r="A6050" s="2"/>
    </row>
    <row r="6051" spans="1:1" x14ac:dyDescent="0.2">
      <c r="A6051" s="2"/>
    </row>
    <row r="6052" spans="1:1" x14ac:dyDescent="0.2">
      <c r="A6052" s="2"/>
    </row>
    <row r="6053" spans="1:1" x14ac:dyDescent="0.2">
      <c r="A6053" s="2"/>
    </row>
    <row r="6054" spans="1:1" x14ac:dyDescent="0.2">
      <c r="A6054" s="2"/>
    </row>
    <row r="6055" spans="1:1" x14ac:dyDescent="0.2">
      <c r="A6055" s="2"/>
    </row>
    <row r="6056" spans="1:1" x14ac:dyDescent="0.2">
      <c r="A6056" s="2"/>
    </row>
    <row r="6057" spans="1:1" x14ac:dyDescent="0.2">
      <c r="A6057" s="2"/>
    </row>
    <row r="6058" spans="1:1" x14ac:dyDescent="0.2">
      <c r="A6058" s="2"/>
    </row>
    <row r="6059" spans="1:1" x14ac:dyDescent="0.2">
      <c r="A6059" s="2"/>
    </row>
    <row r="6060" spans="1:1" x14ac:dyDescent="0.2">
      <c r="A6060" s="2"/>
    </row>
    <row r="6061" spans="1:1" x14ac:dyDescent="0.2">
      <c r="A6061" s="2"/>
    </row>
    <row r="6062" spans="1:1" x14ac:dyDescent="0.2">
      <c r="A6062" s="2"/>
    </row>
    <row r="6063" spans="1:1" x14ac:dyDescent="0.2">
      <c r="A6063" s="2"/>
    </row>
    <row r="6064" spans="1:1" x14ac:dyDescent="0.2">
      <c r="A6064" s="2"/>
    </row>
    <row r="6065" spans="1:1" x14ac:dyDescent="0.2">
      <c r="A6065" s="2"/>
    </row>
    <row r="6066" spans="1:1" x14ac:dyDescent="0.2">
      <c r="A6066" s="2"/>
    </row>
    <row r="6067" spans="1:1" x14ac:dyDescent="0.2">
      <c r="A6067" s="2"/>
    </row>
    <row r="6068" spans="1:1" x14ac:dyDescent="0.2">
      <c r="A6068" s="2"/>
    </row>
    <row r="6069" spans="1:1" x14ac:dyDescent="0.2">
      <c r="A6069" s="2"/>
    </row>
    <row r="6070" spans="1:1" x14ac:dyDescent="0.2">
      <c r="A6070" s="2"/>
    </row>
    <row r="6071" spans="1:1" x14ac:dyDescent="0.2">
      <c r="A6071" s="2"/>
    </row>
    <row r="6072" spans="1:1" x14ac:dyDescent="0.2">
      <c r="A6072" s="2"/>
    </row>
    <row r="6073" spans="1:1" x14ac:dyDescent="0.2">
      <c r="A6073" s="2"/>
    </row>
    <row r="6074" spans="1:1" x14ac:dyDescent="0.2">
      <c r="A6074" s="2"/>
    </row>
    <row r="6075" spans="1:1" x14ac:dyDescent="0.2">
      <c r="A6075" s="2"/>
    </row>
    <row r="6076" spans="1:1" x14ac:dyDescent="0.2">
      <c r="A6076" s="2"/>
    </row>
    <row r="6077" spans="1:1" x14ac:dyDescent="0.2">
      <c r="A6077" s="2"/>
    </row>
    <row r="6078" spans="1:1" x14ac:dyDescent="0.2">
      <c r="A6078" s="2"/>
    </row>
    <row r="6079" spans="1:1" x14ac:dyDescent="0.2">
      <c r="A6079" s="2"/>
    </row>
    <row r="6080" spans="1:1" x14ac:dyDescent="0.2">
      <c r="A6080" s="2"/>
    </row>
    <row r="6081" spans="1:1" x14ac:dyDescent="0.2">
      <c r="A6081" s="2"/>
    </row>
    <row r="6082" spans="1:1" x14ac:dyDescent="0.2">
      <c r="A6082" s="2"/>
    </row>
    <row r="6083" spans="1:1" x14ac:dyDescent="0.2">
      <c r="A6083" s="2"/>
    </row>
    <row r="6084" spans="1:1" x14ac:dyDescent="0.2">
      <c r="A6084" s="2"/>
    </row>
    <row r="6085" spans="1:1" x14ac:dyDescent="0.2">
      <c r="A6085" s="2"/>
    </row>
    <row r="6086" spans="1:1" x14ac:dyDescent="0.2">
      <c r="A6086" s="2"/>
    </row>
    <row r="6087" spans="1:1" x14ac:dyDescent="0.2">
      <c r="A6087" s="2"/>
    </row>
    <row r="6088" spans="1:1" x14ac:dyDescent="0.2">
      <c r="A6088" s="2"/>
    </row>
    <row r="6089" spans="1:1" x14ac:dyDescent="0.2">
      <c r="A6089" s="2"/>
    </row>
    <row r="6090" spans="1:1" x14ac:dyDescent="0.2">
      <c r="A6090" s="2"/>
    </row>
    <row r="6091" spans="1:1" x14ac:dyDescent="0.2">
      <c r="A6091" s="2"/>
    </row>
    <row r="6092" spans="1:1" x14ac:dyDescent="0.2">
      <c r="A6092" s="2"/>
    </row>
    <row r="6093" spans="1:1" x14ac:dyDescent="0.2">
      <c r="A6093" s="2"/>
    </row>
    <row r="6094" spans="1:1" x14ac:dyDescent="0.2">
      <c r="A6094" s="2"/>
    </row>
    <row r="6095" spans="1:1" x14ac:dyDescent="0.2">
      <c r="A6095" s="2"/>
    </row>
    <row r="6096" spans="1:1" x14ac:dyDescent="0.2">
      <c r="A6096" s="2"/>
    </row>
    <row r="6097" spans="1:1" x14ac:dyDescent="0.2">
      <c r="A6097" s="2"/>
    </row>
    <row r="6098" spans="1:1" x14ac:dyDescent="0.2">
      <c r="A6098" s="2"/>
    </row>
    <row r="6099" spans="1:1" x14ac:dyDescent="0.2">
      <c r="A6099" s="2"/>
    </row>
    <row r="6100" spans="1:1" x14ac:dyDescent="0.2">
      <c r="A6100" s="2"/>
    </row>
    <row r="6101" spans="1:1" x14ac:dyDescent="0.2">
      <c r="A6101" s="2"/>
    </row>
    <row r="6102" spans="1:1" x14ac:dyDescent="0.2">
      <c r="A6102" s="2"/>
    </row>
    <row r="6103" spans="1:1" x14ac:dyDescent="0.2">
      <c r="A6103" s="2"/>
    </row>
    <row r="6104" spans="1:1" x14ac:dyDescent="0.2">
      <c r="A6104" s="2"/>
    </row>
    <row r="6105" spans="1:1" x14ac:dyDescent="0.2">
      <c r="A6105" s="2"/>
    </row>
    <row r="6106" spans="1:1" x14ac:dyDescent="0.2">
      <c r="A6106" s="2"/>
    </row>
    <row r="6107" spans="1:1" x14ac:dyDescent="0.2">
      <c r="A6107" s="2"/>
    </row>
    <row r="6108" spans="1:1" x14ac:dyDescent="0.2">
      <c r="A6108" s="2"/>
    </row>
    <row r="6109" spans="1:1" x14ac:dyDescent="0.2">
      <c r="A6109" s="2"/>
    </row>
    <row r="6110" spans="1:1" x14ac:dyDescent="0.2">
      <c r="A6110" s="2"/>
    </row>
    <row r="6111" spans="1:1" x14ac:dyDescent="0.2">
      <c r="A6111" s="2"/>
    </row>
    <row r="6112" spans="1:1" x14ac:dyDescent="0.2">
      <c r="A6112" s="2"/>
    </row>
    <row r="6113" spans="1:1" x14ac:dyDescent="0.2">
      <c r="A6113" s="2"/>
    </row>
    <row r="6114" spans="1:1" x14ac:dyDescent="0.2">
      <c r="A6114" s="2"/>
    </row>
    <row r="6115" spans="1:1" x14ac:dyDescent="0.2">
      <c r="A6115" s="2"/>
    </row>
    <row r="6116" spans="1:1" x14ac:dyDescent="0.2">
      <c r="A6116" s="2"/>
    </row>
    <row r="6117" spans="1:1" x14ac:dyDescent="0.2">
      <c r="A6117" s="2"/>
    </row>
    <row r="6118" spans="1:1" x14ac:dyDescent="0.2">
      <c r="A6118" s="2"/>
    </row>
    <row r="6119" spans="1:1" x14ac:dyDescent="0.2">
      <c r="A6119" s="2"/>
    </row>
    <row r="6120" spans="1:1" x14ac:dyDescent="0.2">
      <c r="A6120" s="2"/>
    </row>
    <row r="6121" spans="1:1" x14ac:dyDescent="0.2">
      <c r="A6121" s="2"/>
    </row>
    <row r="6122" spans="1:1" x14ac:dyDescent="0.2">
      <c r="A6122" s="2"/>
    </row>
    <row r="6123" spans="1:1" x14ac:dyDescent="0.2">
      <c r="A6123" s="2"/>
    </row>
    <row r="6124" spans="1:1" x14ac:dyDescent="0.2">
      <c r="A6124" s="2"/>
    </row>
    <row r="6125" spans="1:1" x14ac:dyDescent="0.2">
      <c r="A6125" s="2"/>
    </row>
    <row r="6126" spans="1:1" x14ac:dyDescent="0.2">
      <c r="A6126" s="2"/>
    </row>
    <row r="6127" spans="1:1" x14ac:dyDescent="0.2">
      <c r="A6127" s="2"/>
    </row>
    <row r="6128" spans="1:1" x14ac:dyDescent="0.2">
      <c r="A6128" s="2"/>
    </row>
    <row r="6129" spans="1:1" x14ac:dyDescent="0.2">
      <c r="A6129" s="2"/>
    </row>
    <row r="6130" spans="1:1" x14ac:dyDescent="0.2">
      <c r="A6130" s="2"/>
    </row>
    <row r="6131" spans="1:1" x14ac:dyDescent="0.2">
      <c r="A6131" s="2"/>
    </row>
    <row r="6132" spans="1:1" x14ac:dyDescent="0.2">
      <c r="A6132" s="2"/>
    </row>
    <row r="6133" spans="1:1" x14ac:dyDescent="0.2">
      <c r="A6133" s="2"/>
    </row>
    <row r="6134" spans="1:1" x14ac:dyDescent="0.2">
      <c r="A6134" s="2"/>
    </row>
    <row r="6135" spans="1:1" x14ac:dyDescent="0.2">
      <c r="A6135" s="2"/>
    </row>
    <row r="6136" spans="1:1" x14ac:dyDescent="0.2">
      <c r="A6136" s="2"/>
    </row>
    <row r="6137" spans="1:1" x14ac:dyDescent="0.2">
      <c r="A6137" s="2"/>
    </row>
    <row r="6138" spans="1:1" x14ac:dyDescent="0.2">
      <c r="A6138" s="2"/>
    </row>
    <row r="6139" spans="1:1" x14ac:dyDescent="0.2">
      <c r="A6139" s="2"/>
    </row>
    <row r="6140" spans="1:1" x14ac:dyDescent="0.2">
      <c r="A6140" s="2"/>
    </row>
    <row r="6141" spans="1:1" x14ac:dyDescent="0.2">
      <c r="A6141" s="2"/>
    </row>
    <row r="6142" spans="1:1" x14ac:dyDescent="0.2">
      <c r="A6142" s="2"/>
    </row>
    <row r="6143" spans="1:1" x14ac:dyDescent="0.2">
      <c r="A6143" s="2"/>
    </row>
    <row r="6144" spans="1:1" x14ac:dyDescent="0.2">
      <c r="A6144" s="2"/>
    </row>
    <row r="6145" spans="1:1" x14ac:dyDescent="0.2">
      <c r="A6145" s="2"/>
    </row>
    <row r="6146" spans="1:1" x14ac:dyDescent="0.2">
      <c r="A6146" s="2"/>
    </row>
    <row r="6147" spans="1:1" x14ac:dyDescent="0.2">
      <c r="A6147" s="2"/>
    </row>
    <row r="6148" spans="1:1" x14ac:dyDescent="0.2">
      <c r="A6148" s="2"/>
    </row>
    <row r="6149" spans="1:1" x14ac:dyDescent="0.2">
      <c r="A6149" s="2"/>
    </row>
    <row r="6150" spans="1:1" x14ac:dyDescent="0.2">
      <c r="A6150" s="2"/>
    </row>
    <row r="6151" spans="1:1" x14ac:dyDescent="0.2">
      <c r="A6151" s="2"/>
    </row>
    <row r="6152" spans="1:1" x14ac:dyDescent="0.2">
      <c r="A6152" s="2"/>
    </row>
    <row r="6153" spans="1:1" x14ac:dyDescent="0.2">
      <c r="A6153" s="2"/>
    </row>
    <row r="6154" spans="1:1" x14ac:dyDescent="0.2">
      <c r="A6154" s="2"/>
    </row>
    <row r="6155" spans="1:1" x14ac:dyDescent="0.2">
      <c r="A6155" s="2"/>
    </row>
    <row r="6156" spans="1:1" x14ac:dyDescent="0.2">
      <c r="A6156" s="2"/>
    </row>
    <row r="6157" spans="1:1" x14ac:dyDescent="0.2">
      <c r="A6157" s="2"/>
    </row>
    <row r="6158" spans="1:1" x14ac:dyDescent="0.2">
      <c r="A6158" s="2"/>
    </row>
    <row r="6159" spans="1:1" x14ac:dyDescent="0.2">
      <c r="A6159" s="2"/>
    </row>
    <row r="6160" spans="1:1" x14ac:dyDescent="0.2">
      <c r="A6160" s="2"/>
    </row>
    <row r="6161" spans="1:1" x14ac:dyDescent="0.2">
      <c r="A6161" s="2"/>
    </row>
    <row r="6162" spans="1:1" x14ac:dyDescent="0.2">
      <c r="A6162" s="2"/>
    </row>
    <row r="6163" spans="1:1" x14ac:dyDescent="0.2">
      <c r="A6163" s="2"/>
    </row>
    <row r="6164" spans="1:1" x14ac:dyDescent="0.2">
      <c r="A6164" s="2"/>
    </row>
    <row r="6165" spans="1:1" x14ac:dyDescent="0.2">
      <c r="A6165" s="2"/>
    </row>
    <row r="6166" spans="1:1" x14ac:dyDescent="0.2">
      <c r="A6166" s="2"/>
    </row>
    <row r="6167" spans="1:1" x14ac:dyDescent="0.2">
      <c r="A6167" s="2"/>
    </row>
    <row r="6168" spans="1:1" x14ac:dyDescent="0.2">
      <c r="A6168" s="2"/>
    </row>
    <row r="6169" spans="1:1" x14ac:dyDescent="0.2">
      <c r="A6169" s="2"/>
    </row>
    <row r="6170" spans="1:1" x14ac:dyDescent="0.2">
      <c r="A6170" s="2"/>
    </row>
    <row r="6171" spans="1:1" x14ac:dyDescent="0.2">
      <c r="A6171" s="2"/>
    </row>
    <row r="6172" spans="1:1" x14ac:dyDescent="0.2">
      <c r="A6172" s="2"/>
    </row>
    <row r="6173" spans="1:1" x14ac:dyDescent="0.2">
      <c r="A6173" s="2"/>
    </row>
    <row r="6174" spans="1:1" x14ac:dyDescent="0.2">
      <c r="A6174" s="2"/>
    </row>
    <row r="6175" spans="1:1" x14ac:dyDescent="0.2">
      <c r="A6175" s="2"/>
    </row>
    <row r="6176" spans="1:1" x14ac:dyDescent="0.2">
      <c r="A6176" s="2"/>
    </row>
    <row r="6177" spans="1:1" x14ac:dyDescent="0.2">
      <c r="A6177" s="2"/>
    </row>
    <row r="6178" spans="1:1" x14ac:dyDescent="0.2">
      <c r="A6178" s="2"/>
    </row>
    <row r="6179" spans="1:1" x14ac:dyDescent="0.2">
      <c r="A6179" s="2"/>
    </row>
    <row r="6180" spans="1:1" x14ac:dyDescent="0.2">
      <c r="A6180" s="2"/>
    </row>
    <row r="6181" spans="1:1" x14ac:dyDescent="0.2">
      <c r="A6181" s="2"/>
    </row>
    <row r="6182" spans="1:1" x14ac:dyDescent="0.2">
      <c r="A6182" s="2"/>
    </row>
    <row r="6183" spans="1:1" x14ac:dyDescent="0.2">
      <c r="A6183" s="2"/>
    </row>
    <row r="6184" spans="1:1" x14ac:dyDescent="0.2">
      <c r="A6184" s="2"/>
    </row>
    <row r="6185" spans="1:1" x14ac:dyDescent="0.2">
      <c r="A6185" s="2"/>
    </row>
    <row r="6186" spans="1:1" x14ac:dyDescent="0.2">
      <c r="A6186" s="2"/>
    </row>
    <row r="6187" spans="1:1" x14ac:dyDescent="0.2">
      <c r="A6187" s="2"/>
    </row>
    <row r="6188" spans="1:1" x14ac:dyDescent="0.2">
      <c r="A6188" s="2"/>
    </row>
    <row r="6189" spans="1:1" x14ac:dyDescent="0.2">
      <c r="A6189" s="2"/>
    </row>
    <row r="6190" spans="1:1" x14ac:dyDescent="0.2">
      <c r="A6190" s="2"/>
    </row>
    <row r="6191" spans="1:1" x14ac:dyDescent="0.2">
      <c r="A6191" s="2"/>
    </row>
    <row r="6192" spans="1:1" x14ac:dyDescent="0.2">
      <c r="A6192" s="2"/>
    </row>
    <row r="6193" spans="1:1" x14ac:dyDescent="0.2">
      <c r="A6193" s="2"/>
    </row>
    <row r="6194" spans="1:1" x14ac:dyDescent="0.2">
      <c r="A6194" s="2"/>
    </row>
    <row r="6195" spans="1:1" x14ac:dyDescent="0.2">
      <c r="A6195" s="2"/>
    </row>
    <row r="6196" spans="1:1" x14ac:dyDescent="0.2">
      <c r="A6196" s="2"/>
    </row>
    <row r="6197" spans="1:1" x14ac:dyDescent="0.2">
      <c r="A6197" s="2"/>
    </row>
    <row r="6198" spans="1:1" x14ac:dyDescent="0.2">
      <c r="A6198" s="2"/>
    </row>
    <row r="6199" spans="1:1" x14ac:dyDescent="0.2">
      <c r="A6199" s="2"/>
    </row>
    <row r="6200" spans="1:1" x14ac:dyDescent="0.2">
      <c r="A6200" s="2"/>
    </row>
    <row r="6201" spans="1:1" x14ac:dyDescent="0.2">
      <c r="A6201" s="2"/>
    </row>
    <row r="6202" spans="1:1" x14ac:dyDescent="0.2">
      <c r="A6202" s="2"/>
    </row>
    <row r="6203" spans="1:1" x14ac:dyDescent="0.2">
      <c r="A6203" s="2"/>
    </row>
    <row r="6204" spans="1:1" x14ac:dyDescent="0.2">
      <c r="A6204" s="2"/>
    </row>
    <row r="6205" spans="1:1" x14ac:dyDescent="0.2">
      <c r="A6205" s="2"/>
    </row>
    <row r="6206" spans="1:1" x14ac:dyDescent="0.2">
      <c r="A6206" s="2"/>
    </row>
    <row r="6207" spans="1:1" x14ac:dyDescent="0.2">
      <c r="A6207" s="2"/>
    </row>
    <row r="6208" spans="1:1" x14ac:dyDescent="0.2">
      <c r="A6208" s="2"/>
    </row>
    <row r="6209" spans="1:1" x14ac:dyDescent="0.2">
      <c r="A6209" s="2"/>
    </row>
    <row r="6210" spans="1:1" x14ac:dyDescent="0.2">
      <c r="A6210" s="2"/>
    </row>
    <row r="6211" spans="1:1" x14ac:dyDescent="0.2">
      <c r="A6211" s="2"/>
    </row>
    <row r="6212" spans="1:1" x14ac:dyDescent="0.2">
      <c r="A6212" s="2"/>
    </row>
    <row r="6213" spans="1:1" x14ac:dyDescent="0.2">
      <c r="A6213" s="2"/>
    </row>
    <row r="6214" spans="1:1" x14ac:dyDescent="0.2">
      <c r="A6214" s="2"/>
    </row>
    <row r="6215" spans="1:1" x14ac:dyDescent="0.2">
      <c r="A6215" s="2"/>
    </row>
    <row r="6216" spans="1:1" x14ac:dyDescent="0.2">
      <c r="A6216" s="2"/>
    </row>
    <row r="6217" spans="1:1" x14ac:dyDescent="0.2">
      <c r="A6217" s="2"/>
    </row>
    <row r="6218" spans="1:1" x14ac:dyDescent="0.2">
      <c r="A6218" s="2"/>
    </row>
    <row r="6219" spans="1:1" x14ac:dyDescent="0.2">
      <c r="A6219" s="2"/>
    </row>
    <row r="6220" spans="1:1" x14ac:dyDescent="0.2">
      <c r="A6220" s="2"/>
    </row>
    <row r="6221" spans="1:1" x14ac:dyDescent="0.2">
      <c r="A6221" s="2"/>
    </row>
    <row r="6222" spans="1:1" x14ac:dyDescent="0.2">
      <c r="A6222" s="2"/>
    </row>
    <row r="6223" spans="1:1" x14ac:dyDescent="0.2">
      <c r="A6223" s="2"/>
    </row>
    <row r="6224" spans="1:1" x14ac:dyDescent="0.2">
      <c r="A6224" s="2"/>
    </row>
    <row r="6225" spans="1:1" x14ac:dyDescent="0.2">
      <c r="A6225" s="2"/>
    </row>
    <row r="6226" spans="1:1" x14ac:dyDescent="0.2">
      <c r="A6226" s="2"/>
    </row>
    <row r="6227" spans="1:1" x14ac:dyDescent="0.2">
      <c r="A6227" s="2"/>
    </row>
    <row r="6228" spans="1:1" x14ac:dyDescent="0.2">
      <c r="A6228" s="2"/>
    </row>
    <row r="6229" spans="1:1" x14ac:dyDescent="0.2">
      <c r="A6229" s="2"/>
    </row>
    <row r="6230" spans="1:1" x14ac:dyDescent="0.2">
      <c r="A6230" s="2"/>
    </row>
    <row r="6231" spans="1:1" x14ac:dyDescent="0.2">
      <c r="A6231" s="2"/>
    </row>
    <row r="6232" spans="1:1" x14ac:dyDescent="0.2">
      <c r="A6232" s="2"/>
    </row>
    <row r="6233" spans="1:1" x14ac:dyDescent="0.2">
      <c r="A6233" s="2"/>
    </row>
    <row r="6234" spans="1:1" x14ac:dyDescent="0.2">
      <c r="A6234" s="2"/>
    </row>
    <row r="6235" spans="1:1" x14ac:dyDescent="0.2">
      <c r="A6235" s="2"/>
    </row>
    <row r="6236" spans="1:1" x14ac:dyDescent="0.2">
      <c r="A6236" s="2"/>
    </row>
    <row r="6237" spans="1:1" x14ac:dyDescent="0.2">
      <c r="A6237" s="2"/>
    </row>
    <row r="6238" spans="1:1" x14ac:dyDescent="0.2">
      <c r="A6238" s="2"/>
    </row>
    <row r="6239" spans="1:1" x14ac:dyDescent="0.2">
      <c r="A6239" s="2"/>
    </row>
    <row r="6240" spans="1:1" x14ac:dyDescent="0.2">
      <c r="A6240" s="2"/>
    </row>
    <row r="6241" spans="1:1" x14ac:dyDescent="0.2">
      <c r="A6241" s="2"/>
    </row>
    <row r="6242" spans="1:1" x14ac:dyDescent="0.2">
      <c r="A6242" s="2"/>
    </row>
    <row r="6243" spans="1:1" x14ac:dyDescent="0.2">
      <c r="A6243" s="2"/>
    </row>
    <row r="6244" spans="1:1" x14ac:dyDescent="0.2">
      <c r="A6244" s="2"/>
    </row>
    <row r="6245" spans="1:1" x14ac:dyDescent="0.2">
      <c r="A6245" s="2"/>
    </row>
    <row r="6246" spans="1:1" x14ac:dyDescent="0.2">
      <c r="A6246" s="2"/>
    </row>
    <row r="6247" spans="1:1" x14ac:dyDescent="0.2">
      <c r="A6247" s="2"/>
    </row>
    <row r="6248" spans="1:1" x14ac:dyDescent="0.2">
      <c r="A6248" s="2"/>
    </row>
    <row r="6249" spans="1:1" x14ac:dyDescent="0.2">
      <c r="A6249" s="2"/>
    </row>
    <row r="6250" spans="1:1" x14ac:dyDescent="0.2">
      <c r="A6250" s="2"/>
    </row>
    <row r="6251" spans="1:1" x14ac:dyDescent="0.2">
      <c r="A6251" s="2"/>
    </row>
    <row r="6252" spans="1:1" x14ac:dyDescent="0.2">
      <c r="A6252" s="2"/>
    </row>
    <row r="6253" spans="1:1" x14ac:dyDescent="0.2">
      <c r="A6253" s="2"/>
    </row>
    <row r="6254" spans="1:1" x14ac:dyDescent="0.2">
      <c r="A6254" s="2"/>
    </row>
    <row r="6255" spans="1:1" x14ac:dyDescent="0.2">
      <c r="A6255" s="2"/>
    </row>
    <row r="6256" spans="1:1" x14ac:dyDescent="0.2">
      <c r="A6256" s="2"/>
    </row>
    <row r="6257" spans="1:1" x14ac:dyDescent="0.2">
      <c r="A6257" s="2"/>
    </row>
    <row r="6258" spans="1:1" x14ac:dyDescent="0.2">
      <c r="A6258" s="2"/>
    </row>
    <row r="6259" spans="1:1" x14ac:dyDescent="0.2">
      <c r="A6259" s="2"/>
    </row>
    <row r="6260" spans="1:1" x14ac:dyDescent="0.2">
      <c r="A6260" s="2"/>
    </row>
    <row r="6261" spans="1:1" x14ac:dyDescent="0.2">
      <c r="A6261" s="2"/>
    </row>
    <row r="6262" spans="1:1" x14ac:dyDescent="0.2">
      <c r="A6262" s="2"/>
    </row>
    <row r="6263" spans="1:1" x14ac:dyDescent="0.2">
      <c r="A6263" s="2"/>
    </row>
    <row r="6264" spans="1:1" x14ac:dyDescent="0.2">
      <c r="A6264" s="2"/>
    </row>
    <row r="6265" spans="1:1" x14ac:dyDescent="0.2">
      <c r="A6265" s="2"/>
    </row>
    <row r="6266" spans="1:1" x14ac:dyDescent="0.2">
      <c r="A6266" s="2"/>
    </row>
    <row r="6267" spans="1:1" x14ac:dyDescent="0.2">
      <c r="A6267" s="2"/>
    </row>
    <row r="6268" spans="1:1" x14ac:dyDescent="0.2">
      <c r="A6268" s="2"/>
    </row>
    <row r="6269" spans="1:1" x14ac:dyDescent="0.2">
      <c r="A6269" s="2"/>
    </row>
    <row r="6270" spans="1:1" x14ac:dyDescent="0.2">
      <c r="A6270" s="2"/>
    </row>
    <row r="6271" spans="1:1" x14ac:dyDescent="0.2">
      <c r="A6271" s="2"/>
    </row>
    <row r="6272" spans="1:1" x14ac:dyDescent="0.2">
      <c r="A6272" s="2"/>
    </row>
    <row r="6273" spans="1:1" x14ac:dyDescent="0.2">
      <c r="A6273" s="2"/>
    </row>
    <row r="6274" spans="1:1" x14ac:dyDescent="0.2">
      <c r="A6274" s="2"/>
    </row>
    <row r="6275" spans="1:1" x14ac:dyDescent="0.2">
      <c r="A6275" s="2"/>
    </row>
    <row r="6276" spans="1:1" x14ac:dyDescent="0.2">
      <c r="A6276" s="2"/>
    </row>
    <row r="6277" spans="1:1" x14ac:dyDescent="0.2">
      <c r="A6277" s="2"/>
    </row>
    <row r="6278" spans="1:1" x14ac:dyDescent="0.2">
      <c r="A6278" s="2"/>
    </row>
    <row r="6279" spans="1:1" x14ac:dyDescent="0.2">
      <c r="A6279" s="2"/>
    </row>
    <row r="6280" spans="1:1" x14ac:dyDescent="0.2">
      <c r="A6280" s="2"/>
    </row>
    <row r="6281" spans="1:1" x14ac:dyDescent="0.2">
      <c r="A6281" s="2"/>
    </row>
    <row r="6282" spans="1:1" x14ac:dyDescent="0.2">
      <c r="A6282" s="2"/>
    </row>
    <row r="6283" spans="1:1" x14ac:dyDescent="0.2">
      <c r="A6283" s="2"/>
    </row>
    <row r="6284" spans="1:1" x14ac:dyDescent="0.2">
      <c r="A6284" s="2"/>
    </row>
    <row r="6285" spans="1:1" x14ac:dyDescent="0.2">
      <c r="A6285" s="2"/>
    </row>
    <row r="6286" spans="1:1" x14ac:dyDescent="0.2">
      <c r="A6286" s="2"/>
    </row>
    <row r="6287" spans="1:1" x14ac:dyDescent="0.2">
      <c r="A6287" s="2"/>
    </row>
    <row r="6288" spans="1:1" x14ac:dyDescent="0.2">
      <c r="A6288" s="2"/>
    </row>
    <row r="6289" spans="1:1" x14ac:dyDescent="0.2">
      <c r="A6289" s="2"/>
    </row>
    <row r="6290" spans="1:1" x14ac:dyDescent="0.2">
      <c r="A6290" s="2"/>
    </row>
    <row r="6291" spans="1:1" x14ac:dyDescent="0.2">
      <c r="A6291" s="2"/>
    </row>
    <row r="6292" spans="1:1" x14ac:dyDescent="0.2">
      <c r="A6292" s="2"/>
    </row>
    <row r="6293" spans="1:1" x14ac:dyDescent="0.2">
      <c r="A6293" s="2"/>
    </row>
    <row r="6294" spans="1:1" x14ac:dyDescent="0.2">
      <c r="A6294" s="2"/>
    </row>
    <row r="6295" spans="1:1" x14ac:dyDescent="0.2">
      <c r="A6295" s="2"/>
    </row>
    <row r="6296" spans="1:1" x14ac:dyDescent="0.2">
      <c r="A6296" s="2"/>
    </row>
    <row r="6297" spans="1:1" x14ac:dyDescent="0.2">
      <c r="A6297" s="2"/>
    </row>
    <row r="6298" spans="1:1" x14ac:dyDescent="0.2">
      <c r="A6298" s="2"/>
    </row>
    <row r="6299" spans="1:1" x14ac:dyDescent="0.2">
      <c r="A6299" s="2"/>
    </row>
    <row r="6300" spans="1:1" x14ac:dyDescent="0.2">
      <c r="A6300" s="2"/>
    </row>
    <row r="6301" spans="1:1" x14ac:dyDescent="0.2">
      <c r="A6301" s="2"/>
    </row>
    <row r="6302" spans="1:1" x14ac:dyDescent="0.2">
      <c r="A6302" s="2"/>
    </row>
    <row r="6303" spans="1:1" x14ac:dyDescent="0.2">
      <c r="A6303" s="2"/>
    </row>
    <row r="6304" spans="1:1" x14ac:dyDescent="0.2">
      <c r="A6304" s="2"/>
    </row>
    <row r="6305" spans="1:1" x14ac:dyDescent="0.2">
      <c r="A6305" s="2"/>
    </row>
    <row r="6306" spans="1:1" x14ac:dyDescent="0.2">
      <c r="A6306" s="2"/>
    </row>
    <row r="6307" spans="1:1" x14ac:dyDescent="0.2">
      <c r="A6307" s="2"/>
    </row>
    <row r="6308" spans="1:1" x14ac:dyDescent="0.2">
      <c r="A6308" s="2"/>
    </row>
    <row r="6309" spans="1:1" x14ac:dyDescent="0.2">
      <c r="A6309" s="2"/>
    </row>
    <row r="6310" spans="1:1" x14ac:dyDescent="0.2">
      <c r="A6310" s="2"/>
    </row>
    <row r="6311" spans="1:1" x14ac:dyDescent="0.2">
      <c r="A6311" s="2"/>
    </row>
    <row r="6312" spans="1:1" x14ac:dyDescent="0.2">
      <c r="A6312" s="2"/>
    </row>
    <row r="6313" spans="1:1" x14ac:dyDescent="0.2">
      <c r="A6313" s="2"/>
    </row>
    <row r="6314" spans="1:1" x14ac:dyDescent="0.2">
      <c r="A6314" s="2"/>
    </row>
    <row r="6315" spans="1:1" x14ac:dyDescent="0.2">
      <c r="A6315" s="2"/>
    </row>
    <row r="6316" spans="1:1" x14ac:dyDescent="0.2">
      <c r="A6316" s="2"/>
    </row>
    <row r="6317" spans="1:1" x14ac:dyDescent="0.2">
      <c r="A6317" s="2"/>
    </row>
    <row r="6318" spans="1:1" x14ac:dyDescent="0.2">
      <c r="A6318" s="2"/>
    </row>
    <row r="6319" spans="1:1" x14ac:dyDescent="0.2">
      <c r="A6319" s="2"/>
    </row>
    <row r="6320" spans="1:1" x14ac:dyDescent="0.2">
      <c r="A6320" s="2"/>
    </row>
    <row r="6321" spans="1:1" x14ac:dyDescent="0.2">
      <c r="A6321" s="2"/>
    </row>
    <row r="6322" spans="1:1" x14ac:dyDescent="0.2">
      <c r="A6322" s="2"/>
    </row>
    <row r="6323" spans="1:1" x14ac:dyDescent="0.2">
      <c r="A6323" s="2"/>
    </row>
    <row r="6324" spans="1:1" x14ac:dyDescent="0.2">
      <c r="A6324" s="2"/>
    </row>
    <row r="6325" spans="1:1" x14ac:dyDescent="0.2">
      <c r="A6325" s="2"/>
    </row>
    <row r="6326" spans="1:1" x14ac:dyDescent="0.2">
      <c r="A6326" s="2"/>
    </row>
    <row r="6327" spans="1:1" x14ac:dyDescent="0.2">
      <c r="A6327" s="2"/>
    </row>
    <row r="6328" spans="1:1" x14ac:dyDescent="0.2">
      <c r="A6328" s="2"/>
    </row>
    <row r="6329" spans="1:1" x14ac:dyDescent="0.2">
      <c r="A6329" s="2"/>
    </row>
    <row r="6330" spans="1:1" x14ac:dyDescent="0.2">
      <c r="A6330" s="2"/>
    </row>
    <row r="6331" spans="1:1" x14ac:dyDescent="0.2">
      <c r="A6331" s="2"/>
    </row>
    <row r="6332" spans="1:1" x14ac:dyDescent="0.2">
      <c r="A6332" s="2"/>
    </row>
    <row r="6333" spans="1:1" x14ac:dyDescent="0.2">
      <c r="A6333" s="2"/>
    </row>
    <row r="6334" spans="1:1" x14ac:dyDescent="0.2">
      <c r="A6334" s="2"/>
    </row>
    <row r="6335" spans="1:1" x14ac:dyDescent="0.2">
      <c r="A6335" s="2"/>
    </row>
    <row r="6336" spans="1:1" x14ac:dyDescent="0.2">
      <c r="A6336" s="2"/>
    </row>
    <row r="6337" spans="1:1" x14ac:dyDescent="0.2">
      <c r="A6337" s="2"/>
    </row>
    <row r="6338" spans="1:1" x14ac:dyDescent="0.2">
      <c r="A6338" s="2"/>
    </row>
    <row r="6339" spans="1:1" x14ac:dyDescent="0.2">
      <c r="A6339" s="2"/>
    </row>
    <row r="6340" spans="1:1" x14ac:dyDescent="0.2">
      <c r="A6340" s="2"/>
    </row>
    <row r="6341" spans="1:1" x14ac:dyDescent="0.2">
      <c r="A6341" s="2"/>
    </row>
    <row r="6342" spans="1:1" x14ac:dyDescent="0.2">
      <c r="A6342" s="2"/>
    </row>
    <row r="6343" spans="1:1" x14ac:dyDescent="0.2">
      <c r="A6343" s="2"/>
    </row>
    <row r="6344" spans="1:1" x14ac:dyDescent="0.2">
      <c r="A6344" s="2"/>
    </row>
    <row r="6345" spans="1:1" x14ac:dyDescent="0.2">
      <c r="A6345" s="2"/>
    </row>
    <row r="6346" spans="1:1" x14ac:dyDescent="0.2">
      <c r="A6346" s="2"/>
    </row>
    <row r="6347" spans="1:1" x14ac:dyDescent="0.2">
      <c r="A6347" s="2"/>
    </row>
    <row r="6348" spans="1:1" x14ac:dyDescent="0.2">
      <c r="A6348" s="2"/>
    </row>
    <row r="6349" spans="1:1" x14ac:dyDescent="0.2">
      <c r="A6349" s="2"/>
    </row>
    <row r="6350" spans="1:1" x14ac:dyDescent="0.2">
      <c r="A6350" s="2"/>
    </row>
    <row r="6351" spans="1:1" x14ac:dyDescent="0.2">
      <c r="A6351" s="2"/>
    </row>
    <row r="6352" spans="1:1" x14ac:dyDescent="0.2">
      <c r="A6352" s="2"/>
    </row>
    <row r="6353" spans="1:1" x14ac:dyDescent="0.2">
      <c r="A6353" s="2"/>
    </row>
    <row r="6354" spans="1:1" x14ac:dyDescent="0.2">
      <c r="A6354" s="2"/>
    </row>
    <row r="6355" spans="1:1" x14ac:dyDescent="0.2">
      <c r="A6355" s="2"/>
    </row>
    <row r="6356" spans="1:1" x14ac:dyDescent="0.2">
      <c r="A6356" s="2"/>
    </row>
    <row r="6357" spans="1:1" x14ac:dyDescent="0.2">
      <c r="A6357" s="2"/>
    </row>
    <row r="6358" spans="1:1" x14ac:dyDescent="0.2">
      <c r="A6358" s="2"/>
    </row>
    <row r="6359" spans="1:1" x14ac:dyDescent="0.2">
      <c r="A6359" s="2"/>
    </row>
    <row r="6360" spans="1:1" x14ac:dyDescent="0.2">
      <c r="A6360" s="2"/>
    </row>
    <row r="6361" spans="1:1" x14ac:dyDescent="0.2">
      <c r="A6361" s="2"/>
    </row>
    <row r="6362" spans="1:1" x14ac:dyDescent="0.2">
      <c r="A6362" s="2"/>
    </row>
    <row r="6363" spans="1:1" x14ac:dyDescent="0.2">
      <c r="A6363" s="2"/>
    </row>
    <row r="6364" spans="1:1" x14ac:dyDescent="0.2">
      <c r="A6364" s="2"/>
    </row>
    <row r="6365" spans="1:1" x14ac:dyDescent="0.2">
      <c r="A6365" s="2"/>
    </row>
    <row r="6366" spans="1:1" x14ac:dyDescent="0.2">
      <c r="A6366" s="2"/>
    </row>
    <row r="6367" spans="1:1" x14ac:dyDescent="0.2">
      <c r="A6367" s="2"/>
    </row>
    <row r="6368" spans="1:1" x14ac:dyDescent="0.2">
      <c r="A6368" s="2"/>
    </row>
    <row r="6369" spans="1:1" x14ac:dyDescent="0.2">
      <c r="A6369" s="2"/>
    </row>
    <row r="6370" spans="1:1" x14ac:dyDescent="0.2">
      <c r="A6370" s="2"/>
    </row>
    <row r="6371" spans="1:1" x14ac:dyDescent="0.2">
      <c r="A6371" s="2"/>
    </row>
    <row r="6372" spans="1:1" x14ac:dyDescent="0.2">
      <c r="A6372" s="2"/>
    </row>
    <row r="6373" spans="1:1" x14ac:dyDescent="0.2">
      <c r="A6373" s="2"/>
    </row>
    <row r="6374" spans="1:1" x14ac:dyDescent="0.2">
      <c r="A6374" s="2"/>
    </row>
    <row r="6375" spans="1:1" x14ac:dyDescent="0.2">
      <c r="A6375" s="2"/>
    </row>
    <row r="6376" spans="1:1" x14ac:dyDescent="0.2">
      <c r="A6376" s="2"/>
    </row>
    <row r="6377" spans="1:1" x14ac:dyDescent="0.2">
      <c r="A6377" s="2"/>
    </row>
    <row r="6378" spans="1:1" x14ac:dyDescent="0.2">
      <c r="A6378" s="2"/>
    </row>
    <row r="6379" spans="1:1" x14ac:dyDescent="0.2">
      <c r="A6379" s="2"/>
    </row>
    <row r="6380" spans="1:1" x14ac:dyDescent="0.2">
      <c r="A6380" s="2"/>
    </row>
    <row r="6381" spans="1:1" x14ac:dyDescent="0.2">
      <c r="A6381" s="2"/>
    </row>
    <row r="6382" spans="1:1" x14ac:dyDescent="0.2">
      <c r="A6382" s="2"/>
    </row>
    <row r="6383" spans="1:1" x14ac:dyDescent="0.2">
      <c r="A6383" s="2"/>
    </row>
    <row r="6384" spans="1:1" x14ac:dyDescent="0.2">
      <c r="A6384" s="2"/>
    </row>
    <row r="6385" spans="1:1" x14ac:dyDescent="0.2">
      <c r="A6385" s="2"/>
    </row>
    <row r="6386" spans="1:1" x14ac:dyDescent="0.2">
      <c r="A6386" s="2"/>
    </row>
    <row r="6387" spans="1:1" x14ac:dyDescent="0.2">
      <c r="A6387" s="2"/>
    </row>
    <row r="6388" spans="1:1" x14ac:dyDescent="0.2">
      <c r="A6388" s="2"/>
    </row>
    <row r="6389" spans="1:1" x14ac:dyDescent="0.2">
      <c r="A6389" s="2"/>
    </row>
    <row r="6390" spans="1:1" x14ac:dyDescent="0.2">
      <c r="A6390" s="2"/>
    </row>
    <row r="6391" spans="1:1" x14ac:dyDescent="0.2">
      <c r="A6391" s="2"/>
    </row>
    <row r="6392" spans="1:1" x14ac:dyDescent="0.2">
      <c r="A6392" s="2"/>
    </row>
    <row r="6393" spans="1:1" x14ac:dyDescent="0.2">
      <c r="A6393" s="2"/>
    </row>
    <row r="6394" spans="1:1" x14ac:dyDescent="0.2">
      <c r="A6394" s="2"/>
    </row>
    <row r="6395" spans="1:1" x14ac:dyDescent="0.2">
      <c r="A6395" s="2"/>
    </row>
    <row r="6396" spans="1:1" x14ac:dyDescent="0.2">
      <c r="A6396" s="2"/>
    </row>
    <row r="6397" spans="1:1" x14ac:dyDescent="0.2">
      <c r="A6397" s="2"/>
    </row>
    <row r="6398" spans="1:1" x14ac:dyDescent="0.2">
      <c r="A6398" s="2"/>
    </row>
    <row r="6399" spans="1:1" x14ac:dyDescent="0.2">
      <c r="A6399" s="2"/>
    </row>
    <row r="6400" spans="1:1" x14ac:dyDescent="0.2">
      <c r="A6400" s="2"/>
    </row>
    <row r="6401" spans="1:1" x14ac:dyDescent="0.2">
      <c r="A6401" s="2"/>
    </row>
    <row r="6402" spans="1:1" x14ac:dyDescent="0.2">
      <c r="A6402" s="2"/>
    </row>
    <row r="6403" spans="1:1" x14ac:dyDescent="0.2">
      <c r="A6403" s="2"/>
    </row>
    <row r="6404" spans="1:1" x14ac:dyDescent="0.2">
      <c r="A6404" s="2"/>
    </row>
    <row r="6405" spans="1:1" x14ac:dyDescent="0.2">
      <c r="A6405" s="2"/>
    </row>
    <row r="6406" spans="1:1" x14ac:dyDescent="0.2">
      <c r="A6406" s="2"/>
    </row>
    <row r="6407" spans="1:1" x14ac:dyDescent="0.2">
      <c r="A6407" s="2"/>
    </row>
    <row r="6408" spans="1:1" x14ac:dyDescent="0.2">
      <c r="A6408" s="2"/>
    </row>
    <row r="6409" spans="1:1" x14ac:dyDescent="0.2">
      <c r="A6409" s="2"/>
    </row>
    <row r="6410" spans="1:1" x14ac:dyDescent="0.2">
      <c r="A6410" s="2"/>
    </row>
    <row r="6411" spans="1:1" x14ac:dyDescent="0.2">
      <c r="A6411" s="2"/>
    </row>
    <row r="6412" spans="1:1" x14ac:dyDescent="0.2">
      <c r="A6412" s="2"/>
    </row>
    <row r="6413" spans="1:1" x14ac:dyDescent="0.2">
      <c r="A6413" s="2"/>
    </row>
    <row r="6414" spans="1:1" x14ac:dyDescent="0.2">
      <c r="A6414" s="2"/>
    </row>
    <row r="6415" spans="1:1" x14ac:dyDescent="0.2">
      <c r="A6415" s="2"/>
    </row>
    <row r="6416" spans="1:1" x14ac:dyDescent="0.2">
      <c r="A6416" s="2"/>
    </row>
    <row r="6417" spans="1:1" x14ac:dyDescent="0.2">
      <c r="A6417" s="2"/>
    </row>
    <row r="6418" spans="1:1" x14ac:dyDescent="0.2">
      <c r="A6418" s="2"/>
    </row>
    <row r="6419" spans="1:1" x14ac:dyDescent="0.2">
      <c r="A6419" s="2"/>
    </row>
    <row r="6420" spans="1:1" x14ac:dyDescent="0.2">
      <c r="A6420" s="2"/>
    </row>
    <row r="6421" spans="1:1" x14ac:dyDescent="0.2">
      <c r="A6421" s="2"/>
    </row>
    <row r="6422" spans="1:1" x14ac:dyDescent="0.2">
      <c r="A6422" s="2"/>
    </row>
    <row r="6423" spans="1:1" x14ac:dyDescent="0.2">
      <c r="A6423" s="2"/>
    </row>
    <row r="6424" spans="1:1" x14ac:dyDescent="0.2">
      <c r="A6424" s="2"/>
    </row>
    <row r="6425" spans="1:1" x14ac:dyDescent="0.2">
      <c r="A6425" s="2"/>
    </row>
    <row r="6426" spans="1:1" x14ac:dyDescent="0.2">
      <c r="A6426" s="2"/>
    </row>
    <row r="6427" spans="1:1" x14ac:dyDescent="0.2">
      <c r="A6427" s="2"/>
    </row>
    <row r="6428" spans="1:1" x14ac:dyDescent="0.2">
      <c r="A6428" s="2"/>
    </row>
    <row r="6429" spans="1:1" x14ac:dyDescent="0.2">
      <c r="A6429" s="2"/>
    </row>
    <row r="6430" spans="1:1" x14ac:dyDescent="0.2">
      <c r="A6430" s="2"/>
    </row>
    <row r="6431" spans="1:1" x14ac:dyDescent="0.2">
      <c r="A6431" s="2"/>
    </row>
    <row r="6432" spans="1:1" x14ac:dyDescent="0.2">
      <c r="A6432" s="2"/>
    </row>
    <row r="6433" spans="1:1" x14ac:dyDescent="0.2">
      <c r="A6433" s="2"/>
    </row>
    <row r="6434" spans="1:1" x14ac:dyDescent="0.2">
      <c r="A6434" s="2"/>
    </row>
    <row r="6435" spans="1:1" x14ac:dyDescent="0.2">
      <c r="A6435" s="2"/>
    </row>
    <row r="6436" spans="1:1" x14ac:dyDescent="0.2">
      <c r="A6436" s="2"/>
    </row>
    <row r="6437" spans="1:1" x14ac:dyDescent="0.2">
      <c r="A6437" s="2"/>
    </row>
    <row r="6438" spans="1:1" x14ac:dyDescent="0.2">
      <c r="A6438" s="2"/>
    </row>
    <row r="6439" spans="1:1" x14ac:dyDescent="0.2">
      <c r="A6439" s="2"/>
    </row>
    <row r="6440" spans="1:1" x14ac:dyDescent="0.2">
      <c r="A6440" s="2"/>
    </row>
    <row r="6441" spans="1:1" x14ac:dyDescent="0.2">
      <c r="A6441" s="2"/>
    </row>
    <row r="6442" spans="1:1" x14ac:dyDescent="0.2">
      <c r="A6442" s="2"/>
    </row>
    <row r="6443" spans="1:1" x14ac:dyDescent="0.2">
      <c r="A6443" s="2"/>
    </row>
    <row r="6444" spans="1:1" x14ac:dyDescent="0.2">
      <c r="A6444" s="2"/>
    </row>
    <row r="6445" spans="1:1" x14ac:dyDescent="0.2">
      <c r="A6445" s="2"/>
    </row>
    <row r="6446" spans="1:1" x14ac:dyDescent="0.2">
      <c r="A6446" s="2"/>
    </row>
    <row r="6447" spans="1:1" x14ac:dyDescent="0.2">
      <c r="A6447" s="2"/>
    </row>
    <row r="6448" spans="1:1" x14ac:dyDescent="0.2">
      <c r="A6448" s="2"/>
    </row>
    <row r="6449" spans="1:1" x14ac:dyDescent="0.2">
      <c r="A6449" s="2"/>
    </row>
    <row r="6450" spans="1:1" x14ac:dyDescent="0.2">
      <c r="A6450" s="2"/>
    </row>
    <row r="6451" spans="1:1" x14ac:dyDescent="0.2">
      <c r="A6451" s="2"/>
    </row>
    <row r="6452" spans="1:1" x14ac:dyDescent="0.2">
      <c r="A6452" s="2"/>
    </row>
    <row r="6453" spans="1:1" x14ac:dyDescent="0.2">
      <c r="A6453" s="2"/>
    </row>
    <row r="6454" spans="1:1" x14ac:dyDescent="0.2">
      <c r="A6454" s="2"/>
    </row>
    <row r="6455" spans="1:1" x14ac:dyDescent="0.2">
      <c r="A6455" s="2"/>
    </row>
    <row r="6456" spans="1:1" x14ac:dyDescent="0.2">
      <c r="A6456" s="2"/>
    </row>
    <row r="6457" spans="1:1" x14ac:dyDescent="0.2">
      <c r="A6457" s="2"/>
    </row>
    <row r="6458" spans="1:1" x14ac:dyDescent="0.2">
      <c r="A6458" s="2"/>
    </row>
    <row r="6459" spans="1:1" x14ac:dyDescent="0.2">
      <c r="A6459" s="2"/>
    </row>
    <row r="6460" spans="1:1" x14ac:dyDescent="0.2">
      <c r="A6460" s="2"/>
    </row>
    <row r="6461" spans="1:1" x14ac:dyDescent="0.2">
      <c r="A6461" s="2"/>
    </row>
    <row r="6462" spans="1:1" x14ac:dyDescent="0.2">
      <c r="A6462" s="2"/>
    </row>
    <row r="6463" spans="1:1" x14ac:dyDescent="0.2">
      <c r="A6463" s="2"/>
    </row>
    <row r="6464" spans="1:1" x14ac:dyDescent="0.2">
      <c r="A6464" s="2"/>
    </row>
    <row r="6465" spans="1:1" x14ac:dyDescent="0.2">
      <c r="A6465" s="2"/>
    </row>
    <row r="6466" spans="1:1" x14ac:dyDescent="0.2">
      <c r="A6466" s="2"/>
    </row>
    <row r="6467" spans="1:1" x14ac:dyDescent="0.2">
      <c r="A6467" s="2"/>
    </row>
    <row r="6468" spans="1:1" x14ac:dyDescent="0.2">
      <c r="A6468" s="2"/>
    </row>
    <row r="6469" spans="1:1" x14ac:dyDescent="0.2">
      <c r="A6469" s="2"/>
    </row>
    <row r="6470" spans="1:1" x14ac:dyDescent="0.2">
      <c r="A6470" s="2"/>
    </row>
    <row r="6471" spans="1:1" x14ac:dyDescent="0.2">
      <c r="A6471" s="2"/>
    </row>
    <row r="6472" spans="1:1" x14ac:dyDescent="0.2">
      <c r="A6472" s="2"/>
    </row>
    <row r="6473" spans="1:1" x14ac:dyDescent="0.2">
      <c r="A6473" s="2"/>
    </row>
    <row r="6474" spans="1:1" x14ac:dyDescent="0.2">
      <c r="A6474" s="2"/>
    </row>
    <row r="6475" spans="1:1" x14ac:dyDescent="0.2">
      <c r="A6475" s="2"/>
    </row>
    <row r="6476" spans="1:1" x14ac:dyDescent="0.2">
      <c r="A6476" s="2"/>
    </row>
    <row r="6477" spans="1:1" x14ac:dyDescent="0.2">
      <c r="A6477" s="2"/>
    </row>
    <row r="6478" spans="1:1" x14ac:dyDescent="0.2">
      <c r="A6478" s="2"/>
    </row>
    <row r="6479" spans="1:1" x14ac:dyDescent="0.2">
      <c r="A6479" s="2"/>
    </row>
    <row r="6480" spans="1:1" x14ac:dyDescent="0.2">
      <c r="A6480" s="2"/>
    </row>
    <row r="6481" spans="1:1" x14ac:dyDescent="0.2">
      <c r="A6481" s="2"/>
    </row>
    <row r="6482" spans="1:1" x14ac:dyDescent="0.2">
      <c r="A6482" s="2"/>
    </row>
    <row r="6483" spans="1:1" x14ac:dyDescent="0.2">
      <c r="A6483" s="2"/>
    </row>
    <row r="6484" spans="1:1" x14ac:dyDescent="0.2">
      <c r="A6484" s="2"/>
    </row>
    <row r="6485" spans="1:1" x14ac:dyDescent="0.2">
      <c r="A6485" s="2"/>
    </row>
    <row r="6486" spans="1:1" x14ac:dyDescent="0.2">
      <c r="A6486" s="2"/>
    </row>
    <row r="6487" spans="1:1" x14ac:dyDescent="0.2">
      <c r="A6487" s="2"/>
    </row>
    <row r="6488" spans="1:1" x14ac:dyDescent="0.2">
      <c r="A6488" s="2"/>
    </row>
    <row r="6489" spans="1:1" x14ac:dyDescent="0.2">
      <c r="A6489" s="2"/>
    </row>
    <row r="6490" spans="1:1" x14ac:dyDescent="0.2">
      <c r="A6490" s="2"/>
    </row>
    <row r="6491" spans="1:1" x14ac:dyDescent="0.2">
      <c r="A6491" s="2"/>
    </row>
    <row r="6492" spans="1:1" x14ac:dyDescent="0.2">
      <c r="A6492" s="2"/>
    </row>
    <row r="6493" spans="1:1" x14ac:dyDescent="0.2">
      <c r="A6493" s="2"/>
    </row>
    <row r="6494" spans="1:1" x14ac:dyDescent="0.2">
      <c r="A6494" s="2"/>
    </row>
    <row r="6495" spans="1:1" x14ac:dyDescent="0.2">
      <c r="A6495" s="2"/>
    </row>
    <row r="6496" spans="1:1" x14ac:dyDescent="0.2">
      <c r="A6496" s="2"/>
    </row>
    <row r="6497" spans="1:1" x14ac:dyDescent="0.2">
      <c r="A6497" s="2"/>
    </row>
    <row r="6498" spans="1:1" x14ac:dyDescent="0.2">
      <c r="A6498" s="2"/>
    </row>
    <row r="6499" spans="1:1" x14ac:dyDescent="0.2">
      <c r="A6499" s="2"/>
    </row>
    <row r="6500" spans="1:1" x14ac:dyDescent="0.2">
      <c r="A6500" s="2"/>
    </row>
    <row r="6501" spans="1:1" x14ac:dyDescent="0.2">
      <c r="A6501" s="2"/>
    </row>
    <row r="6502" spans="1:1" x14ac:dyDescent="0.2">
      <c r="A6502" s="2"/>
    </row>
    <row r="6503" spans="1:1" x14ac:dyDescent="0.2">
      <c r="A6503" s="2"/>
    </row>
    <row r="6504" spans="1:1" x14ac:dyDescent="0.2">
      <c r="A6504" s="2"/>
    </row>
    <row r="6505" spans="1:1" x14ac:dyDescent="0.2">
      <c r="A6505" s="2"/>
    </row>
    <row r="6506" spans="1:1" x14ac:dyDescent="0.2">
      <c r="A6506" s="2"/>
    </row>
    <row r="6507" spans="1:1" x14ac:dyDescent="0.2">
      <c r="A6507" s="2"/>
    </row>
    <row r="6508" spans="1:1" x14ac:dyDescent="0.2">
      <c r="A6508" s="2"/>
    </row>
    <row r="6509" spans="1:1" x14ac:dyDescent="0.2">
      <c r="A6509" s="2"/>
    </row>
    <row r="6510" spans="1:1" x14ac:dyDescent="0.2">
      <c r="A6510" s="2"/>
    </row>
    <row r="6511" spans="1:1" x14ac:dyDescent="0.2">
      <c r="A6511" s="2"/>
    </row>
    <row r="6512" spans="1:1" x14ac:dyDescent="0.2">
      <c r="A6512" s="2"/>
    </row>
    <row r="6513" spans="1:1" x14ac:dyDescent="0.2">
      <c r="A6513" s="2"/>
    </row>
    <row r="6514" spans="1:1" x14ac:dyDescent="0.2">
      <c r="A6514" s="2"/>
    </row>
    <row r="6515" spans="1:1" x14ac:dyDescent="0.2">
      <c r="A6515" s="2"/>
    </row>
    <row r="6516" spans="1:1" x14ac:dyDescent="0.2">
      <c r="A6516" s="2"/>
    </row>
    <row r="6517" spans="1:1" x14ac:dyDescent="0.2">
      <c r="A6517" s="2"/>
    </row>
    <row r="6518" spans="1:1" x14ac:dyDescent="0.2">
      <c r="A6518" s="2"/>
    </row>
    <row r="6519" spans="1:1" x14ac:dyDescent="0.2">
      <c r="A6519" s="2"/>
    </row>
    <row r="6520" spans="1:1" x14ac:dyDescent="0.2">
      <c r="A6520" s="2"/>
    </row>
    <row r="6521" spans="1:1" x14ac:dyDescent="0.2">
      <c r="A6521" s="2"/>
    </row>
    <row r="6522" spans="1:1" x14ac:dyDescent="0.2">
      <c r="A6522" s="2"/>
    </row>
    <row r="6523" spans="1:1" x14ac:dyDescent="0.2">
      <c r="A6523" s="2"/>
    </row>
    <row r="6524" spans="1:1" x14ac:dyDescent="0.2">
      <c r="A6524" s="2"/>
    </row>
    <row r="6525" spans="1:1" x14ac:dyDescent="0.2">
      <c r="A6525" s="2"/>
    </row>
    <row r="6526" spans="1:1" x14ac:dyDescent="0.2">
      <c r="A6526" s="2"/>
    </row>
    <row r="6527" spans="1:1" x14ac:dyDescent="0.2">
      <c r="A6527" s="2"/>
    </row>
    <row r="6528" spans="1:1" x14ac:dyDescent="0.2">
      <c r="A6528" s="2"/>
    </row>
    <row r="6529" spans="1:1" x14ac:dyDescent="0.2">
      <c r="A6529" s="2"/>
    </row>
    <row r="6530" spans="1:1" x14ac:dyDescent="0.2">
      <c r="A6530" s="2"/>
    </row>
    <row r="6531" spans="1:1" x14ac:dyDescent="0.2">
      <c r="A6531" s="2"/>
    </row>
    <row r="6532" spans="1:1" x14ac:dyDescent="0.2">
      <c r="A6532" s="2"/>
    </row>
    <row r="6533" spans="1:1" x14ac:dyDescent="0.2">
      <c r="A6533" s="2"/>
    </row>
    <row r="6534" spans="1:1" x14ac:dyDescent="0.2">
      <c r="A6534" s="2"/>
    </row>
    <row r="6535" spans="1:1" x14ac:dyDescent="0.2">
      <c r="A6535" s="2"/>
    </row>
    <row r="6536" spans="1:1" x14ac:dyDescent="0.2">
      <c r="A6536" s="2"/>
    </row>
    <row r="6537" spans="1:1" x14ac:dyDescent="0.2">
      <c r="A6537" s="2"/>
    </row>
    <row r="6538" spans="1:1" x14ac:dyDescent="0.2">
      <c r="A6538" s="2"/>
    </row>
    <row r="6539" spans="1:1" x14ac:dyDescent="0.2">
      <c r="A6539" s="2"/>
    </row>
    <row r="6540" spans="1:1" x14ac:dyDescent="0.2">
      <c r="A6540" s="2"/>
    </row>
    <row r="6541" spans="1:1" x14ac:dyDescent="0.2">
      <c r="A6541" s="2"/>
    </row>
    <row r="6542" spans="1:1" x14ac:dyDescent="0.2">
      <c r="A6542" s="2"/>
    </row>
    <row r="6543" spans="1:1" x14ac:dyDescent="0.2">
      <c r="A6543" s="2"/>
    </row>
    <row r="6544" spans="1:1" x14ac:dyDescent="0.2">
      <c r="A6544" s="2"/>
    </row>
    <row r="6545" spans="1:1" x14ac:dyDescent="0.2">
      <c r="A6545" s="2"/>
    </row>
    <row r="6546" spans="1:1" x14ac:dyDescent="0.2">
      <c r="A6546" s="2"/>
    </row>
    <row r="6547" spans="1:1" x14ac:dyDescent="0.2">
      <c r="A6547" s="2"/>
    </row>
    <row r="6548" spans="1:1" x14ac:dyDescent="0.2">
      <c r="A6548" s="2"/>
    </row>
    <row r="6549" spans="1:1" x14ac:dyDescent="0.2">
      <c r="A6549" s="2"/>
    </row>
    <row r="6550" spans="1:1" x14ac:dyDescent="0.2">
      <c r="A6550" s="2"/>
    </row>
    <row r="6551" spans="1:1" x14ac:dyDescent="0.2">
      <c r="A6551" s="2"/>
    </row>
    <row r="6552" spans="1:1" x14ac:dyDescent="0.2">
      <c r="A6552" s="2"/>
    </row>
    <row r="6553" spans="1:1" x14ac:dyDescent="0.2">
      <c r="A6553" s="2"/>
    </row>
    <row r="6554" spans="1:1" x14ac:dyDescent="0.2">
      <c r="A6554" s="2"/>
    </row>
    <row r="6555" spans="1:1" x14ac:dyDescent="0.2">
      <c r="A6555" s="2"/>
    </row>
    <row r="6556" spans="1:1" x14ac:dyDescent="0.2">
      <c r="A6556" s="2"/>
    </row>
    <row r="6557" spans="1:1" x14ac:dyDescent="0.2">
      <c r="A6557" s="2"/>
    </row>
    <row r="6558" spans="1:1" x14ac:dyDescent="0.2">
      <c r="A6558" s="2"/>
    </row>
    <row r="6559" spans="1:1" x14ac:dyDescent="0.2">
      <c r="A6559" s="2"/>
    </row>
    <row r="6560" spans="1:1" x14ac:dyDescent="0.2">
      <c r="A6560" s="2"/>
    </row>
    <row r="6561" spans="1:1" x14ac:dyDescent="0.2">
      <c r="A6561" s="2"/>
    </row>
    <row r="6562" spans="1:1" x14ac:dyDescent="0.2">
      <c r="A6562" s="2"/>
    </row>
    <row r="6563" spans="1:1" x14ac:dyDescent="0.2">
      <c r="A6563" s="2"/>
    </row>
    <row r="6564" spans="1:1" x14ac:dyDescent="0.2">
      <c r="A6564" s="2"/>
    </row>
    <row r="6565" spans="1:1" x14ac:dyDescent="0.2">
      <c r="A6565" s="2"/>
    </row>
    <row r="6566" spans="1:1" x14ac:dyDescent="0.2">
      <c r="A6566" s="2"/>
    </row>
    <row r="6567" spans="1:1" x14ac:dyDescent="0.2">
      <c r="A6567" s="2"/>
    </row>
    <row r="6568" spans="1:1" x14ac:dyDescent="0.2">
      <c r="A6568" s="2"/>
    </row>
    <row r="6569" spans="1:1" x14ac:dyDescent="0.2">
      <c r="A6569" s="2"/>
    </row>
    <row r="6570" spans="1:1" x14ac:dyDescent="0.2">
      <c r="A6570" s="2"/>
    </row>
    <row r="6571" spans="1:1" x14ac:dyDescent="0.2">
      <c r="A6571" s="2"/>
    </row>
    <row r="6572" spans="1:1" x14ac:dyDescent="0.2">
      <c r="A6572" s="2"/>
    </row>
    <row r="6573" spans="1:1" x14ac:dyDescent="0.2">
      <c r="A6573" s="2"/>
    </row>
    <row r="6574" spans="1:1" x14ac:dyDescent="0.2">
      <c r="A6574" s="2"/>
    </row>
    <row r="6575" spans="1:1" x14ac:dyDescent="0.2">
      <c r="A6575" s="2"/>
    </row>
    <row r="6576" spans="1:1" x14ac:dyDescent="0.2">
      <c r="A6576" s="2"/>
    </row>
    <row r="6577" spans="1:1" x14ac:dyDescent="0.2">
      <c r="A6577" s="2"/>
    </row>
    <row r="6578" spans="1:1" x14ac:dyDescent="0.2">
      <c r="A6578" s="2"/>
    </row>
    <row r="6579" spans="1:1" x14ac:dyDescent="0.2">
      <c r="A6579" s="2"/>
    </row>
    <row r="6580" spans="1:1" x14ac:dyDescent="0.2">
      <c r="A6580" s="2"/>
    </row>
    <row r="6581" spans="1:1" x14ac:dyDescent="0.2">
      <c r="A6581" s="2"/>
    </row>
    <row r="6582" spans="1:1" x14ac:dyDescent="0.2">
      <c r="A6582" s="2"/>
    </row>
    <row r="6583" spans="1:1" x14ac:dyDescent="0.2">
      <c r="A6583" s="2"/>
    </row>
    <row r="6584" spans="1:1" x14ac:dyDescent="0.2">
      <c r="A6584" s="2"/>
    </row>
    <row r="6585" spans="1:1" x14ac:dyDescent="0.2">
      <c r="A6585" s="2"/>
    </row>
    <row r="6586" spans="1:1" x14ac:dyDescent="0.2">
      <c r="A6586" s="2"/>
    </row>
    <row r="6587" spans="1:1" x14ac:dyDescent="0.2">
      <c r="A6587" s="2"/>
    </row>
    <row r="6588" spans="1:1" x14ac:dyDescent="0.2">
      <c r="A6588" s="2"/>
    </row>
    <row r="6589" spans="1:1" x14ac:dyDescent="0.2">
      <c r="A6589" s="2"/>
    </row>
    <row r="6590" spans="1:1" x14ac:dyDescent="0.2">
      <c r="A6590" s="2"/>
    </row>
    <row r="6591" spans="1:1" x14ac:dyDescent="0.2">
      <c r="A6591" s="2"/>
    </row>
    <row r="6592" spans="1:1" x14ac:dyDescent="0.2">
      <c r="A6592" s="2"/>
    </row>
    <row r="6593" spans="1:1" x14ac:dyDescent="0.2">
      <c r="A6593" s="2"/>
    </row>
    <row r="6594" spans="1:1" x14ac:dyDescent="0.2">
      <c r="A6594" s="2"/>
    </row>
    <row r="6595" spans="1:1" x14ac:dyDescent="0.2">
      <c r="A6595" s="2"/>
    </row>
    <row r="6596" spans="1:1" x14ac:dyDescent="0.2">
      <c r="A6596" s="2"/>
    </row>
    <row r="6597" spans="1:1" x14ac:dyDescent="0.2">
      <c r="A6597" s="2"/>
    </row>
    <row r="6598" spans="1:1" x14ac:dyDescent="0.2">
      <c r="A6598" s="2"/>
    </row>
    <row r="6599" spans="1:1" x14ac:dyDescent="0.2">
      <c r="A6599" s="2"/>
    </row>
    <row r="6600" spans="1:1" x14ac:dyDescent="0.2">
      <c r="A6600" s="2"/>
    </row>
    <row r="6601" spans="1:1" x14ac:dyDescent="0.2">
      <c r="A6601" s="2"/>
    </row>
    <row r="6602" spans="1:1" x14ac:dyDescent="0.2">
      <c r="A6602" s="2"/>
    </row>
    <row r="6603" spans="1:1" x14ac:dyDescent="0.2">
      <c r="A6603" s="2"/>
    </row>
    <row r="6604" spans="1:1" x14ac:dyDescent="0.2">
      <c r="A6604" s="2"/>
    </row>
    <row r="6605" spans="1:1" x14ac:dyDescent="0.2">
      <c r="A6605" s="2"/>
    </row>
    <row r="6606" spans="1:1" x14ac:dyDescent="0.2">
      <c r="A6606" s="2"/>
    </row>
    <row r="6607" spans="1:1" x14ac:dyDescent="0.2">
      <c r="A6607" s="2"/>
    </row>
    <row r="6608" spans="1:1" x14ac:dyDescent="0.2">
      <c r="A6608" s="2"/>
    </row>
    <row r="6609" spans="1:1" x14ac:dyDescent="0.2">
      <c r="A6609" s="2"/>
    </row>
    <row r="6610" spans="1:1" x14ac:dyDescent="0.2">
      <c r="A6610" s="2"/>
    </row>
    <row r="6611" spans="1:1" x14ac:dyDescent="0.2">
      <c r="A6611" s="2"/>
    </row>
    <row r="6612" spans="1:1" x14ac:dyDescent="0.2">
      <c r="A6612" s="2"/>
    </row>
    <row r="6613" spans="1:1" x14ac:dyDescent="0.2">
      <c r="A6613" s="2"/>
    </row>
    <row r="6614" spans="1:1" x14ac:dyDescent="0.2">
      <c r="A6614" s="2"/>
    </row>
    <row r="6615" spans="1:1" x14ac:dyDescent="0.2">
      <c r="A6615" s="2"/>
    </row>
    <row r="6616" spans="1:1" x14ac:dyDescent="0.2">
      <c r="A6616" s="2"/>
    </row>
    <row r="6617" spans="1:1" x14ac:dyDescent="0.2">
      <c r="A6617" s="2"/>
    </row>
    <row r="6618" spans="1:1" x14ac:dyDescent="0.2">
      <c r="A6618" s="2"/>
    </row>
    <row r="6619" spans="1:1" x14ac:dyDescent="0.2">
      <c r="A6619" s="2"/>
    </row>
    <row r="6620" spans="1:1" x14ac:dyDescent="0.2">
      <c r="A6620" s="2"/>
    </row>
    <row r="6621" spans="1:1" x14ac:dyDescent="0.2">
      <c r="A6621" s="2"/>
    </row>
    <row r="6622" spans="1:1" x14ac:dyDescent="0.2">
      <c r="A6622" s="2"/>
    </row>
    <row r="6623" spans="1:1" x14ac:dyDescent="0.2">
      <c r="A6623" s="2"/>
    </row>
    <row r="6624" spans="1:1" x14ac:dyDescent="0.2">
      <c r="A6624" s="2"/>
    </row>
    <row r="6625" spans="1:1" x14ac:dyDescent="0.2">
      <c r="A6625" s="2"/>
    </row>
    <row r="6626" spans="1:1" x14ac:dyDescent="0.2">
      <c r="A6626" s="2"/>
    </row>
    <row r="6627" spans="1:1" x14ac:dyDescent="0.2">
      <c r="A6627" s="2"/>
    </row>
    <row r="6628" spans="1:1" x14ac:dyDescent="0.2">
      <c r="A6628" s="2"/>
    </row>
    <row r="6629" spans="1:1" x14ac:dyDescent="0.2">
      <c r="A6629" s="2"/>
    </row>
    <row r="6630" spans="1:1" x14ac:dyDescent="0.2">
      <c r="A6630" s="2"/>
    </row>
    <row r="6631" spans="1:1" x14ac:dyDescent="0.2">
      <c r="A6631" s="2"/>
    </row>
    <row r="6632" spans="1:1" x14ac:dyDescent="0.2">
      <c r="A6632" s="2"/>
    </row>
    <row r="6633" spans="1:1" x14ac:dyDescent="0.2">
      <c r="A6633" s="2"/>
    </row>
    <row r="6634" spans="1:1" x14ac:dyDescent="0.2">
      <c r="A6634" s="2"/>
    </row>
    <row r="6635" spans="1:1" x14ac:dyDescent="0.2">
      <c r="A6635" s="2"/>
    </row>
    <row r="6636" spans="1:1" x14ac:dyDescent="0.2">
      <c r="A6636" s="2"/>
    </row>
    <row r="6637" spans="1:1" x14ac:dyDescent="0.2">
      <c r="A6637" s="2"/>
    </row>
    <row r="6638" spans="1:1" x14ac:dyDescent="0.2">
      <c r="A6638" s="2"/>
    </row>
    <row r="6639" spans="1:1" x14ac:dyDescent="0.2">
      <c r="A6639" s="2"/>
    </row>
    <row r="6640" spans="1:1" x14ac:dyDescent="0.2">
      <c r="A6640" s="2"/>
    </row>
    <row r="6641" spans="1:1" x14ac:dyDescent="0.2">
      <c r="A6641" s="2"/>
    </row>
    <row r="6642" spans="1:1" x14ac:dyDescent="0.2">
      <c r="A6642" s="2"/>
    </row>
    <row r="6643" spans="1:1" x14ac:dyDescent="0.2">
      <c r="A6643" s="2"/>
    </row>
    <row r="6644" spans="1:1" x14ac:dyDescent="0.2">
      <c r="A6644" s="2"/>
    </row>
    <row r="6645" spans="1:1" x14ac:dyDescent="0.2">
      <c r="A6645" s="2"/>
    </row>
    <row r="6646" spans="1:1" x14ac:dyDescent="0.2">
      <c r="A6646" s="2"/>
    </row>
    <row r="6647" spans="1:1" x14ac:dyDescent="0.2">
      <c r="A6647" s="2"/>
    </row>
    <row r="6648" spans="1:1" x14ac:dyDescent="0.2">
      <c r="A6648" s="2"/>
    </row>
    <row r="6649" spans="1:1" x14ac:dyDescent="0.2">
      <c r="A6649" s="2"/>
    </row>
    <row r="6650" spans="1:1" x14ac:dyDescent="0.2">
      <c r="A6650" s="2"/>
    </row>
    <row r="6651" spans="1:1" x14ac:dyDescent="0.2">
      <c r="A6651" s="2"/>
    </row>
    <row r="6652" spans="1:1" x14ac:dyDescent="0.2">
      <c r="A6652" s="2"/>
    </row>
    <row r="6653" spans="1:1" x14ac:dyDescent="0.2">
      <c r="A6653" s="2"/>
    </row>
    <row r="6654" spans="1:1" x14ac:dyDescent="0.2">
      <c r="A6654" s="2"/>
    </row>
    <row r="6655" spans="1:1" x14ac:dyDescent="0.2">
      <c r="A6655" s="2"/>
    </row>
    <row r="6656" spans="1:1" x14ac:dyDescent="0.2">
      <c r="A6656" s="2"/>
    </row>
    <row r="6657" spans="1:1" x14ac:dyDescent="0.2">
      <c r="A6657" s="2"/>
    </row>
    <row r="6658" spans="1:1" x14ac:dyDescent="0.2">
      <c r="A6658" s="2"/>
    </row>
    <row r="6659" spans="1:1" x14ac:dyDescent="0.2">
      <c r="A6659" s="2"/>
    </row>
    <row r="6660" spans="1:1" x14ac:dyDescent="0.2">
      <c r="A6660" s="2"/>
    </row>
    <row r="6661" spans="1:1" x14ac:dyDescent="0.2">
      <c r="A6661" s="2"/>
    </row>
    <row r="6662" spans="1:1" x14ac:dyDescent="0.2">
      <c r="A6662" s="2"/>
    </row>
    <row r="6663" spans="1:1" x14ac:dyDescent="0.2">
      <c r="A6663" s="2"/>
    </row>
    <row r="6664" spans="1:1" x14ac:dyDescent="0.2">
      <c r="A6664" s="2"/>
    </row>
    <row r="6665" spans="1:1" x14ac:dyDescent="0.2">
      <c r="A6665" s="2"/>
    </row>
    <row r="6666" spans="1:1" x14ac:dyDescent="0.2">
      <c r="A6666" s="2"/>
    </row>
    <row r="6667" spans="1:1" x14ac:dyDescent="0.2">
      <c r="A6667" s="2"/>
    </row>
    <row r="6668" spans="1:1" x14ac:dyDescent="0.2">
      <c r="A6668" s="2"/>
    </row>
    <row r="6669" spans="1:1" x14ac:dyDescent="0.2">
      <c r="A6669" s="2"/>
    </row>
    <row r="6670" spans="1:1" x14ac:dyDescent="0.2">
      <c r="A6670" s="2"/>
    </row>
    <row r="6671" spans="1:1" x14ac:dyDescent="0.2">
      <c r="A6671" s="2"/>
    </row>
    <row r="6672" spans="1:1" x14ac:dyDescent="0.2">
      <c r="A6672" s="2"/>
    </row>
    <row r="6673" spans="1:1" x14ac:dyDescent="0.2">
      <c r="A6673" s="2"/>
    </row>
    <row r="6674" spans="1:1" x14ac:dyDescent="0.2">
      <c r="A6674" s="2"/>
    </row>
    <row r="6675" spans="1:1" x14ac:dyDescent="0.2">
      <c r="A6675" s="2"/>
    </row>
    <row r="6676" spans="1:1" x14ac:dyDescent="0.2">
      <c r="A6676" s="2"/>
    </row>
    <row r="6677" spans="1:1" x14ac:dyDescent="0.2">
      <c r="A6677" s="2"/>
    </row>
    <row r="6678" spans="1:1" x14ac:dyDescent="0.2">
      <c r="A6678" s="2"/>
    </row>
    <row r="6679" spans="1:1" x14ac:dyDescent="0.2">
      <c r="A6679" s="2"/>
    </row>
    <row r="6680" spans="1:1" x14ac:dyDescent="0.2">
      <c r="A6680" s="2"/>
    </row>
    <row r="6681" spans="1:1" x14ac:dyDescent="0.2">
      <c r="A6681" s="2"/>
    </row>
    <row r="6682" spans="1:1" x14ac:dyDescent="0.2">
      <c r="A6682" s="2"/>
    </row>
    <row r="6683" spans="1:1" x14ac:dyDescent="0.2">
      <c r="A6683" s="2"/>
    </row>
    <row r="6684" spans="1:1" x14ac:dyDescent="0.2">
      <c r="A6684" s="2"/>
    </row>
    <row r="6685" spans="1:1" x14ac:dyDescent="0.2">
      <c r="A6685" s="2"/>
    </row>
    <row r="6686" spans="1:1" x14ac:dyDescent="0.2">
      <c r="A6686" s="2"/>
    </row>
    <row r="6687" spans="1:1" x14ac:dyDescent="0.2">
      <c r="A6687" s="2"/>
    </row>
    <row r="6688" spans="1:1" x14ac:dyDescent="0.2">
      <c r="A6688" s="2"/>
    </row>
    <row r="6689" spans="1:1" x14ac:dyDescent="0.2">
      <c r="A6689" s="2"/>
    </row>
    <row r="6690" spans="1:1" x14ac:dyDescent="0.2">
      <c r="A6690" s="2"/>
    </row>
    <row r="6691" spans="1:1" x14ac:dyDescent="0.2">
      <c r="A6691" s="2"/>
    </row>
    <row r="6692" spans="1:1" x14ac:dyDescent="0.2">
      <c r="A6692" s="2"/>
    </row>
    <row r="6693" spans="1:1" x14ac:dyDescent="0.2">
      <c r="A6693" s="2"/>
    </row>
    <row r="6694" spans="1:1" x14ac:dyDescent="0.2">
      <c r="A6694" s="2"/>
    </row>
    <row r="6695" spans="1:1" x14ac:dyDescent="0.2">
      <c r="A6695" s="2"/>
    </row>
    <row r="6696" spans="1:1" x14ac:dyDescent="0.2">
      <c r="A6696" s="2"/>
    </row>
    <row r="6697" spans="1:1" x14ac:dyDescent="0.2">
      <c r="A6697" s="2"/>
    </row>
    <row r="6698" spans="1:1" x14ac:dyDescent="0.2">
      <c r="A6698" s="2"/>
    </row>
    <row r="6699" spans="1:1" x14ac:dyDescent="0.2">
      <c r="A6699" s="2"/>
    </row>
    <row r="6700" spans="1:1" x14ac:dyDescent="0.2">
      <c r="A6700" s="2"/>
    </row>
    <row r="6701" spans="1:1" x14ac:dyDescent="0.2">
      <c r="A6701" s="2"/>
    </row>
    <row r="6702" spans="1:1" x14ac:dyDescent="0.2">
      <c r="A6702" s="2"/>
    </row>
    <row r="6703" spans="1:1" x14ac:dyDescent="0.2">
      <c r="A6703" s="2"/>
    </row>
    <row r="6704" spans="1:1" x14ac:dyDescent="0.2">
      <c r="A6704" s="2"/>
    </row>
    <row r="6705" spans="1:1" x14ac:dyDescent="0.2">
      <c r="A6705" s="2"/>
    </row>
    <row r="6706" spans="1:1" x14ac:dyDescent="0.2">
      <c r="A6706" s="2"/>
    </row>
    <row r="6707" spans="1:1" x14ac:dyDescent="0.2">
      <c r="A6707" s="2"/>
    </row>
    <row r="6708" spans="1:1" x14ac:dyDescent="0.2">
      <c r="A6708" s="2"/>
    </row>
    <row r="6709" spans="1:1" x14ac:dyDescent="0.2">
      <c r="A6709" s="2"/>
    </row>
    <row r="6710" spans="1:1" x14ac:dyDescent="0.2">
      <c r="A6710" s="2"/>
    </row>
    <row r="6711" spans="1:1" x14ac:dyDescent="0.2">
      <c r="A6711" s="2"/>
    </row>
    <row r="6712" spans="1:1" x14ac:dyDescent="0.2">
      <c r="A6712" s="2"/>
    </row>
    <row r="6713" spans="1:1" x14ac:dyDescent="0.2">
      <c r="A6713" s="2"/>
    </row>
    <row r="6714" spans="1:1" x14ac:dyDescent="0.2">
      <c r="A6714" s="2"/>
    </row>
    <row r="6715" spans="1:1" x14ac:dyDescent="0.2">
      <c r="A6715" s="2"/>
    </row>
    <row r="6716" spans="1:1" x14ac:dyDescent="0.2">
      <c r="A6716" s="2"/>
    </row>
    <row r="6717" spans="1:1" x14ac:dyDescent="0.2">
      <c r="A6717" s="2"/>
    </row>
    <row r="6718" spans="1:1" x14ac:dyDescent="0.2">
      <c r="A6718" s="2"/>
    </row>
    <row r="6719" spans="1:1" x14ac:dyDescent="0.2">
      <c r="A6719" s="2"/>
    </row>
    <row r="6720" spans="1:1" x14ac:dyDescent="0.2">
      <c r="A6720" s="2"/>
    </row>
    <row r="6721" spans="1:1" x14ac:dyDescent="0.2">
      <c r="A6721" s="2"/>
    </row>
    <row r="6722" spans="1:1" x14ac:dyDescent="0.2">
      <c r="A6722" s="2"/>
    </row>
    <row r="6723" spans="1:1" x14ac:dyDescent="0.2">
      <c r="A6723" s="2"/>
    </row>
    <row r="6724" spans="1:1" x14ac:dyDescent="0.2">
      <c r="A6724" s="2"/>
    </row>
    <row r="6725" spans="1:1" x14ac:dyDescent="0.2">
      <c r="A6725" s="2"/>
    </row>
    <row r="6726" spans="1:1" x14ac:dyDescent="0.2">
      <c r="A6726" s="2"/>
    </row>
    <row r="6727" spans="1:1" x14ac:dyDescent="0.2">
      <c r="A6727" s="2"/>
    </row>
    <row r="6728" spans="1:1" x14ac:dyDescent="0.2">
      <c r="A6728" s="2"/>
    </row>
    <row r="6729" spans="1:1" x14ac:dyDescent="0.2">
      <c r="A6729" s="2"/>
    </row>
    <row r="6730" spans="1:1" x14ac:dyDescent="0.2">
      <c r="A6730" s="2"/>
    </row>
    <row r="6731" spans="1:1" x14ac:dyDescent="0.2">
      <c r="A6731" s="2"/>
    </row>
    <row r="6732" spans="1:1" x14ac:dyDescent="0.2">
      <c r="A6732" s="2"/>
    </row>
    <row r="6733" spans="1:1" x14ac:dyDescent="0.2">
      <c r="A6733" s="2"/>
    </row>
    <row r="6734" spans="1:1" x14ac:dyDescent="0.2">
      <c r="A6734" s="2"/>
    </row>
    <row r="6735" spans="1:1" x14ac:dyDescent="0.2">
      <c r="A6735" s="2"/>
    </row>
    <row r="6736" spans="1:1" x14ac:dyDescent="0.2">
      <c r="A6736" s="2"/>
    </row>
    <row r="6737" spans="1:1" x14ac:dyDescent="0.2">
      <c r="A6737" s="2"/>
    </row>
    <row r="6738" spans="1:1" x14ac:dyDescent="0.2">
      <c r="A6738" s="2"/>
    </row>
    <row r="6739" spans="1:1" x14ac:dyDescent="0.2">
      <c r="A6739" s="2"/>
    </row>
    <row r="6740" spans="1:1" x14ac:dyDescent="0.2">
      <c r="A6740" s="2"/>
    </row>
    <row r="6741" spans="1:1" x14ac:dyDescent="0.2">
      <c r="A6741" s="2"/>
    </row>
    <row r="6742" spans="1:1" x14ac:dyDescent="0.2">
      <c r="A6742" s="2"/>
    </row>
    <row r="6743" spans="1:1" x14ac:dyDescent="0.2">
      <c r="A6743" s="2"/>
    </row>
    <row r="6744" spans="1:1" x14ac:dyDescent="0.2">
      <c r="A6744" s="2"/>
    </row>
    <row r="6745" spans="1:1" x14ac:dyDescent="0.2">
      <c r="A6745" s="2"/>
    </row>
    <row r="6746" spans="1:1" x14ac:dyDescent="0.2">
      <c r="A6746" s="2"/>
    </row>
    <row r="6747" spans="1:1" x14ac:dyDescent="0.2">
      <c r="A6747" s="2"/>
    </row>
    <row r="6748" spans="1:1" x14ac:dyDescent="0.2">
      <c r="A6748" s="2"/>
    </row>
    <row r="6749" spans="1:1" x14ac:dyDescent="0.2">
      <c r="A6749" s="2"/>
    </row>
    <row r="6750" spans="1:1" x14ac:dyDescent="0.2">
      <c r="A6750" s="2"/>
    </row>
    <row r="6751" spans="1:1" x14ac:dyDescent="0.2">
      <c r="A6751" s="2"/>
    </row>
    <row r="6752" spans="1:1" x14ac:dyDescent="0.2">
      <c r="A6752" s="2"/>
    </row>
    <row r="6753" spans="1:1" x14ac:dyDescent="0.2">
      <c r="A6753" s="2"/>
    </row>
    <row r="6754" spans="1:1" x14ac:dyDescent="0.2">
      <c r="A6754" s="2"/>
    </row>
    <row r="6755" spans="1:1" x14ac:dyDescent="0.2">
      <c r="A6755" s="2"/>
    </row>
    <row r="6756" spans="1:1" x14ac:dyDescent="0.2">
      <c r="A6756" s="2"/>
    </row>
    <row r="6757" spans="1:1" x14ac:dyDescent="0.2">
      <c r="A6757" s="2"/>
    </row>
    <row r="6758" spans="1:1" x14ac:dyDescent="0.2">
      <c r="A6758" s="2"/>
    </row>
    <row r="6759" spans="1:1" x14ac:dyDescent="0.2">
      <c r="A6759" s="2"/>
    </row>
    <row r="6760" spans="1:1" x14ac:dyDescent="0.2">
      <c r="A6760" s="2"/>
    </row>
    <row r="6761" spans="1:1" x14ac:dyDescent="0.2">
      <c r="A6761" s="2"/>
    </row>
    <row r="6762" spans="1:1" x14ac:dyDescent="0.2">
      <c r="A6762" s="2"/>
    </row>
    <row r="6763" spans="1:1" x14ac:dyDescent="0.2">
      <c r="A6763" s="2"/>
    </row>
    <row r="6764" spans="1:1" x14ac:dyDescent="0.2">
      <c r="A6764" s="2"/>
    </row>
    <row r="6765" spans="1:1" x14ac:dyDescent="0.2">
      <c r="A6765" s="2"/>
    </row>
    <row r="6766" spans="1:1" x14ac:dyDescent="0.2">
      <c r="A6766" s="2"/>
    </row>
    <row r="6767" spans="1:1" x14ac:dyDescent="0.2">
      <c r="A6767" s="2"/>
    </row>
    <row r="6768" spans="1:1" x14ac:dyDescent="0.2">
      <c r="A6768" s="2"/>
    </row>
    <row r="6769" spans="1:1" x14ac:dyDescent="0.2">
      <c r="A6769" s="2"/>
    </row>
    <row r="6770" spans="1:1" x14ac:dyDescent="0.2">
      <c r="A6770" s="2"/>
    </row>
    <row r="6771" spans="1:1" x14ac:dyDescent="0.2">
      <c r="A6771" s="2"/>
    </row>
    <row r="6772" spans="1:1" x14ac:dyDescent="0.2">
      <c r="A6772" s="2"/>
    </row>
    <row r="6773" spans="1:1" x14ac:dyDescent="0.2">
      <c r="A6773" s="2"/>
    </row>
    <row r="6774" spans="1:1" x14ac:dyDescent="0.2">
      <c r="A6774" s="2"/>
    </row>
    <row r="6775" spans="1:1" x14ac:dyDescent="0.2">
      <c r="A6775" s="2"/>
    </row>
    <row r="6776" spans="1:1" x14ac:dyDescent="0.2">
      <c r="A6776" s="2"/>
    </row>
    <row r="6777" spans="1:1" x14ac:dyDescent="0.2">
      <c r="A6777" s="2"/>
    </row>
    <row r="6778" spans="1:1" x14ac:dyDescent="0.2">
      <c r="A6778" s="2"/>
    </row>
    <row r="6779" spans="1:1" x14ac:dyDescent="0.2">
      <c r="A6779" s="2"/>
    </row>
    <row r="6780" spans="1:1" x14ac:dyDescent="0.2">
      <c r="A6780" s="2"/>
    </row>
    <row r="6781" spans="1:1" x14ac:dyDescent="0.2">
      <c r="A6781" s="2"/>
    </row>
    <row r="6782" spans="1:1" x14ac:dyDescent="0.2">
      <c r="A6782" s="2"/>
    </row>
    <row r="6783" spans="1:1" x14ac:dyDescent="0.2">
      <c r="A6783" s="2"/>
    </row>
    <row r="6784" spans="1:1" x14ac:dyDescent="0.2">
      <c r="A6784" s="2"/>
    </row>
    <row r="6785" spans="1:1" x14ac:dyDescent="0.2">
      <c r="A6785" s="2"/>
    </row>
    <row r="6786" spans="1:1" x14ac:dyDescent="0.2">
      <c r="A6786" s="2"/>
    </row>
    <row r="6787" spans="1:1" x14ac:dyDescent="0.2">
      <c r="A6787" s="2"/>
    </row>
    <row r="6788" spans="1:1" x14ac:dyDescent="0.2">
      <c r="A6788" s="2"/>
    </row>
    <row r="6789" spans="1:1" x14ac:dyDescent="0.2">
      <c r="A6789" s="2"/>
    </row>
    <row r="6790" spans="1:1" x14ac:dyDescent="0.2">
      <c r="A6790" s="2"/>
    </row>
    <row r="6791" spans="1:1" x14ac:dyDescent="0.2">
      <c r="A6791" s="2"/>
    </row>
    <row r="6792" spans="1:1" x14ac:dyDescent="0.2">
      <c r="A6792" s="2"/>
    </row>
    <row r="6793" spans="1:1" x14ac:dyDescent="0.2">
      <c r="A6793" s="2"/>
    </row>
    <row r="6794" spans="1:1" x14ac:dyDescent="0.2">
      <c r="A6794" s="2"/>
    </row>
    <row r="6795" spans="1:1" x14ac:dyDescent="0.2">
      <c r="A6795" s="2"/>
    </row>
    <row r="6796" spans="1:1" x14ac:dyDescent="0.2">
      <c r="A6796" s="2"/>
    </row>
    <row r="6797" spans="1:1" x14ac:dyDescent="0.2">
      <c r="A6797" s="2"/>
    </row>
    <row r="6798" spans="1:1" x14ac:dyDescent="0.2">
      <c r="A6798" s="2"/>
    </row>
    <row r="6799" spans="1:1" x14ac:dyDescent="0.2">
      <c r="A6799" s="2"/>
    </row>
    <row r="6800" spans="1:1" x14ac:dyDescent="0.2">
      <c r="A6800" s="2"/>
    </row>
    <row r="6801" spans="1:1" x14ac:dyDescent="0.2">
      <c r="A6801" s="2"/>
    </row>
    <row r="6802" spans="1:1" x14ac:dyDescent="0.2">
      <c r="A6802" s="2"/>
    </row>
    <row r="6803" spans="1:1" x14ac:dyDescent="0.2">
      <c r="A6803" s="2"/>
    </row>
    <row r="6804" spans="1:1" x14ac:dyDescent="0.2">
      <c r="A6804" s="2"/>
    </row>
    <row r="6805" spans="1:1" x14ac:dyDescent="0.2">
      <c r="A6805" s="2"/>
    </row>
    <row r="6806" spans="1:1" x14ac:dyDescent="0.2">
      <c r="A6806" s="2"/>
    </row>
    <row r="6807" spans="1:1" x14ac:dyDescent="0.2">
      <c r="A6807" s="2"/>
    </row>
    <row r="6808" spans="1:1" x14ac:dyDescent="0.2">
      <c r="A6808" s="2"/>
    </row>
    <row r="6809" spans="1:1" x14ac:dyDescent="0.2">
      <c r="A6809" s="2"/>
    </row>
    <row r="6810" spans="1:1" x14ac:dyDescent="0.2">
      <c r="A6810" s="2"/>
    </row>
    <row r="6811" spans="1:1" x14ac:dyDescent="0.2">
      <c r="A6811" s="2"/>
    </row>
    <row r="6812" spans="1:1" x14ac:dyDescent="0.2">
      <c r="A6812" s="2"/>
    </row>
    <row r="6813" spans="1:1" x14ac:dyDescent="0.2">
      <c r="A6813" s="2"/>
    </row>
    <row r="6814" spans="1:1" x14ac:dyDescent="0.2">
      <c r="A6814" s="2"/>
    </row>
    <row r="6815" spans="1:1" x14ac:dyDescent="0.2">
      <c r="A6815" s="2"/>
    </row>
    <row r="6816" spans="1:1" x14ac:dyDescent="0.2">
      <c r="A6816" s="2"/>
    </row>
    <row r="6817" spans="1:1" x14ac:dyDescent="0.2">
      <c r="A6817" s="2"/>
    </row>
    <row r="6818" spans="1:1" x14ac:dyDescent="0.2">
      <c r="A6818" s="2"/>
    </row>
    <row r="6819" spans="1:1" x14ac:dyDescent="0.2">
      <c r="A6819" s="2"/>
    </row>
    <row r="6820" spans="1:1" x14ac:dyDescent="0.2">
      <c r="A6820" s="2"/>
    </row>
    <row r="6821" spans="1:1" x14ac:dyDescent="0.2">
      <c r="A6821" s="2"/>
    </row>
    <row r="6822" spans="1:1" x14ac:dyDescent="0.2">
      <c r="A6822" s="2"/>
    </row>
    <row r="6823" spans="1:1" x14ac:dyDescent="0.2">
      <c r="A6823" s="2"/>
    </row>
    <row r="6824" spans="1:1" x14ac:dyDescent="0.2">
      <c r="A6824" s="2"/>
    </row>
    <row r="6825" spans="1:1" x14ac:dyDescent="0.2">
      <c r="A6825" s="2"/>
    </row>
    <row r="6826" spans="1:1" x14ac:dyDescent="0.2">
      <c r="A6826" s="2"/>
    </row>
    <row r="6827" spans="1:1" x14ac:dyDescent="0.2">
      <c r="A6827" s="2"/>
    </row>
    <row r="6828" spans="1:1" x14ac:dyDescent="0.2">
      <c r="A6828" s="2"/>
    </row>
    <row r="6829" spans="1:1" x14ac:dyDescent="0.2">
      <c r="A6829" s="2"/>
    </row>
    <row r="6830" spans="1:1" x14ac:dyDescent="0.2">
      <c r="A6830" s="2"/>
    </row>
    <row r="6831" spans="1:1" x14ac:dyDescent="0.2">
      <c r="A6831" s="2"/>
    </row>
    <row r="6832" spans="1:1" x14ac:dyDescent="0.2">
      <c r="A6832" s="2"/>
    </row>
    <row r="6833" spans="1:1" x14ac:dyDescent="0.2">
      <c r="A6833" s="2"/>
    </row>
    <row r="6834" spans="1:1" x14ac:dyDescent="0.2">
      <c r="A6834" s="2"/>
    </row>
    <row r="6835" spans="1:1" x14ac:dyDescent="0.2">
      <c r="A6835" s="2"/>
    </row>
    <row r="6836" spans="1:1" x14ac:dyDescent="0.2">
      <c r="A6836" s="2"/>
    </row>
    <row r="6837" spans="1:1" x14ac:dyDescent="0.2">
      <c r="A6837" s="2"/>
    </row>
    <row r="6838" spans="1:1" x14ac:dyDescent="0.2">
      <c r="A6838" s="2"/>
    </row>
    <row r="6839" spans="1:1" x14ac:dyDescent="0.2">
      <c r="A6839" s="2"/>
    </row>
    <row r="6840" spans="1:1" x14ac:dyDescent="0.2">
      <c r="A6840" s="2"/>
    </row>
    <row r="6841" spans="1:1" x14ac:dyDescent="0.2">
      <c r="A6841" s="2"/>
    </row>
    <row r="6842" spans="1:1" x14ac:dyDescent="0.2">
      <c r="A6842" s="2"/>
    </row>
    <row r="6843" spans="1:1" x14ac:dyDescent="0.2">
      <c r="A6843" s="2"/>
    </row>
    <row r="6844" spans="1:1" x14ac:dyDescent="0.2">
      <c r="A6844" s="2"/>
    </row>
    <row r="6845" spans="1:1" x14ac:dyDescent="0.2">
      <c r="A6845" s="2"/>
    </row>
    <row r="6846" spans="1:1" x14ac:dyDescent="0.2">
      <c r="A6846" s="2"/>
    </row>
    <row r="6847" spans="1:1" x14ac:dyDescent="0.2">
      <c r="A6847" s="2"/>
    </row>
    <row r="6848" spans="1:1" x14ac:dyDescent="0.2">
      <c r="A6848" s="2"/>
    </row>
    <row r="6849" spans="1:1" x14ac:dyDescent="0.2">
      <c r="A6849" s="2"/>
    </row>
    <row r="6850" spans="1:1" x14ac:dyDescent="0.2">
      <c r="A6850" s="2"/>
    </row>
    <row r="6851" spans="1:1" x14ac:dyDescent="0.2">
      <c r="A6851" s="2"/>
    </row>
    <row r="6852" spans="1:1" x14ac:dyDescent="0.2">
      <c r="A6852" s="2"/>
    </row>
    <row r="6853" spans="1:1" x14ac:dyDescent="0.2">
      <c r="A6853" s="2"/>
    </row>
    <row r="6854" spans="1:1" x14ac:dyDescent="0.2">
      <c r="A6854" s="2"/>
    </row>
    <row r="6855" spans="1:1" x14ac:dyDescent="0.2">
      <c r="A6855" s="2"/>
    </row>
    <row r="6856" spans="1:1" x14ac:dyDescent="0.2">
      <c r="A6856" s="2"/>
    </row>
    <row r="6857" spans="1:1" x14ac:dyDescent="0.2">
      <c r="A6857" s="2"/>
    </row>
    <row r="6858" spans="1:1" x14ac:dyDescent="0.2">
      <c r="A6858" s="2"/>
    </row>
    <row r="6859" spans="1:1" x14ac:dyDescent="0.2">
      <c r="A6859" s="2"/>
    </row>
    <row r="6860" spans="1:1" x14ac:dyDescent="0.2">
      <c r="A6860" s="2"/>
    </row>
    <row r="6861" spans="1:1" x14ac:dyDescent="0.2">
      <c r="A6861" s="2"/>
    </row>
    <row r="6862" spans="1:1" x14ac:dyDescent="0.2">
      <c r="A6862" s="2"/>
    </row>
    <row r="6863" spans="1:1" x14ac:dyDescent="0.2">
      <c r="A6863" s="2"/>
    </row>
    <row r="6864" spans="1:1" x14ac:dyDescent="0.2">
      <c r="A6864" s="2"/>
    </row>
    <row r="6865" spans="1:1" x14ac:dyDescent="0.2">
      <c r="A6865" s="2"/>
    </row>
    <row r="6866" spans="1:1" x14ac:dyDescent="0.2">
      <c r="A6866" s="2"/>
    </row>
    <row r="6867" spans="1:1" x14ac:dyDescent="0.2">
      <c r="A6867" s="2"/>
    </row>
    <row r="6868" spans="1:1" x14ac:dyDescent="0.2">
      <c r="A6868" s="2"/>
    </row>
    <row r="6869" spans="1:1" x14ac:dyDescent="0.2">
      <c r="A6869" s="2"/>
    </row>
    <row r="6870" spans="1:1" x14ac:dyDescent="0.2">
      <c r="A6870" s="2"/>
    </row>
    <row r="6871" spans="1:1" x14ac:dyDescent="0.2">
      <c r="A6871" s="2"/>
    </row>
    <row r="6872" spans="1:1" x14ac:dyDescent="0.2">
      <c r="A6872" s="2"/>
    </row>
    <row r="6873" spans="1:1" x14ac:dyDescent="0.2">
      <c r="A6873" s="2"/>
    </row>
    <row r="6874" spans="1:1" x14ac:dyDescent="0.2">
      <c r="A6874" s="2"/>
    </row>
    <row r="6875" spans="1:1" x14ac:dyDescent="0.2">
      <c r="A6875" s="2"/>
    </row>
    <row r="6876" spans="1:1" x14ac:dyDescent="0.2">
      <c r="A6876" s="2"/>
    </row>
    <row r="6877" spans="1:1" x14ac:dyDescent="0.2">
      <c r="A6877" s="2"/>
    </row>
    <row r="6878" spans="1:1" x14ac:dyDescent="0.2">
      <c r="A6878" s="2"/>
    </row>
    <row r="6879" spans="1:1" x14ac:dyDescent="0.2">
      <c r="A6879" s="2"/>
    </row>
    <row r="6880" spans="1:1" x14ac:dyDescent="0.2">
      <c r="A6880" s="2"/>
    </row>
    <row r="6881" spans="1:1" x14ac:dyDescent="0.2">
      <c r="A6881" s="2"/>
    </row>
    <row r="6882" spans="1:1" x14ac:dyDescent="0.2">
      <c r="A6882" s="2"/>
    </row>
    <row r="6883" spans="1:1" x14ac:dyDescent="0.2">
      <c r="A6883" s="2"/>
    </row>
    <row r="6884" spans="1:1" x14ac:dyDescent="0.2">
      <c r="A6884" s="2"/>
    </row>
    <row r="6885" spans="1:1" x14ac:dyDescent="0.2">
      <c r="A6885" s="2"/>
    </row>
    <row r="6886" spans="1:1" x14ac:dyDescent="0.2">
      <c r="A6886" s="2"/>
    </row>
    <row r="6887" spans="1:1" x14ac:dyDescent="0.2">
      <c r="A6887" s="2"/>
    </row>
    <row r="6888" spans="1:1" x14ac:dyDescent="0.2">
      <c r="A6888" s="2"/>
    </row>
    <row r="6889" spans="1:1" x14ac:dyDescent="0.2">
      <c r="A6889" s="2"/>
    </row>
    <row r="6890" spans="1:1" x14ac:dyDescent="0.2">
      <c r="A6890" s="2"/>
    </row>
    <row r="6891" spans="1:1" x14ac:dyDescent="0.2">
      <c r="A6891" s="2"/>
    </row>
    <row r="6892" spans="1:1" x14ac:dyDescent="0.2">
      <c r="A6892" s="2"/>
    </row>
    <row r="6893" spans="1:1" x14ac:dyDescent="0.2">
      <c r="A6893" s="2"/>
    </row>
    <row r="6894" spans="1:1" x14ac:dyDescent="0.2">
      <c r="A6894" s="2"/>
    </row>
    <row r="6895" spans="1:1" x14ac:dyDescent="0.2">
      <c r="A6895" s="2"/>
    </row>
    <row r="6896" spans="1:1" x14ac:dyDescent="0.2">
      <c r="A6896" s="2"/>
    </row>
    <row r="6897" spans="1:1" x14ac:dyDescent="0.2">
      <c r="A6897" s="2"/>
    </row>
    <row r="6898" spans="1:1" x14ac:dyDescent="0.2">
      <c r="A6898" s="2"/>
    </row>
    <row r="6899" spans="1:1" x14ac:dyDescent="0.2">
      <c r="A6899" s="2"/>
    </row>
    <row r="6900" spans="1:1" x14ac:dyDescent="0.2">
      <c r="A6900" s="2"/>
    </row>
    <row r="6901" spans="1:1" x14ac:dyDescent="0.2">
      <c r="A6901" s="2"/>
    </row>
    <row r="6902" spans="1:1" x14ac:dyDescent="0.2">
      <c r="A6902" s="2"/>
    </row>
    <row r="6903" spans="1:1" x14ac:dyDescent="0.2">
      <c r="A6903" s="2"/>
    </row>
    <row r="6904" spans="1:1" x14ac:dyDescent="0.2">
      <c r="A6904" s="2"/>
    </row>
    <row r="6905" spans="1:1" x14ac:dyDescent="0.2">
      <c r="A6905" s="2"/>
    </row>
    <row r="6906" spans="1:1" x14ac:dyDescent="0.2">
      <c r="A6906" s="2"/>
    </row>
    <row r="6907" spans="1:1" x14ac:dyDescent="0.2">
      <c r="A6907" s="2"/>
    </row>
    <row r="6908" spans="1:1" x14ac:dyDescent="0.2">
      <c r="A6908" s="2"/>
    </row>
    <row r="6909" spans="1:1" x14ac:dyDescent="0.2">
      <c r="A6909" s="2"/>
    </row>
    <row r="6910" spans="1:1" x14ac:dyDescent="0.2">
      <c r="A6910" s="2"/>
    </row>
    <row r="6911" spans="1:1" x14ac:dyDescent="0.2">
      <c r="A6911" s="2"/>
    </row>
    <row r="6912" spans="1:1" x14ac:dyDescent="0.2">
      <c r="A6912" s="2"/>
    </row>
    <row r="6913" spans="1:1" x14ac:dyDescent="0.2">
      <c r="A6913" s="2"/>
    </row>
    <row r="6914" spans="1:1" x14ac:dyDescent="0.2">
      <c r="A6914" s="2"/>
    </row>
    <row r="6915" spans="1:1" x14ac:dyDescent="0.2">
      <c r="A6915" s="2"/>
    </row>
    <row r="6916" spans="1:1" x14ac:dyDescent="0.2">
      <c r="A6916" s="2"/>
    </row>
    <row r="6917" spans="1:1" x14ac:dyDescent="0.2">
      <c r="A6917" s="2"/>
    </row>
    <row r="6918" spans="1:1" x14ac:dyDescent="0.2">
      <c r="A6918" s="2"/>
    </row>
    <row r="6919" spans="1:1" x14ac:dyDescent="0.2">
      <c r="A6919" s="2"/>
    </row>
    <row r="6920" spans="1:1" x14ac:dyDescent="0.2">
      <c r="A6920" s="2"/>
    </row>
    <row r="6921" spans="1:1" x14ac:dyDescent="0.2">
      <c r="A6921" s="2"/>
    </row>
    <row r="6922" spans="1:1" x14ac:dyDescent="0.2">
      <c r="A6922" s="2"/>
    </row>
    <row r="6923" spans="1:1" x14ac:dyDescent="0.2">
      <c r="A6923" s="2"/>
    </row>
    <row r="6924" spans="1:1" x14ac:dyDescent="0.2">
      <c r="A6924" s="2"/>
    </row>
    <row r="6925" spans="1:1" x14ac:dyDescent="0.2">
      <c r="A6925" s="2"/>
    </row>
    <row r="6926" spans="1:1" x14ac:dyDescent="0.2">
      <c r="A6926" s="2"/>
    </row>
    <row r="6927" spans="1:1" x14ac:dyDescent="0.2">
      <c r="A6927" s="2"/>
    </row>
    <row r="6928" spans="1:1" x14ac:dyDescent="0.2">
      <c r="A6928" s="2"/>
    </row>
    <row r="6929" spans="1:1" x14ac:dyDescent="0.2">
      <c r="A6929" s="2"/>
    </row>
    <row r="6930" spans="1:1" x14ac:dyDescent="0.2">
      <c r="A6930" s="2"/>
    </row>
    <row r="6931" spans="1:1" x14ac:dyDescent="0.2">
      <c r="A6931" s="2"/>
    </row>
    <row r="6932" spans="1:1" x14ac:dyDescent="0.2">
      <c r="A6932" s="2"/>
    </row>
    <row r="6933" spans="1:1" x14ac:dyDescent="0.2">
      <c r="A6933" s="2"/>
    </row>
    <row r="6934" spans="1:1" x14ac:dyDescent="0.2">
      <c r="A6934" s="2"/>
    </row>
    <row r="6935" spans="1:1" x14ac:dyDescent="0.2">
      <c r="A6935" s="2"/>
    </row>
    <row r="6936" spans="1:1" x14ac:dyDescent="0.2">
      <c r="A6936" s="2"/>
    </row>
    <row r="6937" spans="1:1" x14ac:dyDescent="0.2">
      <c r="A6937" s="2"/>
    </row>
    <row r="6938" spans="1:1" x14ac:dyDescent="0.2">
      <c r="A6938" s="2"/>
    </row>
    <row r="6939" spans="1:1" x14ac:dyDescent="0.2">
      <c r="A6939" s="2"/>
    </row>
    <row r="6940" spans="1:1" x14ac:dyDescent="0.2">
      <c r="A6940" s="2"/>
    </row>
    <row r="6941" spans="1:1" x14ac:dyDescent="0.2">
      <c r="A6941" s="2"/>
    </row>
    <row r="6942" spans="1:1" x14ac:dyDescent="0.2">
      <c r="A6942" s="2"/>
    </row>
    <row r="6943" spans="1:1" x14ac:dyDescent="0.2">
      <c r="A6943" s="2"/>
    </row>
    <row r="6944" spans="1:1" x14ac:dyDescent="0.2">
      <c r="A6944" s="2"/>
    </row>
    <row r="6945" spans="1:1" x14ac:dyDescent="0.2">
      <c r="A6945" s="2"/>
    </row>
    <row r="6946" spans="1:1" x14ac:dyDescent="0.2">
      <c r="A6946" s="2"/>
    </row>
    <row r="6947" spans="1:1" x14ac:dyDescent="0.2">
      <c r="A6947" s="2"/>
    </row>
    <row r="6948" spans="1:1" x14ac:dyDescent="0.2">
      <c r="A6948" s="2"/>
    </row>
    <row r="6949" spans="1:1" x14ac:dyDescent="0.2">
      <c r="A6949" s="2"/>
    </row>
    <row r="6950" spans="1:1" x14ac:dyDescent="0.2">
      <c r="A6950" s="2"/>
    </row>
    <row r="6951" spans="1:1" x14ac:dyDescent="0.2">
      <c r="A6951" s="2"/>
    </row>
    <row r="6952" spans="1:1" x14ac:dyDescent="0.2">
      <c r="A6952" s="2"/>
    </row>
    <row r="6953" spans="1:1" x14ac:dyDescent="0.2">
      <c r="A6953" s="2"/>
    </row>
    <row r="6954" spans="1:1" x14ac:dyDescent="0.2">
      <c r="A6954" s="2"/>
    </row>
    <row r="6955" spans="1:1" x14ac:dyDescent="0.2">
      <c r="A6955" s="2"/>
    </row>
    <row r="6956" spans="1:1" x14ac:dyDescent="0.2">
      <c r="A6956" s="2"/>
    </row>
    <row r="6957" spans="1:1" x14ac:dyDescent="0.2">
      <c r="A6957" s="2"/>
    </row>
    <row r="6958" spans="1:1" x14ac:dyDescent="0.2">
      <c r="A6958" s="2"/>
    </row>
    <row r="6959" spans="1:1" x14ac:dyDescent="0.2">
      <c r="A6959" s="2"/>
    </row>
    <row r="6960" spans="1:1" x14ac:dyDescent="0.2">
      <c r="A6960" s="2"/>
    </row>
    <row r="6961" spans="1:1" x14ac:dyDescent="0.2">
      <c r="A6961" s="2"/>
    </row>
    <row r="6962" spans="1:1" x14ac:dyDescent="0.2">
      <c r="A6962" s="2"/>
    </row>
    <row r="6963" spans="1:1" x14ac:dyDescent="0.2">
      <c r="A6963" s="2"/>
    </row>
    <row r="6964" spans="1:1" x14ac:dyDescent="0.2">
      <c r="A6964" s="2"/>
    </row>
    <row r="6965" spans="1:1" x14ac:dyDescent="0.2">
      <c r="A6965" s="2"/>
    </row>
    <row r="6966" spans="1:1" x14ac:dyDescent="0.2">
      <c r="A6966" s="2"/>
    </row>
    <row r="6967" spans="1:1" x14ac:dyDescent="0.2">
      <c r="A6967" s="2"/>
    </row>
    <row r="6968" spans="1:1" x14ac:dyDescent="0.2">
      <c r="A6968" s="2"/>
    </row>
    <row r="6969" spans="1:1" x14ac:dyDescent="0.2">
      <c r="A6969" s="2"/>
    </row>
    <row r="6970" spans="1:1" x14ac:dyDescent="0.2">
      <c r="A6970" s="2"/>
    </row>
    <row r="6971" spans="1:1" x14ac:dyDescent="0.2">
      <c r="A6971" s="2"/>
    </row>
    <row r="6972" spans="1:1" x14ac:dyDescent="0.2">
      <c r="A6972" s="2"/>
    </row>
    <row r="6973" spans="1:1" x14ac:dyDescent="0.2">
      <c r="A6973" s="2"/>
    </row>
    <row r="6974" spans="1:1" x14ac:dyDescent="0.2">
      <c r="A6974" s="2"/>
    </row>
    <row r="6975" spans="1:1" x14ac:dyDescent="0.2">
      <c r="A6975" s="2"/>
    </row>
    <row r="6976" spans="1:1" x14ac:dyDescent="0.2">
      <c r="A6976" s="2"/>
    </row>
    <row r="6977" spans="1:1" x14ac:dyDescent="0.2">
      <c r="A6977" s="2"/>
    </row>
    <row r="6978" spans="1:1" x14ac:dyDescent="0.2">
      <c r="A6978" s="2"/>
    </row>
    <row r="6979" spans="1:1" x14ac:dyDescent="0.2">
      <c r="A6979" s="2"/>
    </row>
    <row r="6980" spans="1:1" x14ac:dyDescent="0.2">
      <c r="A6980" s="2"/>
    </row>
    <row r="6981" spans="1:1" x14ac:dyDescent="0.2">
      <c r="A6981" s="2"/>
    </row>
    <row r="6982" spans="1:1" x14ac:dyDescent="0.2">
      <c r="A6982" s="2"/>
    </row>
    <row r="6983" spans="1:1" x14ac:dyDescent="0.2">
      <c r="A6983" s="2"/>
    </row>
    <row r="6984" spans="1:1" x14ac:dyDescent="0.2">
      <c r="A6984" s="2"/>
    </row>
    <row r="6985" spans="1:1" x14ac:dyDescent="0.2">
      <c r="A6985" s="2"/>
    </row>
    <row r="6986" spans="1:1" x14ac:dyDescent="0.2">
      <c r="A6986" s="2"/>
    </row>
    <row r="6987" spans="1:1" x14ac:dyDescent="0.2">
      <c r="A6987" s="2"/>
    </row>
    <row r="6988" spans="1:1" x14ac:dyDescent="0.2">
      <c r="A6988" s="2"/>
    </row>
    <row r="6989" spans="1:1" x14ac:dyDescent="0.2">
      <c r="A6989" s="2"/>
    </row>
    <row r="6990" spans="1:1" x14ac:dyDescent="0.2">
      <c r="A6990" s="2"/>
    </row>
    <row r="6991" spans="1:1" x14ac:dyDescent="0.2">
      <c r="A6991" s="2"/>
    </row>
    <row r="6992" spans="1:1" x14ac:dyDescent="0.2">
      <c r="A6992" s="2"/>
    </row>
    <row r="6993" spans="1:1" x14ac:dyDescent="0.2">
      <c r="A6993" s="2"/>
    </row>
    <row r="6994" spans="1:1" x14ac:dyDescent="0.2">
      <c r="A6994" s="2"/>
    </row>
    <row r="6995" spans="1:1" x14ac:dyDescent="0.2">
      <c r="A6995" s="2"/>
    </row>
    <row r="6996" spans="1:1" x14ac:dyDescent="0.2">
      <c r="A6996" s="2"/>
    </row>
    <row r="6997" spans="1:1" x14ac:dyDescent="0.2">
      <c r="A6997" s="2"/>
    </row>
    <row r="6998" spans="1:1" x14ac:dyDescent="0.2">
      <c r="A6998" s="2"/>
    </row>
    <row r="6999" spans="1:1" x14ac:dyDescent="0.2">
      <c r="A6999" s="2"/>
    </row>
    <row r="7000" spans="1:1" x14ac:dyDescent="0.2">
      <c r="A7000" s="2"/>
    </row>
    <row r="7001" spans="1:1" x14ac:dyDescent="0.2">
      <c r="A7001" s="2"/>
    </row>
    <row r="7002" spans="1:1" x14ac:dyDescent="0.2">
      <c r="A7002" s="2"/>
    </row>
    <row r="7003" spans="1:1" x14ac:dyDescent="0.2">
      <c r="A7003" s="2"/>
    </row>
    <row r="7004" spans="1:1" x14ac:dyDescent="0.2">
      <c r="A7004" s="2"/>
    </row>
    <row r="7005" spans="1:1" x14ac:dyDescent="0.2">
      <c r="A7005" s="2"/>
    </row>
    <row r="7006" spans="1:1" x14ac:dyDescent="0.2">
      <c r="A7006" s="2"/>
    </row>
    <row r="7007" spans="1:1" x14ac:dyDescent="0.2">
      <c r="A7007" s="2"/>
    </row>
    <row r="7008" spans="1:1" x14ac:dyDescent="0.2">
      <c r="A7008" s="2"/>
    </row>
    <row r="7009" spans="1:1" x14ac:dyDescent="0.2">
      <c r="A7009" s="2"/>
    </row>
    <row r="7010" spans="1:1" x14ac:dyDescent="0.2">
      <c r="A7010" s="2"/>
    </row>
    <row r="7011" spans="1:1" x14ac:dyDescent="0.2">
      <c r="A7011" s="2"/>
    </row>
    <row r="7012" spans="1:1" x14ac:dyDescent="0.2">
      <c r="A7012" s="2"/>
    </row>
    <row r="7013" spans="1:1" x14ac:dyDescent="0.2">
      <c r="A7013" s="2"/>
    </row>
    <row r="7014" spans="1:1" x14ac:dyDescent="0.2">
      <c r="A7014" s="2"/>
    </row>
    <row r="7015" spans="1:1" x14ac:dyDescent="0.2">
      <c r="A7015" s="2"/>
    </row>
    <row r="7016" spans="1:1" x14ac:dyDescent="0.2">
      <c r="A7016" s="2"/>
    </row>
    <row r="7017" spans="1:1" x14ac:dyDescent="0.2">
      <c r="A7017" s="2"/>
    </row>
    <row r="7018" spans="1:1" x14ac:dyDescent="0.2">
      <c r="A7018" s="2"/>
    </row>
    <row r="7019" spans="1:1" x14ac:dyDescent="0.2">
      <c r="A7019" s="2"/>
    </row>
    <row r="7020" spans="1:1" x14ac:dyDescent="0.2">
      <c r="A7020" s="2"/>
    </row>
    <row r="7021" spans="1:1" x14ac:dyDescent="0.2">
      <c r="A7021" s="2"/>
    </row>
    <row r="7022" spans="1:1" x14ac:dyDescent="0.2">
      <c r="A7022" s="2"/>
    </row>
    <row r="7023" spans="1:1" x14ac:dyDescent="0.2">
      <c r="A7023" s="2"/>
    </row>
    <row r="7024" spans="1:1" x14ac:dyDescent="0.2">
      <c r="A7024" s="2"/>
    </row>
    <row r="7025" spans="1:1" x14ac:dyDescent="0.2">
      <c r="A7025" s="2"/>
    </row>
    <row r="7026" spans="1:1" x14ac:dyDescent="0.2">
      <c r="A7026" s="2"/>
    </row>
    <row r="7027" spans="1:1" x14ac:dyDescent="0.2">
      <c r="A7027" s="2"/>
    </row>
    <row r="7028" spans="1:1" x14ac:dyDescent="0.2">
      <c r="A7028" s="2"/>
    </row>
    <row r="7029" spans="1:1" x14ac:dyDescent="0.2">
      <c r="A7029" s="2"/>
    </row>
    <row r="7030" spans="1:1" x14ac:dyDescent="0.2">
      <c r="A7030" s="2"/>
    </row>
    <row r="7031" spans="1:1" x14ac:dyDescent="0.2">
      <c r="A7031" s="2"/>
    </row>
    <row r="7032" spans="1:1" x14ac:dyDescent="0.2">
      <c r="A7032" s="2"/>
    </row>
    <row r="7033" spans="1:1" x14ac:dyDescent="0.2">
      <c r="A7033" s="2"/>
    </row>
    <row r="7034" spans="1:1" x14ac:dyDescent="0.2">
      <c r="A7034" s="2"/>
    </row>
    <row r="7035" spans="1:1" x14ac:dyDescent="0.2">
      <c r="A7035" s="2"/>
    </row>
    <row r="7036" spans="1:1" x14ac:dyDescent="0.2">
      <c r="A7036" s="2"/>
    </row>
    <row r="7037" spans="1:1" x14ac:dyDescent="0.2">
      <c r="A7037" s="2"/>
    </row>
    <row r="7038" spans="1:1" x14ac:dyDescent="0.2">
      <c r="A7038" s="2"/>
    </row>
    <row r="7039" spans="1:1" x14ac:dyDescent="0.2">
      <c r="A7039" s="2"/>
    </row>
    <row r="7040" spans="1:1" x14ac:dyDescent="0.2">
      <c r="A7040" s="2"/>
    </row>
    <row r="7041" spans="1:1" x14ac:dyDescent="0.2">
      <c r="A7041" s="2"/>
    </row>
    <row r="7042" spans="1:1" x14ac:dyDescent="0.2">
      <c r="A7042" s="2"/>
    </row>
    <row r="7043" spans="1:1" x14ac:dyDescent="0.2">
      <c r="A7043" s="2"/>
    </row>
    <row r="7044" spans="1:1" x14ac:dyDescent="0.2">
      <c r="A7044" s="2"/>
    </row>
    <row r="7045" spans="1:1" x14ac:dyDescent="0.2">
      <c r="A7045" s="2"/>
    </row>
    <row r="7046" spans="1:1" x14ac:dyDescent="0.2">
      <c r="A7046" s="2"/>
    </row>
    <row r="7047" spans="1:1" x14ac:dyDescent="0.2">
      <c r="A7047" s="2"/>
    </row>
    <row r="7048" spans="1:1" x14ac:dyDescent="0.2">
      <c r="A7048" s="2"/>
    </row>
    <row r="7049" spans="1:1" x14ac:dyDescent="0.2">
      <c r="A7049" s="2"/>
    </row>
    <row r="7050" spans="1:1" x14ac:dyDescent="0.2">
      <c r="A7050" s="2"/>
    </row>
    <row r="7051" spans="1:1" x14ac:dyDescent="0.2">
      <c r="A7051" s="2"/>
    </row>
    <row r="7052" spans="1:1" x14ac:dyDescent="0.2">
      <c r="A7052" s="2"/>
    </row>
    <row r="7053" spans="1:1" x14ac:dyDescent="0.2">
      <c r="A7053" s="2"/>
    </row>
    <row r="7054" spans="1:1" x14ac:dyDescent="0.2">
      <c r="A7054" s="2"/>
    </row>
    <row r="7055" spans="1:1" x14ac:dyDescent="0.2">
      <c r="A7055" s="2"/>
    </row>
    <row r="7056" spans="1:1" x14ac:dyDescent="0.2">
      <c r="A7056" s="2"/>
    </row>
    <row r="7057" spans="1:1" x14ac:dyDescent="0.2">
      <c r="A7057" s="2"/>
    </row>
    <row r="7058" spans="1:1" x14ac:dyDescent="0.2">
      <c r="A7058" s="2"/>
    </row>
    <row r="7059" spans="1:1" x14ac:dyDescent="0.2">
      <c r="A7059" s="2"/>
    </row>
    <row r="7060" spans="1:1" x14ac:dyDescent="0.2">
      <c r="A7060" s="2"/>
    </row>
    <row r="7061" spans="1:1" x14ac:dyDescent="0.2">
      <c r="A7061" s="2"/>
    </row>
    <row r="7062" spans="1:1" x14ac:dyDescent="0.2">
      <c r="A7062" s="2"/>
    </row>
    <row r="7063" spans="1:1" x14ac:dyDescent="0.2">
      <c r="A7063" s="2"/>
    </row>
    <row r="7064" spans="1:1" x14ac:dyDescent="0.2">
      <c r="A7064" s="2"/>
    </row>
    <row r="7065" spans="1:1" x14ac:dyDescent="0.2">
      <c r="A7065" s="2"/>
    </row>
    <row r="7066" spans="1:1" x14ac:dyDescent="0.2">
      <c r="A7066" s="2"/>
    </row>
    <row r="7067" spans="1:1" x14ac:dyDescent="0.2">
      <c r="A7067" s="2"/>
    </row>
    <row r="7068" spans="1:1" x14ac:dyDescent="0.2">
      <c r="A7068" s="2"/>
    </row>
    <row r="7069" spans="1:1" x14ac:dyDescent="0.2">
      <c r="A7069" s="2"/>
    </row>
    <row r="7070" spans="1:1" x14ac:dyDescent="0.2">
      <c r="A7070" s="2"/>
    </row>
    <row r="7071" spans="1:1" x14ac:dyDescent="0.2">
      <c r="A7071" s="2"/>
    </row>
    <row r="7072" spans="1:1" x14ac:dyDescent="0.2">
      <c r="A7072" s="2"/>
    </row>
    <row r="7073" spans="1:1" x14ac:dyDescent="0.2">
      <c r="A7073" s="2"/>
    </row>
    <row r="7074" spans="1:1" x14ac:dyDescent="0.2">
      <c r="A7074" s="2"/>
    </row>
    <row r="7075" spans="1:1" x14ac:dyDescent="0.2">
      <c r="A7075" s="2"/>
    </row>
    <row r="7076" spans="1:1" x14ac:dyDescent="0.2">
      <c r="A7076" s="2"/>
    </row>
    <row r="7077" spans="1:1" x14ac:dyDescent="0.2">
      <c r="A7077" s="2"/>
    </row>
    <row r="7078" spans="1:1" x14ac:dyDescent="0.2">
      <c r="A7078" s="2"/>
    </row>
    <row r="7079" spans="1:1" x14ac:dyDescent="0.2">
      <c r="A7079" s="2"/>
    </row>
    <row r="7080" spans="1:1" x14ac:dyDescent="0.2">
      <c r="A7080" s="2"/>
    </row>
    <row r="7081" spans="1:1" x14ac:dyDescent="0.2">
      <c r="A7081" s="2"/>
    </row>
    <row r="7082" spans="1:1" x14ac:dyDescent="0.2">
      <c r="A7082" s="2"/>
    </row>
    <row r="7083" spans="1:1" x14ac:dyDescent="0.2">
      <c r="A7083" s="2"/>
    </row>
    <row r="7084" spans="1:1" x14ac:dyDescent="0.2">
      <c r="A7084" s="2"/>
    </row>
    <row r="7085" spans="1:1" x14ac:dyDescent="0.2">
      <c r="A7085" s="2"/>
    </row>
    <row r="7086" spans="1:1" x14ac:dyDescent="0.2">
      <c r="A7086" s="2"/>
    </row>
    <row r="7087" spans="1:1" x14ac:dyDescent="0.2">
      <c r="A7087" s="2"/>
    </row>
    <row r="7088" spans="1:1" x14ac:dyDescent="0.2">
      <c r="A7088" s="2"/>
    </row>
    <row r="7089" spans="1:1" x14ac:dyDescent="0.2">
      <c r="A7089" s="2"/>
    </row>
    <row r="7090" spans="1:1" x14ac:dyDescent="0.2">
      <c r="A7090" s="2"/>
    </row>
    <row r="7091" spans="1:1" x14ac:dyDescent="0.2">
      <c r="A7091" s="2"/>
    </row>
    <row r="7092" spans="1:1" x14ac:dyDescent="0.2">
      <c r="A7092" s="2"/>
    </row>
    <row r="7093" spans="1:1" x14ac:dyDescent="0.2">
      <c r="A7093" s="2"/>
    </row>
    <row r="7094" spans="1:1" x14ac:dyDescent="0.2">
      <c r="A7094" s="2"/>
    </row>
    <row r="7095" spans="1:1" x14ac:dyDescent="0.2">
      <c r="A7095" s="2"/>
    </row>
    <row r="7096" spans="1:1" x14ac:dyDescent="0.2">
      <c r="A7096" s="2"/>
    </row>
    <row r="7097" spans="1:1" x14ac:dyDescent="0.2">
      <c r="A7097" s="2"/>
    </row>
    <row r="7098" spans="1:1" x14ac:dyDescent="0.2">
      <c r="A7098" s="2"/>
    </row>
    <row r="7099" spans="1:1" x14ac:dyDescent="0.2">
      <c r="A7099" s="2"/>
    </row>
    <row r="7100" spans="1:1" x14ac:dyDescent="0.2">
      <c r="A7100" s="2"/>
    </row>
    <row r="7101" spans="1:1" x14ac:dyDescent="0.2">
      <c r="A7101" s="2"/>
    </row>
    <row r="7102" spans="1:1" x14ac:dyDescent="0.2">
      <c r="A7102" s="2"/>
    </row>
    <row r="7103" spans="1:1" x14ac:dyDescent="0.2">
      <c r="A7103" s="2"/>
    </row>
    <row r="7104" spans="1:1" x14ac:dyDescent="0.2">
      <c r="A7104" s="2"/>
    </row>
    <row r="7105" spans="1:1" x14ac:dyDescent="0.2">
      <c r="A7105" s="2"/>
    </row>
    <row r="7106" spans="1:1" x14ac:dyDescent="0.2">
      <c r="A7106" s="2"/>
    </row>
    <row r="7107" spans="1:1" x14ac:dyDescent="0.2">
      <c r="A7107" s="2"/>
    </row>
    <row r="7108" spans="1:1" x14ac:dyDescent="0.2">
      <c r="A7108" s="2"/>
    </row>
    <row r="7109" spans="1:1" x14ac:dyDescent="0.2">
      <c r="A7109" s="2"/>
    </row>
    <row r="7110" spans="1:1" x14ac:dyDescent="0.2">
      <c r="A7110" s="2"/>
    </row>
    <row r="7111" spans="1:1" x14ac:dyDescent="0.2">
      <c r="A7111" s="2"/>
    </row>
    <row r="7112" spans="1:1" x14ac:dyDescent="0.2">
      <c r="A7112" s="2"/>
    </row>
    <row r="7113" spans="1:1" x14ac:dyDescent="0.2">
      <c r="A7113" s="2"/>
    </row>
    <row r="7114" spans="1:1" x14ac:dyDescent="0.2">
      <c r="A7114" s="2"/>
    </row>
    <row r="7115" spans="1:1" x14ac:dyDescent="0.2">
      <c r="A7115" s="2"/>
    </row>
    <row r="7116" spans="1:1" x14ac:dyDescent="0.2">
      <c r="A7116" s="2"/>
    </row>
    <row r="7117" spans="1:1" x14ac:dyDescent="0.2">
      <c r="A7117" s="2"/>
    </row>
    <row r="7118" spans="1:1" x14ac:dyDescent="0.2">
      <c r="A7118" s="2"/>
    </row>
    <row r="7119" spans="1:1" x14ac:dyDescent="0.2">
      <c r="A7119" s="2"/>
    </row>
    <row r="7120" spans="1:1" x14ac:dyDescent="0.2">
      <c r="A7120" s="2"/>
    </row>
    <row r="7121" spans="1:1" x14ac:dyDescent="0.2">
      <c r="A7121" s="2"/>
    </row>
    <row r="7122" spans="1:1" x14ac:dyDescent="0.2">
      <c r="A7122" s="2"/>
    </row>
    <row r="7123" spans="1:1" x14ac:dyDescent="0.2">
      <c r="A7123" s="2"/>
    </row>
    <row r="7124" spans="1:1" x14ac:dyDescent="0.2">
      <c r="A7124" s="2"/>
    </row>
    <row r="7125" spans="1:1" x14ac:dyDescent="0.2">
      <c r="A7125" s="2"/>
    </row>
    <row r="7126" spans="1:1" x14ac:dyDescent="0.2">
      <c r="A7126" s="2"/>
    </row>
    <row r="7127" spans="1:1" x14ac:dyDescent="0.2">
      <c r="A7127" s="2"/>
    </row>
    <row r="7128" spans="1:1" x14ac:dyDescent="0.2">
      <c r="A7128" s="2"/>
    </row>
    <row r="7129" spans="1:1" x14ac:dyDescent="0.2">
      <c r="A7129" s="2"/>
    </row>
    <row r="7130" spans="1:1" x14ac:dyDescent="0.2">
      <c r="A7130" s="2"/>
    </row>
    <row r="7131" spans="1:1" x14ac:dyDescent="0.2">
      <c r="A7131" s="2"/>
    </row>
    <row r="7132" spans="1:1" x14ac:dyDescent="0.2">
      <c r="A7132" s="2"/>
    </row>
    <row r="7133" spans="1:1" x14ac:dyDescent="0.2">
      <c r="A7133" s="2"/>
    </row>
    <row r="7134" spans="1:1" x14ac:dyDescent="0.2">
      <c r="A7134" s="2"/>
    </row>
    <row r="7135" spans="1:1" x14ac:dyDescent="0.2">
      <c r="A7135" s="2"/>
    </row>
    <row r="7136" spans="1:1" x14ac:dyDescent="0.2">
      <c r="A7136" s="2"/>
    </row>
    <row r="7137" spans="1:1" x14ac:dyDescent="0.2">
      <c r="A7137" s="2"/>
    </row>
    <row r="7138" spans="1:1" x14ac:dyDescent="0.2">
      <c r="A7138" s="2"/>
    </row>
    <row r="7139" spans="1:1" x14ac:dyDescent="0.2">
      <c r="A7139" s="2"/>
    </row>
    <row r="7140" spans="1:1" x14ac:dyDescent="0.2">
      <c r="A7140" s="2"/>
    </row>
    <row r="7141" spans="1:1" x14ac:dyDescent="0.2">
      <c r="A7141" s="2"/>
    </row>
    <row r="7142" spans="1:1" x14ac:dyDescent="0.2">
      <c r="A7142" s="2"/>
    </row>
    <row r="7143" spans="1:1" x14ac:dyDescent="0.2">
      <c r="A7143" s="2"/>
    </row>
    <row r="7144" spans="1:1" x14ac:dyDescent="0.2">
      <c r="A7144" s="2"/>
    </row>
    <row r="7145" spans="1:1" x14ac:dyDescent="0.2">
      <c r="A7145" s="2"/>
    </row>
    <row r="7146" spans="1:1" x14ac:dyDescent="0.2">
      <c r="A7146" s="2"/>
    </row>
    <row r="7147" spans="1:1" x14ac:dyDescent="0.2">
      <c r="A7147" s="2"/>
    </row>
    <row r="7148" spans="1:1" x14ac:dyDescent="0.2">
      <c r="A7148" s="2"/>
    </row>
    <row r="7149" spans="1:1" x14ac:dyDescent="0.2">
      <c r="A7149" s="2"/>
    </row>
    <row r="7150" spans="1:1" x14ac:dyDescent="0.2">
      <c r="A7150" s="2"/>
    </row>
    <row r="7151" spans="1:1" x14ac:dyDescent="0.2">
      <c r="A7151" s="2"/>
    </row>
    <row r="7152" spans="1:1" x14ac:dyDescent="0.2">
      <c r="A7152" s="2"/>
    </row>
    <row r="7153" spans="1:1" x14ac:dyDescent="0.2">
      <c r="A7153" s="2"/>
    </row>
    <row r="7154" spans="1:1" x14ac:dyDescent="0.2">
      <c r="A7154" s="2"/>
    </row>
    <row r="7155" spans="1:1" x14ac:dyDescent="0.2">
      <c r="A7155" s="2"/>
    </row>
    <row r="7156" spans="1:1" x14ac:dyDescent="0.2">
      <c r="A7156" s="2"/>
    </row>
    <row r="7157" spans="1:1" x14ac:dyDescent="0.2">
      <c r="A7157" s="2"/>
    </row>
    <row r="7158" spans="1:1" x14ac:dyDescent="0.2">
      <c r="A7158" s="2"/>
    </row>
    <row r="7159" spans="1:1" x14ac:dyDescent="0.2">
      <c r="A7159" s="2"/>
    </row>
    <row r="7160" spans="1:1" x14ac:dyDescent="0.2">
      <c r="A7160" s="2"/>
    </row>
    <row r="7161" spans="1:1" x14ac:dyDescent="0.2">
      <c r="A7161" s="2"/>
    </row>
    <row r="7162" spans="1:1" x14ac:dyDescent="0.2">
      <c r="A7162" s="2"/>
    </row>
    <row r="7163" spans="1:1" x14ac:dyDescent="0.2">
      <c r="A7163" s="2"/>
    </row>
    <row r="7164" spans="1:1" x14ac:dyDescent="0.2">
      <c r="A7164" s="2"/>
    </row>
    <row r="7165" spans="1:1" x14ac:dyDescent="0.2">
      <c r="A7165" s="2"/>
    </row>
    <row r="7166" spans="1:1" x14ac:dyDescent="0.2">
      <c r="A7166" s="2"/>
    </row>
    <row r="7167" spans="1:1" x14ac:dyDescent="0.2">
      <c r="A7167" s="2"/>
    </row>
    <row r="7168" spans="1:1" x14ac:dyDescent="0.2">
      <c r="A7168" s="2"/>
    </row>
    <row r="7169" spans="1:1" x14ac:dyDescent="0.2">
      <c r="A7169" s="2"/>
    </row>
    <row r="7170" spans="1:1" x14ac:dyDescent="0.2">
      <c r="A7170" s="2"/>
    </row>
    <row r="7171" spans="1:1" x14ac:dyDescent="0.2">
      <c r="A7171" s="2"/>
    </row>
    <row r="7172" spans="1:1" x14ac:dyDescent="0.2">
      <c r="A7172" s="2"/>
    </row>
    <row r="7173" spans="1:1" x14ac:dyDescent="0.2">
      <c r="A7173" s="2"/>
    </row>
    <row r="7174" spans="1:1" x14ac:dyDescent="0.2">
      <c r="A7174" s="2"/>
    </row>
    <row r="7175" spans="1:1" x14ac:dyDescent="0.2">
      <c r="A7175" s="2"/>
    </row>
    <row r="7176" spans="1:1" x14ac:dyDescent="0.2">
      <c r="A7176" s="2"/>
    </row>
    <row r="7177" spans="1:1" x14ac:dyDescent="0.2">
      <c r="A7177" s="2"/>
    </row>
    <row r="7178" spans="1:1" x14ac:dyDescent="0.2">
      <c r="A7178" s="2"/>
    </row>
    <row r="7179" spans="1:1" x14ac:dyDescent="0.2">
      <c r="A7179" s="2"/>
    </row>
    <row r="7180" spans="1:1" x14ac:dyDescent="0.2">
      <c r="A7180" s="2"/>
    </row>
    <row r="7181" spans="1:1" x14ac:dyDescent="0.2">
      <c r="A7181" s="2"/>
    </row>
    <row r="7182" spans="1:1" x14ac:dyDescent="0.2">
      <c r="A7182" s="2"/>
    </row>
    <row r="7183" spans="1:1" x14ac:dyDescent="0.2">
      <c r="A7183" s="2"/>
    </row>
    <row r="7184" spans="1:1" x14ac:dyDescent="0.2">
      <c r="A7184" s="2"/>
    </row>
    <row r="7185" spans="1:1" x14ac:dyDescent="0.2">
      <c r="A7185" s="2"/>
    </row>
    <row r="7186" spans="1:1" x14ac:dyDescent="0.2">
      <c r="A7186" s="2"/>
    </row>
    <row r="7187" spans="1:1" x14ac:dyDescent="0.2">
      <c r="A7187" s="2"/>
    </row>
    <row r="7188" spans="1:1" x14ac:dyDescent="0.2">
      <c r="A7188" s="2"/>
    </row>
    <row r="7189" spans="1:1" x14ac:dyDescent="0.2">
      <c r="A7189" s="2"/>
    </row>
    <row r="7190" spans="1:1" x14ac:dyDescent="0.2">
      <c r="A7190" s="2"/>
    </row>
    <row r="7191" spans="1:1" x14ac:dyDescent="0.2">
      <c r="A7191" s="2"/>
    </row>
    <row r="7192" spans="1:1" x14ac:dyDescent="0.2">
      <c r="A7192" s="2"/>
    </row>
    <row r="7193" spans="1:1" x14ac:dyDescent="0.2">
      <c r="A7193" s="2"/>
    </row>
    <row r="7194" spans="1:1" x14ac:dyDescent="0.2">
      <c r="A7194" s="2"/>
    </row>
    <row r="7195" spans="1:1" x14ac:dyDescent="0.2">
      <c r="A7195" s="2"/>
    </row>
    <row r="7196" spans="1:1" x14ac:dyDescent="0.2">
      <c r="A7196" s="2"/>
    </row>
    <row r="7197" spans="1:1" x14ac:dyDescent="0.2">
      <c r="A7197" s="2"/>
    </row>
    <row r="7198" spans="1:1" x14ac:dyDescent="0.2">
      <c r="A7198" s="2"/>
    </row>
    <row r="7199" spans="1:1" x14ac:dyDescent="0.2">
      <c r="A7199" s="2"/>
    </row>
    <row r="7200" spans="1:1" x14ac:dyDescent="0.2">
      <c r="A7200" s="2"/>
    </row>
    <row r="7201" spans="1:1" x14ac:dyDescent="0.2">
      <c r="A7201" s="2"/>
    </row>
    <row r="7202" spans="1:1" x14ac:dyDescent="0.2">
      <c r="A7202" s="2"/>
    </row>
    <row r="7203" spans="1:1" x14ac:dyDescent="0.2">
      <c r="A7203" s="2"/>
    </row>
    <row r="7204" spans="1:1" x14ac:dyDescent="0.2">
      <c r="A7204" s="2"/>
    </row>
    <row r="7205" spans="1:1" x14ac:dyDescent="0.2">
      <c r="A7205" s="2"/>
    </row>
    <row r="7206" spans="1:1" x14ac:dyDescent="0.2">
      <c r="A7206" s="2"/>
    </row>
    <row r="7207" spans="1:1" x14ac:dyDescent="0.2">
      <c r="A7207" s="2"/>
    </row>
    <row r="7208" spans="1:1" x14ac:dyDescent="0.2">
      <c r="A7208" s="2"/>
    </row>
    <row r="7209" spans="1:1" x14ac:dyDescent="0.2">
      <c r="A7209" s="2"/>
    </row>
    <row r="7210" spans="1:1" x14ac:dyDescent="0.2">
      <c r="A7210" s="2"/>
    </row>
    <row r="7211" spans="1:1" x14ac:dyDescent="0.2">
      <c r="A7211" s="2"/>
    </row>
    <row r="7212" spans="1:1" x14ac:dyDescent="0.2">
      <c r="A7212" s="2"/>
    </row>
    <row r="7213" spans="1:1" x14ac:dyDescent="0.2">
      <c r="A7213" s="2"/>
    </row>
    <row r="7214" spans="1:1" x14ac:dyDescent="0.2">
      <c r="A7214" s="2"/>
    </row>
    <row r="7215" spans="1:1" x14ac:dyDescent="0.2">
      <c r="A7215" s="2"/>
    </row>
    <row r="7216" spans="1:1" x14ac:dyDescent="0.2">
      <c r="A7216" s="2"/>
    </row>
    <row r="7217" spans="1:1" x14ac:dyDescent="0.2">
      <c r="A7217" s="2"/>
    </row>
    <row r="7218" spans="1:1" x14ac:dyDescent="0.2">
      <c r="A7218" s="2"/>
    </row>
    <row r="7219" spans="1:1" x14ac:dyDescent="0.2">
      <c r="A7219" s="2"/>
    </row>
    <row r="7220" spans="1:1" x14ac:dyDescent="0.2">
      <c r="A7220" s="2"/>
    </row>
    <row r="7221" spans="1:1" x14ac:dyDescent="0.2">
      <c r="A7221" s="2"/>
    </row>
    <row r="7222" spans="1:1" x14ac:dyDescent="0.2">
      <c r="A7222" s="2"/>
    </row>
    <row r="7223" spans="1:1" x14ac:dyDescent="0.2">
      <c r="A7223" s="2"/>
    </row>
    <row r="7224" spans="1:1" x14ac:dyDescent="0.2">
      <c r="A7224" s="2"/>
    </row>
    <row r="7225" spans="1:1" x14ac:dyDescent="0.2">
      <c r="A7225" s="2"/>
    </row>
    <row r="7226" spans="1:1" x14ac:dyDescent="0.2">
      <c r="A7226" s="2"/>
    </row>
    <row r="7227" spans="1:1" x14ac:dyDescent="0.2">
      <c r="A7227" s="2"/>
    </row>
    <row r="7228" spans="1:1" x14ac:dyDescent="0.2">
      <c r="A7228" s="2"/>
    </row>
    <row r="7229" spans="1:1" x14ac:dyDescent="0.2">
      <c r="A7229" s="2"/>
    </row>
    <row r="7230" spans="1:1" x14ac:dyDescent="0.2">
      <c r="A7230" s="2"/>
    </row>
    <row r="7231" spans="1:1" x14ac:dyDescent="0.2">
      <c r="A7231" s="2"/>
    </row>
    <row r="7232" spans="1:1" x14ac:dyDescent="0.2">
      <c r="A7232" s="2"/>
    </row>
    <row r="7233" spans="1:1" x14ac:dyDescent="0.2">
      <c r="A7233" s="2"/>
    </row>
    <row r="7234" spans="1:1" x14ac:dyDescent="0.2">
      <c r="A7234" s="2"/>
    </row>
    <row r="7235" spans="1:1" x14ac:dyDescent="0.2">
      <c r="A7235" s="2"/>
    </row>
    <row r="7236" spans="1:1" x14ac:dyDescent="0.2">
      <c r="A7236" s="2"/>
    </row>
    <row r="7237" spans="1:1" x14ac:dyDescent="0.2">
      <c r="A7237" s="2"/>
    </row>
    <row r="7238" spans="1:1" x14ac:dyDescent="0.2">
      <c r="A7238" s="2"/>
    </row>
    <row r="7239" spans="1:1" x14ac:dyDescent="0.2">
      <c r="A7239" s="2"/>
    </row>
    <row r="7240" spans="1:1" x14ac:dyDescent="0.2">
      <c r="A7240" s="2"/>
    </row>
    <row r="7241" spans="1:1" x14ac:dyDescent="0.2">
      <c r="A7241" s="2"/>
    </row>
    <row r="7242" spans="1:1" x14ac:dyDescent="0.2">
      <c r="A7242" s="2"/>
    </row>
    <row r="7243" spans="1:1" x14ac:dyDescent="0.2">
      <c r="A7243" s="2"/>
    </row>
    <row r="7244" spans="1:1" x14ac:dyDescent="0.2">
      <c r="A7244" s="2"/>
    </row>
    <row r="7245" spans="1:1" x14ac:dyDescent="0.2">
      <c r="A7245" s="2"/>
    </row>
    <row r="7246" spans="1:1" x14ac:dyDescent="0.2">
      <c r="A7246" s="2"/>
    </row>
    <row r="7247" spans="1:1" x14ac:dyDescent="0.2">
      <c r="A7247" s="2"/>
    </row>
    <row r="7248" spans="1:1" x14ac:dyDescent="0.2">
      <c r="A7248" s="2"/>
    </row>
    <row r="7249" spans="1:1" x14ac:dyDescent="0.2">
      <c r="A7249" s="2"/>
    </row>
    <row r="7250" spans="1:1" x14ac:dyDescent="0.2">
      <c r="A7250" s="2"/>
    </row>
    <row r="7251" spans="1:1" x14ac:dyDescent="0.2">
      <c r="A7251" s="2"/>
    </row>
    <row r="7252" spans="1:1" x14ac:dyDescent="0.2">
      <c r="A7252" s="2"/>
    </row>
    <row r="7253" spans="1:1" x14ac:dyDescent="0.2">
      <c r="A7253" s="2"/>
    </row>
    <row r="7254" spans="1:1" x14ac:dyDescent="0.2">
      <c r="A7254" s="2"/>
    </row>
    <row r="7255" spans="1:1" x14ac:dyDescent="0.2">
      <c r="A7255" s="2"/>
    </row>
    <row r="7256" spans="1:1" x14ac:dyDescent="0.2">
      <c r="A7256" s="2"/>
    </row>
    <row r="7257" spans="1:1" x14ac:dyDescent="0.2">
      <c r="A7257" s="2"/>
    </row>
    <row r="7258" spans="1:1" x14ac:dyDescent="0.2">
      <c r="A7258" s="2"/>
    </row>
    <row r="7259" spans="1:1" x14ac:dyDescent="0.2">
      <c r="A7259" s="2"/>
    </row>
    <row r="7260" spans="1:1" x14ac:dyDescent="0.2">
      <c r="A7260" s="2"/>
    </row>
    <row r="7261" spans="1:1" x14ac:dyDescent="0.2">
      <c r="A7261" s="2"/>
    </row>
    <row r="7262" spans="1:1" x14ac:dyDescent="0.2">
      <c r="A7262" s="2"/>
    </row>
    <row r="7263" spans="1:1" x14ac:dyDescent="0.2">
      <c r="A7263" s="2"/>
    </row>
    <row r="7264" spans="1:1" x14ac:dyDescent="0.2">
      <c r="A7264" s="2"/>
    </row>
    <row r="7265" spans="1:1" x14ac:dyDescent="0.2">
      <c r="A7265" s="2"/>
    </row>
    <row r="7266" spans="1:1" x14ac:dyDescent="0.2">
      <c r="A7266" s="2"/>
    </row>
    <row r="7267" spans="1:1" x14ac:dyDescent="0.2">
      <c r="A7267" s="2"/>
    </row>
    <row r="7268" spans="1:1" x14ac:dyDescent="0.2">
      <c r="A7268" s="2"/>
    </row>
    <row r="7269" spans="1:1" x14ac:dyDescent="0.2">
      <c r="A7269" s="2"/>
    </row>
    <row r="7270" spans="1:1" x14ac:dyDescent="0.2">
      <c r="A7270" s="2"/>
    </row>
    <row r="7271" spans="1:1" x14ac:dyDescent="0.2">
      <c r="A7271" s="2"/>
    </row>
    <row r="7272" spans="1:1" x14ac:dyDescent="0.2">
      <c r="A7272" s="2"/>
    </row>
    <row r="7273" spans="1:1" x14ac:dyDescent="0.2">
      <c r="A7273" s="2"/>
    </row>
    <row r="7274" spans="1:1" x14ac:dyDescent="0.2">
      <c r="A7274" s="2"/>
    </row>
    <row r="7275" spans="1:1" x14ac:dyDescent="0.2">
      <c r="A7275" s="2"/>
    </row>
    <row r="7276" spans="1:1" x14ac:dyDescent="0.2">
      <c r="A7276" s="2"/>
    </row>
    <row r="7277" spans="1:1" x14ac:dyDescent="0.2">
      <c r="A7277" s="2"/>
    </row>
    <row r="7278" spans="1:1" x14ac:dyDescent="0.2">
      <c r="A7278" s="2"/>
    </row>
    <row r="7279" spans="1:1" x14ac:dyDescent="0.2">
      <c r="A7279" s="2"/>
    </row>
    <row r="7280" spans="1:1" x14ac:dyDescent="0.2">
      <c r="A7280" s="2"/>
    </row>
    <row r="7281" spans="1:1" x14ac:dyDescent="0.2">
      <c r="A7281" s="2"/>
    </row>
    <row r="7282" spans="1:1" x14ac:dyDescent="0.2">
      <c r="A7282" s="2"/>
    </row>
    <row r="7283" spans="1:1" x14ac:dyDescent="0.2">
      <c r="A7283" s="2"/>
    </row>
    <row r="7284" spans="1:1" x14ac:dyDescent="0.2">
      <c r="A7284" s="2"/>
    </row>
    <row r="7285" spans="1:1" x14ac:dyDescent="0.2">
      <c r="A7285" s="2"/>
    </row>
    <row r="7286" spans="1:1" x14ac:dyDescent="0.2">
      <c r="A7286" s="2"/>
    </row>
    <row r="7287" spans="1:1" x14ac:dyDescent="0.2">
      <c r="A7287" s="2"/>
    </row>
    <row r="7288" spans="1:1" x14ac:dyDescent="0.2">
      <c r="A7288" s="2"/>
    </row>
    <row r="7289" spans="1:1" x14ac:dyDescent="0.2">
      <c r="A7289" s="2"/>
    </row>
    <row r="7290" spans="1:1" x14ac:dyDescent="0.2">
      <c r="A7290" s="2"/>
    </row>
    <row r="7291" spans="1:1" x14ac:dyDescent="0.2">
      <c r="A7291" s="2"/>
    </row>
    <row r="7292" spans="1:1" x14ac:dyDescent="0.2">
      <c r="A7292" s="2"/>
    </row>
    <row r="7293" spans="1:1" x14ac:dyDescent="0.2">
      <c r="A7293" s="2"/>
    </row>
    <row r="7294" spans="1:1" x14ac:dyDescent="0.2">
      <c r="A7294" s="2"/>
    </row>
    <row r="7295" spans="1:1" x14ac:dyDescent="0.2">
      <c r="A7295" s="2"/>
    </row>
    <row r="7296" spans="1:1" x14ac:dyDescent="0.2">
      <c r="A7296" s="2"/>
    </row>
    <row r="7297" spans="1:1" x14ac:dyDescent="0.2">
      <c r="A7297" s="2"/>
    </row>
    <row r="7298" spans="1:1" x14ac:dyDescent="0.2">
      <c r="A7298" s="2"/>
    </row>
    <row r="7299" spans="1:1" x14ac:dyDescent="0.2">
      <c r="A7299" s="2"/>
    </row>
    <row r="7300" spans="1:1" x14ac:dyDescent="0.2">
      <c r="A7300" s="2"/>
    </row>
    <row r="7301" spans="1:1" x14ac:dyDescent="0.2">
      <c r="A7301" s="2"/>
    </row>
    <row r="7302" spans="1:1" x14ac:dyDescent="0.2">
      <c r="A7302" s="2"/>
    </row>
    <row r="7303" spans="1:1" x14ac:dyDescent="0.2">
      <c r="A7303" s="2"/>
    </row>
    <row r="7304" spans="1:1" x14ac:dyDescent="0.2">
      <c r="A7304" s="2"/>
    </row>
    <row r="7305" spans="1:1" x14ac:dyDescent="0.2">
      <c r="A7305" s="2"/>
    </row>
    <row r="7306" spans="1:1" x14ac:dyDescent="0.2">
      <c r="A7306" s="2"/>
    </row>
    <row r="7307" spans="1:1" x14ac:dyDescent="0.2">
      <c r="A7307" s="2"/>
    </row>
    <row r="7308" spans="1:1" x14ac:dyDescent="0.2">
      <c r="A7308" s="2"/>
    </row>
    <row r="7309" spans="1:1" x14ac:dyDescent="0.2">
      <c r="A7309" s="2"/>
    </row>
    <row r="7310" spans="1:1" x14ac:dyDescent="0.2">
      <c r="A7310" s="2"/>
    </row>
    <row r="7311" spans="1:1" x14ac:dyDescent="0.2">
      <c r="A7311" s="2"/>
    </row>
    <row r="7312" spans="1:1" x14ac:dyDescent="0.2">
      <c r="A7312" s="2"/>
    </row>
    <row r="7313" spans="1:1" x14ac:dyDescent="0.2">
      <c r="A7313" s="2"/>
    </row>
    <row r="7314" spans="1:1" x14ac:dyDescent="0.2">
      <c r="A7314" s="2"/>
    </row>
    <row r="7315" spans="1:1" x14ac:dyDescent="0.2">
      <c r="A7315" s="2"/>
    </row>
    <row r="7316" spans="1:1" x14ac:dyDescent="0.2">
      <c r="A7316" s="2"/>
    </row>
    <row r="7317" spans="1:1" x14ac:dyDescent="0.2">
      <c r="A7317" s="2"/>
    </row>
    <row r="7318" spans="1:1" x14ac:dyDescent="0.2">
      <c r="A7318" s="2"/>
    </row>
    <row r="7319" spans="1:1" x14ac:dyDescent="0.2">
      <c r="A7319" s="2"/>
    </row>
    <row r="7320" spans="1:1" x14ac:dyDescent="0.2">
      <c r="A7320" s="2"/>
    </row>
    <row r="7321" spans="1:1" x14ac:dyDescent="0.2">
      <c r="A7321" s="2"/>
    </row>
    <row r="7322" spans="1:1" x14ac:dyDescent="0.2">
      <c r="A7322" s="2"/>
    </row>
    <row r="7323" spans="1:1" x14ac:dyDescent="0.2">
      <c r="A7323" s="2"/>
    </row>
    <row r="7324" spans="1:1" x14ac:dyDescent="0.2">
      <c r="A7324" s="2"/>
    </row>
    <row r="7325" spans="1:1" x14ac:dyDescent="0.2">
      <c r="A7325" s="2"/>
    </row>
    <row r="7326" spans="1:1" x14ac:dyDescent="0.2">
      <c r="A7326" s="2"/>
    </row>
    <row r="7327" spans="1:1" x14ac:dyDescent="0.2">
      <c r="A7327" s="2"/>
    </row>
    <row r="7328" spans="1:1" x14ac:dyDescent="0.2">
      <c r="A7328" s="2"/>
    </row>
    <row r="7329" spans="1:1" x14ac:dyDescent="0.2">
      <c r="A7329" s="2"/>
    </row>
    <row r="7330" spans="1:1" x14ac:dyDescent="0.2">
      <c r="A7330" s="2"/>
    </row>
    <row r="7331" spans="1:1" x14ac:dyDescent="0.2">
      <c r="A7331" s="2"/>
    </row>
    <row r="7332" spans="1:1" x14ac:dyDescent="0.2">
      <c r="A7332" s="2"/>
    </row>
    <row r="7333" spans="1:1" x14ac:dyDescent="0.2">
      <c r="A7333" s="2"/>
    </row>
    <row r="7334" spans="1:1" x14ac:dyDescent="0.2">
      <c r="A7334" s="2"/>
    </row>
    <row r="7335" spans="1:1" x14ac:dyDescent="0.2">
      <c r="A7335" s="2"/>
    </row>
    <row r="7336" spans="1:1" x14ac:dyDescent="0.2">
      <c r="A7336" s="2"/>
    </row>
    <row r="7337" spans="1:1" x14ac:dyDescent="0.2">
      <c r="A7337" s="2"/>
    </row>
    <row r="7338" spans="1:1" x14ac:dyDescent="0.2">
      <c r="A7338" s="2"/>
    </row>
    <row r="7339" spans="1:1" x14ac:dyDescent="0.2">
      <c r="A7339" s="2"/>
    </row>
    <row r="7340" spans="1:1" x14ac:dyDescent="0.2">
      <c r="A7340" s="2"/>
    </row>
    <row r="7341" spans="1:1" x14ac:dyDescent="0.2">
      <c r="A7341" s="2"/>
    </row>
    <row r="7342" spans="1:1" x14ac:dyDescent="0.2">
      <c r="A7342" s="2"/>
    </row>
    <row r="7343" spans="1:1" x14ac:dyDescent="0.2">
      <c r="A7343" s="2"/>
    </row>
    <row r="7344" spans="1:1" x14ac:dyDescent="0.2">
      <c r="A7344" s="2"/>
    </row>
    <row r="7345" spans="1:1" x14ac:dyDescent="0.2">
      <c r="A7345" s="2"/>
    </row>
    <row r="7346" spans="1:1" x14ac:dyDescent="0.2">
      <c r="A7346" s="2"/>
    </row>
    <row r="7347" spans="1:1" x14ac:dyDescent="0.2">
      <c r="A7347" s="2"/>
    </row>
    <row r="7348" spans="1:1" x14ac:dyDescent="0.2">
      <c r="A7348" s="2"/>
    </row>
    <row r="7349" spans="1:1" x14ac:dyDescent="0.2">
      <c r="A7349" s="2"/>
    </row>
    <row r="7350" spans="1:1" x14ac:dyDescent="0.2">
      <c r="A7350" s="2"/>
    </row>
    <row r="7351" spans="1:1" x14ac:dyDescent="0.2">
      <c r="A7351" s="2"/>
    </row>
    <row r="7352" spans="1:1" x14ac:dyDescent="0.2">
      <c r="A7352" s="2"/>
    </row>
    <row r="7353" spans="1:1" x14ac:dyDescent="0.2">
      <c r="A7353" s="2"/>
    </row>
    <row r="7354" spans="1:1" x14ac:dyDescent="0.2">
      <c r="A7354" s="2"/>
    </row>
    <row r="7355" spans="1:1" x14ac:dyDescent="0.2">
      <c r="A7355" s="2"/>
    </row>
    <row r="7356" spans="1:1" x14ac:dyDescent="0.2">
      <c r="A7356" s="2"/>
    </row>
    <row r="7357" spans="1:1" x14ac:dyDescent="0.2">
      <c r="A7357" s="2"/>
    </row>
    <row r="7358" spans="1:1" x14ac:dyDescent="0.2">
      <c r="A7358" s="2"/>
    </row>
    <row r="7359" spans="1:1" x14ac:dyDescent="0.2">
      <c r="A7359" s="2"/>
    </row>
    <row r="7360" spans="1:1" x14ac:dyDescent="0.2">
      <c r="A7360" s="2"/>
    </row>
    <row r="7361" spans="1:1" x14ac:dyDescent="0.2">
      <c r="A7361" s="2"/>
    </row>
    <row r="7362" spans="1:1" x14ac:dyDescent="0.2">
      <c r="A7362" s="2"/>
    </row>
    <row r="7363" spans="1:1" x14ac:dyDescent="0.2">
      <c r="A7363" s="2"/>
    </row>
    <row r="7364" spans="1:1" x14ac:dyDescent="0.2">
      <c r="A7364" s="2"/>
    </row>
    <row r="7365" spans="1:1" x14ac:dyDescent="0.2">
      <c r="A7365" s="2"/>
    </row>
    <row r="7366" spans="1:1" x14ac:dyDescent="0.2">
      <c r="A7366" s="2"/>
    </row>
    <row r="7367" spans="1:1" x14ac:dyDescent="0.2">
      <c r="A7367" s="2"/>
    </row>
    <row r="7368" spans="1:1" x14ac:dyDescent="0.2">
      <c r="A7368" s="2"/>
    </row>
    <row r="7369" spans="1:1" x14ac:dyDescent="0.2">
      <c r="A7369" s="2"/>
    </row>
    <row r="7370" spans="1:1" x14ac:dyDescent="0.2">
      <c r="A7370" s="2"/>
    </row>
    <row r="7371" spans="1:1" x14ac:dyDescent="0.2">
      <c r="A7371" s="2"/>
    </row>
    <row r="7372" spans="1:1" x14ac:dyDescent="0.2">
      <c r="A7372" s="2"/>
    </row>
    <row r="7373" spans="1:1" x14ac:dyDescent="0.2">
      <c r="A7373" s="2"/>
    </row>
    <row r="7374" spans="1:1" x14ac:dyDescent="0.2">
      <c r="A7374" s="2"/>
    </row>
    <row r="7375" spans="1:1" x14ac:dyDescent="0.2">
      <c r="A7375" s="2"/>
    </row>
    <row r="7376" spans="1:1" x14ac:dyDescent="0.2">
      <c r="A7376" s="2"/>
    </row>
    <row r="7377" spans="1:1" x14ac:dyDescent="0.2">
      <c r="A7377" s="2"/>
    </row>
    <row r="7378" spans="1:1" x14ac:dyDescent="0.2">
      <c r="A7378" s="2"/>
    </row>
    <row r="7379" spans="1:1" x14ac:dyDescent="0.2">
      <c r="A7379" s="2"/>
    </row>
    <row r="7380" spans="1:1" x14ac:dyDescent="0.2">
      <c r="A7380" s="2"/>
    </row>
    <row r="7381" spans="1:1" x14ac:dyDescent="0.2">
      <c r="A7381" s="2"/>
    </row>
    <row r="7382" spans="1:1" x14ac:dyDescent="0.2">
      <c r="A7382" s="2"/>
    </row>
    <row r="7383" spans="1:1" x14ac:dyDescent="0.2">
      <c r="A7383" s="2"/>
    </row>
    <row r="7384" spans="1:1" x14ac:dyDescent="0.2">
      <c r="A7384" s="2"/>
    </row>
    <row r="7385" spans="1:1" x14ac:dyDescent="0.2">
      <c r="A7385" s="2"/>
    </row>
    <row r="7386" spans="1:1" x14ac:dyDescent="0.2">
      <c r="A7386" s="2"/>
    </row>
    <row r="7387" spans="1:1" x14ac:dyDescent="0.2">
      <c r="A7387" s="2"/>
    </row>
    <row r="7388" spans="1:1" x14ac:dyDescent="0.2">
      <c r="A7388" s="2"/>
    </row>
    <row r="7389" spans="1:1" x14ac:dyDescent="0.2">
      <c r="A7389" s="2"/>
    </row>
    <row r="7390" spans="1:1" x14ac:dyDescent="0.2">
      <c r="A7390" s="2"/>
    </row>
    <row r="7391" spans="1:1" x14ac:dyDescent="0.2">
      <c r="A7391" s="2"/>
    </row>
    <row r="7392" spans="1:1" x14ac:dyDescent="0.2">
      <c r="A7392" s="2"/>
    </row>
    <row r="7393" spans="1:1" x14ac:dyDescent="0.2">
      <c r="A7393" s="2"/>
    </row>
    <row r="7394" spans="1:1" x14ac:dyDescent="0.2">
      <c r="A7394" s="2"/>
    </row>
    <row r="7395" spans="1:1" x14ac:dyDescent="0.2">
      <c r="A7395" s="2"/>
    </row>
    <row r="7396" spans="1:1" x14ac:dyDescent="0.2">
      <c r="A7396" s="2"/>
    </row>
    <row r="7397" spans="1:1" x14ac:dyDescent="0.2">
      <c r="A7397" s="2"/>
    </row>
    <row r="7398" spans="1:1" x14ac:dyDescent="0.2">
      <c r="A7398" s="2"/>
    </row>
    <row r="7399" spans="1:1" x14ac:dyDescent="0.2">
      <c r="A7399" s="2"/>
    </row>
    <row r="7400" spans="1:1" x14ac:dyDescent="0.2">
      <c r="A7400" s="2"/>
    </row>
    <row r="7401" spans="1:1" x14ac:dyDescent="0.2">
      <c r="A7401" s="2"/>
    </row>
    <row r="7402" spans="1:1" x14ac:dyDescent="0.2">
      <c r="A7402" s="2"/>
    </row>
    <row r="7403" spans="1:1" x14ac:dyDescent="0.2">
      <c r="A7403" s="2"/>
    </row>
    <row r="7404" spans="1:1" x14ac:dyDescent="0.2">
      <c r="A7404" s="2"/>
    </row>
    <row r="7405" spans="1:1" x14ac:dyDescent="0.2">
      <c r="A7405" s="2"/>
    </row>
    <row r="7406" spans="1:1" x14ac:dyDescent="0.2">
      <c r="A7406" s="2"/>
    </row>
    <row r="7407" spans="1:1" x14ac:dyDescent="0.2">
      <c r="A7407" s="2"/>
    </row>
    <row r="7408" spans="1:1" x14ac:dyDescent="0.2">
      <c r="A7408" s="2"/>
    </row>
    <row r="7409" spans="1:1" x14ac:dyDescent="0.2">
      <c r="A7409" s="2"/>
    </row>
    <row r="7410" spans="1:1" x14ac:dyDescent="0.2">
      <c r="A7410" s="2"/>
    </row>
    <row r="7411" spans="1:1" x14ac:dyDescent="0.2">
      <c r="A7411" s="2"/>
    </row>
    <row r="7412" spans="1:1" x14ac:dyDescent="0.2">
      <c r="A7412" s="2"/>
    </row>
    <row r="7413" spans="1:1" x14ac:dyDescent="0.2">
      <c r="A7413" s="2"/>
    </row>
    <row r="7414" spans="1:1" x14ac:dyDescent="0.2">
      <c r="A7414" s="2"/>
    </row>
    <row r="7415" spans="1:1" x14ac:dyDescent="0.2">
      <c r="A7415" s="2"/>
    </row>
    <row r="7416" spans="1:1" x14ac:dyDescent="0.2">
      <c r="A7416" s="2"/>
    </row>
    <row r="7417" spans="1:1" x14ac:dyDescent="0.2">
      <c r="A7417" s="2"/>
    </row>
    <row r="7418" spans="1:1" x14ac:dyDescent="0.2">
      <c r="A7418" s="2"/>
    </row>
    <row r="7419" spans="1:1" x14ac:dyDescent="0.2">
      <c r="A7419" s="2"/>
    </row>
    <row r="7420" spans="1:1" x14ac:dyDescent="0.2">
      <c r="A7420" s="2"/>
    </row>
    <row r="7421" spans="1:1" x14ac:dyDescent="0.2">
      <c r="A7421" s="2"/>
    </row>
    <row r="7422" spans="1:1" x14ac:dyDescent="0.2">
      <c r="A7422" s="2"/>
    </row>
    <row r="7423" spans="1:1" x14ac:dyDescent="0.2">
      <c r="A7423" s="2"/>
    </row>
    <row r="7424" spans="1:1" x14ac:dyDescent="0.2">
      <c r="A7424" s="2"/>
    </row>
    <row r="7425" spans="1:1" x14ac:dyDescent="0.2">
      <c r="A7425" s="2"/>
    </row>
    <row r="7426" spans="1:1" x14ac:dyDescent="0.2">
      <c r="A7426" s="2"/>
    </row>
    <row r="7427" spans="1:1" x14ac:dyDescent="0.2">
      <c r="A7427" s="2"/>
    </row>
    <row r="7428" spans="1:1" x14ac:dyDescent="0.2">
      <c r="A7428" s="2"/>
    </row>
    <row r="7429" spans="1:1" x14ac:dyDescent="0.2">
      <c r="A7429" s="2"/>
    </row>
    <row r="7430" spans="1:1" x14ac:dyDescent="0.2">
      <c r="A7430" s="2"/>
    </row>
    <row r="7431" spans="1:1" x14ac:dyDescent="0.2">
      <c r="A7431" s="2"/>
    </row>
    <row r="7432" spans="1:1" x14ac:dyDescent="0.2">
      <c r="A7432" s="2"/>
    </row>
    <row r="7433" spans="1:1" x14ac:dyDescent="0.2">
      <c r="A7433" s="2"/>
    </row>
    <row r="7434" spans="1:1" x14ac:dyDescent="0.2">
      <c r="A7434" s="2"/>
    </row>
    <row r="7435" spans="1:1" x14ac:dyDescent="0.2">
      <c r="A7435" s="2"/>
    </row>
    <row r="7436" spans="1:1" x14ac:dyDescent="0.2">
      <c r="A7436" s="2"/>
    </row>
    <row r="7437" spans="1:1" x14ac:dyDescent="0.2">
      <c r="A7437" s="2"/>
    </row>
    <row r="7438" spans="1:1" x14ac:dyDescent="0.2">
      <c r="A7438" s="2"/>
    </row>
    <row r="7439" spans="1:1" x14ac:dyDescent="0.2">
      <c r="A7439" s="2"/>
    </row>
    <row r="7440" spans="1:1" x14ac:dyDescent="0.2">
      <c r="A7440" s="2"/>
    </row>
    <row r="7441" spans="1:1" x14ac:dyDescent="0.2">
      <c r="A7441" s="2"/>
    </row>
    <row r="7442" spans="1:1" x14ac:dyDescent="0.2">
      <c r="A7442" s="2"/>
    </row>
    <row r="7443" spans="1:1" x14ac:dyDescent="0.2">
      <c r="A7443" s="2"/>
    </row>
    <row r="7444" spans="1:1" x14ac:dyDescent="0.2">
      <c r="A7444" s="2"/>
    </row>
    <row r="7445" spans="1:1" x14ac:dyDescent="0.2">
      <c r="A7445" s="2"/>
    </row>
    <row r="7446" spans="1:1" x14ac:dyDescent="0.2">
      <c r="A7446" s="2"/>
    </row>
    <row r="7447" spans="1:1" x14ac:dyDescent="0.2">
      <c r="A7447" s="2"/>
    </row>
    <row r="7448" spans="1:1" x14ac:dyDescent="0.2">
      <c r="A7448" s="2"/>
    </row>
    <row r="7449" spans="1:1" x14ac:dyDescent="0.2">
      <c r="A7449" s="2"/>
    </row>
    <row r="7450" spans="1:1" x14ac:dyDescent="0.2">
      <c r="A7450" s="2"/>
    </row>
    <row r="7451" spans="1:1" x14ac:dyDescent="0.2">
      <c r="A7451" s="2"/>
    </row>
    <row r="7452" spans="1:1" x14ac:dyDescent="0.2">
      <c r="A7452" s="2"/>
    </row>
    <row r="7453" spans="1:1" x14ac:dyDescent="0.2">
      <c r="A7453" s="2"/>
    </row>
    <row r="7454" spans="1:1" x14ac:dyDescent="0.2">
      <c r="A7454" s="2"/>
    </row>
    <row r="7455" spans="1:1" x14ac:dyDescent="0.2">
      <c r="A7455" s="2"/>
    </row>
    <row r="7456" spans="1:1" x14ac:dyDescent="0.2">
      <c r="A7456" s="2"/>
    </row>
    <row r="7457" spans="1:1" x14ac:dyDescent="0.2">
      <c r="A7457" s="2"/>
    </row>
    <row r="7458" spans="1:1" x14ac:dyDescent="0.2">
      <c r="A7458" s="2"/>
    </row>
    <row r="7459" spans="1:1" x14ac:dyDescent="0.2">
      <c r="A7459" s="2"/>
    </row>
    <row r="7460" spans="1:1" x14ac:dyDescent="0.2">
      <c r="A7460" s="2"/>
    </row>
    <row r="7461" spans="1:1" x14ac:dyDescent="0.2">
      <c r="A7461" s="2"/>
    </row>
    <row r="7462" spans="1:1" x14ac:dyDescent="0.2">
      <c r="A7462" s="2"/>
    </row>
    <row r="7463" spans="1:1" x14ac:dyDescent="0.2">
      <c r="A7463" s="2"/>
    </row>
    <row r="7464" spans="1:1" x14ac:dyDescent="0.2">
      <c r="A7464" s="2"/>
    </row>
    <row r="7465" spans="1:1" x14ac:dyDescent="0.2">
      <c r="A7465" s="2"/>
    </row>
    <row r="7466" spans="1:1" x14ac:dyDescent="0.2">
      <c r="A7466" s="2"/>
    </row>
    <row r="7467" spans="1:1" x14ac:dyDescent="0.2">
      <c r="A7467" s="2"/>
    </row>
    <row r="7468" spans="1:1" x14ac:dyDescent="0.2">
      <c r="A7468" s="2"/>
    </row>
    <row r="7469" spans="1:1" x14ac:dyDescent="0.2">
      <c r="A7469" s="2"/>
    </row>
    <row r="7470" spans="1:1" x14ac:dyDescent="0.2">
      <c r="A7470" s="2"/>
    </row>
    <row r="7471" spans="1:1" x14ac:dyDescent="0.2">
      <c r="A7471" s="2"/>
    </row>
    <row r="7472" spans="1:1" x14ac:dyDescent="0.2">
      <c r="A7472" s="2"/>
    </row>
    <row r="7473" spans="1:1" x14ac:dyDescent="0.2">
      <c r="A7473" s="2"/>
    </row>
    <row r="7474" spans="1:1" x14ac:dyDescent="0.2">
      <c r="A7474" s="2"/>
    </row>
    <row r="7475" spans="1:1" x14ac:dyDescent="0.2">
      <c r="A7475" s="2"/>
    </row>
    <row r="7476" spans="1:1" x14ac:dyDescent="0.2">
      <c r="A7476" s="2"/>
    </row>
    <row r="7477" spans="1:1" x14ac:dyDescent="0.2">
      <c r="A7477" s="2"/>
    </row>
    <row r="7478" spans="1:1" x14ac:dyDescent="0.2">
      <c r="A7478" s="2"/>
    </row>
    <row r="7479" spans="1:1" x14ac:dyDescent="0.2">
      <c r="A7479" s="2"/>
    </row>
    <row r="7480" spans="1:1" x14ac:dyDescent="0.2">
      <c r="A7480" s="2"/>
    </row>
    <row r="7481" spans="1:1" x14ac:dyDescent="0.2">
      <c r="A7481" s="2"/>
    </row>
    <row r="7482" spans="1:1" x14ac:dyDescent="0.2">
      <c r="A7482" s="2"/>
    </row>
    <row r="7483" spans="1:1" x14ac:dyDescent="0.2">
      <c r="A7483" s="2"/>
    </row>
    <row r="7484" spans="1:1" x14ac:dyDescent="0.2">
      <c r="A7484" s="2"/>
    </row>
    <row r="7485" spans="1:1" x14ac:dyDescent="0.2">
      <c r="A7485" s="2"/>
    </row>
    <row r="7486" spans="1:1" x14ac:dyDescent="0.2">
      <c r="A7486" s="2"/>
    </row>
    <row r="7487" spans="1:1" x14ac:dyDescent="0.2">
      <c r="A7487" s="2"/>
    </row>
    <row r="7488" spans="1:1" x14ac:dyDescent="0.2">
      <c r="A7488" s="2"/>
    </row>
    <row r="7489" spans="1:1" x14ac:dyDescent="0.2">
      <c r="A7489" s="2"/>
    </row>
    <row r="7490" spans="1:1" x14ac:dyDescent="0.2">
      <c r="A7490" s="2"/>
    </row>
    <row r="7491" spans="1:1" x14ac:dyDescent="0.2">
      <c r="A7491" s="2"/>
    </row>
    <row r="7492" spans="1:1" x14ac:dyDescent="0.2">
      <c r="A7492" s="2"/>
    </row>
    <row r="7493" spans="1:1" x14ac:dyDescent="0.2">
      <c r="A7493" s="2"/>
    </row>
    <row r="7494" spans="1:1" x14ac:dyDescent="0.2">
      <c r="A7494" s="2"/>
    </row>
    <row r="7495" spans="1:1" x14ac:dyDescent="0.2">
      <c r="A7495" s="2"/>
    </row>
    <row r="7496" spans="1:1" x14ac:dyDescent="0.2">
      <c r="A7496" s="2"/>
    </row>
    <row r="7497" spans="1:1" x14ac:dyDescent="0.2">
      <c r="A7497" s="2"/>
    </row>
    <row r="7498" spans="1:1" x14ac:dyDescent="0.2">
      <c r="A7498" s="2"/>
    </row>
    <row r="7499" spans="1:1" x14ac:dyDescent="0.2">
      <c r="A7499" s="2"/>
    </row>
    <row r="7500" spans="1:1" x14ac:dyDescent="0.2">
      <c r="A7500" s="2"/>
    </row>
    <row r="7501" spans="1:1" x14ac:dyDescent="0.2">
      <c r="A7501" s="2"/>
    </row>
    <row r="7502" spans="1:1" x14ac:dyDescent="0.2">
      <c r="A7502" s="2"/>
    </row>
    <row r="7503" spans="1:1" x14ac:dyDescent="0.2">
      <c r="A7503" s="2"/>
    </row>
    <row r="7504" spans="1:1" x14ac:dyDescent="0.2">
      <c r="A7504" s="2"/>
    </row>
    <row r="7505" spans="1:1" x14ac:dyDescent="0.2">
      <c r="A7505" s="2"/>
    </row>
    <row r="7506" spans="1:1" x14ac:dyDescent="0.2">
      <c r="A7506" s="2"/>
    </row>
    <row r="7507" spans="1:1" x14ac:dyDescent="0.2">
      <c r="A7507" s="2"/>
    </row>
    <row r="7508" spans="1:1" x14ac:dyDescent="0.2">
      <c r="A7508" s="2"/>
    </row>
    <row r="7509" spans="1:1" x14ac:dyDescent="0.2">
      <c r="A7509" s="2"/>
    </row>
    <row r="7510" spans="1:1" x14ac:dyDescent="0.2">
      <c r="A7510" s="2"/>
    </row>
    <row r="7511" spans="1:1" x14ac:dyDescent="0.2">
      <c r="A7511" s="2"/>
    </row>
    <row r="7512" spans="1:1" x14ac:dyDescent="0.2">
      <c r="A7512" s="2"/>
    </row>
    <row r="7513" spans="1:1" x14ac:dyDescent="0.2">
      <c r="A7513" s="2"/>
    </row>
    <row r="7514" spans="1:1" x14ac:dyDescent="0.2">
      <c r="A7514" s="2"/>
    </row>
    <row r="7515" spans="1:1" x14ac:dyDescent="0.2">
      <c r="A7515" s="2"/>
    </row>
    <row r="7516" spans="1:1" x14ac:dyDescent="0.2">
      <c r="A7516" s="2"/>
    </row>
    <row r="7517" spans="1:1" x14ac:dyDescent="0.2">
      <c r="A7517" s="2"/>
    </row>
    <row r="7518" spans="1:1" x14ac:dyDescent="0.2">
      <c r="A7518" s="2"/>
    </row>
    <row r="7519" spans="1:1" x14ac:dyDescent="0.2">
      <c r="A7519" s="2"/>
    </row>
    <row r="7520" spans="1:1" x14ac:dyDescent="0.2">
      <c r="A7520" s="2"/>
    </row>
    <row r="7521" spans="1:1" x14ac:dyDescent="0.2">
      <c r="A7521" s="2"/>
    </row>
    <row r="7522" spans="1:1" x14ac:dyDescent="0.2">
      <c r="A7522" s="2"/>
    </row>
    <row r="7523" spans="1:1" x14ac:dyDescent="0.2">
      <c r="A7523" s="2"/>
    </row>
    <row r="7524" spans="1:1" x14ac:dyDescent="0.2">
      <c r="A7524" s="2"/>
    </row>
    <row r="7525" spans="1:1" x14ac:dyDescent="0.2">
      <c r="A7525" s="2"/>
    </row>
    <row r="7526" spans="1:1" x14ac:dyDescent="0.2">
      <c r="A7526" s="2"/>
    </row>
    <row r="7527" spans="1:1" x14ac:dyDescent="0.2">
      <c r="A7527" s="2"/>
    </row>
    <row r="7528" spans="1:1" x14ac:dyDescent="0.2">
      <c r="A7528" s="2"/>
    </row>
    <row r="7529" spans="1:1" x14ac:dyDescent="0.2">
      <c r="A7529" s="2"/>
    </row>
    <row r="7530" spans="1:1" x14ac:dyDescent="0.2">
      <c r="A7530" s="2"/>
    </row>
    <row r="7531" spans="1:1" x14ac:dyDescent="0.2">
      <c r="A7531" s="2"/>
    </row>
    <row r="7532" spans="1:1" x14ac:dyDescent="0.2">
      <c r="A7532" s="2"/>
    </row>
    <row r="7533" spans="1:1" x14ac:dyDescent="0.2">
      <c r="A7533" s="2"/>
    </row>
    <row r="7534" spans="1:1" x14ac:dyDescent="0.2">
      <c r="A7534" s="2"/>
    </row>
    <row r="7535" spans="1:1" x14ac:dyDescent="0.2">
      <c r="A7535" s="2"/>
    </row>
    <row r="7536" spans="1:1" x14ac:dyDescent="0.2">
      <c r="A7536" s="2"/>
    </row>
    <row r="7537" spans="1:1" x14ac:dyDescent="0.2">
      <c r="A7537" s="2"/>
    </row>
    <row r="7538" spans="1:1" x14ac:dyDescent="0.2">
      <c r="A7538" s="2"/>
    </row>
    <row r="7539" spans="1:1" x14ac:dyDescent="0.2">
      <c r="A7539" s="2"/>
    </row>
    <row r="7540" spans="1:1" x14ac:dyDescent="0.2">
      <c r="A7540" s="2"/>
    </row>
    <row r="7541" spans="1:1" x14ac:dyDescent="0.2">
      <c r="A7541" s="2"/>
    </row>
    <row r="7542" spans="1:1" x14ac:dyDescent="0.2">
      <c r="A7542" s="2"/>
    </row>
    <row r="7543" spans="1:1" x14ac:dyDescent="0.2">
      <c r="A7543" s="2"/>
    </row>
    <row r="7544" spans="1:1" x14ac:dyDescent="0.2">
      <c r="A7544" s="2"/>
    </row>
    <row r="7545" spans="1:1" x14ac:dyDescent="0.2">
      <c r="A7545" s="2"/>
    </row>
    <row r="7546" spans="1:1" x14ac:dyDescent="0.2">
      <c r="A7546" s="2"/>
    </row>
    <row r="7547" spans="1:1" x14ac:dyDescent="0.2">
      <c r="A7547" s="2"/>
    </row>
    <row r="7548" spans="1:1" x14ac:dyDescent="0.2">
      <c r="A7548" s="2"/>
    </row>
    <row r="7549" spans="1:1" x14ac:dyDescent="0.2">
      <c r="A7549" s="2"/>
    </row>
    <row r="7550" spans="1:1" x14ac:dyDescent="0.2">
      <c r="A7550" s="2"/>
    </row>
    <row r="7551" spans="1:1" x14ac:dyDescent="0.2">
      <c r="A7551" s="2"/>
    </row>
    <row r="7552" spans="1:1" x14ac:dyDescent="0.2">
      <c r="A7552" s="2"/>
    </row>
    <row r="7553" spans="1:1" x14ac:dyDescent="0.2">
      <c r="A7553" s="2"/>
    </row>
    <row r="7554" spans="1:1" x14ac:dyDescent="0.2">
      <c r="A7554" s="2"/>
    </row>
    <row r="7555" spans="1:1" x14ac:dyDescent="0.2">
      <c r="A7555" s="2"/>
    </row>
    <row r="7556" spans="1:1" x14ac:dyDescent="0.2">
      <c r="A7556" s="2"/>
    </row>
    <row r="7557" spans="1:1" x14ac:dyDescent="0.2">
      <c r="A7557" s="2"/>
    </row>
    <row r="7558" spans="1:1" x14ac:dyDescent="0.2">
      <c r="A7558" s="2"/>
    </row>
    <row r="7559" spans="1:1" x14ac:dyDescent="0.2">
      <c r="A7559" s="2"/>
    </row>
    <row r="7560" spans="1:1" x14ac:dyDescent="0.2">
      <c r="A7560" s="2"/>
    </row>
    <row r="7561" spans="1:1" x14ac:dyDescent="0.2">
      <c r="A7561" s="2"/>
    </row>
    <row r="7562" spans="1:1" x14ac:dyDescent="0.2">
      <c r="A7562" s="2"/>
    </row>
    <row r="7563" spans="1:1" x14ac:dyDescent="0.2">
      <c r="A7563" s="2"/>
    </row>
    <row r="7564" spans="1:1" x14ac:dyDescent="0.2">
      <c r="A7564" s="2"/>
    </row>
    <row r="7565" spans="1:1" x14ac:dyDescent="0.2">
      <c r="A7565" s="2"/>
    </row>
    <row r="7566" spans="1:1" x14ac:dyDescent="0.2">
      <c r="A7566" s="2"/>
    </row>
    <row r="7567" spans="1:1" x14ac:dyDescent="0.2">
      <c r="A7567" s="2"/>
    </row>
    <row r="7568" spans="1:1" x14ac:dyDescent="0.2">
      <c r="A7568" s="2"/>
    </row>
    <row r="7569" spans="1:1" x14ac:dyDescent="0.2">
      <c r="A7569" s="2"/>
    </row>
    <row r="7570" spans="1:1" x14ac:dyDescent="0.2">
      <c r="A7570" s="2"/>
    </row>
    <row r="7571" spans="1:1" x14ac:dyDescent="0.2">
      <c r="A7571" s="2"/>
    </row>
    <row r="7572" spans="1:1" x14ac:dyDescent="0.2">
      <c r="A7572" s="2"/>
    </row>
    <row r="7573" spans="1:1" x14ac:dyDescent="0.2">
      <c r="A7573" s="2"/>
    </row>
    <row r="7574" spans="1:1" x14ac:dyDescent="0.2">
      <c r="A7574" s="2"/>
    </row>
    <row r="7575" spans="1:1" x14ac:dyDescent="0.2">
      <c r="A7575" s="2"/>
    </row>
    <row r="7576" spans="1:1" x14ac:dyDescent="0.2">
      <c r="A7576" s="2"/>
    </row>
    <row r="7577" spans="1:1" x14ac:dyDescent="0.2">
      <c r="A7577" s="2"/>
    </row>
    <row r="7578" spans="1:1" x14ac:dyDescent="0.2">
      <c r="A7578" s="2"/>
    </row>
    <row r="7579" spans="1:1" x14ac:dyDescent="0.2">
      <c r="A7579" s="2"/>
    </row>
    <row r="7580" spans="1:1" x14ac:dyDescent="0.2">
      <c r="A7580" s="2"/>
    </row>
    <row r="7581" spans="1:1" x14ac:dyDescent="0.2">
      <c r="A7581" s="2"/>
    </row>
    <row r="7582" spans="1:1" x14ac:dyDescent="0.2">
      <c r="A7582" s="2"/>
    </row>
    <row r="7583" spans="1:1" x14ac:dyDescent="0.2">
      <c r="A7583" s="2"/>
    </row>
    <row r="7584" spans="1:1" x14ac:dyDescent="0.2">
      <c r="A7584" s="2"/>
    </row>
    <row r="7585" spans="1:1" x14ac:dyDescent="0.2">
      <c r="A7585" s="2"/>
    </row>
    <row r="7586" spans="1:1" x14ac:dyDescent="0.2">
      <c r="A7586" s="2"/>
    </row>
    <row r="7587" spans="1:1" x14ac:dyDescent="0.2">
      <c r="A7587" s="2"/>
    </row>
    <row r="7588" spans="1:1" x14ac:dyDescent="0.2">
      <c r="A7588" s="2"/>
    </row>
    <row r="7589" spans="1:1" x14ac:dyDescent="0.2">
      <c r="A7589" s="2"/>
    </row>
    <row r="7590" spans="1:1" x14ac:dyDescent="0.2">
      <c r="A7590" s="2"/>
    </row>
    <row r="7591" spans="1:1" x14ac:dyDescent="0.2">
      <c r="A7591" s="2"/>
    </row>
    <row r="7592" spans="1:1" x14ac:dyDescent="0.2">
      <c r="A7592" s="2"/>
    </row>
    <row r="7593" spans="1:1" x14ac:dyDescent="0.2">
      <c r="A7593" s="2"/>
    </row>
    <row r="7594" spans="1:1" x14ac:dyDescent="0.2">
      <c r="A7594" s="2"/>
    </row>
    <row r="7595" spans="1:1" x14ac:dyDescent="0.2">
      <c r="A7595" s="2"/>
    </row>
    <row r="7596" spans="1:1" x14ac:dyDescent="0.2">
      <c r="A7596" s="2"/>
    </row>
    <row r="7597" spans="1:1" x14ac:dyDescent="0.2">
      <c r="A7597" s="2"/>
    </row>
    <row r="7598" spans="1:1" x14ac:dyDescent="0.2">
      <c r="A7598" s="2"/>
    </row>
    <row r="7599" spans="1:1" x14ac:dyDescent="0.2">
      <c r="A7599" s="2"/>
    </row>
    <row r="7600" spans="1:1" x14ac:dyDescent="0.2">
      <c r="A7600" s="2"/>
    </row>
    <row r="7601" spans="1:1" x14ac:dyDescent="0.2">
      <c r="A7601" s="2"/>
    </row>
    <row r="7602" spans="1:1" x14ac:dyDescent="0.2">
      <c r="A7602" s="2"/>
    </row>
    <row r="7603" spans="1:1" x14ac:dyDescent="0.2">
      <c r="A7603" s="2"/>
    </row>
    <row r="7604" spans="1:1" x14ac:dyDescent="0.2">
      <c r="A7604" s="2"/>
    </row>
    <row r="7605" spans="1:1" x14ac:dyDescent="0.2">
      <c r="A7605" s="2"/>
    </row>
    <row r="7606" spans="1:1" x14ac:dyDescent="0.2">
      <c r="A7606" s="2"/>
    </row>
    <row r="7607" spans="1:1" x14ac:dyDescent="0.2">
      <c r="A7607" s="2"/>
    </row>
    <row r="7608" spans="1:1" x14ac:dyDescent="0.2">
      <c r="A7608" s="2"/>
    </row>
    <row r="7609" spans="1:1" x14ac:dyDescent="0.2">
      <c r="A7609" s="2"/>
    </row>
    <row r="7610" spans="1:1" x14ac:dyDescent="0.2">
      <c r="A7610" s="2"/>
    </row>
    <row r="7611" spans="1:1" x14ac:dyDescent="0.2">
      <c r="A7611" s="2"/>
    </row>
    <row r="7612" spans="1:1" x14ac:dyDescent="0.2">
      <c r="A7612" s="2"/>
    </row>
    <row r="7613" spans="1:1" x14ac:dyDescent="0.2">
      <c r="A7613" s="2"/>
    </row>
    <row r="7614" spans="1:1" x14ac:dyDescent="0.2">
      <c r="A7614" s="2"/>
    </row>
    <row r="7615" spans="1:1" x14ac:dyDescent="0.2">
      <c r="A7615" s="2"/>
    </row>
    <row r="7616" spans="1:1" x14ac:dyDescent="0.2">
      <c r="A7616" s="2"/>
    </row>
    <row r="7617" spans="1:1" x14ac:dyDescent="0.2">
      <c r="A7617" s="2"/>
    </row>
    <row r="7618" spans="1:1" x14ac:dyDescent="0.2">
      <c r="A7618" s="2"/>
    </row>
    <row r="7619" spans="1:1" x14ac:dyDescent="0.2">
      <c r="A7619" s="2"/>
    </row>
    <row r="7620" spans="1:1" x14ac:dyDescent="0.2">
      <c r="A7620" s="2"/>
    </row>
    <row r="7621" spans="1:1" x14ac:dyDescent="0.2">
      <c r="A7621" s="2"/>
    </row>
    <row r="7622" spans="1:1" x14ac:dyDescent="0.2">
      <c r="A7622" s="2"/>
    </row>
    <row r="7623" spans="1:1" x14ac:dyDescent="0.2">
      <c r="A7623" s="2"/>
    </row>
    <row r="7624" spans="1:1" x14ac:dyDescent="0.2">
      <c r="A7624" s="2"/>
    </row>
    <row r="7625" spans="1:1" x14ac:dyDescent="0.2">
      <c r="A7625" s="2"/>
    </row>
    <row r="7626" spans="1:1" x14ac:dyDescent="0.2">
      <c r="A7626" s="2"/>
    </row>
    <row r="7627" spans="1:1" x14ac:dyDescent="0.2">
      <c r="A7627" s="2"/>
    </row>
    <row r="7628" spans="1:1" x14ac:dyDescent="0.2">
      <c r="A7628" s="2"/>
    </row>
    <row r="7629" spans="1:1" x14ac:dyDescent="0.2">
      <c r="A7629" s="2"/>
    </row>
    <row r="7630" spans="1:1" x14ac:dyDescent="0.2">
      <c r="A7630" s="2"/>
    </row>
    <row r="7631" spans="1:1" x14ac:dyDescent="0.2">
      <c r="A7631" s="2"/>
    </row>
    <row r="7632" spans="1:1" x14ac:dyDescent="0.2">
      <c r="A7632" s="2"/>
    </row>
    <row r="7633" spans="1:1" x14ac:dyDescent="0.2">
      <c r="A7633" s="2"/>
    </row>
    <row r="7634" spans="1:1" x14ac:dyDescent="0.2">
      <c r="A7634" s="2"/>
    </row>
    <row r="7635" spans="1:1" x14ac:dyDescent="0.2">
      <c r="A7635" s="2"/>
    </row>
    <row r="7636" spans="1:1" x14ac:dyDescent="0.2">
      <c r="A7636" s="2"/>
    </row>
    <row r="7637" spans="1:1" x14ac:dyDescent="0.2">
      <c r="A7637" s="2"/>
    </row>
    <row r="7638" spans="1:1" x14ac:dyDescent="0.2">
      <c r="A7638" s="2"/>
    </row>
    <row r="7639" spans="1:1" x14ac:dyDescent="0.2">
      <c r="A7639" s="2"/>
    </row>
    <row r="7640" spans="1:1" x14ac:dyDescent="0.2">
      <c r="A7640" s="2"/>
    </row>
    <row r="7641" spans="1:1" x14ac:dyDescent="0.2">
      <c r="A7641" s="2"/>
    </row>
    <row r="7642" spans="1:1" x14ac:dyDescent="0.2">
      <c r="A7642" s="2"/>
    </row>
    <row r="7643" spans="1:1" x14ac:dyDescent="0.2">
      <c r="A7643" s="2"/>
    </row>
    <row r="7644" spans="1:1" x14ac:dyDescent="0.2">
      <c r="A7644" s="2"/>
    </row>
    <row r="7645" spans="1:1" x14ac:dyDescent="0.2">
      <c r="A7645" s="2"/>
    </row>
    <row r="7646" spans="1:1" x14ac:dyDescent="0.2">
      <c r="A7646" s="2"/>
    </row>
    <row r="7647" spans="1:1" x14ac:dyDescent="0.2">
      <c r="A7647" s="2"/>
    </row>
    <row r="7648" spans="1:1" x14ac:dyDescent="0.2">
      <c r="A7648" s="2"/>
    </row>
    <row r="7649" spans="1:1" x14ac:dyDescent="0.2">
      <c r="A7649" s="2"/>
    </row>
    <row r="7650" spans="1:1" x14ac:dyDescent="0.2">
      <c r="A7650" s="2"/>
    </row>
    <row r="7651" spans="1:1" x14ac:dyDescent="0.2">
      <c r="A7651" s="2"/>
    </row>
    <row r="7652" spans="1:1" x14ac:dyDescent="0.2">
      <c r="A7652" s="2"/>
    </row>
    <row r="7653" spans="1:1" x14ac:dyDescent="0.2">
      <c r="A7653" s="2"/>
    </row>
    <row r="7654" spans="1:1" x14ac:dyDescent="0.2">
      <c r="A7654" s="2"/>
    </row>
    <row r="7655" spans="1:1" x14ac:dyDescent="0.2">
      <c r="A7655" s="2"/>
    </row>
    <row r="7656" spans="1:1" x14ac:dyDescent="0.2">
      <c r="A7656" s="2"/>
    </row>
    <row r="7657" spans="1:1" x14ac:dyDescent="0.2">
      <c r="A7657" s="2"/>
    </row>
    <row r="7658" spans="1:1" x14ac:dyDescent="0.2">
      <c r="A7658" s="2"/>
    </row>
    <row r="7659" spans="1:1" x14ac:dyDescent="0.2">
      <c r="A7659" s="2"/>
    </row>
    <row r="7660" spans="1:1" x14ac:dyDescent="0.2">
      <c r="A7660" s="2"/>
    </row>
    <row r="7661" spans="1:1" x14ac:dyDescent="0.2">
      <c r="A7661" s="2"/>
    </row>
    <row r="7662" spans="1:1" x14ac:dyDescent="0.2">
      <c r="A7662" s="2"/>
    </row>
    <row r="7663" spans="1:1" x14ac:dyDescent="0.2">
      <c r="A7663" s="2"/>
    </row>
    <row r="7664" spans="1:1" x14ac:dyDescent="0.2">
      <c r="A7664" s="2"/>
    </row>
    <row r="7665" spans="1:1" x14ac:dyDescent="0.2">
      <c r="A7665" s="2"/>
    </row>
    <row r="7666" spans="1:1" x14ac:dyDescent="0.2">
      <c r="A7666" s="2"/>
    </row>
    <row r="7667" spans="1:1" x14ac:dyDescent="0.2">
      <c r="A7667" s="2"/>
    </row>
    <row r="7668" spans="1:1" x14ac:dyDescent="0.2">
      <c r="A7668" s="2"/>
    </row>
    <row r="7669" spans="1:1" x14ac:dyDescent="0.2">
      <c r="A7669" s="2"/>
    </row>
    <row r="7670" spans="1:1" x14ac:dyDescent="0.2">
      <c r="A7670" s="2"/>
    </row>
    <row r="7671" spans="1:1" x14ac:dyDescent="0.2">
      <c r="A7671" s="2"/>
    </row>
    <row r="7672" spans="1:1" x14ac:dyDescent="0.2">
      <c r="A7672" s="2"/>
    </row>
    <row r="7673" spans="1:1" x14ac:dyDescent="0.2">
      <c r="A7673" s="2"/>
    </row>
    <row r="7674" spans="1:1" x14ac:dyDescent="0.2">
      <c r="A7674" s="2"/>
    </row>
    <row r="7675" spans="1:1" x14ac:dyDescent="0.2">
      <c r="A7675" s="2"/>
    </row>
    <row r="7676" spans="1:1" x14ac:dyDescent="0.2">
      <c r="A7676" s="2"/>
    </row>
    <row r="7677" spans="1:1" x14ac:dyDescent="0.2">
      <c r="A7677" s="2"/>
    </row>
    <row r="7678" spans="1:1" x14ac:dyDescent="0.2">
      <c r="A7678" s="2"/>
    </row>
    <row r="7679" spans="1:1" x14ac:dyDescent="0.2">
      <c r="A7679" s="2"/>
    </row>
    <row r="7680" spans="1:1" x14ac:dyDescent="0.2">
      <c r="A7680" s="2"/>
    </row>
    <row r="7681" spans="1:1" x14ac:dyDescent="0.2">
      <c r="A7681" s="2"/>
    </row>
    <row r="7682" spans="1:1" x14ac:dyDescent="0.2">
      <c r="A7682" s="2"/>
    </row>
    <row r="7683" spans="1:1" x14ac:dyDescent="0.2">
      <c r="A7683" s="2"/>
    </row>
    <row r="7684" spans="1:1" x14ac:dyDescent="0.2">
      <c r="A7684" s="2"/>
    </row>
    <row r="7685" spans="1:1" x14ac:dyDescent="0.2">
      <c r="A7685" s="2"/>
    </row>
    <row r="7686" spans="1:1" x14ac:dyDescent="0.2">
      <c r="A7686" s="2"/>
    </row>
    <row r="7687" spans="1:1" x14ac:dyDescent="0.2">
      <c r="A7687" s="2"/>
    </row>
    <row r="7688" spans="1:1" x14ac:dyDescent="0.2">
      <c r="A7688" s="2"/>
    </row>
    <row r="7689" spans="1:1" x14ac:dyDescent="0.2">
      <c r="A7689" s="2"/>
    </row>
    <row r="7690" spans="1:1" x14ac:dyDescent="0.2">
      <c r="A7690" s="2"/>
    </row>
    <row r="7691" spans="1:1" x14ac:dyDescent="0.2">
      <c r="A7691" s="2"/>
    </row>
    <row r="7692" spans="1:1" x14ac:dyDescent="0.2">
      <c r="A7692" s="2"/>
    </row>
    <row r="7693" spans="1:1" x14ac:dyDescent="0.2">
      <c r="A7693" s="2"/>
    </row>
    <row r="7694" spans="1:1" x14ac:dyDescent="0.2">
      <c r="A7694" s="2"/>
    </row>
    <row r="7695" spans="1:1" x14ac:dyDescent="0.2">
      <c r="A7695" s="2"/>
    </row>
    <row r="7696" spans="1:1" x14ac:dyDescent="0.2">
      <c r="A7696" s="2"/>
    </row>
    <row r="7697" spans="1:1" x14ac:dyDescent="0.2">
      <c r="A7697" s="2"/>
    </row>
    <row r="7698" spans="1:1" x14ac:dyDescent="0.2">
      <c r="A7698" s="2"/>
    </row>
    <row r="7699" spans="1:1" x14ac:dyDescent="0.2">
      <c r="A7699" s="2"/>
    </row>
    <row r="7700" spans="1:1" x14ac:dyDescent="0.2">
      <c r="A7700" s="2"/>
    </row>
    <row r="7701" spans="1:1" x14ac:dyDescent="0.2">
      <c r="A7701" s="2"/>
    </row>
    <row r="7702" spans="1:1" x14ac:dyDescent="0.2">
      <c r="A7702" s="2"/>
    </row>
    <row r="7703" spans="1:1" x14ac:dyDescent="0.2">
      <c r="A7703" s="2"/>
    </row>
    <row r="7704" spans="1:1" x14ac:dyDescent="0.2">
      <c r="A7704" s="2"/>
    </row>
    <row r="7705" spans="1:1" x14ac:dyDescent="0.2">
      <c r="A7705" s="2"/>
    </row>
    <row r="7706" spans="1:1" x14ac:dyDescent="0.2">
      <c r="A7706" s="2"/>
    </row>
    <row r="7707" spans="1:1" x14ac:dyDescent="0.2">
      <c r="A7707" s="2"/>
    </row>
    <row r="7708" spans="1:1" x14ac:dyDescent="0.2">
      <c r="A7708" s="2"/>
    </row>
    <row r="7709" spans="1:1" x14ac:dyDescent="0.2">
      <c r="A7709" s="2"/>
    </row>
    <row r="7710" spans="1:1" x14ac:dyDescent="0.2">
      <c r="A7710" s="2"/>
    </row>
    <row r="7711" spans="1:1" x14ac:dyDescent="0.2">
      <c r="A7711" s="2"/>
    </row>
    <row r="7712" spans="1:1" x14ac:dyDescent="0.2">
      <c r="A7712" s="2"/>
    </row>
    <row r="7713" spans="1:1" x14ac:dyDescent="0.2">
      <c r="A7713" s="2"/>
    </row>
    <row r="7714" spans="1:1" x14ac:dyDescent="0.2">
      <c r="A7714" s="2"/>
    </row>
    <row r="7715" spans="1:1" x14ac:dyDescent="0.2">
      <c r="A7715" s="2"/>
    </row>
    <row r="7716" spans="1:1" x14ac:dyDescent="0.2">
      <c r="A7716" s="2"/>
    </row>
    <row r="7717" spans="1:1" x14ac:dyDescent="0.2">
      <c r="A7717" s="2"/>
    </row>
    <row r="7718" spans="1:1" x14ac:dyDescent="0.2">
      <c r="A7718" s="2"/>
    </row>
    <row r="7719" spans="1:1" x14ac:dyDescent="0.2">
      <c r="A7719" s="2"/>
    </row>
    <row r="7720" spans="1:1" x14ac:dyDescent="0.2">
      <c r="A7720" s="2"/>
    </row>
    <row r="7721" spans="1:1" x14ac:dyDescent="0.2">
      <c r="A7721" s="2"/>
    </row>
    <row r="7722" spans="1:1" x14ac:dyDescent="0.2">
      <c r="A7722" s="2"/>
    </row>
    <row r="7723" spans="1:1" x14ac:dyDescent="0.2">
      <c r="A7723" s="2"/>
    </row>
    <row r="7724" spans="1:1" x14ac:dyDescent="0.2">
      <c r="A7724" s="2"/>
    </row>
    <row r="7725" spans="1:1" x14ac:dyDescent="0.2">
      <c r="A7725" s="2"/>
    </row>
    <row r="7726" spans="1:1" x14ac:dyDescent="0.2">
      <c r="A7726" s="2"/>
    </row>
    <row r="7727" spans="1:1" x14ac:dyDescent="0.2">
      <c r="A7727" s="2"/>
    </row>
    <row r="7728" spans="1:1" x14ac:dyDescent="0.2">
      <c r="A7728" s="2"/>
    </row>
    <row r="7729" spans="1:1" x14ac:dyDescent="0.2">
      <c r="A7729" s="2"/>
    </row>
    <row r="7730" spans="1:1" x14ac:dyDescent="0.2">
      <c r="A7730" s="2"/>
    </row>
    <row r="7731" spans="1:1" x14ac:dyDescent="0.2">
      <c r="A7731" s="2"/>
    </row>
    <row r="7732" spans="1:1" x14ac:dyDescent="0.2">
      <c r="A7732" s="2"/>
    </row>
    <row r="7733" spans="1:1" x14ac:dyDescent="0.2">
      <c r="A7733" s="2"/>
    </row>
    <row r="7734" spans="1:1" x14ac:dyDescent="0.2">
      <c r="A7734" s="2"/>
    </row>
    <row r="7735" spans="1:1" x14ac:dyDescent="0.2">
      <c r="A7735" s="2"/>
    </row>
    <row r="7736" spans="1:1" x14ac:dyDescent="0.2">
      <c r="A7736" s="2"/>
    </row>
    <row r="7737" spans="1:1" x14ac:dyDescent="0.2">
      <c r="A7737" s="2"/>
    </row>
    <row r="7738" spans="1:1" x14ac:dyDescent="0.2">
      <c r="A7738" s="2"/>
    </row>
    <row r="7739" spans="1:1" x14ac:dyDescent="0.2">
      <c r="A7739" s="2"/>
    </row>
    <row r="7740" spans="1:1" x14ac:dyDescent="0.2">
      <c r="A7740" s="2"/>
    </row>
    <row r="7741" spans="1:1" x14ac:dyDescent="0.2">
      <c r="A7741" s="2"/>
    </row>
    <row r="7742" spans="1:1" x14ac:dyDescent="0.2">
      <c r="A7742" s="2"/>
    </row>
    <row r="7743" spans="1:1" x14ac:dyDescent="0.2">
      <c r="A7743" s="2"/>
    </row>
    <row r="7744" spans="1:1" x14ac:dyDescent="0.2">
      <c r="A7744" s="2"/>
    </row>
    <row r="7745" spans="1:1" x14ac:dyDescent="0.2">
      <c r="A7745" s="2"/>
    </row>
    <row r="7746" spans="1:1" x14ac:dyDescent="0.2">
      <c r="A7746" s="2"/>
    </row>
    <row r="7747" spans="1:1" x14ac:dyDescent="0.2">
      <c r="A7747" s="2"/>
    </row>
    <row r="7748" spans="1:1" x14ac:dyDescent="0.2">
      <c r="A7748" s="2"/>
    </row>
    <row r="7749" spans="1:1" x14ac:dyDescent="0.2">
      <c r="A7749" s="2"/>
    </row>
    <row r="7750" spans="1:1" x14ac:dyDescent="0.2">
      <c r="A7750" s="2"/>
    </row>
    <row r="7751" spans="1:1" x14ac:dyDescent="0.2">
      <c r="A7751" s="2"/>
    </row>
    <row r="7752" spans="1:1" x14ac:dyDescent="0.2">
      <c r="A7752" s="2"/>
    </row>
    <row r="7753" spans="1:1" x14ac:dyDescent="0.2">
      <c r="A7753" s="2"/>
    </row>
    <row r="7754" spans="1:1" x14ac:dyDescent="0.2">
      <c r="A7754" s="2"/>
    </row>
    <row r="7755" spans="1:1" x14ac:dyDescent="0.2">
      <c r="A7755" s="2"/>
    </row>
    <row r="7756" spans="1:1" x14ac:dyDescent="0.2">
      <c r="A7756" s="2"/>
    </row>
    <row r="7757" spans="1:1" x14ac:dyDescent="0.2">
      <c r="A7757" s="2"/>
    </row>
    <row r="7758" spans="1:1" x14ac:dyDescent="0.2">
      <c r="A7758" s="2"/>
    </row>
    <row r="7759" spans="1:1" x14ac:dyDescent="0.2">
      <c r="A7759" s="2"/>
    </row>
    <row r="7760" spans="1:1" x14ac:dyDescent="0.2">
      <c r="A7760" s="2"/>
    </row>
    <row r="7761" spans="1:1" x14ac:dyDescent="0.2">
      <c r="A7761" s="2"/>
    </row>
    <row r="7762" spans="1:1" x14ac:dyDescent="0.2">
      <c r="A7762" s="2"/>
    </row>
    <row r="7763" spans="1:1" x14ac:dyDescent="0.2">
      <c r="A7763" s="2"/>
    </row>
    <row r="7764" spans="1:1" x14ac:dyDescent="0.2">
      <c r="A7764" s="2"/>
    </row>
    <row r="7765" spans="1:1" x14ac:dyDescent="0.2">
      <c r="A7765" s="2"/>
    </row>
    <row r="7766" spans="1:1" x14ac:dyDescent="0.2">
      <c r="A7766" s="2"/>
    </row>
    <row r="7767" spans="1:1" x14ac:dyDescent="0.2">
      <c r="A7767" s="2"/>
    </row>
    <row r="7768" spans="1:1" x14ac:dyDescent="0.2">
      <c r="A7768" s="2"/>
    </row>
    <row r="7769" spans="1:1" x14ac:dyDescent="0.2">
      <c r="A7769" s="2"/>
    </row>
    <row r="7770" spans="1:1" x14ac:dyDescent="0.2">
      <c r="A7770" s="2"/>
    </row>
    <row r="7771" spans="1:1" x14ac:dyDescent="0.2">
      <c r="A7771" s="2"/>
    </row>
    <row r="7772" spans="1:1" x14ac:dyDescent="0.2">
      <c r="A7772" s="2"/>
    </row>
    <row r="7773" spans="1:1" x14ac:dyDescent="0.2">
      <c r="A7773" s="2"/>
    </row>
    <row r="7774" spans="1:1" x14ac:dyDescent="0.2">
      <c r="A7774" s="2"/>
    </row>
    <row r="7775" spans="1:1" x14ac:dyDescent="0.2">
      <c r="A7775" s="2"/>
    </row>
    <row r="7776" spans="1:1" x14ac:dyDescent="0.2">
      <c r="A7776" s="2"/>
    </row>
    <row r="7777" spans="1:1" x14ac:dyDescent="0.2">
      <c r="A7777" s="2"/>
    </row>
    <row r="7778" spans="1:1" x14ac:dyDescent="0.2">
      <c r="A7778" s="2"/>
    </row>
    <row r="7779" spans="1:1" x14ac:dyDescent="0.2">
      <c r="A7779" s="2"/>
    </row>
    <row r="7780" spans="1:1" x14ac:dyDescent="0.2">
      <c r="A7780" s="2"/>
    </row>
    <row r="7781" spans="1:1" x14ac:dyDescent="0.2">
      <c r="A7781" s="2"/>
    </row>
    <row r="7782" spans="1:1" x14ac:dyDescent="0.2">
      <c r="A7782" s="2"/>
    </row>
    <row r="7783" spans="1:1" x14ac:dyDescent="0.2">
      <c r="A7783" s="2"/>
    </row>
    <row r="7784" spans="1:1" x14ac:dyDescent="0.2">
      <c r="A7784" s="2"/>
    </row>
    <row r="7785" spans="1:1" x14ac:dyDescent="0.2">
      <c r="A7785" s="2"/>
    </row>
    <row r="7786" spans="1:1" x14ac:dyDescent="0.2">
      <c r="A7786" s="2"/>
    </row>
    <row r="7787" spans="1:1" x14ac:dyDescent="0.2">
      <c r="A7787" s="2"/>
    </row>
    <row r="7788" spans="1:1" x14ac:dyDescent="0.2">
      <c r="A7788" s="2"/>
    </row>
    <row r="7789" spans="1:1" x14ac:dyDescent="0.2">
      <c r="A7789" s="2"/>
    </row>
    <row r="7790" spans="1:1" x14ac:dyDescent="0.2">
      <c r="A7790" s="2"/>
    </row>
    <row r="7791" spans="1:1" x14ac:dyDescent="0.2">
      <c r="A7791" s="2"/>
    </row>
    <row r="7792" spans="1:1" x14ac:dyDescent="0.2">
      <c r="A7792" s="2"/>
    </row>
    <row r="7793" spans="1:1" x14ac:dyDescent="0.2">
      <c r="A7793" s="2"/>
    </row>
    <row r="7794" spans="1:1" x14ac:dyDescent="0.2">
      <c r="A7794" s="2"/>
    </row>
    <row r="7795" spans="1:1" x14ac:dyDescent="0.2">
      <c r="A7795" s="2"/>
    </row>
    <row r="7796" spans="1:1" x14ac:dyDescent="0.2">
      <c r="A7796" s="2"/>
    </row>
    <row r="7797" spans="1:1" x14ac:dyDescent="0.2">
      <c r="A7797" s="2"/>
    </row>
    <row r="7798" spans="1:1" x14ac:dyDescent="0.2">
      <c r="A7798" s="2"/>
    </row>
    <row r="7799" spans="1:1" x14ac:dyDescent="0.2">
      <c r="A7799" s="2"/>
    </row>
    <row r="7800" spans="1:1" x14ac:dyDescent="0.2">
      <c r="A7800" s="2"/>
    </row>
    <row r="7801" spans="1:1" x14ac:dyDescent="0.2">
      <c r="A7801" s="2"/>
    </row>
    <row r="7802" spans="1:1" x14ac:dyDescent="0.2">
      <c r="A7802" s="2"/>
    </row>
    <row r="7803" spans="1:1" x14ac:dyDescent="0.2">
      <c r="A7803" s="2"/>
    </row>
    <row r="7804" spans="1:1" x14ac:dyDescent="0.2">
      <c r="A7804" s="2"/>
    </row>
    <row r="7805" spans="1:1" x14ac:dyDescent="0.2">
      <c r="A7805" s="2"/>
    </row>
    <row r="7806" spans="1:1" x14ac:dyDescent="0.2">
      <c r="A7806" s="2"/>
    </row>
    <row r="7807" spans="1:1" x14ac:dyDescent="0.2">
      <c r="A7807" s="2"/>
    </row>
    <row r="7808" spans="1:1" x14ac:dyDescent="0.2">
      <c r="A7808" s="2"/>
    </row>
    <row r="7809" spans="1:1" x14ac:dyDescent="0.2">
      <c r="A7809" s="2"/>
    </row>
    <row r="7810" spans="1:1" x14ac:dyDescent="0.2">
      <c r="A7810" s="2"/>
    </row>
    <row r="7811" spans="1:1" x14ac:dyDescent="0.2">
      <c r="A7811" s="2"/>
    </row>
    <row r="7812" spans="1:1" x14ac:dyDescent="0.2">
      <c r="A7812" s="2"/>
    </row>
    <row r="7813" spans="1:1" x14ac:dyDescent="0.2">
      <c r="A7813" s="2"/>
    </row>
    <row r="7814" spans="1:1" x14ac:dyDescent="0.2">
      <c r="A7814" s="2"/>
    </row>
    <row r="7815" spans="1:1" x14ac:dyDescent="0.2">
      <c r="A7815" s="2"/>
    </row>
    <row r="7816" spans="1:1" x14ac:dyDescent="0.2">
      <c r="A7816" s="2"/>
    </row>
    <row r="7817" spans="1:1" x14ac:dyDescent="0.2">
      <c r="A7817" s="2"/>
    </row>
    <row r="7818" spans="1:1" x14ac:dyDescent="0.2">
      <c r="A7818" s="2"/>
    </row>
    <row r="7819" spans="1:1" x14ac:dyDescent="0.2">
      <c r="A7819" s="2"/>
    </row>
    <row r="7820" spans="1:1" x14ac:dyDescent="0.2">
      <c r="A7820" s="2"/>
    </row>
    <row r="7821" spans="1:1" x14ac:dyDescent="0.2">
      <c r="A7821" s="2"/>
    </row>
    <row r="7822" spans="1:1" x14ac:dyDescent="0.2">
      <c r="A7822" s="2"/>
    </row>
    <row r="7823" spans="1:1" x14ac:dyDescent="0.2">
      <c r="A7823" s="2"/>
    </row>
    <row r="7824" spans="1:1" x14ac:dyDescent="0.2">
      <c r="A7824" s="2"/>
    </row>
    <row r="7825" spans="1:1" x14ac:dyDescent="0.2">
      <c r="A7825" s="2"/>
    </row>
    <row r="7826" spans="1:1" x14ac:dyDescent="0.2">
      <c r="A7826" s="2"/>
    </row>
    <row r="7827" spans="1:1" x14ac:dyDescent="0.2">
      <c r="A7827" s="2"/>
    </row>
    <row r="7828" spans="1:1" x14ac:dyDescent="0.2">
      <c r="A7828" s="2"/>
    </row>
    <row r="7829" spans="1:1" x14ac:dyDescent="0.2">
      <c r="A7829" s="2"/>
    </row>
    <row r="7830" spans="1:1" x14ac:dyDescent="0.2">
      <c r="A7830" s="2"/>
    </row>
    <row r="7831" spans="1:1" x14ac:dyDescent="0.2">
      <c r="A7831" s="2"/>
    </row>
    <row r="7832" spans="1:1" x14ac:dyDescent="0.2">
      <c r="A7832" s="2"/>
    </row>
    <row r="7833" spans="1:1" x14ac:dyDescent="0.2">
      <c r="A7833" s="2"/>
    </row>
    <row r="7834" spans="1:1" x14ac:dyDescent="0.2">
      <c r="A7834" s="2"/>
    </row>
    <row r="7835" spans="1:1" x14ac:dyDescent="0.2">
      <c r="A7835" s="2"/>
    </row>
    <row r="7836" spans="1:1" x14ac:dyDescent="0.2">
      <c r="A7836" s="2"/>
    </row>
    <row r="7837" spans="1:1" x14ac:dyDescent="0.2">
      <c r="A7837" s="2"/>
    </row>
    <row r="7838" spans="1:1" x14ac:dyDescent="0.2">
      <c r="A7838" s="2"/>
    </row>
    <row r="7839" spans="1:1" x14ac:dyDescent="0.2">
      <c r="A7839" s="2"/>
    </row>
    <row r="7840" spans="1:1" x14ac:dyDescent="0.2">
      <c r="A7840" s="2"/>
    </row>
    <row r="7841" spans="1:1" x14ac:dyDescent="0.2">
      <c r="A7841" s="2"/>
    </row>
    <row r="7842" spans="1:1" x14ac:dyDescent="0.2">
      <c r="A7842" s="2"/>
    </row>
    <row r="7843" spans="1:1" x14ac:dyDescent="0.2">
      <c r="A7843" s="2"/>
    </row>
    <row r="7844" spans="1:1" x14ac:dyDescent="0.2">
      <c r="A7844" s="2"/>
    </row>
    <row r="7845" spans="1:1" x14ac:dyDescent="0.2">
      <c r="A7845" s="2"/>
    </row>
    <row r="7846" spans="1:1" x14ac:dyDescent="0.2">
      <c r="A7846" s="2"/>
    </row>
    <row r="7847" spans="1:1" x14ac:dyDescent="0.2">
      <c r="A7847" s="2"/>
    </row>
    <row r="7848" spans="1:1" x14ac:dyDescent="0.2">
      <c r="A7848" s="2"/>
    </row>
    <row r="7849" spans="1:1" x14ac:dyDescent="0.2">
      <c r="A7849" s="2"/>
    </row>
    <row r="7850" spans="1:1" x14ac:dyDescent="0.2">
      <c r="A7850" s="2"/>
    </row>
    <row r="7851" spans="1:1" x14ac:dyDescent="0.2">
      <c r="A7851" s="2"/>
    </row>
    <row r="7852" spans="1:1" x14ac:dyDescent="0.2">
      <c r="A7852" s="2"/>
    </row>
    <row r="7853" spans="1:1" x14ac:dyDescent="0.2">
      <c r="A7853" s="2"/>
    </row>
    <row r="7854" spans="1:1" x14ac:dyDescent="0.2">
      <c r="A7854" s="2"/>
    </row>
    <row r="7855" spans="1:1" x14ac:dyDescent="0.2">
      <c r="A7855" s="2"/>
    </row>
    <row r="7856" spans="1:1" x14ac:dyDescent="0.2">
      <c r="A7856" s="2"/>
    </row>
    <row r="7857" spans="1:1" x14ac:dyDescent="0.2">
      <c r="A7857" s="2"/>
    </row>
    <row r="7858" spans="1:1" x14ac:dyDescent="0.2">
      <c r="A7858" s="2"/>
    </row>
    <row r="7859" spans="1:1" x14ac:dyDescent="0.2">
      <c r="A7859" s="2"/>
    </row>
    <row r="7860" spans="1:1" x14ac:dyDescent="0.2">
      <c r="A7860" s="2"/>
    </row>
    <row r="7861" spans="1:1" x14ac:dyDescent="0.2">
      <c r="A7861" s="2"/>
    </row>
    <row r="7862" spans="1:1" x14ac:dyDescent="0.2">
      <c r="A7862" s="2"/>
    </row>
    <row r="7863" spans="1:1" x14ac:dyDescent="0.2">
      <c r="A7863" s="2"/>
    </row>
    <row r="7864" spans="1:1" x14ac:dyDescent="0.2">
      <c r="A7864" s="2"/>
    </row>
    <row r="7865" spans="1:1" x14ac:dyDescent="0.2">
      <c r="A7865" s="2"/>
    </row>
    <row r="7866" spans="1:1" x14ac:dyDescent="0.2">
      <c r="A7866" s="2"/>
    </row>
    <row r="7867" spans="1:1" x14ac:dyDescent="0.2">
      <c r="A7867" s="2"/>
    </row>
    <row r="7868" spans="1:1" x14ac:dyDescent="0.2">
      <c r="A7868" s="2"/>
    </row>
    <row r="7869" spans="1:1" x14ac:dyDescent="0.2">
      <c r="A7869" s="2"/>
    </row>
    <row r="7870" spans="1:1" x14ac:dyDescent="0.2">
      <c r="A7870" s="2"/>
    </row>
    <row r="7871" spans="1:1" x14ac:dyDescent="0.2">
      <c r="A7871" s="2"/>
    </row>
    <row r="7872" spans="1:1" x14ac:dyDescent="0.2">
      <c r="A7872" s="2"/>
    </row>
    <row r="7873" spans="1:1" x14ac:dyDescent="0.2">
      <c r="A7873" s="2"/>
    </row>
    <row r="7874" spans="1:1" x14ac:dyDescent="0.2">
      <c r="A7874" s="2"/>
    </row>
    <row r="7875" spans="1:1" x14ac:dyDescent="0.2">
      <c r="A7875" s="2"/>
    </row>
    <row r="7876" spans="1:1" x14ac:dyDescent="0.2">
      <c r="A7876" s="2"/>
    </row>
    <row r="7877" spans="1:1" x14ac:dyDescent="0.2">
      <c r="A7877" s="2"/>
    </row>
    <row r="7878" spans="1:1" x14ac:dyDescent="0.2">
      <c r="A7878" s="2"/>
    </row>
    <row r="7879" spans="1:1" x14ac:dyDescent="0.2">
      <c r="A7879" s="2"/>
    </row>
    <row r="7880" spans="1:1" x14ac:dyDescent="0.2">
      <c r="A7880" s="2"/>
    </row>
    <row r="7881" spans="1:1" x14ac:dyDescent="0.2">
      <c r="A7881" s="2"/>
    </row>
    <row r="7882" spans="1:1" x14ac:dyDescent="0.2">
      <c r="A7882" s="2"/>
    </row>
    <row r="7883" spans="1:1" x14ac:dyDescent="0.2">
      <c r="A7883" s="2"/>
    </row>
    <row r="7884" spans="1:1" x14ac:dyDescent="0.2">
      <c r="A7884" s="2"/>
    </row>
    <row r="7885" spans="1:1" x14ac:dyDescent="0.2">
      <c r="A7885" s="2"/>
    </row>
    <row r="7886" spans="1:1" x14ac:dyDescent="0.2">
      <c r="A7886" s="2"/>
    </row>
    <row r="7887" spans="1:1" x14ac:dyDescent="0.2">
      <c r="A7887" s="2"/>
    </row>
    <row r="7888" spans="1:1" x14ac:dyDescent="0.2">
      <c r="A7888" s="2"/>
    </row>
    <row r="7889" spans="1:1" x14ac:dyDescent="0.2">
      <c r="A7889" s="2"/>
    </row>
    <row r="7890" spans="1:1" x14ac:dyDescent="0.2">
      <c r="A7890" s="2"/>
    </row>
    <row r="7891" spans="1:1" x14ac:dyDescent="0.2">
      <c r="A7891" s="2"/>
    </row>
    <row r="7892" spans="1:1" x14ac:dyDescent="0.2">
      <c r="A7892" s="2"/>
    </row>
    <row r="7893" spans="1:1" x14ac:dyDescent="0.2">
      <c r="A7893" s="2"/>
    </row>
    <row r="7894" spans="1:1" x14ac:dyDescent="0.2">
      <c r="A7894" s="2"/>
    </row>
    <row r="7895" spans="1:1" x14ac:dyDescent="0.2">
      <c r="A7895" s="2"/>
    </row>
    <row r="7896" spans="1:1" x14ac:dyDescent="0.2">
      <c r="A7896" s="2"/>
    </row>
    <row r="7897" spans="1:1" x14ac:dyDescent="0.2">
      <c r="A7897" s="2"/>
    </row>
    <row r="7898" spans="1:1" x14ac:dyDescent="0.2">
      <c r="A7898" s="2"/>
    </row>
    <row r="7899" spans="1:1" x14ac:dyDescent="0.2">
      <c r="A7899" s="2"/>
    </row>
    <row r="7900" spans="1:1" x14ac:dyDescent="0.2">
      <c r="A7900" s="2"/>
    </row>
    <row r="7901" spans="1:1" x14ac:dyDescent="0.2">
      <c r="A7901" s="2"/>
    </row>
    <row r="7902" spans="1:1" x14ac:dyDescent="0.2">
      <c r="A7902" s="2"/>
    </row>
    <row r="7903" spans="1:1" x14ac:dyDescent="0.2">
      <c r="A7903" s="2"/>
    </row>
    <row r="7904" spans="1:1" x14ac:dyDescent="0.2">
      <c r="A7904" s="2"/>
    </row>
    <row r="7905" spans="1:1" x14ac:dyDescent="0.2">
      <c r="A7905" s="2"/>
    </row>
    <row r="7906" spans="1:1" x14ac:dyDescent="0.2">
      <c r="A7906" s="2"/>
    </row>
    <row r="7907" spans="1:1" x14ac:dyDescent="0.2">
      <c r="A7907" s="2"/>
    </row>
    <row r="7908" spans="1:1" x14ac:dyDescent="0.2">
      <c r="A7908" s="2"/>
    </row>
    <row r="7909" spans="1:1" x14ac:dyDescent="0.2">
      <c r="A7909" s="2"/>
    </row>
    <row r="7910" spans="1:1" x14ac:dyDescent="0.2">
      <c r="A7910" s="2"/>
    </row>
    <row r="7911" spans="1:1" x14ac:dyDescent="0.2">
      <c r="A7911" s="2"/>
    </row>
    <row r="7912" spans="1:1" x14ac:dyDescent="0.2">
      <c r="A7912" s="2"/>
    </row>
    <row r="7913" spans="1:1" x14ac:dyDescent="0.2">
      <c r="A7913" s="2"/>
    </row>
    <row r="7914" spans="1:1" x14ac:dyDescent="0.2">
      <c r="A7914" s="2"/>
    </row>
    <row r="7915" spans="1:1" x14ac:dyDescent="0.2">
      <c r="A7915" s="2"/>
    </row>
    <row r="7916" spans="1:1" x14ac:dyDescent="0.2">
      <c r="A7916" s="2"/>
    </row>
    <row r="7917" spans="1:1" x14ac:dyDescent="0.2">
      <c r="A7917" s="2"/>
    </row>
    <row r="7918" spans="1:1" x14ac:dyDescent="0.2">
      <c r="A7918" s="2"/>
    </row>
    <row r="7919" spans="1:1" x14ac:dyDescent="0.2">
      <c r="A7919" s="2"/>
    </row>
    <row r="7920" spans="1:1" x14ac:dyDescent="0.2">
      <c r="A7920" s="2"/>
    </row>
    <row r="7921" spans="1:1" x14ac:dyDescent="0.2">
      <c r="A7921" s="2"/>
    </row>
    <row r="7922" spans="1:1" x14ac:dyDescent="0.2">
      <c r="A7922" s="2"/>
    </row>
    <row r="7923" spans="1:1" x14ac:dyDescent="0.2">
      <c r="A7923" s="2"/>
    </row>
    <row r="7924" spans="1:1" x14ac:dyDescent="0.2">
      <c r="A7924" s="2"/>
    </row>
    <row r="7925" spans="1:1" x14ac:dyDescent="0.2">
      <c r="A7925" s="2"/>
    </row>
    <row r="7926" spans="1:1" x14ac:dyDescent="0.2">
      <c r="A7926" s="2"/>
    </row>
    <row r="7927" spans="1:1" x14ac:dyDescent="0.2">
      <c r="A7927" s="2"/>
    </row>
    <row r="7928" spans="1:1" x14ac:dyDescent="0.2">
      <c r="A7928" s="2"/>
    </row>
    <row r="7929" spans="1:1" x14ac:dyDescent="0.2">
      <c r="A7929" s="2"/>
    </row>
    <row r="7930" spans="1:1" x14ac:dyDescent="0.2">
      <c r="A7930" s="2"/>
    </row>
    <row r="7931" spans="1:1" x14ac:dyDescent="0.2">
      <c r="A7931" s="2"/>
    </row>
    <row r="7932" spans="1:1" x14ac:dyDescent="0.2">
      <c r="A7932" s="2"/>
    </row>
    <row r="7933" spans="1:1" x14ac:dyDescent="0.2">
      <c r="A7933" s="2"/>
    </row>
    <row r="7934" spans="1:1" x14ac:dyDescent="0.2">
      <c r="A7934" s="2"/>
    </row>
    <row r="7935" spans="1:1" x14ac:dyDescent="0.2">
      <c r="A7935" s="2"/>
    </row>
    <row r="7936" spans="1:1" x14ac:dyDescent="0.2">
      <c r="A7936" s="2"/>
    </row>
    <row r="7937" spans="1:1" x14ac:dyDescent="0.2">
      <c r="A7937" s="2"/>
    </row>
    <row r="7938" spans="1:1" x14ac:dyDescent="0.2">
      <c r="A7938" s="2"/>
    </row>
    <row r="7939" spans="1:1" x14ac:dyDescent="0.2">
      <c r="A7939" s="2"/>
    </row>
    <row r="7940" spans="1:1" x14ac:dyDescent="0.2">
      <c r="A7940" s="2"/>
    </row>
    <row r="7941" spans="1:1" x14ac:dyDescent="0.2">
      <c r="A7941" s="2"/>
    </row>
    <row r="7942" spans="1:1" x14ac:dyDescent="0.2">
      <c r="A7942" s="2"/>
    </row>
    <row r="7943" spans="1:1" x14ac:dyDescent="0.2">
      <c r="A7943" s="2"/>
    </row>
    <row r="7944" spans="1:1" x14ac:dyDescent="0.2">
      <c r="A7944" s="2"/>
    </row>
    <row r="7945" spans="1:1" x14ac:dyDescent="0.2">
      <c r="A7945" s="2"/>
    </row>
    <row r="7946" spans="1:1" x14ac:dyDescent="0.2">
      <c r="A7946" s="2"/>
    </row>
    <row r="7947" spans="1:1" x14ac:dyDescent="0.2">
      <c r="A7947" s="2"/>
    </row>
    <row r="7948" spans="1:1" x14ac:dyDescent="0.2">
      <c r="A7948" s="2"/>
    </row>
    <row r="7949" spans="1:1" x14ac:dyDescent="0.2">
      <c r="A7949" s="2"/>
    </row>
    <row r="7950" spans="1:1" x14ac:dyDescent="0.2">
      <c r="A7950" s="2"/>
    </row>
    <row r="7951" spans="1:1" x14ac:dyDescent="0.2">
      <c r="A7951" s="2"/>
    </row>
    <row r="7952" spans="1:1" x14ac:dyDescent="0.2">
      <c r="A7952" s="2"/>
    </row>
    <row r="7953" spans="1:1" x14ac:dyDescent="0.2">
      <c r="A7953" s="2"/>
    </row>
    <row r="7954" spans="1:1" x14ac:dyDescent="0.2">
      <c r="A7954" s="2"/>
    </row>
    <row r="7955" spans="1:1" x14ac:dyDescent="0.2">
      <c r="A7955" s="2"/>
    </row>
    <row r="7956" spans="1:1" x14ac:dyDescent="0.2">
      <c r="A7956" s="2"/>
    </row>
    <row r="7957" spans="1:1" x14ac:dyDescent="0.2">
      <c r="A7957" s="2"/>
    </row>
    <row r="7958" spans="1:1" x14ac:dyDescent="0.2">
      <c r="A7958" s="2"/>
    </row>
    <row r="7959" spans="1:1" x14ac:dyDescent="0.2">
      <c r="A7959" s="2"/>
    </row>
    <row r="7960" spans="1:1" x14ac:dyDescent="0.2">
      <c r="A7960" s="2"/>
    </row>
    <row r="7961" spans="1:1" x14ac:dyDescent="0.2">
      <c r="A7961" s="2"/>
    </row>
    <row r="7962" spans="1:1" x14ac:dyDescent="0.2">
      <c r="A7962" s="2"/>
    </row>
    <row r="7963" spans="1:1" x14ac:dyDescent="0.2">
      <c r="A7963" s="2"/>
    </row>
    <row r="7964" spans="1:1" x14ac:dyDescent="0.2">
      <c r="A7964" s="2"/>
    </row>
    <row r="7965" spans="1:1" x14ac:dyDescent="0.2">
      <c r="A7965" s="2"/>
    </row>
    <row r="7966" spans="1:1" x14ac:dyDescent="0.2">
      <c r="A7966" s="2"/>
    </row>
    <row r="7967" spans="1:1" x14ac:dyDescent="0.2">
      <c r="A7967" s="2"/>
    </row>
    <row r="7968" spans="1:1" x14ac:dyDescent="0.2">
      <c r="A7968" s="2"/>
    </row>
    <row r="7969" spans="1:1" x14ac:dyDescent="0.2">
      <c r="A7969" s="2"/>
    </row>
    <row r="7970" spans="1:1" x14ac:dyDescent="0.2">
      <c r="A7970" s="2"/>
    </row>
    <row r="7971" spans="1:1" x14ac:dyDescent="0.2">
      <c r="A7971" s="2"/>
    </row>
    <row r="7972" spans="1:1" x14ac:dyDescent="0.2">
      <c r="A7972" s="2"/>
    </row>
    <row r="7973" spans="1:1" x14ac:dyDescent="0.2">
      <c r="A7973" s="2"/>
    </row>
    <row r="7974" spans="1:1" x14ac:dyDescent="0.2">
      <c r="A7974" s="2"/>
    </row>
    <row r="7975" spans="1:1" x14ac:dyDescent="0.2">
      <c r="A7975" s="2"/>
    </row>
    <row r="7976" spans="1:1" x14ac:dyDescent="0.2">
      <c r="A7976" s="2"/>
    </row>
    <row r="7977" spans="1:1" x14ac:dyDescent="0.2">
      <c r="A7977" s="2"/>
    </row>
    <row r="7978" spans="1:1" x14ac:dyDescent="0.2">
      <c r="A7978" s="2"/>
    </row>
    <row r="7979" spans="1:1" x14ac:dyDescent="0.2">
      <c r="A7979" s="2"/>
    </row>
    <row r="7980" spans="1:1" x14ac:dyDescent="0.2">
      <c r="A7980" s="2"/>
    </row>
    <row r="7981" spans="1:1" x14ac:dyDescent="0.2">
      <c r="A7981" s="2"/>
    </row>
    <row r="7982" spans="1:1" x14ac:dyDescent="0.2">
      <c r="A7982" s="2"/>
    </row>
    <row r="7983" spans="1:1" x14ac:dyDescent="0.2">
      <c r="A7983" s="2"/>
    </row>
    <row r="7984" spans="1:1" x14ac:dyDescent="0.2">
      <c r="A7984" s="2"/>
    </row>
    <row r="7985" spans="1:1" x14ac:dyDescent="0.2">
      <c r="A7985" s="2"/>
    </row>
    <row r="7986" spans="1:1" x14ac:dyDescent="0.2">
      <c r="A7986" s="2"/>
    </row>
    <row r="7987" spans="1:1" x14ac:dyDescent="0.2">
      <c r="A7987" s="2"/>
    </row>
    <row r="7988" spans="1:1" x14ac:dyDescent="0.2">
      <c r="A7988" s="2"/>
    </row>
    <row r="7989" spans="1:1" x14ac:dyDescent="0.2">
      <c r="A7989" s="2"/>
    </row>
    <row r="7990" spans="1:1" x14ac:dyDescent="0.2">
      <c r="A7990" s="2"/>
    </row>
    <row r="7991" spans="1:1" x14ac:dyDescent="0.2">
      <c r="A7991" s="2"/>
    </row>
    <row r="7992" spans="1:1" x14ac:dyDescent="0.2">
      <c r="A7992" s="2"/>
    </row>
    <row r="7993" spans="1:1" x14ac:dyDescent="0.2">
      <c r="A7993" s="2"/>
    </row>
    <row r="7994" spans="1:1" x14ac:dyDescent="0.2">
      <c r="A7994" s="2"/>
    </row>
    <row r="7995" spans="1:1" x14ac:dyDescent="0.2">
      <c r="A7995" s="2"/>
    </row>
    <row r="7996" spans="1:1" x14ac:dyDescent="0.2">
      <c r="A7996" s="2"/>
    </row>
    <row r="7997" spans="1:1" x14ac:dyDescent="0.2">
      <c r="A7997" s="2"/>
    </row>
    <row r="7998" spans="1:1" x14ac:dyDescent="0.2">
      <c r="A7998" s="2"/>
    </row>
    <row r="7999" spans="1:1" x14ac:dyDescent="0.2">
      <c r="A7999" s="2"/>
    </row>
    <row r="8000" spans="1:1" x14ac:dyDescent="0.2">
      <c r="A8000" s="2"/>
    </row>
    <row r="8001" spans="1:1" x14ac:dyDescent="0.2">
      <c r="A8001" s="2"/>
    </row>
    <row r="8002" spans="1:1" x14ac:dyDescent="0.2">
      <c r="A8002" s="2"/>
    </row>
    <row r="8003" spans="1:1" x14ac:dyDescent="0.2">
      <c r="A8003" s="2"/>
    </row>
    <row r="8004" spans="1:1" x14ac:dyDescent="0.2">
      <c r="A8004" s="2"/>
    </row>
    <row r="8005" spans="1:1" x14ac:dyDescent="0.2">
      <c r="A8005" s="2"/>
    </row>
    <row r="8006" spans="1:1" x14ac:dyDescent="0.2">
      <c r="A8006" s="2"/>
    </row>
    <row r="8007" spans="1:1" x14ac:dyDescent="0.2">
      <c r="A8007" s="2"/>
    </row>
    <row r="8008" spans="1:1" x14ac:dyDescent="0.2">
      <c r="A8008" s="2"/>
    </row>
    <row r="8009" spans="1:1" x14ac:dyDescent="0.2">
      <c r="A8009" s="2"/>
    </row>
    <row r="8010" spans="1:1" x14ac:dyDescent="0.2">
      <c r="A8010" s="2"/>
    </row>
    <row r="8011" spans="1:1" x14ac:dyDescent="0.2">
      <c r="A8011" s="2"/>
    </row>
    <row r="8012" spans="1:1" x14ac:dyDescent="0.2">
      <c r="A8012" s="2"/>
    </row>
    <row r="8013" spans="1:1" x14ac:dyDescent="0.2">
      <c r="A8013" s="2"/>
    </row>
    <row r="8014" spans="1:1" x14ac:dyDescent="0.2">
      <c r="A8014" s="2"/>
    </row>
    <row r="8015" spans="1:1" x14ac:dyDescent="0.2">
      <c r="A8015" s="2"/>
    </row>
    <row r="8016" spans="1:1" x14ac:dyDescent="0.2">
      <c r="A8016" s="2"/>
    </row>
    <row r="8017" spans="1:1" x14ac:dyDescent="0.2">
      <c r="A8017" s="2"/>
    </row>
    <row r="8018" spans="1:1" x14ac:dyDescent="0.2">
      <c r="A8018" s="2"/>
    </row>
    <row r="8019" spans="1:1" x14ac:dyDescent="0.2">
      <c r="A8019" s="2"/>
    </row>
    <row r="8020" spans="1:1" x14ac:dyDescent="0.2">
      <c r="A8020" s="2"/>
    </row>
    <row r="8021" spans="1:1" x14ac:dyDescent="0.2">
      <c r="A8021" s="2"/>
    </row>
    <row r="8022" spans="1:1" x14ac:dyDescent="0.2">
      <c r="A8022" s="2"/>
    </row>
    <row r="8023" spans="1:1" x14ac:dyDescent="0.2">
      <c r="A8023" s="2"/>
    </row>
    <row r="8024" spans="1:1" x14ac:dyDescent="0.2">
      <c r="A8024" s="2"/>
    </row>
    <row r="8025" spans="1:1" x14ac:dyDescent="0.2">
      <c r="A8025" s="2"/>
    </row>
    <row r="8026" spans="1:1" x14ac:dyDescent="0.2">
      <c r="A8026" s="2"/>
    </row>
    <row r="8027" spans="1:1" x14ac:dyDescent="0.2">
      <c r="A8027" s="2"/>
    </row>
    <row r="8028" spans="1:1" x14ac:dyDescent="0.2">
      <c r="A8028" s="2"/>
    </row>
    <row r="8029" spans="1:1" x14ac:dyDescent="0.2">
      <c r="A8029" s="2"/>
    </row>
    <row r="8030" spans="1:1" x14ac:dyDescent="0.2">
      <c r="A8030" s="2"/>
    </row>
    <row r="8031" spans="1:1" x14ac:dyDescent="0.2">
      <c r="A8031" s="2"/>
    </row>
    <row r="8032" spans="1:1" x14ac:dyDescent="0.2">
      <c r="A8032" s="2"/>
    </row>
    <row r="8033" spans="1:1" x14ac:dyDescent="0.2">
      <c r="A8033" s="2"/>
    </row>
    <row r="8034" spans="1:1" x14ac:dyDescent="0.2">
      <c r="A8034" s="2"/>
    </row>
    <row r="8035" spans="1:1" x14ac:dyDescent="0.2">
      <c r="A8035" s="2"/>
    </row>
    <row r="8036" spans="1:1" x14ac:dyDescent="0.2">
      <c r="A8036" s="2"/>
    </row>
    <row r="8037" spans="1:1" x14ac:dyDescent="0.2">
      <c r="A8037" s="2"/>
    </row>
    <row r="8038" spans="1:1" x14ac:dyDescent="0.2">
      <c r="A8038" s="2"/>
    </row>
    <row r="8039" spans="1:1" x14ac:dyDescent="0.2">
      <c r="A8039" s="2"/>
    </row>
    <row r="8040" spans="1:1" x14ac:dyDescent="0.2">
      <c r="A8040" s="2"/>
    </row>
    <row r="8041" spans="1:1" x14ac:dyDescent="0.2">
      <c r="A8041" s="2"/>
    </row>
    <row r="8042" spans="1:1" x14ac:dyDescent="0.2">
      <c r="A8042" s="2"/>
    </row>
    <row r="8043" spans="1:1" x14ac:dyDescent="0.2">
      <c r="A8043" s="2"/>
    </row>
    <row r="8044" spans="1:1" x14ac:dyDescent="0.2">
      <c r="A8044" s="2"/>
    </row>
    <row r="8045" spans="1:1" x14ac:dyDescent="0.2">
      <c r="A8045" s="2"/>
    </row>
    <row r="8046" spans="1:1" x14ac:dyDescent="0.2">
      <c r="A8046" s="2"/>
    </row>
    <row r="8047" spans="1:1" x14ac:dyDescent="0.2">
      <c r="A8047" s="2"/>
    </row>
    <row r="8048" spans="1:1" x14ac:dyDescent="0.2">
      <c r="A8048" s="2"/>
    </row>
    <row r="8049" spans="1:1" x14ac:dyDescent="0.2">
      <c r="A8049" s="2"/>
    </row>
    <row r="8050" spans="1:1" x14ac:dyDescent="0.2">
      <c r="A8050" s="2"/>
    </row>
    <row r="8051" spans="1:1" x14ac:dyDescent="0.2">
      <c r="A8051" s="2"/>
    </row>
    <row r="8052" spans="1:1" x14ac:dyDescent="0.2">
      <c r="A8052" s="2"/>
    </row>
    <row r="8053" spans="1:1" x14ac:dyDescent="0.2">
      <c r="A8053" s="2"/>
    </row>
    <row r="8054" spans="1:1" x14ac:dyDescent="0.2">
      <c r="A8054" s="2"/>
    </row>
    <row r="8055" spans="1:1" x14ac:dyDescent="0.2">
      <c r="A8055" s="2"/>
    </row>
    <row r="8056" spans="1:1" x14ac:dyDescent="0.2">
      <c r="A8056" s="2"/>
    </row>
    <row r="8057" spans="1:1" x14ac:dyDescent="0.2">
      <c r="A8057" s="2"/>
    </row>
    <row r="8058" spans="1:1" x14ac:dyDescent="0.2">
      <c r="A8058" s="2"/>
    </row>
    <row r="8059" spans="1:1" x14ac:dyDescent="0.2">
      <c r="A8059" s="2"/>
    </row>
    <row r="8060" spans="1:1" x14ac:dyDescent="0.2">
      <c r="A8060" s="2"/>
    </row>
    <row r="8061" spans="1:1" x14ac:dyDescent="0.2">
      <c r="A8061" s="2"/>
    </row>
    <row r="8062" spans="1:1" x14ac:dyDescent="0.2">
      <c r="A8062" s="2"/>
    </row>
    <row r="8063" spans="1:1" x14ac:dyDescent="0.2">
      <c r="A8063" s="2"/>
    </row>
    <row r="8064" spans="1:1" x14ac:dyDescent="0.2">
      <c r="A8064" s="2"/>
    </row>
    <row r="8065" spans="1:1" x14ac:dyDescent="0.2">
      <c r="A8065" s="2"/>
    </row>
    <row r="8066" spans="1:1" x14ac:dyDescent="0.2">
      <c r="A8066" s="2"/>
    </row>
    <row r="8067" spans="1:1" x14ac:dyDescent="0.2">
      <c r="A8067" s="2"/>
    </row>
    <row r="8068" spans="1:1" x14ac:dyDescent="0.2">
      <c r="A8068" s="2"/>
    </row>
    <row r="8069" spans="1:1" x14ac:dyDescent="0.2">
      <c r="A8069" s="2"/>
    </row>
    <row r="8070" spans="1:1" x14ac:dyDescent="0.2">
      <c r="A8070" s="2"/>
    </row>
    <row r="8071" spans="1:1" x14ac:dyDescent="0.2">
      <c r="A8071" s="2"/>
    </row>
    <row r="8072" spans="1:1" x14ac:dyDescent="0.2">
      <c r="A8072" s="2"/>
    </row>
    <row r="8073" spans="1:1" x14ac:dyDescent="0.2">
      <c r="A8073" s="2"/>
    </row>
    <row r="8074" spans="1:1" x14ac:dyDescent="0.2">
      <c r="A8074" s="2"/>
    </row>
    <row r="8075" spans="1:1" x14ac:dyDescent="0.2">
      <c r="A8075" s="2"/>
    </row>
    <row r="8076" spans="1:1" x14ac:dyDescent="0.2">
      <c r="A8076" s="2"/>
    </row>
    <row r="8077" spans="1:1" x14ac:dyDescent="0.2">
      <c r="A8077" s="2"/>
    </row>
    <row r="8078" spans="1:1" x14ac:dyDescent="0.2">
      <c r="A8078" s="2"/>
    </row>
    <row r="8079" spans="1:1" x14ac:dyDescent="0.2">
      <c r="A8079" s="2"/>
    </row>
    <row r="8080" spans="1:1" x14ac:dyDescent="0.2">
      <c r="A8080" s="2"/>
    </row>
    <row r="8081" spans="1:1" x14ac:dyDescent="0.2">
      <c r="A8081" s="2"/>
    </row>
    <row r="8082" spans="1:1" x14ac:dyDescent="0.2">
      <c r="A8082" s="2"/>
    </row>
    <row r="8083" spans="1:1" x14ac:dyDescent="0.2">
      <c r="A8083" s="2"/>
    </row>
    <row r="8084" spans="1:1" x14ac:dyDescent="0.2">
      <c r="A8084" s="2"/>
    </row>
    <row r="8085" spans="1:1" x14ac:dyDescent="0.2">
      <c r="A8085" s="2"/>
    </row>
    <row r="8086" spans="1:1" x14ac:dyDescent="0.2">
      <c r="A8086" s="2"/>
    </row>
    <row r="8087" spans="1:1" x14ac:dyDescent="0.2">
      <c r="A8087" s="2"/>
    </row>
    <row r="8088" spans="1:1" x14ac:dyDescent="0.2">
      <c r="A8088" s="2"/>
    </row>
    <row r="8089" spans="1:1" x14ac:dyDescent="0.2">
      <c r="A8089" s="2"/>
    </row>
    <row r="8090" spans="1:1" x14ac:dyDescent="0.2">
      <c r="A8090" s="2"/>
    </row>
    <row r="8091" spans="1:1" x14ac:dyDescent="0.2">
      <c r="A8091" s="2"/>
    </row>
    <row r="8092" spans="1:1" x14ac:dyDescent="0.2">
      <c r="A8092" s="2"/>
    </row>
    <row r="8093" spans="1:1" x14ac:dyDescent="0.2">
      <c r="A8093" s="2"/>
    </row>
    <row r="8094" spans="1:1" x14ac:dyDescent="0.2">
      <c r="A8094" s="2"/>
    </row>
    <row r="8095" spans="1:1" x14ac:dyDescent="0.2">
      <c r="A8095" s="2"/>
    </row>
    <row r="8096" spans="1:1" x14ac:dyDescent="0.2">
      <c r="A8096" s="2"/>
    </row>
    <row r="8097" spans="1:1" x14ac:dyDescent="0.2">
      <c r="A8097" s="2"/>
    </row>
    <row r="8098" spans="1:1" x14ac:dyDescent="0.2">
      <c r="A8098" s="2"/>
    </row>
    <row r="8099" spans="1:1" x14ac:dyDescent="0.2">
      <c r="A8099" s="2"/>
    </row>
    <row r="8100" spans="1:1" x14ac:dyDescent="0.2">
      <c r="A8100" s="2"/>
    </row>
    <row r="8101" spans="1:1" x14ac:dyDescent="0.2">
      <c r="A8101" s="2"/>
    </row>
    <row r="8102" spans="1:1" x14ac:dyDescent="0.2">
      <c r="A8102" s="2"/>
    </row>
    <row r="8103" spans="1:1" x14ac:dyDescent="0.2">
      <c r="A8103" s="2"/>
    </row>
    <row r="8104" spans="1:1" x14ac:dyDescent="0.2">
      <c r="A8104" s="2"/>
    </row>
    <row r="8105" spans="1:1" x14ac:dyDescent="0.2">
      <c r="A8105" s="2"/>
    </row>
    <row r="8106" spans="1:1" x14ac:dyDescent="0.2">
      <c r="A8106" s="2"/>
    </row>
    <row r="8107" spans="1:1" x14ac:dyDescent="0.2">
      <c r="A8107" s="2"/>
    </row>
    <row r="8108" spans="1:1" x14ac:dyDescent="0.2">
      <c r="A8108" s="2"/>
    </row>
    <row r="8109" spans="1:1" x14ac:dyDescent="0.2">
      <c r="A8109" s="2"/>
    </row>
    <row r="8110" spans="1:1" x14ac:dyDescent="0.2">
      <c r="A8110" s="2"/>
    </row>
    <row r="8111" spans="1:1" x14ac:dyDescent="0.2">
      <c r="A8111" s="2"/>
    </row>
    <row r="8112" spans="1:1" x14ac:dyDescent="0.2">
      <c r="A8112" s="2"/>
    </row>
    <row r="8113" spans="1:1" x14ac:dyDescent="0.2">
      <c r="A8113" s="2"/>
    </row>
    <row r="8114" spans="1:1" x14ac:dyDescent="0.2">
      <c r="A8114" s="2"/>
    </row>
    <row r="8115" spans="1:1" x14ac:dyDescent="0.2">
      <c r="A8115" s="2"/>
    </row>
    <row r="8116" spans="1:1" x14ac:dyDescent="0.2">
      <c r="A8116" s="2"/>
    </row>
    <row r="8117" spans="1:1" x14ac:dyDescent="0.2">
      <c r="A8117" s="2"/>
    </row>
    <row r="8118" spans="1:1" x14ac:dyDescent="0.2">
      <c r="A8118" s="2"/>
    </row>
    <row r="8119" spans="1:1" x14ac:dyDescent="0.2">
      <c r="A8119" s="2"/>
    </row>
    <row r="8120" spans="1:1" x14ac:dyDescent="0.2">
      <c r="A8120" s="2"/>
    </row>
    <row r="8121" spans="1:1" x14ac:dyDescent="0.2">
      <c r="A8121" s="2"/>
    </row>
    <row r="8122" spans="1:1" x14ac:dyDescent="0.2">
      <c r="A8122" s="2"/>
    </row>
    <row r="8123" spans="1:1" x14ac:dyDescent="0.2">
      <c r="A8123" s="2"/>
    </row>
    <row r="8124" spans="1:1" x14ac:dyDescent="0.2">
      <c r="A8124" s="2"/>
    </row>
    <row r="8125" spans="1:1" x14ac:dyDescent="0.2">
      <c r="A8125" s="2"/>
    </row>
    <row r="8126" spans="1:1" x14ac:dyDescent="0.2">
      <c r="A8126" s="2"/>
    </row>
    <row r="8127" spans="1:1" x14ac:dyDescent="0.2">
      <c r="A8127" s="2"/>
    </row>
    <row r="8128" spans="1:1" x14ac:dyDescent="0.2">
      <c r="A8128" s="2"/>
    </row>
    <row r="8129" spans="1:1" x14ac:dyDescent="0.2">
      <c r="A8129" s="2"/>
    </row>
    <row r="8130" spans="1:1" x14ac:dyDescent="0.2">
      <c r="A8130" s="2"/>
    </row>
    <row r="8131" spans="1:1" x14ac:dyDescent="0.2">
      <c r="A8131" s="2"/>
    </row>
    <row r="8132" spans="1:1" x14ac:dyDescent="0.2">
      <c r="A8132" s="2"/>
    </row>
    <row r="8133" spans="1:1" x14ac:dyDescent="0.2">
      <c r="A8133" s="2"/>
    </row>
    <row r="8134" spans="1:1" x14ac:dyDescent="0.2">
      <c r="A8134" s="2"/>
    </row>
    <row r="8135" spans="1:1" x14ac:dyDescent="0.2">
      <c r="A8135" s="2"/>
    </row>
    <row r="8136" spans="1:1" x14ac:dyDescent="0.2">
      <c r="A8136" s="2"/>
    </row>
    <row r="8137" spans="1:1" x14ac:dyDescent="0.2">
      <c r="A8137" s="2"/>
    </row>
    <row r="8138" spans="1:1" x14ac:dyDescent="0.2">
      <c r="A8138" s="2"/>
    </row>
    <row r="8139" spans="1:1" x14ac:dyDescent="0.2">
      <c r="A8139" s="2"/>
    </row>
    <row r="8140" spans="1:1" x14ac:dyDescent="0.2">
      <c r="A8140" s="2"/>
    </row>
    <row r="8141" spans="1:1" x14ac:dyDescent="0.2">
      <c r="A8141" s="2"/>
    </row>
    <row r="8142" spans="1:1" x14ac:dyDescent="0.2">
      <c r="A8142" s="2"/>
    </row>
    <row r="8143" spans="1:1" x14ac:dyDescent="0.2">
      <c r="A8143" s="2"/>
    </row>
    <row r="8144" spans="1:1" x14ac:dyDescent="0.2">
      <c r="A8144" s="2"/>
    </row>
    <row r="8145" spans="1:1" x14ac:dyDescent="0.2">
      <c r="A8145" s="2"/>
    </row>
    <row r="8146" spans="1:1" x14ac:dyDescent="0.2">
      <c r="A8146" s="2"/>
    </row>
    <row r="8147" spans="1:1" x14ac:dyDescent="0.2">
      <c r="A8147" s="2"/>
    </row>
    <row r="8148" spans="1:1" x14ac:dyDescent="0.2">
      <c r="A8148" s="2"/>
    </row>
    <row r="8149" spans="1:1" x14ac:dyDescent="0.2">
      <c r="A8149" s="2"/>
    </row>
    <row r="8150" spans="1:1" x14ac:dyDescent="0.2">
      <c r="A8150" s="2"/>
    </row>
    <row r="8151" spans="1:1" x14ac:dyDescent="0.2">
      <c r="A8151" s="2"/>
    </row>
    <row r="8152" spans="1:1" x14ac:dyDescent="0.2">
      <c r="A8152" s="2"/>
    </row>
    <row r="8153" spans="1:1" x14ac:dyDescent="0.2">
      <c r="A8153" s="2"/>
    </row>
    <row r="8154" spans="1:1" x14ac:dyDescent="0.2">
      <c r="A8154" s="2"/>
    </row>
    <row r="8155" spans="1:1" x14ac:dyDescent="0.2">
      <c r="A8155" s="2"/>
    </row>
    <row r="8156" spans="1:1" x14ac:dyDescent="0.2">
      <c r="A8156" s="2"/>
    </row>
    <row r="8157" spans="1:1" x14ac:dyDescent="0.2">
      <c r="A8157" s="2"/>
    </row>
    <row r="8158" spans="1:1" x14ac:dyDescent="0.2">
      <c r="A8158" s="2"/>
    </row>
    <row r="8159" spans="1:1" x14ac:dyDescent="0.2">
      <c r="A8159" s="2"/>
    </row>
    <row r="8160" spans="1:1" x14ac:dyDescent="0.2">
      <c r="A8160" s="2"/>
    </row>
    <row r="8161" spans="1:1" x14ac:dyDescent="0.2">
      <c r="A8161" s="2"/>
    </row>
    <row r="8162" spans="1:1" x14ac:dyDescent="0.2">
      <c r="A8162" s="2"/>
    </row>
    <row r="8163" spans="1:1" x14ac:dyDescent="0.2">
      <c r="A8163" s="2"/>
    </row>
    <row r="8164" spans="1:1" x14ac:dyDescent="0.2">
      <c r="A8164" s="2"/>
    </row>
    <row r="8165" spans="1:1" x14ac:dyDescent="0.2">
      <c r="A8165" s="2"/>
    </row>
    <row r="8166" spans="1:1" x14ac:dyDescent="0.2">
      <c r="A8166" s="2"/>
    </row>
    <row r="8167" spans="1:1" x14ac:dyDescent="0.2">
      <c r="A8167" s="2"/>
    </row>
    <row r="8168" spans="1:1" x14ac:dyDescent="0.2">
      <c r="A8168" s="2"/>
    </row>
    <row r="8169" spans="1:1" x14ac:dyDescent="0.2">
      <c r="A8169" s="2"/>
    </row>
    <row r="8170" spans="1:1" x14ac:dyDescent="0.2">
      <c r="A8170" s="2"/>
    </row>
    <row r="8171" spans="1:1" x14ac:dyDescent="0.2">
      <c r="A8171" s="2"/>
    </row>
    <row r="8172" spans="1:1" x14ac:dyDescent="0.2">
      <c r="A8172" s="2"/>
    </row>
    <row r="8173" spans="1:1" x14ac:dyDescent="0.2">
      <c r="A8173" s="2"/>
    </row>
    <row r="8174" spans="1:1" x14ac:dyDescent="0.2">
      <c r="A8174" s="2"/>
    </row>
    <row r="8175" spans="1:1" x14ac:dyDescent="0.2">
      <c r="A8175" s="2"/>
    </row>
    <row r="8176" spans="1:1" x14ac:dyDescent="0.2">
      <c r="A8176" s="2"/>
    </row>
    <row r="8177" spans="1:1" x14ac:dyDescent="0.2">
      <c r="A8177" s="2"/>
    </row>
    <row r="8178" spans="1:1" x14ac:dyDescent="0.2">
      <c r="A8178" s="2"/>
    </row>
    <row r="8179" spans="1:1" x14ac:dyDescent="0.2">
      <c r="A8179" s="2"/>
    </row>
    <row r="8180" spans="1:1" x14ac:dyDescent="0.2">
      <c r="A8180" s="2"/>
    </row>
    <row r="8181" spans="1:1" x14ac:dyDescent="0.2">
      <c r="A8181" s="2"/>
    </row>
    <row r="8182" spans="1:1" x14ac:dyDescent="0.2">
      <c r="A8182" s="2"/>
    </row>
    <row r="8183" spans="1:1" x14ac:dyDescent="0.2">
      <c r="A8183" s="2"/>
    </row>
    <row r="8184" spans="1:1" x14ac:dyDescent="0.2">
      <c r="A8184" s="2"/>
    </row>
    <row r="8185" spans="1:1" x14ac:dyDescent="0.2">
      <c r="A8185" s="2"/>
    </row>
    <row r="8186" spans="1:1" x14ac:dyDescent="0.2">
      <c r="A8186" s="2"/>
    </row>
    <row r="8187" spans="1:1" x14ac:dyDescent="0.2">
      <c r="A8187" s="2"/>
    </row>
    <row r="8188" spans="1:1" x14ac:dyDescent="0.2">
      <c r="A8188" s="2"/>
    </row>
    <row r="8189" spans="1:1" x14ac:dyDescent="0.2">
      <c r="A8189" s="2"/>
    </row>
    <row r="8190" spans="1:1" x14ac:dyDescent="0.2">
      <c r="A8190" s="2"/>
    </row>
    <row r="8191" spans="1:1" x14ac:dyDescent="0.2">
      <c r="A8191" s="2"/>
    </row>
    <row r="8192" spans="1:1" x14ac:dyDescent="0.2">
      <c r="A8192" s="2"/>
    </row>
    <row r="8193" spans="1:1" x14ac:dyDescent="0.2">
      <c r="A8193" s="2"/>
    </row>
    <row r="8194" spans="1:1" x14ac:dyDescent="0.2">
      <c r="A8194" s="2"/>
    </row>
    <row r="8195" spans="1:1" x14ac:dyDescent="0.2">
      <c r="A8195" s="2"/>
    </row>
    <row r="8196" spans="1:1" x14ac:dyDescent="0.2">
      <c r="A8196" s="2"/>
    </row>
    <row r="8197" spans="1:1" x14ac:dyDescent="0.2">
      <c r="A8197" s="2"/>
    </row>
    <row r="8198" spans="1:1" x14ac:dyDescent="0.2">
      <c r="A8198" s="2"/>
    </row>
    <row r="8199" spans="1:1" x14ac:dyDescent="0.2">
      <c r="A8199" s="2"/>
    </row>
    <row r="8200" spans="1:1" x14ac:dyDescent="0.2">
      <c r="A8200" s="2"/>
    </row>
    <row r="8201" spans="1:1" x14ac:dyDescent="0.2">
      <c r="A8201" s="2"/>
    </row>
    <row r="8202" spans="1:1" x14ac:dyDescent="0.2">
      <c r="A8202" s="2"/>
    </row>
    <row r="8203" spans="1:1" x14ac:dyDescent="0.2">
      <c r="A8203" s="2"/>
    </row>
    <row r="8204" spans="1:1" x14ac:dyDescent="0.2">
      <c r="A8204" s="2"/>
    </row>
    <row r="8205" spans="1:1" x14ac:dyDescent="0.2">
      <c r="A8205" s="2"/>
    </row>
    <row r="8206" spans="1:1" x14ac:dyDescent="0.2">
      <c r="A8206" s="2"/>
    </row>
    <row r="8207" spans="1:1" x14ac:dyDescent="0.2">
      <c r="A8207" s="2"/>
    </row>
    <row r="8208" spans="1:1" x14ac:dyDescent="0.2">
      <c r="A8208" s="2"/>
    </row>
    <row r="8209" spans="1:1" x14ac:dyDescent="0.2">
      <c r="A8209" s="2"/>
    </row>
    <row r="8210" spans="1:1" x14ac:dyDescent="0.2">
      <c r="A8210" s="2"/>
    </row>
    <row r="8211" spans="1:1" x14ac:dyDescent="0.2">
      <c r="A8211" s="2"/>
    </row>
    <row r="8212" spans="1:1" x14ac:dyDescent="0.2">
      <c r="A8212" s="2"/>
    </row>
    <row r="8213" spans="1:1" x14ac:dyDescent="0.2">
      <c r="A8213" s="2"/>
    </row>
    <row r="8214" spans="1:1" x14ac:dyDescent="0.2">
      <c r="A8214" s="2"/>
    </row>
    <row r="8215" spans="1:1" x14ac:dyDescent="0.2">
      <c r="A8215" s="2"/>
    </row>
    <row r="8216" spans="1:1" x14ac:dyDescent="0.2">
      <c r="A8216" s="2"/>
    </row>
    <row r="8217" spans="1:1" x14ac:dyDescent="0.2">
      <c r="A8217" s="2"/>
    </row>
    <row r="8218" spans="1:1" x14ac:dyDescent="0.2">
      <c r="A8218" s="2"/>
    </row>
    <row r="8219" spans="1:1" x14ac:dyDescent="0.2">
      <c r="A8219" s="2"/>
    </row>
    <row r="8220" spans="1:1" x14ac:dyDescent="0.2">
      <c r="A8220" s="2"/>
    </row>
    <row r="8221" spans="1:1" x14ac:dyDescent="0.2">
      <c r="A8221" s="2"/>
    </row>
    <row r="8222" spans="1:1" x14ac:dyDescent="0.2">
      <c r="A8222" s="2"/>
    </row>
    <row r="8223" spans="1:1" x14ac:dyDescent="0.2">
      <c r="A8223" s="2"/>
    </row>
    <row r="8224" spans="1:1" x14ac:dyDescent="0.2">
      <c r="A8224" s="2"/>
    </row>
    <row r="8225" spans="1:1" x14ac:dyDescent="0.2">
      <c r="A8225" s="2"/>
    </row>
    <row r="8226" spans="1:1" x14ac:dyDescent="0.2">
      <c r="A8226" s="2"/>
    </row>
    <row r="8227" spans="1:1" x14ac:dyDescent="0.2">
      <c r="A8227" s="2"/>
    </row>
    <row r="8228" spans="1:1" x14ac:dyDescent="0.2">
      <c r="A8228" s="2"/>
    </row>
    <row r="8229" spans="1:1" x14ac:dyDescent="0.2">
      <c r="A8229" s="2"/>
    </row>
    <row r="8230" spans="1:1" x14ac:dyDescent="0.2">
      <c r="A8230" s="2"/>
    </row>
    <row r="8231" spans="1:1" x14ac:dyDescent="0.2">
      <c r="A8231" s="2"/>
    </row>
    <row r="8232" spans="1:1" x14ac:dyDescent="0.2">
      <c r="A8232" s="2"/>
    </row>
    <row r="8233" spans="1:1" x14ac:dyDescent="0.2">
      <c r="A8233" s="2"/>
    </row>
    <row r="8234" spans="1:1" x14ac:dyDescent="0.2">
      <c r="A8234" s="2"/>
    </row>
    <row r="8235" spans="1:1" x14ac:dyDescent="0.2">
      <c r="A8235" s="2"/>
    </row>
    <row r="8236" spans="1:1" x14ac:dyDescent="0.2">
      <c r="A8236" s="2"/>
    </row>
    <row r="8237" spans="1:1" x14ac:dyDescent="0.2">
      <c r="A8237" s="2"/>
    </row>
    <row r="8238" spans="1:1" x14ac:dyDescent="0.2">
      <c r="A8238" s="2"/>
    </row>
    <row r="8239" spans="1:1" x14ac:dyDescent="0.2">
      <c r="A8239" s="2"/>
    </row>
    <row r="8240" spans="1:1" x14ac:dyDescent="0.2">
      <c r="A8240" s="2"/>
    </row>
    <row r="8241" spans="1:1" x14ac:dyDescent="0.2">
      <c r="A8241" s="2"/>
    </row>
    <row r="8242" spans="1:1" x14ac:dyDescent="0.2">
      <c r="A8242" s="2"/>
    </row>
    <row r="8243" spans="1:1" x14ac:dyDescent="0.2">
      <c r="A8243" s="2"/>
    </row>
    <row r="8244" spans="1:1" x14ac:dyDescent="0.2">
      <c r="A8244" s="2"/>
    </row>
    <row r="8245" spans="1:1" x14ac:dyDescent="0.2">
      <c r="A8245" s="2"/>
    </row>
    <row r="8246" spans="1:1" x14ac:dyDescent="0.2">
      <c r="A8246" s="2"/>
    </row>
    <row r="8247" spans="1:1" x14ac:dyDescent="0.2">
      <c r="A8247" s="2"/>
    </row>
    <row r="8248" spans="1:1" x14ac:dyDescent="0.2">
      <c r="A8248" s="2"/>
    </row>
    <row r="8249" spans="1:1" x14ac:dyDescent="0.2">
      <c r="A8249" s="2"/>
    </row>
    <row r="8250" spans="1:1" x14ac:dyDescent="0.2">
      <c r="A8250" s="2"/>
    </row>
    <row r="8251" spans="1:1" x14ac:dyDescent="0.2">
      <c r="A8251" s="2"/>
    </row>
    <row r="8252" spans="1:1" x14ac:dyDescent="0.2">
      <c r="A8252" s="2"/>
    </row>
    <row r="8253" spans="1:1" x14ac:dyDescent="0.2">
      <c r="A8253" s="2"/>
    </row>
    <row r="8254" spans="1:1" x14ac:dyDescent="0.2">
      <c r="A8254" s="2"/>
    </row>
    <row r="8255" spans="1:1" x14ac:dyDescent="0.2">
      <c r="A8255" s="2"/>
    </row>
    <row r="8256" spans="1:1" x14ac:dyDescent="0.2">
      <c r="A8256" s="2"/>
    </row>
    <row r="8257" spans="1:1" x14ac:dyDescent="0.2">
      <c r="A8257" s="2"/>
    </row>
    <row r="8258" spans="1:1" x14ac:dyDescent="0.2">
      <c r="A8258" s="2"/>
    </row>
    <row r="8259" spans="1:1" x14ac:dyDescent="0.2">
      <c r="A8259" s="2"/>
    </row>
    <row r="8260" spans="1:1" x14ac:dyDescent="0.2">
      <c r="A8260" s="2"/>
    </row>
    <row r="8261" spans="1:1" x14ac:dyDescent="0.2">
      <c r="A8261" s="2"/>
    </row>
    <row r="8262" spans="1:1" x14ac:dyDescent="0.2">
      <c r="A8262" s="2"/>
    </row>
    <row r="8263" spans="1:1" x14ac:dyDescent="0.2">
      <c r="A8263" s="2"/>
    </row>
    <row r="8264" spans="1:1" x14ac:dyDescent="0.2">
      <c r="A8264" s="2"/>
    </row>
    <row r="8265" spans="1:1" x14ac:dyDescent="0.2">
      <c r="A8265" s="2"/>
    </row>
    <row r="8266" spans="1:1" x14ac:dyDescent="0.2">
      <c r="A8266" s="2"/>
    </row>
    <row r="8267" spans="1:1" x14ac:dyDescent="0.2">
      <c r="A8267" s="2"/>
    </row>
    <row r="8268" spans="1:1" x14ac:dyDescent="0.2">
      <c r="A8268" s="2"/>
    </row>
    <row r="8269" spans="1:1" x14ac:dyDescent="0.2">
      <c r="A8269" s="2"/>
    </row>
    <row r="8270" spans="1:1" x14ac:dyDescent="0.2">
      <c r="A8270" s="2"/>
    </row>
    <row r="8271" spans="1:1" x14ac:dyDescent="0.2">
      <c r="A8271" s="2"/>
    </row>
    <row r="8272" spans="1:1" x14ac:dyDescent="0.2">
      <c r="A8272" s="2"/>
    </row>
    <row r="8273" spans="1:1" x14ac:dyDescent="0.2">
      <c r="A8273" s="2"/>
    </row>
    <row r="8274" spans="1:1" x14ac:dyDescent="0.2">
      <c r="A8274" s="2"/>
    </row>
    <row r="8275" spans="1:1" x14ac:dyDescent="0.2">
      <c r="A8275" s="2"/>
    </row>
    <row r="8276" spans="1:1" x14ac:dyDescent="0.2">
      <c r="A8276" s="2"/>
    </row>
    <row r="8277" spans="1:1" x14ac:dyDescent="0.2">
      <c r="A8277" s="2"/>
    </row>
    <row r="8278" spans="1:1" x14ac:dyDescent="0.2">
      <c r="A8278" s="2"/>
    </row>
    <row r="8279" spans="1:1" x14ac:dyDescent="0.2">
      <c r="A8279" s="2"/>
    </row>
    <row r="8280" spans="1:1" x14ac:dyDescent="0.2">
      <c r="A8280" s="2"/>
    </row>
    <row r="8281" spans="1:1" x14ac:dyDescent="0.2">
      <c r="A8281" s="2"/>
    </row>
    <row r="8282" spans="1:1" x14ac:dyDescent="0.2">
      <c r="A8282" s="2"/>
    </row>
    <row r="8283" spans="1:1" x14ac:dyDescent="0.2">
      <c r="A8283" s="2"/>
    </row>
    <row r="8284" spans="1:1" x14ac:dyDescent="0.2">
      <c r="A8284" s="2"/>
    </row>
    <row r="8285" spans="1:1" x14ac:dyDescent="0.2">
      <c r="A8285" s="2"/>
    </row>
    <row r="8286" spans="1:1" x14ac:dyDescent="0.2">
      <c r="A8286" s="2"/>
    </row>
    <row r="8287" spans="1:1" x14ac:dyDescent="0.2">
      <c r="A8287" s="2"/>
    </row>
    <row r="8288" spans="1:1" x14ac:dyDescent="0.2">
      <c r="A8288" s="2"/>
    </row>
    <row r="8289" spans="1:1" x14ac:dyDescent="0.2">
      <c r="A8289" s="2"/>
    </row>
    <row r="8290" spans="1:1" x14ac:dyDescent="0.2">
      <c r="A8290" s="2"/>
    </row>
    <row r="8291" spans="1:1" x14ac:dyDescent="0.2">
      <c r="A8291" s="2"/>
    </row>
    <row r="8292" spans="1:1" x14ac:dyDescent="0.2">
      <c r="A8292" s="2"/>
    </row>
    <row r="8293" spans="1:1" x14ac:dyDescent="0.2">
      <c r="A8293" s="2"/>
    </row>
    <row r="8294" spans="1:1" x14ac:dyDescent="0.2">
      <c r="A8294" s="2"/>
    </row>
    <row r="8295" spans="1:1" x14ac:dyDescent="0.2">
      <c r="A8295" s="2"/>
    </row>
    <row r="8296" spans="1:1" x14ac:dyDescent="0.2">
      <c r="A8296" s="2"/>
    </row>
    <row r="8297" spans="1:1" x14ac:dyDescent="0.2">
      <c r="A8297" s="2"/>
    </row>
    <row r="8298" spans="1:1" x14ac:dyDescent="0.2">
      <c r="A8298" s="2"/>
    </row>
    <row r="8299" spans="1:1" x14ac:dyDescent="0.2">
      <c r="A8299" s="2"/>
    </row>
    <row r="8300" spans="1:1" x14ac:dyDescent="0.2">
      <c r="A8300" s="2"/>
    </row>
    <row r="8301" spans="1:1" x14ac:dyDescent="0.2">
      <c r="A8301" s="2"/>
    </row>
    <row r="8302" spans="1:1" x14ac:dyDescent="0.2">
      <c r="A8302" s="2"/>
    </row>
    <row r="8303" spans="1:1" x14ac:dyDescent="0.2">
      <c r="A8303" s="2"/>
    </row>
    <row r="8304" spans="1:1" x14ac:dyDescent="0.2">
      <c r="A8304" s="2"/>
    </row>
    <row r="8305" spans="1:1" x14ac:dyDescent="0.2">
      <c r="A8305" s="2"/>
    </row>
    <row r="8306" spans="1:1" x14ac:dyDescent="0.2">
      <c r="A8306" s="2"/>
    </row>
    <row r="8307" spans="1:1" x14ac:dyDescent="0.2">
      <c r="A8307" s="2"/>
    </row>
    <row r="8308" spans="1:1" x14ac:dyDescent="0.2">
      <c r="A8308" s="2"/>
    </row>
    <row r="8309" spans="1:1" x14ac:dyDescent="0.2">
      <c r="A8309" s="2"/>
    </row>
    <row r="8310" spans="1:1" x14ac:dyDescent="0.2">
      <c r="A8310" s="2"/>
    </row>
    <row r="8311" spans="1:1" x14ac:dyDescent="0.2">
      <c r="A8311" s="2"/>
    </row>
    <row r="8312" spans="1:1" x14ac:dyDescent="0.2">
      <c r="A8312" s="2"/>
    </row>
    <row r="8313" spans="1:1" x14ac:dyDescent="0.2">
      <c r="A8313" s="2"/>
    </row>
    <row r="8314" spans="1:1" x14ac:dyDescent="0.2">
      <c r="A8314" s="2"/>
    </row>
    <row r="8315" spans="1:1" x14ac:dyDescent="0.2">
      <c r="A8315" s="2"/>
    </row>
    <row r="8316" spans="1:1" x14ac:dyDescent="0.2">
      <c r="A8316" s="2"/>
    </row>
    <row r="8317" spans="1:1" x14ac:dyDescent="0.2">
      <c r="A8317" s="2"/>
    </row>
    <row r="8318" spans="1:1" x14ac:dyDescent="0.2">
      <c r="A8318" s="2"/>
    </row>
    <row r="8319" spans="1:1" x14ac:dyDescent="0.2">
      <c r="A8319" s="2"/>
    </row>
    <row r="8320" spans="1:1" x14ac:dyDescent="0.2">
      <c r="A8320" s="2"/>
    </row>
    <row r="8321" spans="1:1" x14ac:dyDescent="0.2">
      <c r="A8321" s="2"/>
    </row>
    <row r="8322" spans="1:1" x14ac:dyDescent="0.2">
      <c r="A8322" s="2"/>
    </row>
    <row r="8323" spans="1:1" x14ac:dyDescent="0.2">
      <c r="A8323" s="2"/>
    </row>
    <row r="8324" spans="1:1" x14ac:dyDescent="0.2">
      <c r="A8324" s="2"/>
    </row>
    <row r="8325" spans="1:1" x14ac:dyDescent="0.2">
      <c r="A8325" s="2"/>
    </row>
    <row r="8326" spans="1:1" x14ac:dyDescent="0.2">
      <c r="A8326" s="2"/>
    </row>
    <row r="8327" spans="1:1" x14ac:dyDescent="0.2">
      <c r="A8327" s="2"/>
    </row>
    <row r="8328" spans="1:1" x14ac:dyDescent="0.2">
      <c r="A8328" s="2"/>
    </row>
    <row r="8329" spans="1:1" x14ac:dyDescent="0.2">
      <c r="A8329" s="2"/>
    </row>
    <row r="8330" spans="1:1" x14ac:dyDescent="0.2">
      <c r="A8330" s="2"/>
    </row>
    <row r="8331" spans="1:1" x14ac:dyDescent="0.2">
      <c r="A8331" s="2"/>
    </row>
    <row r="8332" spans="1:1" x14ac:dyDescent="0.2">
      <c r="A8332" s="2"/>
    </row>
    <row r="8333" spans="1:1" x14ac:dyDescent="0.2">
      <c r="A8333" s="2"/>
    </row>
    <row r="8334" spans="1:1" x14ac:dyDescent="0.2">
      <c r="A8334" s="2"/>
    </row>
    <row r="8335" spans="1:1" x14ac:dyDescent="0.2">
      <c r="A8335" s="2"/>
    </row>
    <row r="8336" spans="1:1" x14ac:dyDescent="0.2">
      <c r="A8336" s="2"/>
    </row>
    <row r="8337" spans="1:1" x14ac:dyDescent="0.2">
      <c r="A8337" s="2"/>
    </row>
    <row r="8338" spans="1:1" x14ac:dyDescent="0.2">
      <c r="A8338" s="2"/>
    </row>
    <row r="8339" spans="1:1" x14ac:dyDescent="0.2">
      <c r="A8339" s="2"/>
    </row>
    <row r="8340" spans="1:1" x14ac:dyDescent="0.2">
      <c r="A8340" s="2"/>
    </row>
    <row r="8341" spans="1:1" x14ac:dyDescent="0.2">
      <c r="A8341" s="2"/>
    </row>
    <row r="8342" spans="1:1" x14ac:dyDescent="0.2">
      <c r="A8342" s="2"/>
    </row>
    <row r="8343" spans="1:1" x14ac:dyDescent="0.2">
      <c r="A8343" s="2"/>
    </row>
    <row r="8344" spans="1:1" x14ac:dyDescent="0.2">
      <c r="A8344" s="2"/>
    </row>
    <row r="8345" spans="1:1" x14ac:dyDescent="0.2">
      <c r="A8345" s="2"/>
    </row>
    <row r="8346" spans="1:1" x14ac:dyDescent="0.2">
      <c r="A8346" s="2"/>
    </row>
    <row r="8347" spans="1:1" x14ac:dyDescent="0.2">
      <c r="A8347" s="2"/>
    </row>
    <row r="8348" spans="1:1" x14ac:dyDescent="0.2">
      <c r="A8348" s="2"/>
    </row>
    <row r="8349" spans="1:1" x14ac:dyDescent="0.2">
      <c r="A8349" s="2"/>
    </row>
    <row r="8350" spans="1:1" x14ac:dyDescent="0.2">
      <c r="A8350" s="2"/>
    </row>
    <row r="8351" spans="1:1" x14ac:dyDescent="0.2">
      <c r="A8351" s="2"/>
    </row>
    <row r="8352" spans="1:1" x14ac:dyDescent="0.2">
      <c r="A8352" s="2"/>
    </row>
    <row r="8353" spans="1:1" x14ac:dyDescent="0.2">
      <c r="A8353" s="2"/>
    </row>
    <row r="8354" spans="1:1" x14ac:dyDescent="0.2">
      <c r="A8354" s="2"/>
    </row>
    <row r="8355" spans="1:1" x14ac:dyDescent="0.2">
      <c r="A8355" s="2"/>
    </row>
    <row r="8356" spans="1:1" x14ac:dyDescent="0.2">
      <c r="A8356" s="2"/>
    </row>
    <row r="8357" spans="1:1" x14ac:dyDescent="0.2">
      <c r="A8357" s="2"/>
    </row>
    <row r="8358" spans="1:1" x14ac:dyDescent="0.2">
      <c r="A8358" s="2"/>
    </row>
    <row r="8359" spans="1:1" x14ac:dyDescent="0.2">
      <c r="A8359" s="2"/>
    </row>
    <row r="8360" spans="1:1" x14ac:dyDescent="0.2">
      <c r="A8360" s="2"/>
    </row>
    <row r="8361" spans="1:1" x14ac:dyDescent="0.2">
      <c r="A8361" s="2"/>
    </row>
    <row r="8362" spans="1:1" x14ac:dyDescent="0.2">
      <c r="A8362" s="2"/>
    </row>
    <row r="8363" spans="1:1" x14ac:dyDescent="0.2">
      <c r="A8363" s="2"/>
    </row>
    <row r="8364" spans="1:1" x14ac:dyDescent="0.2">
      <c r="A8364" s="2"/>
    </row>
    <row r="8365" spans="1:1" x14ac:dyDescent="0.2">
      <c r="A8365" s="2"/>
    </row>
    <row r="8366" spans="1:1" x14ac:dyDescent="0.2">
      <c r="A8366" s="2"/>
    </row>
    <row r="8367" spans="1:1" x14ac:dyDescent="0.2">
      <c r="A8367" s="2"/>
    </row>
    <row r="8368" spans="1:1" x14ac:dyDescent="0.2">
      <c r="A8368" s="2"/>
    </row>
    <row r="8369" spans="1:1" x14ac:dyDescent="0.2">
      <c r="A8369" s="2"/>
    </row>
    <row r="8370" spans="1:1" x14ac:dyDescent="0.2">
      <c r="A8370" s="2"/>
    </row>
    <row r="8371" spans="1:1" x14ac:dyDescent="0.2">
      <c r="A8371" s="2"/>
    </row>
    <row r="8372" spans="1:1" x14ac:dyDescent="0.2">
      <c r="A8372" s="2"/>
    </row>
    <row r="8373" spans="1:1" x14ac:dyDescent="0.2">
      <c r="A8373" s="2"/>
    </row>
    <row r="8374" spans="1:1" x14ac:dyDescent="0.2">
      <c r="A8374" s="2"/>
    </row>
    <row r="8375" spans="1:1" x14ac:dyDescent="0.2">
      <c r="A8375" s="2"/>
    </row>
    <row r="8376" spans="1:1" x14ac:dyDescent="0.2">
      <c r="A8376" s="2"/>
    </row>
    <row r="8377" spans="1:1" x14ac:dyDescent="0.2">
      <c r="A8377" s="2"/>
    </row>
    <row r="8378" spans="1:1" x14ac:dyDescent="0.2">
      <c r="A8378" s="2"/>
    </row>
    <row r="8379" spans="1:1" x14ac:dyDescent="0.2">
      <c r="A8379" s="2"/>
    </row>
    <row r="8380" spans="1:1" x14ac:dyDescent="0.2">
      <c r="A8380" s="2"/>
    </row>
    <row r="8381" spans="1:1" x14ac:dyDescent="0.2">
      <c r="A8381" s="2"/>
    </row>
    <row r="8382" spans="1:1" x14ac:dyDescent="0.2">
      <c r="A8382" s="2"/>
    </row>
    <row r="8383" spans="1:1" x14ac:dyDescent="0.2">
      <c r="A8383" s="2"/>
    </row>
    <row r="8384" spans="1:1" x14ac:dyDescent="0.2">
      <c r="A8384" s="2"/>
    </row>
    <row r="8385" spans="1:1" x14ac:dyDescent="0.2">
      <c r="A8385" s="2"/>
    </row>
    <row r="8386" spans="1:1" x14ac:dyDescent="0.2">
      <c r="A8386" s="2"/>
    </row>
    <row r="8387" spans="1:1" x14ac:dyDescent="0.2">
      <c r="A8387" s="2"/>
    </row>
    <row r="8388" spans="1:1" x14ac:dyDescent="0.2">
      <c r="A8388" s="2"/>
    </row>
    <row r="8389" spans="1:1" x14ac:dyDescent="0.2">
      <c r="A8389" s="2"/>
    </row>
    <row r="8390" spans="1:1" x14ac:dyDescent="0.2">
      <c r="A8390" s="2"/>
    </row>
    <row r="8391" spans="1:1" x14ac:dyDescent="0.2">
      <c r="A8391" s="2"/>
    </row>
    <row r="8392" spans="1:1" x14ac:dyDescent="0.2">
      <c r="A8392" s="2"/>
    </row>
    <row r="8393" spans="1:1" x14ac:dyDescent="0.2">
      <c r="A8393" s="2"/>
    </row>
    <row r="8394" spans="1:1" x14ac:dyDescent="0.2">
      <c r="A8394" s="2"/>
    </row>
    <row r="8395" spans="1:1" x14ac:dyDescent="0.2">
      <c r="A8395" s="2"/>
    </row>
    <row r="8396" spans="1:1" x14ac:dyDescent="0.2">
      <c r="A8396" s="2"/>
    </row>
    <row r="8397" spans="1:1" x14ac:dyDescent="0.2">
      <c r="A8397" s="2"/>
    </row>
    <row r="8398" spans="1:1" x14ac:dyDescent="0.2">
      <c r="A8398" s="2"/>
    </row>
    <row r="8399" spans="1:1" x14ac:dyDescent="0.2">
      <c r="A8399" s="2"/>
    </row>
    <row r="8400" spans="1:1" x14ac:dyDescent="0.2">
      <c r="A8400" s="2"/>
    </row>
    <row r="8401" spans="1:1" x14ac:dyDescent="0.2">
      <c r="A8401" s="2"/>
    </row>
    <row r="8402" spans="1:1" x14ac:dyDescent="0.2">
      <c r="A8402" s="2"/>
    </row>
    <row r="8403" spans="1:1" x14ac:dyDescent="0.2">
      <c r="A8403" s="2"/>
    </row>
    <row r="8404" spans="1:1" x14ac:dyDescent="0.2">
      <c r="A8404" s="2"/>
    </row>
    <row r="8405" spans="1:1" x14ac:dyDescent="0.2">
      <c r="A8405" s="2"/>
    </row>
    <row r="8406" spans="1:1" x14ac:dyDescent="0.2">
      <c r="A8406" s="2"/>
    </row>
    <row r="8407" spans="1:1" x14ac:dyDescent="0.2">
      <c r="A8407" s="2"/>
    </row>
    <row r="8408" spans="1:1" x14ac:dyDescent="0.2">
      <c r="A8408" s="2"/>
    </row>
    <row r="8409" spans="1:1" x14ac:dyDescent="0.2">
      <c r="A8409" s="2"/>
    </row>
    <row r="8410" spans="1:1" x14ac:dyDescent="0.2">
      <c r="A8410" s="2"/>
    </row>
    <row r="8411" spans="1:1" x14ac:dyDescent="0.2">
      <c r="A8411" s="2"/>
    </row>
    <row r="8412" spans="1:1" x14ac:dyDescent="0.2">
      <c r="A8412" s="2"/>
    </row>
    <row r="8413" spans="1:1" x14ac:dyDescent="0.2">
      <c r="A8413" s="2"/>
    </row>
    <row r="8414" spans="1:1" x14ac:dyDescent="0.2">
      <c r="A8414" s="2"/>
    </row>
    <row r="8415" spans="1:1" x14ac:dyDescent="0.2">
      <c r="A8415" s="2"/>
    </row>
    <row r="8416" spans="1:1" x14ac:dyDescent="0.2">
      <c r="A8416" s="2"/>
    </row>
    <row r="8417" spans="1:1" x14ac:dyDescent="0.2">
      <c r="A8417" s="2"/>
    </row>
    <row r="8418" spans="1:1" x14ac:dyDescent="0.2">
      <c r="A8418" s="2"/>
    </row>
    <row r="8419" spans="1:1" x14ac:dyDescent="0.2">
      <c r="A8419" s="2"/>
    </row>
    <row r="8420" spans="1:1" x14ac:dyDescent="0.2">
      <c r="A8420" s="2"/>
    </row>
    <row r="8421" spans="1:1" x14ac:dyDescent="0.2">
      <c r="A8421" s="2"/>
    </row>
    <row r="8422" spans="1:1" x14ac:dyDescent="0.2">
      <c r="A8422" s="2"/>
    </row>
    <row r="8423" spans="1:1" x14ac:dyDescent="0.2">
      <c r="A8423" s="2"/>
    </row>
    <row r="8424" spans="1:1" x14ac:dyDescent="0.2">
      <c r="A8424" s="2"/>
    </row>
    <row r="8425" spans="1:1" x14ac:dyDescent="0.2">
      <c r="A8425" s="2"/>
    </row>
    <row r="8426" spans="1:1" x14ac:dyDescent="0.2">
      <c r="A8426" s="2"/>
    </row>
    <row r="8427" spans="1:1" x14ac:dyDescent="0.2">
      <c r="A8427" s="2"/>
    </row>
    <row r="8428" spans="1:1" x14ac:dyDescent="0.2">
      <c r="A8428" s="2"/>
    </row>
    <row r="8429" spans="1:1" x14ac:dyDescent="0.2">
      <c r="A8429" s="2"/>
    </row>
    <row r="8430" spans="1:1" x14ac:dyDescent="0.2">
      <c r="A8430" s="2"/>
    </row>
    <row r="8431" spans="1:1" x14ac:dyDescent="0.2">
      <c r="A8431" s="2"/>
    </row>
    <row r="8432" spans="1:1" x14ac:dyDescent="0.2">
      <c r="A8432" s="2"/>
    </row>
    <row r="8433" spans="1:1" x14ac:dyDescent="0.2">
      <c r="A8433" s="2"/>
    </row>
    <row r="8434" spans="1:1" x14ac:dyDescent="0.2">
      <c r="A8434" s="2"/>
    </row>
    <row r="8435" spans="1:1" x14ac:dyDescent="0.2">
      <c r="A8435" s="2"/>
    </row>
    <row r="8436" spans="1:1" x14ac:dyDescent="0.2">
      <c r="A8436" s="2"/>
    </row>
    <row r="8437" spans="1:1" x14ac:dyDescent="0.2">
      <c r="A8437" s="2"/>
    </row>
    <row r="8438" spans="1:1" x14ac:dyDescent="0.2">
      <c r="A8438" s="2"/>
    </row>
    <row r="8439" spans="1:1" x14ac:dyDescent="0.2">
      <c r="A8439" s="2"/>
    </row>
    <row r="8440" spans="1:1" x14ac:dyDescent="0.2">
      <c r="A8440" s="2"/>
    </row>
    <row r="8441" spans="1:1" x14ac:dyDescent="0.2">
      <c r="A8441" s="2"/>
    </row>
    <row r="8442" spans="1:1" x14ac:dyDescent="0.2">
      <c r="A8442" s="2"/>
    </row>
    <row r="8443" spans="1:1" x14ac:dyDescent="0.2">
      <c r="A8443" s="2"/>
    </row>
    <row r="8444" spans="1:1" x14ac:dyDescent="0.2">
      <c r="A8444" s="2"/>
    </row>
    <row r="8445" spans="1:1" x14ac:dyDescent="0.2">
      <c r="A8445" s="2"/>
    </row>
    <row r="8446" spans="1:1" x14ac:dyDescent="0.2">
      <c r="A8446" s="2"/>
    </row>
    <row r="8447" spans="1:1" x14ac:dyDescent="0.2">
      <c r="A8447" s="2"/>
    </row>
    <row r="8448" spans="1:1" x14ac:dyDescent="0.2">
      <c r="A8448" s="2"/>
    </row>
    <row r="8449" spans="1:1" x14ac:dyDescent="0.2">
      <c r="A8449" s="2"/>
    </row>
    <row r="8450" spans="1:1" x14ac:dyDescent="0.2">
      <c r="A8450" s="2"/>
    </row>
    <row r="8451" spans="1:1" x14ac:dyDescent="0.2">
      <c r="A8451" s="2"/>
    </row>
    <row r="8452" spans="1:1" x14ac:dyDescent="0.2">
      <c r="A8452" s="2"/>
    </row>
    <row r="8453" spans="1:1" x14ac:dyDescent="0.2">
      <c r="A8453" s="2"/>
    </row>
    <row r="8454" spans="1:1" x14ac:dyDescent="0.2">
      <c r="A8454" s="2"/>
    </row>
    <row r="8455" spans="1:1" x14ac:dyDescent="0.2">
      <c r="A8455" s="2"/>
    </row>
    <row r="8456" spans="1:1" x14ac:dyDescent="0.2">
      <c r="A8456" s="2"/>
    </row>
    <row r="8457" spans="1:1" x14ac:dyDescent="0.2">
      <c r="A8457" s="2"/>
    </row>
    <row r="8458" spans="1:1" x14ac:dyDescent="0.2">
      <c r="A8458" s="2"/>
    </row>
    <row r="8459" spans="1:1" x14ac:dyDescent="0.2">
      <c r="A8459" s="2"/>
    </row>
    <row r="8460" spans="1:1" x14ac:dyDescent="0.2">
      <c r="A8460" s="2"/>
    </row>
    <row r="8461" spans="1:1" x14ac:dyDescent="0.2">
      <c r="A8461" s="2"/>
    </row>
    <row r="8462" spans="1:1" x14ac:dyDescent="0.2">
      <c r="A8462" s="2"/>
    </row>
    <row r="8463" spans="1:1" x14ac:dyDescent="0.2">
      <c r="A8463" s="2"/>
    </row>
    <row r="8464" spans="1:1" x14ac:dyDescent="0.2">
      <c r="A8464" s="2"/>
    </row>
    <row r="8465" spans="1:1" x14ac:dyDescent="0.2">
      <c r="A8465" s="2"/>
    </row>
    <row r="8466" spans="1:1" x14ac:dyDescent="0.2">
      <c r="A8466" s="2"/>
    </row>
    <row r="8467" spans="1:1" x14ac:dyDescent="0.2">
      <c r="A8467" s="2"/>
    </row>
    <row r="8468" spans="1:1" x14ac:dyDescent="0.2">
      <c r="A8468" s="2"/>
    </row>
    <row r="8469" spans="1:1" x14ac:dyDescent="0.2">
      <c r="A8469" s="2"/>
    </row>
    <row r="8470" spans="1:1" x14ac:dyDescent="0.2">
      <c r="A8470" s="2"/>
    </row>
    <row r="8471" spans="1:1" x14ac:dyDescent="0.2">
      <c r="A8471" s="2"/>
    </row>
    <row r="8472" spans="1:1" x14ac:dyDescent="0.2">
      <c r="A8472" s="2"/>
    </row>
    <row r="8473" spans="1:1" x14ac:dyDescent="0.2">
      <c r="A8473" s="2"/>
    </row>
    <row r="8474" spans="1:1" x14ac:dyDescent="0.2">
      <c r="A8474" s="2"/>
    </row>
    <row r="8475" spans="1:1" x14ac:dyDescent="0.2">
      <c r="A8475" s="2"/>
    </row>
    <row r="8476" spans="1:1" x14ac:dyDescent="0.2">
      <c r="A8476" s="2"/>
    </row>
    <row r="8477" spans="1:1" x14ac:dyDescent="0.2">
      <c r="A8477" s="2"/>
    </row>
    <row r="8478" spans="1:1" x14ac:dyDescent="0.2">
      <c r="A8478" s="2"/>
    </row>
    <row r="8479" spans="1:1" x14ac:dyDescent="0.2">
      <c r="A8479" s="2"/>
    </row>
    <row r="8480" spans="1:1" x14ac:dyDescent="0.2">
      <c r="A8480" s="2"/>
    </row>
    <row r="8481" spans="1:1" x14ac:dyDescent="0.2">
      <c r="A8481" s="2"/>
    </row>
    <row r="8482" spans="1:1" x14ac:dyDescent="0.2">
      <c r="A8482" s="2"/>
    </row>
    <row r="8483" spans="1:1" x14ac:dyDescent="0.2">
      <c r="A8483" s="2"/>
    </row>
    <row r="8484" spans="1:1" x14ac:dyDescent="0.2">
      <c r="A8484" s="2"/>
    </row>
    <row r="8485" spans="1:1" x14ac:dyDescent="0.2">
      <c r="A8485" s="2"/>
    </row>
    <row r="8486" spans="1:1" x14ac:dyDescent="0.2">
      <c r="A8486" s="2"/>
    </row>
    <row r="8487" spans="1:1" x14ac:dyDescent="0.2">
      <c r="A8487" s="2"/>
    </row>
    <row r="8488" spans="1:1" x14ac:dyDescent="0.2">
      <c r="A8488" s="2"/>
    </row>
    <row r="8489" spans="1:1" x14ac:dyDescent="0.2">
      <c r="A8489" s="2"/>
    </row>
    <row r="8490" spans="1:1" x14ac:dyDescent="0.2">
      <c r="A8490" s="2"/>
    </row>
    <row r="8491" spans="1:1" x14ac:dyDescent="0.2">
      <c r="A8491" s="2"/>
    </row>
    <row r="8492" spans="1:1" x14ac:dyDescent="0.2">
      <c r="A8492" s="2"/>
    </row>
    <row r="8493" spans="1:1" x14ac:dyDescent="0.2">
      <c r="A8493" s="2"/>
    </row>
    <row r="8494" spans="1:1" x14ac:dyDescent="0.2">
      <c r="A8494" s="2"/>
    </row>
    <row r="8495" spans="1:1" x14ac:dyDescent="0.2">
      <c r="A8495" s="2"/>
    </row>
    <row r="8496" spans="1:1" x14ac:dyDescent="0.2">
      <c r="A8496" s="2"/>
    </row>
    <row r="8497" spans="1:1" x14ac:dyDescent="0.2">
      <c r="A8497" s="2"/>
    </row>
    <row r="8498" spans="1:1" x14ac:dyDescent="0.2">
      <c r="A8498" s="2"/>
    </row>
    <row r="8499" spans="1:1" x14ac:dyDescent="0.2">
      <c r="A8499" s="2"/>
    </row>
    <row r="8500" spans="1:1" x14ac:dyDescent="0.2">
      <c r="A8500" s="2"/>
    </row>
    <row r="8501" spans="1:1" x14ac:dyDescent="0.2">
      <c r="A8501" s="2"/>
    </row>
    <row r="8502" spans="1:1" x14ac:dyDescent="0.2">
      <c r="A8502" s="2"/>
    </row>
    <row r="8503" spans="1:1" x14ac:dyDescent="0.2">
      <c r="A8503" s="2"/>
    </row>
    <row r="8504" spans="1:1" x14ac:dyDescent="0.2">
      <c r="A8504" s="2"/>
    </row>
    <row r="8505" spans="1:1" x14ac:dyDescent="0.2">
      <c r="A8505" s="2"/>
    </row>
    <row r="8506" spans="1:1" x14ac:dyDescent="0.2">
      <c r="A8506" s="2"/>
    </row>
    <row r="8507" spans="1:1" x14ac:dyDescent="0.2">
      <c r="A8507" s="2"/>
    </row>
    <row r="8508" spans="1:1" x14ac:dyDescent="0.2">
      <c r="A8508" s="2"/>
    </row>
    <row r="8509" spans="1:1" x14ac:dyDescent="0.2">
      <c r="A8509" s="2"/>
    </row>
    <row r="8510" spans="1:1" x14ac:dyDescent="0.2">
      <c r="A8510" s="2"/>
    </row>
    <row r="8511" spans="1:1" x14ac:dyDescent="0.2">
      <c r="A8511" s="2"/>
    </row>
    <row r="8512" spans="1:1" x14ac:dyDescent="0.2">
      <c r="A8512" s="2"/>
    </row>
    <row r="8513" spans="1:1" x14ac:dyDescent="0.2">
      <c r="A8513" s="2"/>
    </row>
    <row r="8514" spans="1:1" x14ac:dyDescent="0.2">
      <c r="A8514" s="2"/>
    </row>
    <row r="8515" spans="1:1" x14ac:dyDescent="0.2">
      <c r="A8515" s="2"/>
    </row>
    <row r="8516" spans="1:1" x14ac:dyDescent="0.2">
      <c r="A8516" s="2"/>
    </row>
    <row r="8517" spans="1:1" x14ac:dyDescent="0.2">
      <c r="A8517" s="2"/>
    </row>
    <row r="8518" spans="1:1" x14ac:dyDescent="0.2">
      <c r="A8518" s="2"/>
    </row>
    <row r="8519" spans="1:1" x14ac:dyDescent="0.2">
      <c r="A8519" s="2"/>
    </row>
    <row r="8520" spans="1:1" x14ac:dyDescent="0.2">
      <c r="A8520" s="2"/>
    </row>
    <row r="8521" spans="1:1" x14ac:dyDescent="0.2">
      <c r="A8521" s="2"/>
    </row>
    <row r="8522" spans="1:1" x14ac:dyDescent="0.2">
      <c r="A8522" s="2"/>
    </row>
    <row r="8523" spans="1:1" x14ac:dyDescent="0.2">
      <c r="A8523" s="2"/>
    </row>
    <row r="8524" spans="1:1" x14ac:dyDescent="0.2">
      <c r="A8524" s="2"/>
    </row>
    <row r="8525" spans="1:1" x14ac:dyDescent="0.2">
      <c r="A8525" s="2"/>
    </row>
    <row r="8526" spans="1:1" x14ac:dyDescent="0.2">
      <c r="A8526" s="2"/>
    </row>
    <row r="8527" spans="1:1" x14ac:dyDescent="0.2">
      <c r="A8527" s="2"/>
    </row>
    <row r="8528" spans="1:1" x14ac:dyDescent="0.2">
      <c r="A8528" s="2"/>
    </row>
    <row r="8529" spans="1:1" x14ac:dyDescent="0.2">
      <c r="A8529" s="2"/>
    </row>
    <row r="8530" spans="1:1" x14ac:dyDescent="0.2">
      <c r="A8530" s="2"/>
    </row>
    <row r="8531" spans="1:1" x14ac:dyDescent="0.2">
      <c r="A8531" s="2"/>
    </row>
    <row r="8532" spans="1:1" x14ac:dyDescent="0.2">
      <c r="A8532" s="2"/>
    </row>
    <row r="8533" spans="1:1" x14ac:dyDescent="0.2">
      <c r="A8533" s="2"/>
    </row>
    <row r="8534" spans="1:1" x14ac:dyDescent="0.2">
      <c r="A8534" s="2"/>
    </row>
    <row r="8535" spans="1:1" x14ac:dyDescent="0.2">
      <c r="A8535" s="2"/>
    </row>
    <row r="8536" spans="1:1" x14ac:dyDescent="0.2">
      <c r="A8536" s="2"/>
    </row>
    <row r="8537" spans="1:1" x14ac:dyDescent="0.2">
      <c r="A8537" s="2"/>
    </row>
    <row r="8538" spans="1:1" x14ac:dyDescent="0.2">
      <c r="A8538" s="2"/>
    </row>
    <row r="8539" spans="1:1" x14ac:dyDescent="0.2">
      <c r="A8539" s="2"/>
    </row>
    <row r="8540" spans="1:1" x14ac:dyDescent="0.2">
      <c r="A8540" s="2"/>
    </row>
    <row r="8541" spans="1:1" x14ac:dyDescent="0.2">
      <c r="A8541" s="2"/>
    </row>
    <row r="8542" spans="1:1" x14ac:dyDescent="0.2">
      <c r="A8542" s="2"/>
    </row>
    <row r="8543" spans="1:1" x14ac:dyDescent="0.2">
      <c r="A8543" s="2"/>
    </row>
    <row r="8544" spans="1:1" x14ac:dyDescent="0.2">
      <c r="A8544" s="2"/>
    </row>
    <row r="8545" spans="1:1" x14ac:dyDescent="0.2">
      <c r="A8545" s="2"/>
    </row>
    <row r="8546" spans="1:1" x14ac:dyDescent="0.2">
      <c r="A8546" s="2"/>
    </row>
    <row r="8547" spans="1:1" x14ac:dyDescent="0.2">
      <c r="A8547" s="2"/>
    </row>
    <row r="8548" spans="1:1" x14ac:dyDescent="0.2">
      <c r="A8548" s="2"/>
    </row>
    <row r="8549" spans="1:1" x14ac:dyDescent="0.2">
      <c r="A8549" s="2"/>
    </row>
    <row r="8550" spans="1:1" x14ac:dyDescent="0.2">
      <c r="A8550" s="2"/>
    </row>
    <row r="8551" spans="1:1" x14ac:dyDescent="0.2">
      <c r="A8551" s="2"/>
    </row>
    <row r="8552" spans="1:1" x14ac:dyDescent="0.2">
      <c r="A8552" s="2"/>
    </row>
    <row r="8553" spans="1:1" x14ac:dyDescent="0.2">
      <c r="A8553" s="2"/>
    </row>
    <row r="8554" spans="1:1" x14ac:dyDescent="0.2">
      <c r="A8554" s="2"/>
    </row>
    <row r="8555" spans="1:1" x14ac:dyDescent="0.2">
      <c r="A8555" s="2"/>
    </row>
    <row r="8556" spans="1:1" x14ac:dyDescent="0.2">
      <c r="A8556" s="2"/>
    </row>
    <row r="8557" spans="1:1" x14ac:dyDescent="0.2">
      <c r="A8557" s="2"/>
    </row>
    <row r="8558" spans="1:1" x14ac:dyDescent="0.2">
      <c r="A8558" s="2"/>
    </row>
    <row r="8559" spans="1:1" x14ac:dyDescent="0.2">
      <c r="A8559" s="2"/>
    </row>
    <row r="8560" spans="1:1" x14ac:dyDescent="0.2">
      <c r="A8560" s="2"/>
    </row>
    <row r="8561" spans="1:1" x14ac:dyDescent="0.2">
      <c r="A8561" s="2"/>
    </row>
    <row r="8562" spans="1:1" x14ac:dyDescent="0.2">
      <c r="A8562" s="2"/>
    </row>
    <row r="8563" spans="1:1" x14ac:dyDescent="0.2">
      <c r="A8563" s="2"/>
    </row>
    <row r="8564" spans="1:1" x14ac:dyDescent="0.2">
      <c r="A8564" s="2"/>
    </row>
    <row r="8565" spans="1:1" x14ac:dyDescent="0.2">
      <c r="A8565" s="2"/>
    </row>
    <row r="8566" spans="1:1" x14ac:dyDescent="0.2">
      <c r="A8566" s="2"/>
    </row>
    <row r="8567" spans="1:1" x14ac:dyDescent="0.2">
      <c r="A8567" s="2"/>
    </row>
    <row r="8568" spans="1:1" x14ac:dyDescent="0.2">
      <c r="A8568" s="2"/>
    </row>
    <row r="8569" spans="1:1" x14ac:dyDescent="0.2">
      <c r="A8569" s="2"/>
    </row>
    <row r="8570" spans="1:1" x14ac:dyDescent="0.2">
      <c r="A8570" s="2"/>
    </row>
    <row r="8571" spans="1:1" x14ac:dyDescent="0.2">
      <c r="A8571" s="2"/>
    </row>
    <row r="8572" spans="1:1" x14ac:dyDescent="0.2">
      <c r="A8572" s="2"/>
    </row>
    <row r="8573" spans="1:1" x14ac:dyDescent="0.2">
      <c r="A8573" s="2"/>
    </row>
    <row r="8574" spans="1:1" x14ac:dyDescent="0.2">
      <c r="A8574" s="2"/>
    </row>
    <row r="8575" spans="1:1" x14ac:dyDescent="0.2">
      <c r="A8575" s="2"/>
    </row>
    <row r="8576" spans="1:1" x14ac:dyDescent="0.2">
      <c r="A8576" s="2"/>
    </row>
    <row r="8577" spans="1:1" x14ac:dyDescent="0.2">
      <c r="A8577" s="2"/>
    </row>
    <row r="8578" spans="1:1" x14ac:dyDescent="0.2">
      <c r="A8578" s="2"/>
    </row>
    <row r="8579" spans="1:1" x14ac:dyDescent="0.2">
      <c r="A8579" s="2"/>
    </row>
    <row r="8580" spans="1:1" x14ac:dyDescent="0.2">
      <c r="A8580" s="2"/>
    </row>
    <row r="8581" spans="1:1" x14ac:dyDescent="0.2">
      <c r="A8581" s="2"/>
    </row>
    <row r="8582" spans="1:1" x14ac:dyDescent="0.2">
      <c r="A8582" s="2"/>
    </row>
    <row r="8583" spans="1:1" x14ac:dyDescent="0.2">
      <c r="A8583" s="2"/>
    </row>
    <row r="8584" spans="1:1" x14ac:dyDescent="0.2">
      <c r="A8584" s="2"/>
    </row>
    <row r="8585" spans="1:1" x14ac:dyDescent="0.2">
      <c r="A8585" s="2"/>
    </row>
    <row r="8586" spans="1:1" x14ac:dyDescent="0.2">
      <c r="A8586" s="2"/>
    </row>
    <row r="8587" spans="1:1" x14ac:dyDescent="0.2">
      <c r="A8587" s="2"/>
    </row>
    <row r="8588" spans="1:1" x14ac:dyDescent="0.2">
      <c r="A8588" s="2"/>
    </row>
    <row r="8589" spans="1:1" x14ac:dyDescent="0.2">
      <c r="A8589" s="2"/>
    </row>
    <row r="8590" spans="1:1" x14ac:dyDescent="0.2">
      <c r="A8590" s="2"/>
    </row>
    <row r="8591" spans="1:1" x14ac:dyDescent="0.2">
      <c r="A8591" s="2"/>
    </row>
    <row r="8592" spans="1:1" x14ac:dyDescent="0.2">
      <c r="A8592" s="2"/>
    </row>
    <row r="8593" spans="1:1" x14ac:dyDescent="0.2">
      <c r="A8593" s="2"/>
    </row>
    <row r="8594" spans="1:1" x14ac:dyDescent="0.2">
      <c r="A8594" s="2"/>
    </row>
    <row r="8595" spans="1:1" x14ac:dyDescent="0.2">
      <c r="A8595" s="2"/>
    </row>
    <row r="8596" spans="1:1" x14ac:dyDescent="0.2">
      <c r="A8596" s="2"/>
    </row>
    <row r="8597" spans="1:1" x14ac:dyDescent="0.2">
      <c r="A8597" s="2"/>
    </row>
    <row r="8598" spans="1:1" x14ac:dyDescent="0.2">
      <c r="A8598" s="2"/>
    </row>
    <row r="8599" spans="1:1" x14ac:dyDescent="0.2">
      <c r="A8599" s="2"/>
    </row>
    <row r="8600" spans="1:1" x14ac:dyDescent="0.2">
      <c r="A8600" s="2"/>
    </row>
    <row r="8601" spans="1:1" x14ac:dyDescent="0.2">
      <c r="A8601" s="2"/>
    </row>
    <row r="8602" spans="1:1" x14ac:dyDescent="0.2">
      <c r="A8602" s="2"/>
    </row>
    <row r="8603" spans="1:1" x14ac:dyDescent="0.2">
      <c r="A8603" s="2"/>
    </row>
    <row r="8604" spans="1:1" x14ac:dyDescent="0.2">
      <c r="A8604" s="2"/>
    </row>
    <row r="8605" spans="1:1" x14ac:dyDescent="0.2">
      <c r="A8605" s="2"/>
    </row>
    <row r="8606" spans="1:1" x14ac:dyDescent="0.2">
      <c r="A8606" s="2"/>
    </row>
    <row r="8607" spans="1:1" x14ac:dyDescent="0.2">
      <c r="A8607" s="2"/>
    </row>
    <row r="8608" spans="1:1" x14ac:dyDescent="0.2">
      <c r="A8608" s="2"/>
    </row>
    <row r="8609" spans="1:1" x14ac:dyDescent="0.2">
      <c r="A8609" s="2"/>
    </row>
    <row r="8610" spans="1:1" x14ac:dyDescent="0.2">
      <c r="A8610" s="2"/>
    </row>
    <row r="8611" spans="1:1" x14ac:dyDescent="0.2">
      <c r="A8611" s="2"/>
    </row>
    <row r="8612" spans="1:1" x14ac:dyDescent="0.2">
      <c r="A8612" s="2"/>
    </row>
    <row r="8613" spans="1:1" x14ac:dyDescent="0.2">
      <c r="A8613" s="2"/>
    </row>
    <row r="8614" spans="1:1" x14ac:dyDescent="0.2">
      <c r="A8614" s="2"/>
    </row>
    <row r="8615" spans="1:1" x14ac:dyDescent="0.2">
      <c r="A8615" s="2"/>
    </row>
    <row r="8616" spans="1:1" x14ac:dyDescent="0.2">
      <c r="A8616" s="2"/>
    </row>
    <row r="8617" spans="1:1" x14ac:dyDescent="0.2">
      <c r="A8617" s="2"/>
    </row>
    <row r="8618" spans="1:1" x14ac:dyDescent="0.2">
      <c r="A8618" s="2"/>
    </row>
    <row r="8619" spans="1:1" x14ac:dyDescent="0.2">
      <c r="A8619" s="2"/>
    </row>
    <row r="8620" spans="1:1" x14ac:dyDescent="0.2">
      <c r="A8620" s="2"/>
    </row>
    <row r="8621" spans="1:1" x14ac:dyDescent="0.2">
      <c r="A8621" s="2"/>
    </row>
    <row r="8622" spans="1:1" x14ac:dyDescent="0.2">
      <c r="A8622" s="2"/>
    </row>
    <row r="8623" spans="1:1" x14ac:dyDescent="0.2">
      <c r="A8623" s="2"/>
    </row>
    <row r="8624" spans="1:1" x14ac:dyDescent="0.2">
      <c r="A8624" s="2"/>
    </row>
    <row r="8625" spans="1:1" x14ac:dyDescent="0.2">
      <c r="A8625" s="2"/>
    </row>
    <row r="8626" spans="1:1" x14ac:dyDescent="0.2">
      <c r="A8626" s="2"/>
    </row>
    <row r="8627" spans="1:1" x14ac:dyDescent="0.2">
      <c r="A8627" s="2"/>
    </row>
    <row r="8628" spans="1:1" x14ac:dyDescent="0.2">
      <c r="A8628" s="2"/>
    </row>
    <row r="8629" spans="1:1" x14ac:dyDescent="0.2">
      <c r="A8629" s="2"/>
    </row>
    <row r="8630" spans="1:1" x14ac:dyDescent="0.2">
      <c r="A8630" s="2"/>
    </row>
    <row r="8631" spans="1:1" x14ac:dyDescent="0.2">
      <c r="A8631" s="2"/>
    </row>
    <row r="8632" spans="1:1" x14ac:dyDescent="0.2">
      <c r="A8632" s="2"/>
    </row>
    <row r="8633" spans="1:1" x14ac:dyDescent="0.2">
      <c r="A8633" s="2"/>
    </row>
    <row r="8634" spans="1:1" x14ac:dyDescent="0.2">
      <c r="A8634" s="2"/>
    </row>
    <row r="8635" spans="1:1" x14ac:dyDescent="0.2">
      <c r="A8635" s="2"/>
    </row>
    <row r="8636" spans="1:1" x14ac:dyDescent="0.2">
      <c r="A8636" s="2"/>
    </row>
    <row r="8637" spans="1:1" x14ac:dyDescent="0.2">
      <c r="A8637" s="2"/>
    </row>
    <row r="8638" spans="1:1" x14ac:dyDescent="0.2">
      <c r="A8638" s="2"/>
    </row>
    <row r="8639" spans="1:1" x14ac:dyDescent="0.2">
      <c r="A8639" s="2"/>
    </row>
    <row r="8640" spans="1:1" x14ac:dyDescent="0.2">
      <c r="A8640" s="2"/>
    </row>
    <row r="8641" spans="1:1" x14ac:dyDescent="0.2">
      <c r="A8641" s="2"/>
    </row>
    <row r="8642" spans="1:1" x14ac:dyDescent="0.2">
      <c r="A8642" s="2"/>
    </row>
    <row r="8643" spans="1:1" x14ac:dyDescent="0.2">
      <c r="A8643" s="2"/>
    </row>
    <row r="8644" spans="1:1" x14ac:dyDescent="0.2">
      <c r="A8644" s="2"/>
    </row>
    <row r="8645" spans="1:1" x14ac:dyDescent="0.2">
      <c r="A8645" s="2"/>
    </row>
    <row r="8646" spans="1:1" x14ac:dyDescent="0.2">
      <c r="A8646" s="2"/>
    </row>
    <row r="8647" spans="1:1" x14ac:dyDescent="0.2">
      <c r="A8647" s="2"/>
    </row>
    <row r="8648" spans="1:1" x14ac:dyDescent="0.2">
      <c r="A8648" s="2"/>
    </row>
    <row r="8649" spans="1:1" x14ac:dyDescent="0.2">
      <c r="A8649" s="2"/>
    </row>
    <row r="8650" spans="1:1" x14ac:dyDescent="0.2">
      <c r="A8650" s="2"/>
    </row>
    <row r="8651" spans="1:1" x14ac:dyDescent="0.2">
      <c r="A8651" s="2"/>
    </row>
    <row r="8652" spans="1:1" x14ac:dyDescent="0.2">
      <c r="A8652" s="2"/>
    </row>
    <row r="8653" spans="1:1" x14ac:dyDescent="0.2">
      <c r="A8653" s="2"/>
    </row>
    <row r="8654" spans="1:1" x14ac:dyDescent="0.2">
      <c r="A8654" s="2"/>
    </row>
    <row r="8655" spans="1:1" x14ac:dyDescent="0.2">
      <c r="A8655" s="2"/>
    </row>
    <row r="8656" spans="1:1" x14ac:dyDescent="0.2">
      <c r="A8656" s="2"/>
    </row>
    <row r="8657" spans="1:1" x14ac:dyDescent="0.2">
      <c r="A8657" s="2"/>
    </row>
    <row r="8658" spans="1:1" x14ac:dyDescent="0.2">
      <c r="A8658" s="2"/>
    </row>
    <row r="8659" spans="1:1" x14ac:dyDescent="0.2">
      <c r="A8659" s="2"/>
    </row>
    <row r="8660" spans="1:1" x14ac:dyDescent="0.2">
      <c r="A8660" s="2"/>
    </row>
    <row r="8661" spans="1:1" x14ac:dyDescent="0.2">
      <c r="A8661" s="2"/>
    </row>
    <row r="8662" spans="1:1" x14ac:dyDescent="0.2">
      <c r="A8662" s="2"/>
    </row>
    <row r="8663" spans="1:1" x14ac:dyDescent="0.2">
      <c r="A8663" s="2"/>
    </row>
    <row r="8664" spans="1:1" x14ac:dyDescent="0.2">
      <c r="A8664" s="2"/>
    </row>
    <row r="8665" spans="1:1" x14ac:dyDescent="0.2">
      <c r="A8665" s="2"/>
    </row>
    <row r="8666" spans="1:1" x14ac:dyDescent="0.2">
      <c r="A8666" s="2"/>
    </row>
    <row r="8667" spans="1:1" x14ac:dyDescent="0.2">
      <c r="A8667" s="2"/>
    </row>
    <row r="8668" spans="1:1" x14ac:dyDescent="0.2">
      <c r="A8668" s="2"/>
    </row>
    <row r="8669" spans="1:1" x14ac:dyDescent="0.2">
      <c r="A8669" s="2"/>
    </row>
    <row r="8670" spans="1:1" x14ac:dyDescent="0.2">
      <c r="A8670" s="2"/>
    </row>
    <row r="8671" spans="1:1" x14ac:dyDescent="0.2">
      <c r="A8671" s="2"/>
    </row>
    <row r="8672" spans="1:1" x14ac:dyDescent="0.2">
      <c r="A8672" s="2"/>
    </row>
    <row r="8673" spans="1:1" x14ac:dyDescent="0.2">
      <c r="A8673" s="2"/>
    </row>
    <row r="8674" spans="1:1" x14ac:dyDescent="0.2">
      <c r="A8674" s="2"/>
    </row>
    <row r="8675" spans="1:1" x14ac:dyDescent="0.2">
      <c r="A8675" s="2"/>
    </row>
    <row r="8676" spans="1:1" x14ac:dyDescent="0.2">
      <c r="A8676" s="2"/>
    </row>
    <row r="8677" spans="1:1" x14ac:dyDescent="0.2">
      <c r="A8677" s="2"/>
    </row>
    <row r="8678" spans="1:1" x14ac:dyDescent="0.2">
      <c r="A8678" s="2"/>
    </row>
    <row r="8679" spans="1:1" x14ac:dyDescent="0.2">
      <c r="A8679" s="2"/>
    </row>
    <row r="8680" spans="1:1" x14ac:dyDescent="0.2">
      <c r="A8680" s="2"/>
    </row>
    <row r="8681" spans="1:1" x14ac:dyDescent="0.2">
      <c r="A8681" s="2"/>
    </row>
    <row r="8682" spans="1:1" x14ac:dyDescent="0.2">
      <c r="A8682" s="2"/>
    </row>
    <row r="8683" spans="1:1" x14ac:dyDescent="0.2">
      <c r="A8683" s="2"/>
    </row>
    <row r="8684" spans="1:1" x14ac:dyDescent="0.2">
      <c r="A8684" s="2"/>
    </row>
    <row r="8685" spans="1:1" x14ac:dyDescent="0.2">
      <c r="A8685" s="2"/>
    </row>
    <row r="8686" spans="1:1" x14ac:dyDescent="0.2">
      <c r="A8686" s="2"/>
    </row>
    <row r="8687" spans="1:1" x14ac:dyDescent="0.2">
      <c r="A8687" s="2"/>
    </row>
    <row r="8688" spans="1:1" x14ac:dyDescent="0.2">
      <c r="A8688" s="2"/>
    </row>
    <row r="8689" spans="1:1" x14ac:dyDescent="0.2">
      <c r="A8689" s="2"/>
    </row>
    <row r="8690" spans="1:1" x14ac:dyDescent="0.2">
      <c r="A8690" s="2"/>
    </row>
    <row r="8691" spans="1:1" x14ac:dyDescent="0.2">
      <c r="A8691" s="2"/>
    </row>
    <row r="8692" spans="1:1" x14ac:dyDescent="0.2">
      <c r="A8692" s="2"/>
    </row>
    <row r="8693" spans="1:1" x14ac:dyDescent="0.2">
      <c r="A8693" s="2"/>
    </row>
    <row r="8694" spans="1:1" x14ac:dyDescent="0.2">
      <c r="A8694" s="2"/>
    </row>
    <row r="8695" spans="1:1" x14ac:dyDescent="0.2">
      <c r="A8695" s="2"/>
    </row>
    <row r="8696" spans="1:1" x14ac:dyDescent="0.2">
      <c r="A8696" s="2"/>
    </row>
    <row r="8697" spans="1:1" x14ac:dyDescent="0.2">
      <c r="A8697" s="2"/>
    </row>
    <row r="8698" spans="1:1" x14ac:dyDescent="0.2">
      <c r="A8698" s="2"/>
    </row>
    <row r="8699" spans="1:1" x14ac:dyDescent="0.2">
      <c r="A8699" s="2"/>
    </row>
    <row r="8700" spans="1:1" x14ac:dyDescent="0.2">
      <c r="A8700" s="2"/>
    </row>
    <row r="8701" spans="1:1" x14ac:dyDescent="0.2">
      <c r="A8701" s="2"/>
    </row>
    <row r="8702" spans="1:1" x14ac:dyDescent="0.2">
      <c r="A8702" s="2"/>
    </row>
    <row r="8703" spans="1:1" x14ac:dyDescent="0.2">
      <c r="A8703" s="2"/>
    </row>
    <row r="8704" spans="1:1" x14ac:dyDescent="0.2">
      <c r="A8704" s="2"/>
    </row>
    <row r="8705" spans="1:1" x14ac:dyDescent="0.2">
      <c r="A8705" s="2"/>
    </row>
    <row r="8706" spans="1:1" x14ac:dyDescent="0.2">
      <c r="A8706" s="2"/>
    </row>
    <row r="8707" spans="1:1" x14ac:dyDescent="0.2">
      <c r="A8707" s="2"/>
    </row>
    <row r="8708" spans="1:1" x14ac:dyDescent="0.2">
      <c r="A8708" s="2"/>
    </row>
    <row r="8709" spans="1:1" x14ac:dyDescent="0.2">
      <c r="A8709" s="2"/>
    </row>
    <row r="8710" spans="1:1" x14ac:dyDescent="0.2">
      <c r="A8710" s="2"/>
    </row>
    <row r="8711" spans="1:1" x14ac:dyDescent="0.2">
      <c r="A8711" s="2"/>
    </row>
    <row r="8712" spans="1:1" x14ac:dyDescent="0.2">
      <c r="A8712" s="2"/>
    </row>
    <row r="8713" spans="1:1" x14ac:dyDescent="0.2">
      <c r="A8713" s="2"/>
    </row>
    <row r="8714" spans="1:1" x14ac:dyDescent="0.2">
      <c r="A8714" s="2"/>
    </row>
    <row r="8715" spans="1:1" x14ac:dyDescent="0.2">
      <c r="A8715" s="2"/>
    </row>
    <row r="8716" spans="1:1" x14ac:dyDescent="0.2">
      <c r="A8716" s="2"/>
    </row>
    <row r="8717" spans="1:1" x14ac:dyDescent="0.2">
      <c r="A8717" s="2"/>
    </row>
    <row r="8718" spans="1:1" x14ac:dyDescent="0.2">
      <c r="A8718" s="2"/>
    </row>
    <row r="8719" spans="1:1" x14ac:dyDescent="0.2">
      <c r="A8719" s="2"/>
    </row>
    <row r="8720" spans="1:1" x14ac:dyDescent="0.2">
      <c r="A8720" s="2"/>
    </row>
    <row r="8721" spans="1:1" x14ac:dyDescent="0.2">
      <c r="A8721" s="2"/>
    </row>
    <row r="8722" spans="1:1" x14ac:dyDescent="0.2">
      <c r="A8722" s="2"/>
    </row>
    <row r="8723" spans="1:1" x14ac:dyDescent="0.2">
      <c r="A8723" s="2"/>
    </row>
    <row r="8724" spans="1:1" x14ac:dyDescent="0.2">
      <c r="A8724" s="2"/>
    </row>
    <row r="8725" spans="1:1" x14ac:dyDescent="0.2">
      <c r="A8725" s="2"/>
    </row>
    <row r="8726" spans="1:1" x14ac:dyDescent="0.2">
      <c r="A8726" s="2"/>
    </row>
    <row r="8727" spans="1:1" x14ac:dyDescent="0.2">
      <c r="A8727" s="2"/>
    </row>
    <row r="8728" spans="1:1" x14ac:dyDescent="0.2">
      <c r="A8728" s="2"/>
    </row>
    <row r="8729" spans="1:1" x14ac:dyDescent="0.2">
      <c r="A8729" s="2"/>
    </row>
    <row r="8730" spans="1:1" x14ac:dyDescent="0.2">
      <c r="A8730" s="2"/>
    </row>
    <row r="8731" spans="1:1" x14ac:dyDescent="0.2">
      <c r="A8731" s="2"/>
    </row>
    <row r="8732" spans="1:1" x14ac:dyDescent="0.2">
      <c r="A8732" s="2"/>
    </row>
    <row r="8733" spans="1:1" x14ac:dyDescent="0.2">
      <c r="A8733" s="2"/>
    </row>
    <row r="8734" spans="1:1" x14ac:dyDescent="0.2">
      <c r="A8734" s="2"/>
    </row>
    <row r="8735" spans="1:1" x14ac:dyDescent="0.2">
      <c r="A8735" s="2"/>
    </row>
    <row r="8736" spans="1:1" x14ac:dyDescent="0.2">
      <c r="A8736" s="2"/>
    </row>
    <row r="8737" spans="1:1" x14ac:dyDescent="0.2">
      <c r="A8737" s="2"/>
    </row>
    <row r="8738" spans="1:1" x14ac:dyDescent="0.2">
      <c r="A8738" s="2"/>
    </row>
    <row r="8739" spans="1:1" x14ac:dyDescent="0.2">
      <c r="A8739" s="2"/>
    </row>
    <row r="8740" spans="1:1" x14ac:dyDescent="0.2">
      <c r="A8740" s="2"/>
    </row>
    <row r="8741" spans="1:1" x14ac:dyDescent="0.2">
      <c r="A8741" s="2"/>
    </row>
    <row r="8742" spans="1:1" x14ac:dyDescent="0.2">
      <c r="A8742" s="2"/>
    </row>
    <row r="8743" spans="1:1" x14ac:dyDescent="0.2">
      <c r="A8743" s="2"/>
    </row>
    <row r="8744" spans="1:1" x14ac:dyDescent="0.2">
      <c r="A8744" s="2"/>
    </row>
    <row r="8745" spans="1:1" x14ac:dyDescent="0.2">
      <c r="A8745" s="2"/>
    </row>
    <row r="8746" spans="1:1" x14ac:dyDescent="0.2">
      <c r="A8746" s="2"/>
    </row>
    <row r="8747" spans="1:1" x14ac:dyDescent="0.2">
      <c r="A8747" s="2"/>
    </row>
    <row r="8748" spans="1:1" x14ac:dyDescent="0.2">
      <c r="A8748" s="2"/>
    </row>
    <row r="8749" spans="1:1" x14ac:dyDescent="0.2">
      <c r="A8749" s="2"/>
    </row>
    <row r="8750" spans="1:1" x14ac:dyDescent="0.2">
      <c r="A8750" s="2"/>
    </row>
    <row r="8751" spans="1:1" x14ac:dyDescent="0.2">
      <c r="A8751" s="2"/>
    </row>
    <row r="8752" spans="1:1" x14ac:dyDescent="0.2">
      <c r="A8752" s="2"/>
    </row>
    <row r="8753" spans="1:1" x14ac:dyDescent="0.2">
      <c r="A8753" s="2"/>
    </row>
    <row r="8754" spans="1:1" x14ac:dyDescent="0.2">
      <c r="A8754" s="2"/>
    </row>
    <row r="8755" spans="1:1" x14ac:dyDescent="0.2">
      <c r="A8755" s="2"/>
    </row>
    <row r="8756" spans="1:1" x14ac:dyDescent="0.2">
      <c r="A8756" s="2"/>
    </row>
    <row r="8757" spans="1:1" x14ac:dyDescent="0.2">
      <c r="A8757" s="2"/>
    </row>
    <row r="8758" spans="1:1" x14ac:dyDescent="0.2">
      <c r="A8758" s="2"/>
    </row>
    <row r="8759" spans="1:1" x14ac:dyDescent="0.2">
      <c r="A8759" s="2"/>
    </row>
    <row r="8760" spans="1:1" x14ac:dyDescent="0.2">
      <c r="A8760" s="2"/>
    </row>
    <row r="8761" spans="1:1" x14ac:dyDescent="0.2">
      <c r="A8761" s="2"/>
    </row>
    <row r="8762" spans="1:1" x14ac:dyDescent="0.2">
      <c r="A8762" s="2"/>
    </row>
    <row r="8763" spans="1:1" x14ac:dyDescent="0.2">
      <c r="A8763" s="2"/>
    </row>
    <row r="8764" spans="1:1" x14ac:dyDescent="0.2">
      <c r="A8764" s="2"/>
    </row>
    <row r="8765" spans="1:1" x14ac:dyDescent="0.2">
      <c r="A8765" s="2"/>
    </row>
    <row r="8766" spans="1:1" x14ac:dyDescent="0.2">
      <c r="A8766" s="2"/>
    </row>
    <row r="8767" spans="1:1" x14ac:dyDescent="0.2">
      <c r="A8767" s="2"/>
    </row>
    <row r="8768" spans="1:1" x14ac:dyDescent="0.2">
      <c r="A8768" s="2"/>
    </row>
    <row r="8769" spans="1:1" x14ac:dyDescent="0.2">
      <c r="A8769" s="2"/>
    </row>
    <row r="8770" spans="1:1" x14ac:dyDescent="0.2">
      <c r="A8770" s="2"/>
    </row>
    <row r="8771" spans="1:1" x14ac:dyDescent="0.2">
      <c r="A8771" s="2"/>
    </row>
    <row r="8772" spans="1:1" x14ac:dyDescent="0.2">
      <c r="A8772" s="2"/>
    </row>
    <row r="8773" spans="1:1" x14ac:dyDescent="0.2">
      <c r="A8773" s="2"/>
    </row>
    <row r="8774" spans="1:1" x14ac:dyDescent="0.2">
      <c r="A8774" s="2"/>
    </row>
    <row r="8775" spans="1:1" x14ac:dyDescent="0.2">
      <c r="A8775" s="2"/>
    </row>
    <row r="8776" spans="1:1" x14ac:dyDescent="0.2">
      <c r="A8776" s="2"/>
    </row>
    <row r="8777" spans="1:1" x14ac:dyDescent="0.2">
      <c r="A8777" s="2"/>
    </row>
    <row r="8778" spans="1:1" x14ac:dyDescent="0.2">
      <c r="A8778" s="2"/>
    </row>
    <row r="8779" spans="1:1" x14ac:dyDescent="0.2">
      <c r="A8779" s="2"/>
    </row>
    <row r="8780" spans="1:1" x14ac:dyDescent="0.2">
      <c r="A8780" s="2"/>
    </row>
    <row r="8781" spans="1:1" x14ac:dyDescent="0.2">
      <c r="A8781" s="2"/>
    </row>
    <row r="8782" spans="1:1" x14ac:dyDescent="0.2">
      <c r="A8782" s="2"/>
    </row>
    <row r="8783" spans="1:1" x14ac:dyDescent="0.2">
      <c r="A8783" s="2"/>
    </row>
    <row r="8784" spans="1:1" x14ac:dyDescent="0.2">
      <c r="A8784" s="2"/>
    </row>
    <row r="8785" spans="1:1" x14ac:dyDescent="0.2">
      <c r="A8785" s="2"/>
    </row>
    <row r="8786" spans="1:1" x14ac:dyDescent="0.2">
      <c r="A8786" s="2"/>
    </row>
    <row r="8787" spans="1:1" x14ac:dyDescent="0.2">
      <c r="A8787" s="2"/>
    </row>
    <row r="8788" spans="1:1" x14ac:dyDescent="0.2">
      <c r="A8788" s="2"/>
    </row>
    <row r="8789" spans="1:1" x14ac:dyDescent="0.2">
      <c r="A8789" s="2"/>
    </row>
    <row r="8790" spans="1:1" x14ac:dyDescent="0.2">
      <c r="A8790" s="2"/>
    </row>
    <row r="8791" spans="1:1" x14ac:dyDescent="0.2">
      <c r="A8791" s="2"/>
    </row>
    <row r="8792" spans="1:1" x14ac:dyDescent="0.2">
      <c r="A8792" s="2"/>
    </row>
    <row r="8793" spans="1:1" x14ac:dyDescent="0.2">
      <c r="A8793" s="2"/>
    </row>
    <row r="8794" spans="1:1" x14ac:dyDescent="0.2">
      <c r="A8794" s="2"/>
    </row>
    <row r="8795" spans="1:1" x14ac:dyDescent="0.2">
      <c r="A8795" s="2"/>
    </row>
    <row r="8796" spans="1:1" x14ac:dyDescent="0.2">
      <c r="A8796" s="2"/>
    </row>
    <row r="8797" spans="1:1" x14ac:dyDescent="0.2">
      <c r="A8797" s="2"/>
    </row>
    <row r="8798" spans="1:1" x14ac:dyDescent="0.2">
      <c r="A8798" s="2"/>
    </row>
    <row r="8799" spans="1:1" x14ac:dyDescent="0.2">
      <c r="A8799" s="2"/>
    </row>
    <row r="8800" spans="1:1" x14ac:dyDescent="0.2">
      <c r="A8800" s="2"/>
    </row>
    <row r="8801" spans="1:1" x14ac:dyDescent="0.2">
      <c r="A8801" s="2"/>
    </row>
    <row r="8802" spans="1:1" x14ac:dyDescent="0.2">
      <c r="A8802" s="2"/>
    </row>
    <row r="8803" spans="1:1" x14ac:dyDescent="0.2">
      <c r="A8803" s="2"/>
    </row>
    <row r="8804" spans="1:1" x14ac:dyDescent="0.2">
      <c r="A8804" s="2"/>
    </row>
    <row r="8805" spans="1:1" x14ac:dyDescent="0.2">
      <c r="A8805" s="2"/>
    </row>
    <row r="8806" spans="1:1" x14ac:dyDescent="0.2">
      <c r="A8806" s="2"/>
    </row>
    <row r="8807" spans="1:1" x14ac:dyDescent="0.2">
      <c r="A8807" s="2"/>
    </row>
    <row r="8808" spans="1:1" x14ac:dyDescent="0.2">
      <c r="A8808" s="2"/>
    </row>
    <row r="8809" spans="1:1" x14ac:dyDescent="0.2">
      <c r="A8809" s="2"/>
    </row>
    <row r="8810" spans="1:1" x14ac:dyDescent="0.2">
      <c r="A8810" s="2"/>
    </row>
    <row r="8811" spans="1:1" x14ac:dyDescent="0.2">
      <c r="A8811" s="2"/>
    </row>
    <row r="8812" spans="1:1" x14ac:dyDescent="0.2">
      <c r="A8812" s="2"/>
    </row>
    <row r="8813" spans="1:1" x14ac:dyDescent="0.2">
      <c r="A8813" s="2"/>
    </row>
    <row r="8814" spans="1:1" x14ac:dyDescent="0.2">
      <c r="A8814" s="2"/>
    </row>
    <row r="8815" spans="1:1" x14ac:dyDescent="0.2">
      <c r="A8815" s="2"/>
    </row>
    <row r="8816" spans="1:1" x14ac:dyDescent="0.2">
      <c r="A8816" s="2"/>
    </row>
    <row r="8817" spans="1:1" x14ac:dyDescent="0.2">
      <c r="A8817" s="2"/>
    </row>
    <row r="8818" spans="1:1" x14ac:dyDescent="0.2">
      <c r="A8818" s="2"/>
    </row>
    <row r="8819" spans="1:1" x14ac:dyDescent="0.2">
      <c r="A8819" s="2"/>
    </row>
    <row r="8820" spans="1:1" x14ac:dyDescent="0.2">
      <c r="A8820" s="2"/>
    </row>
    <row r="8821" spans="1:1" x14ac:dyDescent="0.2">
      <c r="A8821" s="2"/>
    </row>
    <row r="8822" spans="1:1" x14ac:dyDescent="0.2">
      <c r="A8822" s="2"/>
    </row>
    <row r="8823" spans="1:1" x14ac:dyDescent="0.2">
      <c r="A8823" s="2"/>
    </row>
    <row r="8824" spans="1:1" x14ac:dyDescent="0.2">
      <c r="A8824" s="2"/>
    </row>
    <row r="8825" spans="1:1" x14ac:dyDescent="0.2">
      <c r="A8825" s="2"/>
    </row>
    <row r="8826" spans="1:1" x14ac:dyDescent="0.2">
      <c r="A8826" s="2"/>
    </row>
    <row r="8827" spans="1:1" x14ac:dyDescent="0.2">
      <c r="A8827" s="2"/>
    </row>
    <row r="8828" spans="1:1" x14ac:dyDescent="0.2">
      <c r="A8828" s="2"/>
    </row>
    <row r="8829" spans="1:1" x14ac:dyDescent="0.2">
      <c r="A8829" s="2"/>
    </row>
    <row r="8830" spans="1:1" x14ac:dyDescent="0.2">
      <c r="A8830" s="2"/>
    </row>
    <row r="8831" spans="1:1" x14ac:dyDescent="0.2">
      <c r="A8831" s="2"/>
    </row>
    <row r="8832" spans="1:1" x14ac:dyDescent="0.2">
      <c r="A8832" s="2"/>
    </row>
    <row r="8833" spans="1:1" x14ac:dyDescent="0.2">
      <c r="A8833" s="2"/>
    </row>
    <row r="8834" spans="1:1" x14ac:dyDescent="0.2">
      <c r="A8834" s="2"/>
    </row>
    <row r="8835" spans="1:1" x14ac:dyDescent="0.2">
      <c r="A8835" s="2"/>
    </row>
    <row r="8836" spans="1:1" x14ac:dyDescent="0.2">
      <c r="A8836" s="2"/>
    </row>
    <row r="8837" spans="1:1" x14ac:dyDescent="0.2">
      <c r="A8837" s="2"/>
    </row>
    <row r="8838" spans="1:1" x14ac:dyDescent="0.2">
      <c r="A8838" s="2"/>
    </row>
    <row r="8839" spans="1:1" x14ac:dyDescent="0.2">
      <c r="A8839" s="2"/>
    </row>
    <row r="8840" spans="1:1" x14ac:dyDescent="0.2">
      <c r="A8840" s="2"/>
    </row>
    <row r="8841" spans="1:1" x14ac:dyDescent="0.2">
      <c r="A8841" s="2"/>
    </row>
    <row r="8842" spans="1:1" x14ac:dyDescent="0.2">
      <c r="A8842" s="2"/>
    </row>
    <row r="8843" spans="1:1" x14ac:dyDescent="0.2">
      <c r="A8843" s="2"/>
    </row>
    <row r="8844" spans="1:1" x14ac:dyDescent="0.2">
      <c r="A8844" s="2"/>
    </row>
    <row r="8845" spans="1:1" x14ac:dyDescent="0.2">
      <c r="A8845" s="2"/>
    </row>
    <row r="8846" spans="1:1" x14ac:dyDescent="0.2">
      <c r="A8846" s="2"/>
    </row>
    <row r="8847" spans="1:1" x14ac:dyDescent="0.2">
      <c r="A8847" s="2"/>
    </row>
    <row r="8848" spans="1:1" x14ac:dyDescent="0.2">
      <c r="A8848" s="2"/>
    </row>
    <row r="8849" spans="1:1" x14ac:dyDescent="0.2">
      <c r="A8849" s="2"/>
    </row>
    <row r="8850" spans="1:1" x14ac:dyDescent="0.2">
      <c r="A8850" s="2"/>
    </row>
    <row r="8851" spans="1:1" x14ac:dyDescent="0.2">
      <c r="A8851" s="2"/>
    </row>
    <row r="8852" spans="1:1" x14ac:dyDescent="0.2">
      <c r="A8852" s="2"/>
    </row>
    <row r="8853" spans="1:1" x14ac:dyDescent="0.2">
      <c r="A8853" s="2"/>
    </row>
    <row r="8854" spans="1:1" x14ac:dyDescent="0.2">
      <c r="A8854" s="2"/>
    </row>
    <row r="8855" spans="1:1" x14ac:dyDescent="0.2">
      <c r="A8855" s="2"/>
    </row>
    <row r="8856" spans="1:1" x14ac:dyDescent="0.2">
      <c r="A8856" s="2"/>
    </row>
    <row r="8857" spans="1:1" x14ac:dyDescent="0.2">
      <c r="A8857" s="2"/>
    </row>
    <row r="8858" spans="1:1" x14ac:dyDescent="0.2">
      <c r="A8858" s="2"/>
    </row>
    <row r="8859" spans="1:1" x14ac:dyDescent="0.2">
      <c r="A8859" s="2"/>
    </row>
    <row r="8860" spans="1:1" x14ac:dyDescent="0.2">
      <c r="A8860" s="2"/>
    </row>
    <row r="8861" spans="1:1" x14ac:dyDescent="0.2">
      <c r="A8861" s="2"/>
    </row>
    <row r="8862" spans="1:1" x14ac:dyDescent="0.2">
      <c r="A8862" s="2"/>
    </row>
    <row r="8863" spans="1:1" x14ac:dyDescent="0.2">
      <c r="A8863" s="2"/>
    </row>
    <row r="8864" spans="1:1" x14ac:dyDescent="0.2">
      <c r="A8864" s="2"/>
    </row>
    <row r="8865" spans="1:1" x14ac:dyDescent="0.2">
      <c r="A8865" s="2"/>
    </row>
    <row r="8866" spans="1:1" x14ac:dyDescent="0.2">
      <c r="A8866" s="2"/>
    </row>
    <row r="8867" spans="1:1" x14ac:dyDescent="0.2">
      <c r="A8867" s="2"/>
    </row>
    <row r="8868" spans="1:1" x14ac:dyDescent="0.2">
      <c r="A8868" s="2"/>
    </row>
    <row r="8869" spans="1:1" x14ac:dyDescent="0.2">
      <c r="A8869" s="2"/>
    </row>
    <row r="8870" spans="1:1" x14ac:dyDescent="0.2">
      <c r="A8870" s="2"/>
    </row>
    <row r="8871" spans="1:1" x14ac:dyDescent="0.2">
      <c r="A8871" s="2"/>
    </row>
    <row r="8872" spans="1:1" x14ac:dyDescent="0.2">
      <c r="A8872" s="2"/>
    </row>
    <row r="8873" spans="1:1" x14ac:dyDescent="0.2">
      <c r="A8873" s="2"/>
    </row>
    <row r="8874" spans="1:1" x14ac:dyDescent="0.2">
      <c r="A8874" s="2"/>
    </row>
    <row r="8875" spans="1:1" x14ac:dyDescent="0.2">
      <c r="A8875" s="2"/>
    </row>
    <row r="8876" spans="1:1" x14ac:dyDescent="0.2">
      <c r="A8876" s="2"/>
    </row>
    <row r="8877" spans="1:1" x14ac:dyDescent="0.2">
      <c r="A8877" s="2"/>
    </row>
    <row r="8878" spans="1:1" x14ac:dyDescent="0.2">
      <c r="A8878" s="2"/>
    </row>
    <row r="8879" spans="1:1" x14ac:dyDescent="0.2">
      <c r="A8879" s="2"/>
    </row>
    <row r="8880" spans="1:1" x14ac:dyDescent="0.2">
      <c r="A8880" s="2"/>
    </row>
    <row r="8881" spans="1:1" x14ac:dyDescent="0.2">
      <c r="A8881" s="2"/>
    </row>
    <row r="8882" spans="1:1" x14ac:dyDescent="0.2">
      <c r="A8882" s="2"/>
    </row>
    <row r="8883" spans="1:1" x14ac:dyDescent="0.2">
      <c r="A8883" s="2"/>
    </row>
    <row r="8884" spans="1:1" x14ac:dyDescent="0.2">
      <c r="A8884" s="2"/>
    </row>
    <row r="8885" spans="1:1" x14ac:dyDescent="0.2">
      <c r="A8885" s="2"/>
    </row>
    <row r="8886" spans="1:1" x14ac:dyDescent="0.2">
      <c r="A8886" s="2"/>
    </row>
    <row r="8887" spans="1:1" x14ac:dyDescent="0.2">
      <c r="A8887" s="2"/>
    </row>
    <row r="8888" spans="1:1" x14ac:dyDescent="0.2">
      <c r="A8888" s="2"/>
    </row>
    <row r="8889" spans="1:1" x14ac:dyDescent="0.2">
      <c r="A8889" s="2"/>
    </row>
    <row r="8890" spans="1:1" x14ac:dyDescent="0.2">
      <c r="A8890" s="2"/>
    </row>
    <row r="8891" spans="1:1" x14ac:dyDescent="0.2">
      <c r="A8891" s="2"/>
    </row>
    <row r="8892" spans="1:1" x14ac:dyDescent="0.2">
      <c r="A8892" s="2"/>
    </row>
    <row r="8893" spans="1:1" x14ac:dyDescent="0.2">
      <c r="A8893" s="2"/>
    </row>
    <row r="8894" spans="1:1" x14ac:dyDescent="0.2">
      <c r="A8894" s="2"/>
    </row>
    <row r="8895" spans="1:1" x14ac:dyDescent="0.2">
      <c r="A8895" s="2"/>
    </row>
    <row r="8896" spans="1:1" x14ac:dyDescent="0.2">
      <c r="A8896" s="2"/>
    </row>
    <row r="8897" spans="1:1" x14ac:dyDescent="0.2">
      <c r="A8897" s="2"/>
    </row>
    <row r="8898" spans="1:1" x14ac:dyDescent="0.2">
      <c r="A8898" s="2"/>
    </row>
    <row r="8899" spans="1:1" x14ac:dyDescent="0.2">
      <c r="A8899" s="2"/>
    </row>
    <row r="8900" spans="1:1" x14ac:dyDescent="0.2">
      <c r="A8900" s="2"/>
    </row>
    <row r="8901" spans="1:1" x14ac:dyDescent="0.2">
      <c r="A8901" s="2"/>
    </row>
    <row r="8902" spans="1:1" x14ac:dyDescent="0.2">
      <c r="A8902" s="2"/>
    </row>
    <row r="8903" spans="1:1" x14ac:dyDescent="0.2">
      <c r="A8903" s="2"/>
    </row>
    <row r="8904" spans="1:1" x14ac:dyDescent="0.2">
      <c r="A8904" s="2"/>
    </row>
    <row r="8905" spans="1:1" x14ac:dyDescent="0.2">
      <c r="A8905" s="2"/>
    </row>
    <row r="8906" spans="1:1" x14ac:dyDescent="0.2">
      <c r="A8906" s="2"/>
    </row>
    <row r="8907" spans="1:1" x14ac:dyDescent="0.2">
      <c r="A8907" s="2"/>
    </row>
    <row r="8908" spans="1:1" x14ac:dyDescent="0.2">
      <c r="A8908" s="2"/>
    </row>
    <row r="8909" spans="1:1" x14ac:dyDescent="0.2">
      <c r="A8909" s="2"/>
    </row>
    <row r="8910" spans="1:1" x14ac:dyDescent="0.2">
      <c r="A8910" s="2"/>
    </row>
    <row r="8911" spans="1:1" x14ac:dyDescent="0.2">
      <c r="A8911" s="2"/>
    </row>
    <row r="8912" spans="1:1" x14ac:dyDescent="0.2">
      <c r="A8912" s="2"/>
    </row>
    <row r="8913" spans="1:1" x14ac:dyDescent="0.2">
      <c r="A8913" s="2"/>
    </row>
    <row r="8914" spans="1:1" x14ac:dyDescent="0.2">
      <c r="A8914" s="2"/>
    </row>
    <row r="8915" spans="1:1" x14ac:dyDescent="0.2">
      <c r="A8915" s="2"/>
    </row>
    <row r="8916" spans="1:1" x14ac:dyDescent="0.2">
      <c r="A8916" s="2"/>
    </row>
    <row r="8917" spans="1:1" x14ac:dyDescent="0.2">
      <c r="A8917" s="2"/>
    </row>
    <row r="8918" spans="1:1" x14ac:dyDescent="0.2">
      <c r="A8918" s="2"/>
    </row>
    <row r="8919" spans="1:1" x14ac:dyDescent="0.2">
      <c r="A8919" s="2"/>
    </row>
    <row r="8920" spans="1:1" x14ac:dyDescent="0.2">
      <c r="A8920" s="2"/>
    </row>
    <row r="8921" spans="1:1" x14ac:dyDescent="0.2">
      <c r="A8921" s="2"/>
    </row>
    <row r="8922" spans="1:1" x14ac:dyDescent="0.2">
      <c r="A8922" s="2"/>
    </row>
    <row r="8923" spans="1:1" x14ac:dyDescent="0.2">
      <c r="A8923" s="2"/>
    </row>
    <row r="8924" spans="1:1" x14ac:dyDescent="0.2">
      <c r="A8924" s="2"/>
    </row>
    <row r="8925" spans="1:1" x14ac:dyDescent="0.2">
      <c r="A8925" s="2"/>
    </row>
    <row r="8926" spans="1:1" x14ac:dyDescent="0.2">
      <c r="A8926" s="2"/>
    </row>
    <row r="8927" spans="1:1" x14ac:dyDescent="0.2">
      <c r="A8927" s="2"/>
    </row>
    <row r="8928" spans="1:1" x14ac:dyDescent="0.2">
      <c r="A8928" s="2"/>
    </row>
    <row r="8929" spans="1:1" x14ac:dyDescent="0.2">
      <c r="A8929" s="2"/>
    </row>
    <row r="8930" spans="1:1" x14ac:dyDescent="0.2">
      <c r="A8930" s="2"/>
    </row>
    <row r="8931" spans="1:1" x14ac:dyDescent="0.2">
      <c r="A8931" s="2"/>
    </row>
    <row r="8932" spans="1:1" x14ac:dyDescent="0.2">
      <c r="A8932" s="2"/>
    </row>
    <row r="8933" spans="1:1" x14ac:dyDescent="0.2">
      <c r="A8933" s="2"/>
    </row>
    <row r="8934" spans="1:1" x14ac:dyDescent="0.2">
      <c r="A8934" s="2"/>
    </row>
    <row r="8935" spans="1:1" x14ac:dyDescent="0.2">
      <c r="A8935" s="2"/>
    </row>
    <row r="8936" spans="1:1" x14ac:dyDescent="0.2">
      <c r="A8936" s="2"/>
    </row>
    <row r="8937" spans="1:1" x14ac:dyDescent="0.2">
      <c r="A8937" s="2"/>
    </row>
    <row r="8938" spans="1:1" x14ac:dyDescent="0.2">
      <c r="A8938" s="2"/>
    </row>
    <row r="8939" spans="1:1" x14ac:dyDescent="0.2">
      <c r="A8939" s="2"/>
    </row>
    <row r="8940" spans="1:1" x14ac:dyDescent="0.2">
      <c r="A8940" s="2"/>
    </row>
    <row r="8941" spans="1:1" x14ac:dyDescent="0.2">
      <c r="A8941" s="2"/>
    </row>
    <row r="8942" spans="1:1" x14ac:dyDescent="0.2">
      <c r="A8942" s="2"/>
    </row>
    <row r="8943" spans="1:1" x14ac:dyDescent="0.2">
      <c r="A8943" s="2"/>
    </row>
    <row r="8944" spans="1:1" x14ac:dyDescent="0.2">
      <c r="A8944" s="2"/>
    </row>
    <row r="8945" spans="1:1" x14ac:dyDescent="0.2">
      <c r="A8945" s="2"/>
    </row>
    <row r="8946" spans="1:1" x14ac:dyDescent="0.2">
      <c r="A8946" s="2"/>
    </row>
    <row r="8947" spans="1:1" x14ac:dyDescent="0.2">
      <c r="A8947" s="2"/>
    </row>
    <row r="8948" spans="1:1" x14ac:dyDescent="0.2">
      <c r="A8948" s="2"/>
    </row>
    <row r="8949" spans="1:1" x14ac:dyDescent="0.2">
      <c r="A8949" s="2"/>
    </row>
    <row r="8950" spans="1:1" x14ac:dyDescent="0.2">
      <c r="A8950" s="2"/>
    </row>
    <row r="8951" spans="1:1" x14ac:dyDescent="0.2">
      <c r="A8951" s="2"/>
    </row>
    <row r="8952" spans="1:1" x14ac:dyDescent="0.2">
      <c r="A8952" s="2"/>
    </row>
    <row r="8953" spans="1:1" x14ac:dyDescent="0.2">
      <c r="A8953" s="2"/>
    </row>
    <row r="8954" spans="1:1" x14ac:dyDescent="0.2">
      <c r="A8954" s="2"/>
    </row>
    <row r="8955" spans="1:1" x14ac:dyDescent="0.2">
      <c r="A8955" s="2"/>
    </row>
    <row r="8956" spans="1:1" x14ac:dyDescent="0.2">
      <c r="A8956" s="2"/>
    </row>
    <row r="8957" spans="1:1" x14ac:dyDescent="0.2">
      <c r="A8957" s="2"/>
    </row>
    <row r="8958" spans="1:1" x14ac:dyDescent="0.2">
      <c r="A8958" s="2"/>
    </row>
    <row r="8959" spans="1:1" x14ac:dyDescent="0.2">
      <c r="A8959" s="2"/>
    </row>
    <row r="8960" spans="1:1" x14ac:dyDescent="0.2">
      <c r="A8960" s="2"/>
    </row>
    <row r="8961" spans="1:1" x14ac:dyDescent="0.2">
      <c r="A8961" s="2"/>
    </row>
    <row r="8962" spans="1:1" x14ac:dyDescent="0.2">
      <c r="A8962" s="2"/>
    </row>
    <row r="8963" spans="1:1" x14ac:dyDescent="0.2">
      <c r="A8963" s="2"/>
    </row>
    <row r="8964" spans="1:1" x14ac:dyDescent="0.2">
      <c r="A8964" s="2"/>
    </row>
    <row r="8965" spans="1:1" x14ac:dyDescent="0.2">
      <c r="A8965" s="2"/>
    </row>
    <row r="8966" spans="1:1" x14ac:dyDescent="0.2">
      <c r="A8966" s="2"/>
    </row>
    <row r="8967" spans="1:1" x14ac:dyDescent="0.2">
      <c r="A8967" s="2"/>
    </row>
    <row r="8968" spans="1:1" x14ac:dyDescent="0.2">
      <c r="A8968" s="2"/>
    </row>
    <row r="8969" spans="1:1" x14ac:dyDescent="0.2">
      <c r="A8969" s="2"/>
    </row>
    <row r="8970" spans="1:1" x14ac:dyDescent="0.2">
      <c r="A8970" s="2"/>
    </row>
    <row r="8971" spans="1:1" x14ac:dyDescent="0.2">
      <c r="A8971" s="2"/>
    </row>
    <row r="8972" spans="1:1" x14ac:dyDescent="0.2">
      <c r="A8972" s="2"/>
    </row>
    <row r="8973" spans="1:1" x14ac:dyDescent="0.2">
      <c r="A8973" s="2"/>
    </row>
    <row r="8974" spans="1:1" x14ac:dyDescent="0.2">
      <c r="A8974" s="2"/>
    </row>
    <row r="8975" spans="1:1" x14ac:dyDescent="0.2">
      <c r="A8975" s="2"/>
    </row>
    <row r="8976" spans="1:1" x14ac:dyDescent="0.2">
      <c r="A8976" s="2"/>
    </row>
    <row r="8977" spans="1:1" x14ac:dyDescent="0.2">
      <c r="A8977" s="2"/>
    </row>
    <row r="8978" spans="1:1" x14ac:dyDescent="0.2">
      <c r="A8978" s="2"/>
    </row>
    <row r="8979" spans="1:1" x14ac:dyDescent="0.2">
      <c r="A8979" s="2"/>
    </row>
    <row r="8980" spans="1:1" x14ac:dyDescent="0.2">
      <c r="A8980" s="2"/>
    </row>
    <row r="8981" spans="1:1" x14ac:dyDescent="0.2">
      <c r="A8981" s="2"/>
    </row>
    <row r="8982" spans="1:1" x14ac:dyDescent="0.2">
      <c r="A8982" s="2"/>
    </row>
    <row r="8983" spans="1:1" x14ac:dyDescent="0.2">
      <c r="A8983" s="2"/>
    </row>
    <row r="8984" spans="1:1" x14ac:dyDescent="0.2">
      <c r="A8984" s="2"/>
    </row>
    <row r="8985" spans="1:1" x14ac:dyDescent="0.2">
      <c r="A8985" s="2"/>
    </row>
    <row r="8986" spans="1:1" x14ac:dyDescent="0.2">
      <c r="A8986" s="2"/>
    </row>
    <row r="8987" spans="1:1" x14ac:dyDescent="0.2">
      <c r="A8987" s="2"/>
    </row>
    <row r="8988" spans="1:1" x14ac:dyDescent="0.2">
      <c r="A8988" s="2"/>
    </row>
    <row r="8989" spans="1:1" x14ac:dyDescent="0.2">
      <c r="A8989" s="2"/>
    </row>
    <row r="8990" spans="1:1" x14ac:dyDescent="0.2">
      <c r="A8990" s="2"/>
    </row>
    <row r="8991" spans="1:1" x14ac:dyDescent="0.2">
      <c r="A8991" s="2"/>
    </row>
    <row r="8992" spans="1:1" x14ac:dyDescent="0.2">
      <c r="A8992" s="2"/>
    </row>
    <row r="8993" spans="1:1" x14ac:dyDescent="0.2">
      <c r="A8993" s="2"/>
    </row>
    <row r="8994" spans="1:1" x14ac:dyDescent="0.2">
      <c r="A8994" s="2"/>
    </row>
    <row r="8995" spans="1:1" x14ac:dyDescent="0.2">
      <c r="A8995" s="2"/>
    </row>
    <row r="8996" spans="1:1" x14ac:dyDescent="0.2">
      <c r="A8996" s="2"/>
    </row>
    <row r="8997" spans="1:1" x14ac:dyDescent="0.2">
      <c r="A8997" s="2"/>
    </row>
    <row r="8998" spans="1:1" x14ac:dyDescent="0.2">
      <c r="A8998" s="2"/>
    </row>
    <row r="8999" spans="1:1" x14ac:dyDescent="0.2">
      <c r="A8999" s="2"/>
    </row>
    <row r="9000" spans="1:1" x14ac:dyDescent="0.2">
      <c r="A9000" s="2"/>
    </row>
    <row r="9001" spans="1:1" x14ac:dyDescent="0.2">
      <c r="A9001" s="2"/>
    </row>
    <row r="9002" spans="1:1" x14ac:dyDescent="0.2">
      <c r="A9002" s="2"/>
    </row>
    <row r="9003" spans="1:1" x14ac:dyDescent="0.2">
      <c r="A9003" s="2"/>
    </row>
    <row r="9004" spans="1:1" x14ac:dyDescent="0.2">
      <c r="A9004" s="2"/>
    </row>
    <row r="9005" spans="1:1" x14ac:dyDescent="0.2">
      <c r="A9005" s="2"/>
    </row>
    <row r="9006" spans="1:1" x14ac:dyDescent="0.2">
      <c r="A9006" s="2"/>
    </row>
    <row r="9007" spans="1:1" x14ac:dyDescent="0.2">
      <c r="A9007" s="2"/>
    </row>
    <row r="9008" spans="1:1" x14ac:dyDescent="0.2">
      <c r="A9008" s="2"/>
    </row>
    <row r="9009" spans="1:1" x14ac:dyDescent="0.2">
      <c r="A9009" s="2"/>
    </row>
    <row r="9010" spans="1:1" x14ac:dyDescent="0.2">
      <c r="A9010" s="2"/>
    </row>
    <row r="9011" spans="1:1" x14ac:dyDescent="0.2">
      <c r="A9011" s="2"/>
    </row>
    <row r="9012" spans="1:1" x14ac:dyDescent="0.2">
      <c r="A9012" s="2"/>
    </row>
    <row r="9013" spans="1:1" x14ac:dyDescent="0.2">
      <c r="A9013" s="2"/>
    </row>
    <row r="9014" spans="1:1" x14ac:dyDescent="0.2">
      <c r="A9014" s="2"/>
    </row>
    <row r="9015" spans="1:1" x14ac:dyDescent="0.2">
      <c r="A9015" s="2"/>
    </row>
    <row r="9016" spans="1:1" x14ac:dyDescent="0.2">
      <c r="A9016" s="2"/>
    </row>
    <row r="9017" spans="1:1" x14ac:dyDescent="0.2">
      <c r="A9017" s="2"/>
    </row>
    <row r="9018" spans="1:1" x14ac:dyDescent="0.2">
      <c r="A9018" s="2"/>
    </row>
    <row r="9019" spans="1:1" x14ac:dyDescent="0.2">
      <c r="A9019" s="2"/>
    </row>
    <row r="9020" spans="1:1" x14ac:dyDescent="0.2">
      <c r="A9020" s="2"/>
    </row>
    <row r="9021" spans="1:1" x14ac:dyDescent="0.2">
      <c r="A9021" s="2"/>
    </row>
    <row r="9022" spans="1:1" x14ac:dyDescent="0.2">
      <c r="A9022" s="2"/>
    </row>
    <row r="9023" spans="1:1" x14ac:dyDescent="0.2">
      <c r="A9023" s="2"/>
    </row>
    <row r="9024" spans="1:1" x14ac:dyDescent="0.2">
      <c r="A9024" s="2"/>
    </row>
    <row r="9025" spans="1:1" x14ac:dyDescent="0.2">
      <c r="A9025" s="2"/>
    </row>
    <row r="9026" spans="1:1" x14ac:dyDescent="0.2">
      <c r="A9026" s="2"/>
    </row>
    <row r="9027" spans="1:1" x14ac:dyDescent="0.2">
      <c r="A9027" s="2"/>
    </row>
    <row r="9028" spans="1:1" x14ac:dyDescent="0.2">
      <c r="A9028" s="2"/>
    </row>
    <row r="9029" spans="1:1" x14ac:dyDescent="0.2">
      <c r="A9029" s="2"/>
    </row>
    <row r="9030" spans="1:1" x14ac:dyDescent="0.2">
      <c r="A9030" s="2"/>
    </row>
    <row r="9031" spans="1:1" x14ac:dyDescent="0.2">
      <c r="A9031" s="2"/>
    </row>
    <row r="9032" spans="1:1" x14ac:dyDescent="0.2">
      <c r="A9032" s="2"/>
    </row>
    <row r="9033" spans="1:1" x14ac:dyDescent="0.2">
      <c r="A9033" s="2"/>
    </row>
    <row r="9034" spans="1:1" x14ac:dyDescent="0.2">
      <c r="A9034" s="2"/>
    </row>
    <row r="9035" spans="1:1" x14ac:dyDescent="0.2">
      <c r="A9035" s="2"/>
    </row>
    <row r="9036" spans="1:1" x14ac:dyDescent="0.2">
      <c r="A9036" s="2"/>
    </row>
    <row r="9037" spans="1:1" x14ac:dyDescent="0.2">
      <c r="A9037" s="2"/>
    </row>
    <row r="9038" spans="1:1" x14ac:dyDescent="0.2">
      <c r="A9038" s="2"/>
    </row>
    <row r="9039" spans="1:1" x14ac:dyDescent="0.2">
      <c r="A9039" s="2"/>
    </row>
    <row r="9040" spans="1:1" x14ac:dyDescent="0.2">
      <c r="A9040" s="2"/>
    </row>
    <row r="9041" spans="1:1" x14ac:dyDescent="0.2">
      <c r="A9041" s="2"/>
    </row>
    <row r="9042" spans="1:1" x14ac:dyDescent="0.2">
      <c r="A9042" s="2"/>
    </row>
    <row r="9043" spans="1:1" x14ac:dyDescent="0.2">
      <c r="A9043" s="2"/>
    </row>
    <row r="9044" spans="1:1" x14ac:dyDescent="0.2">
      <c r="A9044" s="2"/>
    </row>
    <row r="9045" spans="1:1" x14ac:dyDescent="0.2">
      <c r="A9045" s="2"/>
    </row>
    <row r="9046" spans="1:1" x14ac:dyDescent="0.2">
      <c r="A9046" s="2"/>
    </row>
    <row r="9047" spans="1:1" x14ac:dyDescent="0.2">
      <c r="A9047" s="2"/>
    </row>
    <row r="9048" spans="1:1" x14ac:dyDescent="0.2">
      <c r="A9048" s="2"/>
    </row>
    <row r="9049" spans="1:1" x14ac:dyDescent="0.2">
      <c r="A9049" s="2"/>
    </row>
    <row r="9050" spans="1:1" x14ac:dyDescent="0.2">
      <c r="A9050" s="2"/>
    </row>
    <row r="9051" spans="1:1" x14ac:dyDescent="0.2">
      <c r="A9051" s="2"/>
    </row>
    <row r="9052" spans="1:1" x14ac:dyDescent="0.2">
      <c r="A9052" s="2"/>
    </row>
    <row r="9053" spans="1:1" x14ac:dyDescent="0.2">
      <c r="A9053" s="2"/>
    </row>
    <row r="9054" spans="1:1" x14ac:dyDescent="0.2">
      <c r="A9054" s="2"/>
    </row>
    <row r="9055" spans="1:1" x14ac:dyDescent="0.2">
      <c r="A9055" s="2"/>
    </row>
    <row r="9056" spans="1:1" x14ac:dyDescent="0.2">
      <c r="A9056" s="2"/>
    </row>
    <row r="9057" spans="1:1" x14ac:dyDescent="0.2">
      <c r="A9057" s="2"/>
    </row>
    <row r="9058" spans="1:1" x14ac:dyDescent="0.2">
      <c r="A9058" s="2"/>
    </row>
    <row r="9059" spans="1:1" x14ac:dyDescent="0.2">
      <c r="A9059" s="2"/>
    </row>
    <row r="9060" spans="1:1" x14ac:dyDescent="0.2">
      <c r="A9060" s="2"/>
    </row>
    <row r="9061" spans="1:1" x14ac:dyDescent="0.2">
      <c r="A9061" s="2"/>
    </row>
    <row r="9062" spans="1:1" x14ac:dyDescent="0.2">
      <c r="A9062" s="2"/>
    </row>
    <row r="9063" spans="1:1" x14ac:dyDescent="0.2">
      <c r="A9063" s="2"/>
    </row>
    <row r="9064" spans="1:1" x14ac:dyDescent="0.2">
      <c r="A9064" s="2"/>
    </row>
    <row r="9065" spans="1:1" x14ac:dyDescent="0.2">
      <c r="A9065" s="2"/>
    </row>
    <row r="9066" spans="1:1" x14ac:dyDescent="0.2">
      <c r="A9066" s="2"/>
    </row>
    <row r="9067" spans="1:1" x14ac:dyDescent="0.2">
      <c r="A9067" s="2"/>
    </row>
    <row r="9068" spans="1:1" x14ac:dyDescent="0.2">
      <c r="A9068" s="2"/>
    </row>
    <row r="9069" spans="1:1" x14ac:dyDescent="0.2">
      <c r="A9069" s="2"/>
    </row>
    <row r="9070" spans="1:1" x14ac:dyDescent="0.2">
      <c r="A9070" s="2"/>
    </row>
    <row r="9071" spans="1:1" x14ac:dyDescent="0.2">
      <c r="A9071" s="2"/>
    </row>
    <row r="9072" spans="1:1" x14ac:dyDescent="0.2">
      <c r="A9072" s="2"/>
    </row>
    <row r="9073" spans="1:1" x14ac:dyDescent="0.2">
      <c r="A9073" s="2"/>
    </row>
    <row r="9074" spans="1:1" x14ac:dyDescent="0.2">
      <c r="A9074" s="2"/>
    </row>
    <row r="9075" spans="1:1" x14ac:dyDescent="0.2">
      <c r="A9075" s="2"/>
    </row>
    <row r="9076" spans="1:1" x14ac:dyDescent="0.2">
      <c r="A9076" s="2"/>
    </row>
    <row r="9077" spans="1:1" x14ac:dyDescent="0.2">
      <c r="A9077" s="2"/>
    </row>
    <row r="9078" spans="1:1" x14ac:dyDescent="0.2">
      <c r="A9078" s="2"/>
    </row>
    <row r="9079" spans="1:1" x14ac:dyDescent="0.2">
      <c r="A9079" s="2"/>
    </row>
    <row r="9080" spans="1:1" x14ac:dyDescent="0.2">
      <c r="A9080" s="2"/>
    </row>
    <row r="9081" spans="1:1" x14ac:dyDescent="0.2">
      <c r="A9081" s="2"/>
    </row>
    <row r="9082" spans="1:1" x14ac:dyDescent="0.2">
      <c r="A9082" s="2"/>
    </row>
    <row r="9083" spans="1:1" x14ac:dyDescent="0.2">
      <c r="A9083" s="2"/>
    </row>
    <row r="9084" spans="1:1" x14ac:dyDescent="0.2">
      <c r="A9084" s="2"/>
    </row>
    <row r="9085" spans="1:1" x14ac:dyDescent="0.2">
      <c r="A9085" s="2"/>
    </row>
    <row r="9086" spans="1:1" x14ac:dyDescent="0.2">
      <c r="A9086" s="2"/>
    </row>
    <row r="9087" spans="1:1" x14ac:dyDescent="0.2">
      <c r="A9087" s="2"/>
    </row>
    <row r="9088" spans="1:1" x14ac:dyDescent="0.2">
      <c r="A9088" s="2"/>
    </row>
    <row r="9089" spans="1:1" x14ac:dyDescent="0.2">
      <c r="A9089" s="2"/>
    </row>
    <row r="9090" spans="1:1" x14ac:dyDescent="0.2">
      <c r="A9090" s="2"/>
    </row>
    <row r="9091" spans="1:1" x14ac:dyDescent="0.2">
      <c r="A9091" s="2"/>
    </row>
    <row r="9092" spans="1:1" x14ac:dyDescent="0.2">
      <c r="A9092" s="2"/>
    </row>
    <row r="9093" spans="1:1" x14ac:dyDescent="0.2">
      <c r="A9093" s="2"/>
    </row>
    <row r="9094" spans="1:1" x14ac:dyDescent="0.2">
      <c r="A9094" s="2"/>
    </row>
    <row r="9095" spans="1:1" x14ac:dyDescent="0.2">
      <c r="A9095" s="2"/>
    </row>
    <row r="9096" spans="1:1" x14ac:dyDescent="0.2">
      <c r="A9096" s="2"/>
    </row>
    <row r="9097" spans="1:1" x14ac:dyDescent="0.2">
      <c r="A9097" s="2"/>
    </row>
    <row r="9098" spans="1:1" x14ac:dyDescent="0.2">
      <c r="A9098" s="2"/>
    </row>
    <row r="9099" spans="1:1" x14ac:dyDescent="0.2">
      <c r="A9099" s="2"/>
    </row>
    <row r="9100" spans="1:1" x14ac:dyDescent="0.2">
      <c r="A9100" s="2"/>
    </row>
    <row r="9101" spans="1:1" x14ac:dyDescent="0.2">
      <c r="A9101" s="2"/>
    </row>
    <row r="9102" spans="1:1" x14ac:dyDescent="0.2">
      <c r="A9102" s="2"/>
    </row>
    <row r="9103" spans="1:1" x14ac:dyDescent="0.2">
      <c r="A9103" s="2"/>
    </row>
    <row r="9104" spans="1:1" x14ac:dyDescent="0.2">
      <c r="A9104" s="2"/>
    </row>
    <row r="9105" spans="1:1" x14ac:dyDescent="0.2">
      <c r="A9105" s="2"/>
    </row>
    <row r="9106" spans="1:1" x14ac:dyDescent="0.2">
      <c r="A9106" s="2"/>
    </row>
    <row r="9107" spans="1:1" x14ac:dyDescent="0.2">
      <c r="A9107" s="2"/>
    </row>
    <row r="9108" spans="1:1" x14ac:dyDescent="0.2">
      <c r="A9108" s="2"/>
    </row>
    <row r="9109" spans="1:1" x14ac:dyDescent="0.2">
      <c r="A9109" s="2"/>
    </row>
    <row r="9110" spans="1:1" x14ac:dyDescent="0.2">
      <c r="A9110" s="2"/>
    </row>
    <row r="9111" spans="1:1" x14ac:dyDescent="0.2">
      <c r="A9111" s="2"/>
    </row>
    <row r="9112" spans="1:1" x14ac:dyDescent="0.2">
      <c r="A9112" s="2"/>
    </row>
    <row r="9113" spans="1:1" x14ac:dyDescent="0.2">
      <c r="A9113" s="2"/>
    </row>
    <row r="9114" spans="1:1" x14ac:dyDescent="0.2">
      <c r="A9114" s="2"/>
    </row>
    <row r="9115" spans="1:1" x14ac:dyDescent="0.2">
      <c r="A9115" s="2"/>
    </row>
    <row r="9116" spans="1:1" x14ac:dyDescent="0.2">
      <c r="A9116" s="2"/>
    </row>
    <row r="9117" spans="1:1" x14ac:dyDescent="0.2">
      <c r="A9117" s="2"/>
    </row>
    <row r="9118" spans="1:1" x14ac:dyDescent="0.2">
      <c r="A9118" s="2"/>
    </row>
    <row r="9119" spans="1:1" x14ac:dyDescent="0.2">
      <c r="A9119" s="2"/>
    </row>
    <row r="9120" spans="1:1" x14ac:dyDescent="0.2">
      <c r="A9120" s="2"/>
    </row>
    <row r="9121" spans="1:1" x14ac:dyDescent="0.2">
      <c r="A9121" s="2"/>
    </row>
    <row r="9122" spans="1:1" x14ac:dyDescent="0.2">
      <c r="A9122" s="2"/>
    </row>
    <row r="9123" spans="1:1" x14ac:dyDescent="0.2">
      <c r="A9123" s="2"/>
    </row>
    <row r="9124" spans="1:1" x14ac:dyDescent="0.2">
      <c r="A9124" s="2"/>
    </row>
    <row r="9125" spans="1:1" x14ac:dyDescent="0.2">
      <c r="A9125" s="2"/>
    </row>
    <row r="9126" spans="1:1" x14ac:dyDescent="0.2">
      <c r="A9126" s="2"/>
    </row>
    <row r="9127" spans="1:1" x14ac:dyDescent="0.2">
      <c r="A9127" s="2"/>
    </row>
    <row r="9128" spans="1:1" x14ac:dyDescent="0.2">
      <c r="A9128" s="2"/>
    </row>
    <row r="9129" spans="1:1" x14ac:dyDescent="0.2">
      <c r="A9129" s="2"/>
    </row>
    <row r="9130" spans="1:1" x14ac:dyDescent="0.2">
      <c r="A9130" s="2"/>
    </row>
    <row r="9131" spans="1:1" x14ac:dyDescent="0.2">
      <c r="A9131" s="2"/>
    </row>
    <row r="9132" spans="1:1" x14ac:dyDescent="0.2">
      <c r="A9132" s="2"/>
    </row>
    <row r="9133" spans="1:1" x14ac:dyDescent="0.2">
      <c r="A9133" s="2"/>
    </row>
    <row r="9134" spans="1:1" x14ac:dyDescent="0.2">
      <c r="A9134" s="2"/>
    </row>
    <row r="9135" spans="1:1" x14ac:dyDescent="0.2">
      <c r="A9135" s="2"/>
    </row>
    <row r="9136" spans="1:1" x14ac:dyDescent="0.2">
      <c r="A9136" s="2"/>
    </row>
    <row r="9137" spans="1:1" x14ac:dyDescent="0.2">
      <c r="A9137" s="2"/>
    </row>
    <row r="9138" spans="1:1" x14ac:dyDescent="0.2">
      <c r="A9138" s="2"/>
    </row>
    <row r="9139" spans="1:1" x14ac:dyDescent="0.2">
      <c r="A9139" s="2"/>
    </row>
    <row r="9140" spans="1:1" x14ac:dyDescent="0.2">
      <c r="A9140" s="2"/>
    </row>
    <row r="9141" spans="1:1" x14ac:dyDescent="0.2">
      <c r="A9141" s="2"/>
    </row>
    <row r="9142" spans="1:1" x14ac:dyDescent="0.2">
      <c r="A9142" s="2"/>
    </row>
    <row r="9143" spans="1:1" x14ac:dyDescent="0.2">
      <c r="A9143" s="2"/>
    </row>
    <row r="9144" spans="1:1" x14ac:dyDescent="0.2">
      <c r="A9144" s="2"/>
    </row>
    <row r="9145" spans="1:1" x14ac:dyDescent="0.2">
      <c r="A9145" s="2"/>
    </row>
    <row r="9146" spans="1:1" x14ac:dyDescent="0.2">
      <c r="A9146" s="2"/>
    </row>
    <row r="9147" spans="1:1" x14ac:dyDescent="0.2">
      <c r="A9147" s="2"/>
    </row>
    <row r="9148" spans="1:1" x14ac:dyDescent="0.2">
      <c r="A9148" s="2"/>
    </row>
    <row r="9149" spans="1:1" x14ac:dyDescent="0.2">
      <c r="A9149" s="2"/>
    </row>
    <row r="9150" spans="1:1" x14ac:dyDescent="0.2">
      <c r="A9150" s="2"/>
    </row>
    <row r="9151" spans="1:1" x14ac:dyDescent="0.2">
      <c r="A9151" s="2"/>
    </row>
    <row r="9152" spans="1:1" x14ac:dyDescent="0.2">
      <c r="A9152" s="2"/>
    </row>
    <row r="9153" spans="1:1" x14ac:dyDescent="0.2">
      <c r="A9153" s="2"/>
    </row>
    <row r="9154" spans="1:1" x14ac:dyDescent="0.2">
      <c r="A9154" s="2"/>
    </row>
    <row r="9155" spans="1:1" x14ac:dyDescent="0.2">
      <c r="A9155" s="2"/>
    </row>
    <row r="9156" spans="1:1" x14ac:dyDescent="0.2">
      <c r="A9156" s="2"/>
    </row>
    <row r="9157" spans="1:1" x14ac:dyDescent="0.2">
      <c r="A9157" s="2"/>
    </row>
    <row r="9158" spans="1:1" x14ac:dyDescent="0.2">
      <c r="A9158" s="2"/>
    </row>
    <row r="9159" spans="1:1" x14ac:dyDescent="0.2">
      <c r="A9159" s="2"/>
    </row>
    <row r="9160" spans="1:1" x14ac:dyDescent="0.2">
      <c r="A9160" s="2"/>
    </row>
    <row r="9161" spans="1:1" x14ac:dyDescent="0.2">
      <c r="A9161" s="2"/>
    </row>
    <row r="9162" spans="1:1" x14ac:dyDescent="0.2">
      <c r="A9162" s="2"/>
    </row>
    <row r="9163" spans="1:1" x14ac:dyDescent="0.2">
      <c r="A9163" s="2"/>
    </row>
    <row r="9164" spans="1:1" x14ac:dyDescent="0.2">
      <c r="A9164" s="2"/>
    </row>
    <row r="9165" spans="1:1" x14ac:dyDescent="0.2">
      <c r="A9165" s="2"/>
    </row>
    <row r="9166" spans="1:1" x14ac:dyDescent="0.2">
      <c r="A9166" s="2"/>
    </row>
    <row r="9167" spans="1:1" x14ac:dyDescent="0.2">
      <c r="A9167" s="2"/>
    </row>
    <row r="9168" spans="1:1" x14ac:dyDescent="0.2">
      <c r="A9168" s="2"/>
    </row>
    <row r="9169" spans="1:1" x14ac:dyDescent="0.2">
      <c r="A9169" s="2"/>
    </row>
    <row r="9170" spans="1:1" x14ac:dyDescent="0.2">
      <c r="A9170" s="2"/>
    </row>
    <row r="9171" spans="1:1" x14ac:dyDescent="0.2">
      <c r="A9171" s="2"/>
    </row>
    <row r="9172" spans="1:1" x14ac:dyDescent="0.2">
      <c r="A9172" s="2"/>
    </row>
    <row r="9173" spans="1:1" x14ac:dyDescent="0.2">
      <c r="A9173" s="2"/>
    </row>
    <row r="9174" spans="1:1" x14ac:dyDescent="0.2">
      <c r="A9174" s="2"/>
    </row>
    <row r="9175" spans="1:1" x14ac:dyDescent="0.2">
      <c r="A9175" s="2"/>
    </row>
    <row r="9176" spans="1:1" x14ac:dyDescent="0.2">
      <c r="A9176" s="2"/>
    </row>
    <row r="9177" spans="1:1" x14ac:dyDescent="0.2">
      <c r="A9177" s="2"/>
    </row>
    <row r="9178" spans="1:1" x14ac:dyDescent="0.2">
      <c r="A9178" s="2"/>
    </row>
    <row r="9179" spans="1:1" x14ac:dyDescent="0.2">
      <c r="A9179" s="2"/>
    </row>
    <row r="9180" spans="1:1" x14ac:dyDescent="0.2">
      <c r="A9180" s="2"/>
    </row>
    <row r="9181" spans="1:1" x14ac:dyDescent="0.2">
      <c r="A9181" s="2"/>
    </row>
    <row r="9182" spans="1:1" x14ac:dyDescent="0.2">
      <c r="A9182" s="2"/>
    </row>
    <row r="9183" spans="1:1" x14ac:dyDescent="0.2">
      <c r="A9183" s="2"/>
    </row>
    <row r="9184" spans="1:1" x14ac:dyDescent="0.2">
      <c r="A9184" s="2"/>
    </row>
    <row r="9185" spans="1:1" x14ac:dyDescent="0.2">
      <c r="A9185" s="2"/>
    </row>
    <row r="9186" spans="1:1" x14ac:dyDescent="0.2">
      <c r="A9186" s="2"/>
    </row>
    <row r="9187" spans="1:1" x14ac:dyDescent="0.2">
      <c r="A9187" s="2"/>
    </row>
    <row r="9188" spans="1:1" x14ac:dyDescent="0.2">
      <c r="A9188" s="2"/>
    </row>
    <row r="9189" spans="1:1" x14ac:dyDescent="0.2">
      <c r="A9189" s="2"/>
    </row>
    <row r="9190" spans="1:1" x14ac:dyDescent="0.2">
      <c r="A9190" s="2"/>
    </row>
    <row r="9191" spans="1:1" x14ac:dyDescent="0.2">
      <c r="A9191" s="2"/>
    </row>
    <row r="9192" spans="1:1" x14ac:dyDescent="0.2">
      <c r="A9192" s="2"/>
    </row>
    <row r="9193" spans="1:1" x14ac:dyDescent="0.2">
      <c r="A9193" s="2"/>
    </row>
    <row r="9194" spans="1:1" x14ac:dyDescent="0.2">
      <c r="A9194" s="2"/>
    </row>
    <row r="9195" spans="1:1" x14ac:dyDescent="0.2">
      <c r="A9195" s="2"/>
    </row>
    <row r="9196" spans="1:1" x14ac:dyDescent="0.2">
      <c r="A9196" s="2"/>
    </row>
    <row r="9197" spans="1:1" x14ac:dyDescent="0.2">
      <c r="A9197" s="2"/>
    </row>
    <row r="9198" spans="1:1" x14ac:dyDescent="0.2">
      <c r="A9198" s="2"/>
    </row>
    <row r="9199" spans="1:1" x14ac:dyDescent="0.2">
      <c r="A9199" s="2"/>
    </row>
    <row r="9200" spans="1:1" x14ac:dyDescent="0.2">
      <c r="A9200" s="2"/>
    </row>
    <row r="9201" spans="1:1" x14ac:dyDescent="0.2">
      <c r="A9201" s="2"/>
    </row>
    <row r="9202" spans="1:1" x14ac:dyDescent="0.2">
      <c r="A9202" s="2"/>
    </row>
    <row r="9203" spans="1:1" x14ac:dyDescent="0.2">
      <c r="A9203" s="2"/>
    </row>
    <row r="9204" spans="1:1" x14ac:dyDescent="0.2">
      <c r="A9204" s="2"/>
    </row>
    <row r="9205" spans="1:1" x14ac:dyDescent="0.2">
      <c r="A9205" s="2"/>
    </row>
    <row r="9206" spans="1:1" x14ac:dyDescent="0.2">
      <c r="A9206" s="2"/>
    </row>
    <row r="9207" spans="1:1" x14ac:dyDescent="0.2">
      <c r="A9207" s="2"/>
    </row>
    <row r="9208" spans="1:1" x14ac:dyDescent="0.2">
      <c r="A9208" s="2"/>
    </row>
    <row r="9209" spans="1:1" x14ac:dyDescent="0.2">
      <c r="A9209" s="2"/>
    </row>
    <row r="9210" spans="1:1" x14ac:dyDescent="0.2">
      <c r="A9210" s="2"/>
    </row>
    <row r="9211" spans="1:1" x14ac:dyDescent="0.2">
      <c r="A9211" s="2"/>
    </row>
    <row r="9212" spans="1:1" x14ac:dyDescent="0.2">
      <c r="A9212" s="2"/>
    </row>
    <row r="9213" spans="1:1" x14ac:dyDescent="0.2">
      <c r="A9213" s="2"/>
    </row>
    <row r="9214" spans="1:1" x14ac:dyDescent="0.2">
      <c r="A9214" s="2"/>
    </row>
    <row r="9215" spans="1:1" x14ac:dyDescent="0.2">
      <c r="A9215" s="2"/>
    </row>
    <row r="9216" spans="1:1" x14ac:dyDescent="0.2">
      <c r="A9216" s="2"/>
    </row>
    <row r="9217" spans="1:1" x14ac:dyDescent="0.2">
      <c r="A9217" s="2"/>
    </row>
    <row r="9218" spans="1:1" x14ac:dyDescent="0.2">
      <c r="A9218" s="2"/>
    </row>
    <row r="9219" spans="1:1" x14ac:dyDescent="0.2">
      <c r="A9219" s="2"/>
    </row>
    <row r="9220" spans="1:1" x14ac:dyDescent="0.2">
      <c r="A9220" s="2"/>
    </row>
    <row r="9221" spans="1:1" x14ac:dyDescent="0.2">
      <c r="A9221" s="2"/>
    </row>
    <row r="9222" spans="1:1" x14ac:dyDescent="0.2">
      <c r="A9222" s="2"/>
    </row>
    <row r="9223" spans="1:1" x14ac:dyDescent="0.2">
      <c r="A9223" s="2"/>
    </row>
    <row r="9224" spans="1:1" x14ac:dyDescent="0.2">
      <c r="A9224" s="2"/>
    </row>
    <row r="9225" spans="1:1" x14ac:dyDescent="0.2">
      <c r="A9225" s="2"/>
    </row>
    <row r="9226" spans="1:1" x14ac:dyDescent="0.2">
      <c r="A9226" s="2"/>
    </row>
    <row r="9227" spans="1:1" x14ac:dyDescent="0.2">
      <c r="A9227" s="2"/>
    </row>
    <row r="9228" spans="1:1" x14ac:dyDescent="0.2">
      <c r="A9228" s="2"/>
    </row>
    <row r="9229" spans="1:1" x14ac:dyDescent="0.2">
      <c r="A9229" s="2"/>
    </row>
    <row r="9230" spans="1:1" x14ac:dyDescent="0.2">
      <c r="A9230" s="2"/>
    </row>
    <row r="9231" spans="1:1" x14ac:dyDescent="0.2">
      <c r="A9231" s="2"/>
    </row>
    <row r="9232" spans="1:1" x14ac:dyDescent="0.2">
      <c r="A9232" s="2"/>
    </row>
    <row r="9233" spans="1:1" x14ac:dyDescent="0.2">
      <c r="A9233" s="2"/>
    </row>
    <row r="9234" spans="1:1" x14ac:dyDescent="0.2">
      <c r="A9234" s="2"/>
    </row>
    <row r="9235" spans="1:1" x14ac:dyDescent="0.2">
      <c r="A9235" s="2"/>
    </row>
    <row r="9236" spans="1:1" x14ac:dyDescent="0.2">
      <c r="A9236" s="2"/>
    </row>
    <row r="9237" spans="1:1" x14ac:dyDescent="0.2">
      <c r="A9237" s="2"/>
    </row>
    <row r="9238" spans="1:1" x14ac:dyDescent="0.2">
      <c r="A9238" s="2"/>
    </row>
    <row r="9239" spans="1:1" x14ac:dyDescent="0.2">
      <c r="A9239" s="2"/>
    </row>
    <row r="9240" spans="1:1" x14ac:dyDescent="0.2">
      <c r="A9240" s="2"/>
    </row>
    <row r="9241" spans="1:1" x14ac:dyDescent="0.2">
      <c r="A9241" s="2"/>
    </row>
    <row r="9242" spans="1:1" x14ac:dyDescent="0.2">
      <c r="A9242" s="2"/>
    </row>
    <row r="9243" spans="1:1" x14ac:dyDescent="0.2">
      <c r="A9243" s="2"/>
    </row>
    <row r="9244" spans="1:1" x14ac:dyDescent="0.2">
      <c r="A9244" s="2"/>
    </row>
    <row r="9245" spans="1:1" x14ac:dyDescent="0.2">
      <c r="A9245" s="2"/>
    </row>
    <row r="9246" spans="1:1" x14ac:dyDescent="0.2">
      <c r="A9246" s="2"/>
    </row>
    <row r="9247" spans="1:1" x14ac:dyDescent="0.2">
      <c r="A9247" s="2"/>
    </row>
    <row r="9248" spans="1:1" x14ac:dyDescent="0.2">
      <c r="A9248" s="2"/>
    </row>
    <row r="9249" spans="1:1" x14ac:dyDescent="0.2">
      <c r="A9249" s="2"/>
    </row>
    <row r="9250" spans="1:1" x14ac:dyDescent="0.2">
      <c r="A9250" s="2"/>
    </row>
    <row r="9251" spans="1:1" x14ac:dyDescent="0.2">
      <c r="A9251" s="2"/>
    </row>
    <row r="9252" spans="1:1" x14ac:dyDescent="0.2">
      <c r="A9252" s="2"/>
    </row>
    <row r="9253" spans="1:1" x14ac:dyDescent="0.2">
      <c r="A9253" s="2"/>
    </row>
    <row r="9254" spans="1:1" x14ac:dyDescent="0.2">
      <c r="A9254" s="2"/>
    </row>
    <row r="9255" spans="1:1" x14ac:dyDescent="0.2">
      <c r="A9255" s="2"/>
    </row>
    <row r="9256" spans="1:1" x14ac:dyDescent="0.2">
      <c r="A9256" s="2"/>
    </row>
    <row r="9257" spans="1:1" x14ac:dyDescent="0.2">
      <c r="A9257" s="2"/>
    </row>
    <row r="9258" spans="1:1" x14ac:dyDescent="0.2">
      <c r="A9258" s="2"/>
    </row>
    <row r="9259" spans="1:1" x14ac:dyDescent="0.2">
      <c r="A9259" s="2"/>
    </row>
    <row r="9260" spans="1:1" x14ac:dyDescent="0.2">
      <c r="A9260" s="2"/>
    </row>
    <row r="9261" spans="1:1" x14ac:dyDescent="0.2">
      <c r="A9261" s="2"/>
    </row>
    <row r="9262" spans="1:1" x14ac:dyDescent="0.2">
      <c r="A9262" s="2"/>
    </row>
    <row r="9263" spans="1:1" x14ac:dyDescent="0.2">
      <c r="A9263" s="2"/>
    </row>
    <row r="9264" spans="1:1" x14ac:dyDescent="0.2">
      <c r="A9264" s="2"/>
    </row>
    <row r="9265" spans="1:1" x14ac:dyDescent="0.2">
      <c r="A9265" s="2"/>
    </row>
    <row r="9266" spans="1:1" x14ac:dyDescent="0.2">
      <c r="A9266" s="2"/>
    </row>
    <row r="9267" spans="1:1" x14ac:dyDescent="0.2">
      <c r="A9267" s="2"/>
    </row>
    <row r="9268" spans="1:1" x14ac:dyDescent="0.2">
      <c r="A9268" s="2"/>
    </row>
    <row r="9269" spans="1:1" x14ac:dyDescent="0.2">
      <c r="A9269" s="2"/>
    </row>
    <row r="9270" spans="1:1" x14ac:dyDescent="0.2">
      <c r="A9270" s="2"/>
    </row>
    <row r="9271" spans="1:1" x14ac:dyDescent="0.2">
      <c r="A9271" s="2"/>
    </row>
    <row r="9272" spans="1:1" x14ac:dyDescent="0.2">
      <c r="A9272" s="2"/>
    </row>
    <row r="9273" spans="1:1" x14ac:dyDescent="0.2">
      <c r="A9273" s="2"/>
    </row>
    <row r="9274" spans="1:1" x14ac:dyDescent="0.2">
      <c r="A9274" s="2"/>
    </row>
    <row r="9275" spans="1:1" x14ac:dyDescent="0.2">
      <c r="A9275" s="2"/>
    </row>
    <row r="9276" spans="1:1" x14ac:dyDescent="0.2">
      <c r="A9276" s="2"/>
    </row>
    <row r="9277" spans="1:1" x14ac:dyDescent="0.2">
      <c r="A9277" s="2"/>
    </row>
    <row r="9278" spans="1:1" x14ac:dyDescent="0.2">
      <c r="A9278" s="2"/>
    </row>
    <row r="9279" spans="1:1" x14ac:dyDescent="0.2">
      <c r="A9279" s="2"/>
    </row>
    <row r="9280" spans="1:1" x14ac:dyDescent="0.2">
      <c r="A9280" s="2"/>
    </row>
    <row r="9281" spans="1:1" x14ac:dyDescent="0.2">
      <c r="A9281" s="2"/>
    </row>
    <row r="9282" spans="1:1" x14ac:dyDescent="0.2">
      <c r="A9282" s="2"/>
    </row>
    <row r="9283" spans="1:1" x14ac:dyDescent="0.2">
      <c r="A9283" s="2"/>
    </row>
    <row r="9284" spans="1:1" x14ac:dyDescent="0.2">
      <c r="A9284" s="2"/>
    </row>
    <row r="9285" spans="1:1" x14ac:dyDescent="0.2">
      <c r="A9285" s="2"/>
    </row>
    <row r="9286" spans="1:1" x14ac:dyDescent="0.2">
      <c r="A9286" s="2"/>
    </row>
    <row r="9287" spans="1:1" x14ac:dyDescent="0.2">
      <c r="A9287" s="2"/>
    </row>
    <row r="9288" spans="1:1" x14ac:dyDescent="0.2">
      <c r="A9288" s="2"/>
    </row>
    <row r="9289" spans="1:1" x14ac:dyDescent="0.2">
      <c r="A9289" s="2"/>
    </row>
    <row r="9290" spans="1:1" x14ac:dyDescent="0.2">
      <c r="A9290" s="2"/>
    </row>
    <row r="9291" spans="1:1" x14ac:dyDescent="0.2">
      <c r="A9291" s="2"/>
    </row>
    <row r="9292" spans="1:1" x14ac:dyDescent="0.2">
      <c r="A9292" s="2"/>
    </row>
    <row r="9293" spans="1:1" x14ac:dyDescent="0.2">
      <c r="A9293" s="2"/>
    </row>
    <row r="9294" spans="1:1" x14ac:dyDescent="0.2">
      <c r="A9294" s="2"/>
    </row>
    <row r="9295" spans="1:1" x14ac:dyDescent="0.2">
      <c r="A9295" s="2"/>
    </row>
    <row r="9296" spans="1:1" x14ac:dyDescent="0.2">
      <c r="A9296" s="2"/>
    </row>
    <row r="9297" spans="1:1" x14ac:dyDescent="0.2">
      <c r="A9297" s="2"/>
    </row>
    <row r="9298" spans="1:1" x14ac:dyDescent="0.2">
      <c r="A9298" s="2"/>
    </row>
    <row r="9299" spans="1:1" x14ac:dyDescent="0.2">
      <c r="A9299" s="2"/>
    </row>
    <row r="9300" spans="1:1" x14ac:dyDescent="0.2">
      <c r="A9300" s="2"/>
    </row>
    <row r="9301" spans="1:1" x14ac:dyDescent="0.2">
      <c r="A9301" s="2"/>
    </row>
    <row r="9302" spans="1:1" x14ac:dyDescent="0.2">
      <c r="A9302" s="2"/>
    </row>
    <row r="9303" spans="1:1" x14ac:dyDescent="0.2">
      <c r="A9303" s="2"/>
    </row>
    <row r="9304" spans="1:1" x14ac:dyDescent="0.2">
      <c r="A9304" s="2"/>
    </row>
    <row r="9305" spans="1:1" x14ac:dyDescent="0.2">
      <c r="A9305" s="2"/>
    </row>
    <row r="9306" spans="1:1" x14ac:dyDescent="0.2">
      <c r="A9306" s="2"/>
    </row>
    <row r="9307" spans="1:1" x14ac:dyDescent="0.2">
      <c r="A9307" s="2"/>
    </row>
    <row r="9308" spans="1:1" x14ac:dyDescent="0.2">
      <c r="A9308" s="2"/>
    </row>
    <row r="9309" spans="1:1" x14ac:dyDescent="0.2">
      <c r="A9309" s="2"/>
    </row>
    <row r="9310" spans="1:1" x14ac:dyDescent="0.2">
      <c r="A9310" s="2"/>
    </row>
    <row r="9311" spans="1:1" x14ac:dyDescent="0.2">
      <c r="A9311" s="2"/>
    </row>
    <row r="9312" spans="1:1" x14ac:dyDescent="0.2">
      <c r="A9312" s="2"/>
    </row>
    <row r="9313" spans="1:1" x14ac:dyDescent="0.2">
      <c r="A9313" s="2"/>
    </row>
    <row r="9314" spans="1:1" x14ac:dyDescent="0.2">
      <c r="A9314" s="2"/>
    </row>
    <row r="9315" spans="1:1" x14ac:dyDescent="0.2">
      <c r="A9315" s="2"/>
    </row>
    <row r="9316" spans="1:1" x14ac:dyDescent="0.2">
      <c r="A9316" s="2"/>
    </row>
    <row r="9317" spans="1:1" x14ac:dyDescent="0.2">
      <c r="A9317" s="2"/>
    </row>
    <row r="9318" spans="1:1" x14ac:dyDescent="0.2">
      <c r="A9318" s="2"/>
    </row>
    <row r="9319" spans="1:1" x14ac:dyDescent="0.2">
      <c r="A9319" s="2"/>
    </row>
    <row r="9320" spans="1:1" x14ac:dyDescent="0.2">
      <c r="A9320" s="2"/>
    </row>
    <row r="9321" spans="1:1" x14ac:dyDescent="0.2">
      <c r="A9321" s="2"/>
    </row>
    <row r="9322" spans="1:1" x14ac:dyDescent="0.2">
      <c r="A9322" s="2"/>
    </row>
    <row r="9323" spans="1:1" x14ac:dyDescent="0.2">
      <c r="A9323" s="2"/>
    </row>
    <row r="9324" spans="1:1" x14ac:dyDescent="0.2">
      <c r="A9324" s="2"/>
    </row>
    <row r="9325" spans="1:1" x14ac:dyDescent="0.2">
      <c r="A9325" s="2"/>
    </row>
    <row r="9326" spans="1:1" x14ac:dyDescent="0.2">
      <c r="A9326" s="2"/>
    </row>
    <row r="9327" spans="1:1" x14ac:dyDescent="0.2">
      <c r="A9327" s="2"/>
    </row>
    <row r="9328" spans="1:1" x14ac:dyDescent="0.2">
      <c r="A9328" s="2"/>
    </row>
    <row r="9329" spans="1:1" x14ac:dyDescent="0.2">
      <c r="A9329" s="2"/>
    </row>
    <row r="9330" spans="1:1" x14ac:dyDescent="0.2">
      <c r="A9330" s="2"/>
    </row>
    <row r="9331" spans="1:1" x14ac:dyDescent="0.2">
      <c r="A9331" s="2"/>
    </row>
    <row r="9332" spans="1:1" x14ac:dyDescent="0.2">
      <c r="A9332" s="2"/>
    </row>
    <row r="9333" spans="1:1" x14ac:dyDescent="0.2">
      <c r="A9333" s="2"/>
    </row>
    <row r="9334" spans="1:1" x14ac:dyDescent="0.2">
      <c r="A9334" s="2"/>
    </row>
    <row r="9335" spans="1:1" x14ac:dyDescent="0.2">
      <c r="A9335" s="2"/>
    </row>
    <row r="9336" spans="1:1" x14ac:dyDescent="0.2">
      <c r="A9336" s="2"/>
    </row>
    <row r="9337" spans="1:1" x14ac:dyDescent="0.2">
      <c r="A9337" s="2"/>
    </row>
    <row r="9338" spans="1:1" x14ac:dyDescent="0.2">
      <c r="A9338" s="2"/>
    </row>
    <row r="9339" spans="1:1" x14ac:dyDescent="0.2">
      <c r="A9339" s="2"/>
    </row>
    <row r="9340" spans="1:1" x14ac:dyDescent="0.2">
      <c r="A9340" s="2"/>
    </row>
    <row r="9341" spans="1:1" x14ac:dyDescent="0.2">
      <c r="A9341" s="2"/>
    </row>
    <row r="9342" spans="1:1" x14ac:dyDescent="0.2">
      <c r="A9342" s="2"/>
    </row>
    <row r="9343" spans="1:1" x14ac:dyDescent="0.2">
      <c r="A9343" s="2"/>
    </row>
    <row r="9344" spans="1:1" x14ac:dyDescent="0.2">
      <c r="A9344" s="2"/>
    </row>
    <row r="9345" spans="1:1" x14ac:dyDescent="0.2">
      <c r="A9345" s="2"/>
    </row>
    <row r="9346" spans="1:1" x14ac:dyDescent="0.2">
      <c r="A9346" s="2"/>
    </row>
    <row r="9347" spans="1:1" x14ac:dyDescent="0.2">
      <c r="A9347" s="2"/>
    </row>
    <row r="9348" spans="1:1" x14ac:dyDescent="0.2">
      <c r="A9348" s="2"/>
    </row>
    <row r="9349" spans="1:1" x14ac:dyDescent="0.2">
      <c r="A9349" s="2"/>
    </row>
    <row r="9350" spans="1:1" x14ac:dyDescent="0.2">
      <c r="A9350" s="2"/>
    </row>
    <row r="9351" spans="1:1" x14ac:dyDescent="0.2">
      <c r="A9351" s="2"/>
    </row>
    <row r="9352" spans="1:1" x14ac:dyDescent="0.2">
      <c r="A9352" s="2"/>
    </row>
    <row r="9353" spans="1:1" x14ac:dyDescent="0.2">
      <c r="A9353" s="2"/>
    </row>
    <row r="9354" spans="1:1" x14ac:dyDescent="0.2">
      <c r="A9354" s="2"/>
    </row>
    <row r="9355" spans="1:1" x14ac:dyDescent="0.2">
      <c r="A9355" s="2"/>
    </row>
    <row r="9356" spans="1:1" x14ac:dyDescent="0.2">
      <c r="A9356" s="2"/>
    </row>
    <row r="9357" spans="1:1" x14ac:dyDescent="0.2">
      <c r="A9357" s="2"/>
    </row>
    <row r="9358" spans="1:1" x14ac:dyDescent="0.2">
      <c r="A9358" s="2"/>
    </row>
    <row r="9359" spans="1:1" x14ac:dyDescent="0.2">
      <c r="A9359" s="2"/>
    </row>
    <row r="9360" spans="1:1" x14ac:dyDescent="0.2">
      <c r="A9360" s="2"/>
    </row>
    <row r="9361" spans="1:1" x14ac:dyDescent="0.2">
      <c r="A9361" s="2"/>
    </row>
    <row r="9362" spans="1:1" x14ac:dyDescent="0.2">
      <c r="A9362" s="2"/>
    </row>
    <row r="9363" spans="1:1" x14ac:dyDescent="0.2">
      <c r="A9363" s="2"/>
    </row>
    <row r="9364" spans="1:1" x14ac:dyDescent="0.2">
      <c r="A9364" s="2"/>
    </row>
    <row r="9365" spans="1:1" x14ac:dyDescent="0.2">
      <c r="A9365" s="2"/>
    </row>
    <row r="9366" spans="1:1" x14ac:dyDescent="0.2">
      <c r="A9366" s="2"/>
    </row>
    <row r="9367" spans="1:1" x14ac:dyDescent="0.2">
      <c r="A9367" s="2"/>
    </row>
    <row r="9368" spans="1:1" x14ac:dyDescent="0.2">
      <c r="A9368" s="2"/>
    </row>
    <row r="9369" spans="1:1" x14ac:dyDescent="0.2">
      <c r="A9369" s="2"/>
    </row>
    <row r="9370" spans="1:1" x14ac:dyDescent="0.2">
      <c r="A9370" s="2"/>
    </row>
    <row r="9371" spans="1:1" x14ac:dyDescent="0.2">
      <c r="A9371" s="2"/>
    </row>
    <row r="9372" spans="1:1" x14ac:dyDescent="0.2">
      <c r="A9372" s="2"/>
    </row>
    <row r="9373" spans="1:1" x14ac:dyDescent="0.2">
      <c r="A9373" s="2"/>
    </row>
    <row r="9374" spans="1:1" x14ac:dyDescent="0.2">
      <c r="A9374" s="2"/>
    </row>
    <row r="9375" spans="1:1" x14ac:dyDescent="0.2">
      <c r="A9375" s="2"/>
    </row>
    <row r="9376" spans="1:1" x14ac:dyDescent="0.2">
      <c r="A9376" s="2"/>
    </row>
    <row r="9377" spans="1:1" x14ac:dyDescent="0.2">
      <c r="A9377" s="2"/>
    </row>
    <row r="9378" spans="1:1" x14ac:dyDescent="0.2">
      <c r="A9378" s="2"/>
    </row>
    <row r="9379" spans="1:1" x14ac:dyDescent="0.2">
      <c r="A9379" s="2"/>
    </row>
    <row r="9380" spans="1:1" x14ac:dyDescent="0.2">
      <c r="A9380" s="2"/>
    </row>
    <row r="9381" spans="1:1" x14ac:dyDescent="0.2">
      <c r="A9381" s="2"/>
    </row>
    <row r="9382" spans="1:1" x14ac:dyDescent="0.2">
      <c r="A9382" s="2"/>
    </row>
    <row r="9383" spans="1:1" x14ac:dyDescent="0.2">
      <c r="A9383" s="2"/>
    </row>
    <row r="9384" spans="1:1" x14ac:dyDescent="0.2">
      <c r="A9384" s="2"/>
    </row>
    <row r="9385" spans="1:1" x14ac:dyDescent="0.2">
      <c r="A9385" s="2"/>
    </row>
    <row r="9386" spans="1:1" x14ac:dyDescent="0.2">
      <c r="A9386" s="2"/>
    </row>
    <row r="9387" spans="1:1" x14ac:dyDescent="0.2">
      <c r="A9387" s="2"/>
    </row>
    <row r="9388" spans="1:1" x14ac:dyDescent="0.2">
      <c r="A9388" s="2"/>
    </row>
    <row r="9389" spans="1:1" x14ac:dyDescent="0.2">
      <c r="A9389" s="2"/>
    </row>
    <row r="9390" spans="1:1" x14ac:dyDescent="0.2">
      <c r="A9390" s="2"/>
    </row>
    <row r="9391" spans="1:1" x14ac:dyDescent="0.2">
      <c r="A9391" s="2"/>
    </row>
    <row r="9392" spans="1:1" x14ac:dyDescent="0.2">
      <c r="A9392" s="2"/>
    </row>
    <row r="9393" spans="1:1" x14ac:dyDescent="0.2">
      <c r="A9393" s="2"/>
    </row>
    <row r="9394" spans="1:1" x14ac:dyDescent="0.2">
      <c r="A9394" s="2"/>
    </row>
    <row r="9395" spans="1:1" x14ac:dyDescent="0.2">
      <c r="A9395" s="2"/>
    </row>
    <row r="9396" spans="1:1" x14ac:dyDescent="0.2">
      <c r="A9396" s="2"/>
    </row>
    <row r="9397" spans="1:1" x14ac:dyDescent="0.2">
      <c r="A9397" s="2"/>
    </row>
    <row r="9398" spans="1:1" x14ac:dyDescent="0.2">
      <c r="A9398" s="2"/>
    </row>
    <row r="9399" spans="1:1" x14ac:dyDescent="0.2">
      <c r="A9399" s="2"/>
    </row>
    <row r="9400" spans="1:1" x14ac:dyDescent="0.2">
      <c r="A9400" s="2"/>
    </row>
    <row r="9401" spans="1:1" x14ac:dyDescent="0.2">
      <c r="A9401" s="2"/>
    </row>
    <row r="9402" spans="1:1" x14ac:dyDescent="0.2">
      <c r="A9402" s="2"/>
    </row>
    <row r="9403" spans="1:1" x14ac:dyDescent="0.2">
      <c r="A9403" s="2"/>
    </row>
    <row r="9404" spans="1:1" x14ac:dyDescent="0.2">
      <c r="A9404" s="2"/>
    </row>
    <row r="9405" spans="1:1" x14ac:dyDescent="0.2">
      <c r="A9405" s="2"/>
    </row>
    <row r="9406" spans="1:1" x14ac:dyDescent="0.2">
      <c r="A9406" s="2"/>
    </row>
    <row r="9407" spans="1:1" x14ac:dyDescent="0.2">
      <c r="A9407" s="2"/>
    </row>
    <row r="9408" spans="1:1" x14ac:dyDescent="0.2">
      <c r="A9408" s="2"/>
    </row>
    <row r="9409" spans="1:1" x14ac:dyDescent="0.2">
      <c r="A9409" s="2"/>
    </row>
    <row r="9410" spans="1:1" x14ac:dyDescent="0.2">
      <c r="A9410" s="2"/>
    </row>
    <row r="9411" spans="1:1" x14ac:dyDescent="0.2">
      <c r="A9411" s="2"/>
    </row>
    <row r="9412" spans="1:1" x14ac:dyDescent="0.2">
      <c r="A9412" s="2"/>
    </row>
    <row r="9413" spans="1:1" x14ac:dyDescent="0.2">
      <c r="A9413" s="2"/>
    </row>
    <row r="9414" spans="1:1" x14ac:dyDescent="0.2">
      <c r="A9414" s="2"/>
    </row>
    <row r="9415" spans="1:1" x14ac:dyDescent="0.2">
      <c r="A9415" s="2"/>
    </row>
    <row r="9416" spans="1:1" x14ac:dyDescent="0.2">
      <c r="A9416" s="2"/>
    </row>
    <row r="9417" spans="1:1" x14ac:dyDescent="0.2">
      <c r="A9417" s="2"/>
    </row>
    <row r="9418" spans="1:1" x14ac:dyDescent="0.2">
      <c r="A9418" s="2"/>
    </row>
    <row r="9419" spans="1:1" x14ac:dyDescent="0.2">
      <c r="A9419" s="2"/>
    </row>
    <row r="9420" spans="1:1" x14ac:dyDescent="0.2">
      <c r="A9420" s="2"/>
    </row>
    <row r="9421" spans="1:1" x14ac:dyDescent="0.2">
      <c r="A9421" s="2"/>
    </row>
    <row r="9422" spans="1:1" x14ac:dyDescent="0.2">
      <c r="A9422" s="2"/>
    </row>
    <row r="9423" spans="1:1" x14ac:dyDescent="0.2">
      <c r="A9423" s="2"/>
    </row>
    <row r="9424" spans="1:1" x14ac:dyDescent="0.2">
      <c r="A9424" s="2"/>
    </row>
    <row r="9425" spans="1:1" x14ac:dyDescent="0.2">
      <c r="A9425" s="2"/>
    </row>
    <row r="9426" spans="1:1" x14ac:dyDescent="0.2">
      <c r="A9426" s="2"/>
    </row>
    <row r="9427" spans="1:1" x14ac:dyDescent="0.2">
      <c r="A9427" s="2"/>
    </row>
    <row r="9428" spans="1:1" x14ac:dyDescent="0.2">
      <c r="A9428" s="2"/>
    </row>
    <row r="9429" spans="1:1" x14ac:dyDescent="0.2">
      <c r="A9429" s="2"/>
    </row>
    <row r="9430" spans="1:1" x14ac:dyDescent="0.2">
      <c r="A9430" s="2"/>
    </row>
    <row r="9431" spans="1:1" x14ac:dyDescent="0.2">
      <c r="A9431" s="2"/>
    </row>
    <row r="9432" spans="1:1" x14ac:dyDescent="0.2">
      <c r="A9432" s="2"/>
    </row>
    <row r="9433" spans="1:1" x14ac:dyDescent="0.2">
      <c r="A9433" s="2"/>
    </row>
    <row r="9434" spans="1:1" x14ac:dyDescent="0.2">
      <c r="A9434" s="2"/>
    </row>
    <row r="9435" spans="1:1" x14ac:dyDescent="0.2">
      <c r="A9435" s="2"/>
    </row>
    <row r="9436" spans="1:1" x14ac:dyDescent="0.2">
      <c r="A9436" s="2"/>
    </row>
    <row r="9437" spans="1:1" x14ac:dyDescent="0.2">
      <c r="A9437" s="2"/>
    </row>
    <row r="9438" spans="1:1" x14ac:dyDescent="0.2">
      <c r="A9438" s="2"/>
    </row>
    <row r="9439" spans="1:1" x14ac:dyDescent="0.2">
      <c r="A9439" s="2"/>
    </row>
    <row r="9440" spans="1:1" x14ac:dyDescent="0.2">
      <c r="A9440" s="2"/>
    </row>
    <row r="9441" spans="1:1" x14ac:dyDescent="0.2">
      <c r="A9441" s="2"/>
    </row>
    <row r="9442" spans="1:1" x14ac:dyDescent="0.2">
      <c r="A9442" s="2"/>
    </row>
    <row r="9443" spans="1:1" x14ac:dyDescent="0.2">
      <c r="A9443" s="2"/>
    </row>
    <row r="9444" spans="1:1" x14ac:dyDescent="0.2">
      <c r="A9444" s="2"/>
    </row>
    <row r="9445" spans="1:1" x14ac:dyDescent="0.2">
      <c r="A9445" s="2"/>
    </row>
    <row r="9446" spans="1:1" x14ac:dyDescent="0.2">
      <c r="A9446" s="2"/>
    </row>
    <row r="9447" spans="1:1" x14ac:dyDescent="0.2">
      <c r="A9447" s="2"/>
    </row>
    <row r="9448" spans="1:1" x14ac:dyDescent="0.2">
      <c r="A9448" s="2"/>
    </row>
    <row r="9449" spans="1:1" x14ac:dyDescent="0.2">
      <c r="A9449" s="2"/>
    </row>
    <row r="9450" spans="1:1" x14ac:dyDescent="0.2">
      <c r="A9450" s="2"/>
    </row>
    <row r="9451" spans="1:1" x14ac:dyDescent="0.2">
      <c r="A9451" s="2"/>
    </row>
    <row r="9452" spans="1:1" x14ac:dyDescent="0.2">
      <c r="A9452" s="2"/>
    </row>
    <row r="9453" spans="1:1" x14ac:dyDescent="0.2">
      <c r="A9453" s="2"/>
    </row>
    <row r="9454" spans="1:1" x14ac:dyDescent="0.2">
      <c r="A9454" s="2"/>
    </row>
    <row r="9455" spans="1:1" x14ac:dyDescent="0.2">
      <c r="A9455" s="2"/>
    </row>
    <row r="9456" spans="1:1" x14ac:dyDescent="0.2">
      <c r="A9456" s="2"/>
    </row>
    <row r="9457" spans="1:1" x14ac:dyDescent="0.2">
      <c r="A9457" s="2"/>
    </row>
    <row r="9458" spans="1:1" x14ac:dyDescent="0.2">
      <c r="A9458" s="2"/>
    </row>
    <row r="9459" spans="1:1" x14ac:dyDescent="0.2">
      <c r="A9459" s="2"/>
    </row>
    <row r="9460" spans="1:1" x14ac:dyDescent="0.2">
      <c r="A9460" s="2"/>
    </row>
    <row r="9461" spans="1:1" x14ac:dyDescent="0.2">
      <c r="A9461" s="2"/>
    </row>
    <row r="9462" spans="1:1" x14ac:dyDescent="0.2">
      <c r="A9462" s="2"/>
    </row>
    <row r="9463" spans="1:1" x14ac:dyDescent="0.2">
      <c r="A9463" s="2"/>
    </row>
    <row r="9464" spans="1:1" x14ac:dyDescent="0.2">
      <c r="A9464" s="2"/>
    </row>
    <row r="9465" spans="1:1" x14ac:dyDescent="0.2">
      <c r="A9465" s="2"/>
    </row>
    <row r="9466" spans="1:1" x14ac:dyDescent="0.2">
      <c r="A9466" s="2"/>
    </row>
    <row r="9467" spans="1:1" x14ac:dyDescent="0.2">
      <c r="A9467" s="2"/>
    </row>
    <row r="9468" spans="1:1" x14ac:dyDescent="0.2">
      <c r="A9468" s="2"/>
    </row>
    <row r="9469" spans="1:1" x14ac:dyDescent="0.2">
      <c r="A9469" s="2"/>
    </row>
    <row r="9470" spans="1:1" x14ac:dyDescent="0.2">
      <c r="A9470" s="2"/>
    </row>
    <row r="9471" spans="1:1" x14ac:dyDescent="0.2">
      <c r="A9471" s="2"/>
    </row>
    <row r="9472" spans="1:1" x14ac:dyDescent="0.2">
      <c r="A9472" s="2"/>
    </row>
    <row r="9473" spans="1:1" x14ac:dyDescent="0.2">
      <c r="A9473" s="2"/>
    </row>
    <row r="9474" spans="1:1" x14ac:dyDescent="0.2">
      <c r="A9474" s="2"/>
    </row>
    <row r="9475" spans="1:1" x14ac:dyDescent="0.2">
      <c r="A9475" s="2"/>
    </row>
    <row r="9476" spans="1:1" x14ac:dyDescent="0.2">
      <c r="A9476" s="2"/>
    </row>
    <row r="9477" spans="1:1" x14ac:dyDescent="0.2">
      <c r="A9477" s="2"/>
    </row>
    <row r="9478" spans="1:1" x14ac:dyDescent="0.2">
      <c r="A9478" s="2"/>
    </row>
    <row r="9479" spans="1:1" x14ac:dyDescent="0.2">
      <c r="A9479" s="2"/>
    </row>
    <row r="9480" spans="1:1" x14ac:dyDescent="0.2">
      <c r="A9480" s="2"/>
    </row>
    <row r="9481" spans="1:1" x14ac:dyDescent="0.2">
      <c r="A9481" s="2"/>
    </row>
    <row r="9482" spans="1:1" x14ac:dyDescent="0.2">
      <c r="A9482" s="2"/>
    </row>
    <row r="9483" spans="1:1" x14ac:dyDescent="0.2">
      <c r="A9483" s="2"/>
    </row>
    <row r="9484" spans="1:1" x14ac:dyDescent="0.2">
      <c r="A9484" s="2"/>
    </row>
    <row r="9485" spans="1:1" x14ac:dyDescent="0.2">
      <c r="A9485" s="2"/>
    </row>
    <row r="9486" spans="1:1" x14ac:dyDescent="0.2">
      <c r="A9486" s="2"/>
    </row>
    <row r="9487" spans="1:1" x14ac:dyDescent="0.2">
      <c r="A9487" s="2"/>
    </row>
    <row r="9488" spans="1:1" x14ac:dyDescent="0.2">
      <c r="A9488" s="2"/>
    </row>
    <row r="9489" spans="1:1" x14ac:dyDescent="0.2">
      <c r="A9489" s="2"/>
    </row>
    <row r="9490" spans="1:1" x14ac:dyDescent="0.2">
      <c r="A9490" s="2"/>
    </row>
    <row r="9491" spans="1:1" x14ac:dyDescent="0.2">
      <c r="A9491" s="2"/>
    </row>
    <row r="9492" spans="1:1" x14ac:dyDescent="0.2">
      <c r="A9492" s="2"/>
    </row>
    <row r="9493" spans="1:1" x14ac:dyDescent="0.2">
      <c r="A9493" s="2"/>
    </row>
    <row r="9494" spans="1:1" x14ac:dyDescent="0.2">
      <c r="A9494" s="2"/>
    </row>
    <row r="9495" spans="1:1" x14ac:dyDescent="0.2">
      <c r="A9495" s="2"/>
    </row>
    <row r="9496" spans="1:1" x14ac:dyDescent="0.2">
      <c r="A9496" s="2"/>
    </row>
    <row r="9497" spans="1:1" x14ac:dyDescent="0.2">
      <c r="A9497" s="2"/>
    </row>
    <row r="9498" spans="1:1" x14ac:dyDescent="0.2">
      <c r="A9498" s="2"/>
    </row>
    <row r="9499" spans="1:1" x14ac:dyDescent="0.2">
      <c r="A9499" s="2"/>
    </row>
    <row r="9500" spans="1:1" x14ac:dyDescent="0.2">
      <c r="A9500" s="2"/>
    </row>
    <row r="9501" spans="1:1" x14ac:dyDescent="0.2">
      <c r="A9501" s="2"/>
    </row>
    <row r="9502" spans="1:1" x14ac:dyDescent="0.2">
      <c r="A9502" s="2"/>
    </row>
    <row r="9503" spans="1:1" x14ac:dyDescent="0.2">
      <c r="A9503" s="2"/>
    </row>
    <row r="9504" spans="1:1" x14ac:dyDescent="0.2">
      <c r="A9504" s="2"/>
    </row>
    <row r="9505" spans="1:1" x14ac:dyDescent="0.2">
      <c r="A9505" s="2"/>
    </row>
    <row r="9506" spans="1:1" x14ac:dyDescent="0.2">
      <c r="A9506" s="2"/>
    </row>
    <row r="9507" spans="1:1" x14ac:dyDescent="0.2">
      <c r="A9507" s="2"/>
    </row>
    <row r="9508" spans="1:1" x14ac:dyDescent="0.2">
      <c r="A9508" s="2"/>
    </row>
    <row r="9509" spans="1:1" x14ac:dyDescent="0.2">
      <c r="A9509" s="2"/>
    </row>
    <row r="9510" spans="1:1" x14ac:dyDescent="0.2">
      <c r="A9510" s="2"/>
    </row>
    <row r="9511" spans="1:1" x14ac:dyDescent="0.2">
      <c r="A9511" s="2"/>
    </row>
    <row r="9512" spans="1:1" x14ac:dyDescent="0.2">
      <c r="A9512" s="2"/>
    </row>
    <row r="9513" spans="1:1" x14ac:dyDescent="0.2">
      <c r="A9513" s="2"/>
    </row>
    <row r="9514" spans="1:1" x14ac:dyDescent="0.2">
      <c r="A9514" s="2"/>
    </row>
    <row r="9515" spans="1:1" x14ac:dyDescent="0.2">
      <c r="A9515" s="2"/>
    </row>
    <row r="9516" spans="1:1" x14ac:dyDescent="0.2">
      <c r="A9516" s="2"/>
    </row>
    <row r="9517" spans="1:1" x14ac:dyDescent="0.2">
      <c r="A9517" s="2"/>
    </row>
    <row r="9518" spans="1:1" x14ac:dyDescent="0.2">
      <c r="A9518" s="2"/>
    </row>
    <row r="9519" spans="1:1" x14ac:dyDescent="0.2">
      <c r="A9519" s="2"/>
    </row>
    <row r="9520" spans="1:1" x14ac:dyDescent="0.2">
      <c r="A9520" s="2"/>
    </row>
    <row r="9521" spans="1:1" x14ac:dyDescent="0.2">
      <c r="A9521" s="2"/>
    </row>
    <row r="9522" spans="1:1" x14ac:dyDescent="0.2">
      <c r="A9522" s="2"/>
    </row>
    <row r="9523" spans="1:1" x14ac:dyDescent="0.2">
      <c r="A9523" s="2"/>
    </row>
    <row r="9524" spans="1:1" x14ac:dyDescent="0.2">
      <c r="A9524" s="2"/>
    </row>
    <row r="9525" spans="1:1" x14ac:dyDescent="0.2">
      <c r="A9525" s="2"/>
    </row>
    <row r="9526" spans="1:1" x14ac:dyDescent="0.2">
      <c r="A9526" s="2"/>
    </row>
    <row r="9527" spans="1:1" x14ac:dyDescent="0.2">
      <c r="A9527" s="2"/>
    </row>
    <row r="9528" spans="1:1" x14ac:dyDescent="0.2">
      <c r="A9528" s="2"/>
    </row>
    <row r="9529" spans="1:1" x14ac:dyDescent="0.2">
      <c r="A9529" s="2"/>
    </row>
    <row r="9530" spans="1:1" x14ac:dyDescent="0.2">
      <c r="A9530" s="2"/>
    </row>
    <row r="9531" spans="1:1" x14ac:dyDescent="0.2">
      <c r="A9531" s="2"/>
    </row>
    <row r="9532" spans="1:1" x14ac:dyDescent="0.2">
      <c r="A9532" s="2"/>
    </row>
    <row r="9533" spans="1:1" x14ac:dyDescent="0.2">
      <c r="A9533" s="2"/>
    </row>
    <row r="9534" spans="1:1" x14ac:dyDescent="0.2">
      <c r="A9534" s="2"/>
    </row>
    <row r="9535" spans="1:1" x14ac:dyDescent="0.2">
      <c r="A9535" s="2"/>
    </row>
    <row r="9536" spans="1:1" x14ac:dyDescent="0.2">
      <c r="A9536" s="2"/>
    </row>
    <row r="9537" spans="1:1" x14ac:dyDescent="0.2">
      <c r="A9537" s="2"/>
    </row>
    <row r="9538" spans="1:1" x14ac:dyDescent="0.2">
      <c r="A9538" s="2"/>
    </row>
    <row r="9539" spans="1:1" x14ac:dyDescent="0.2">
      <c r="A9539" s="2"/>
    </row>
    <row r="9540" spans="1:1" x14ac:dyDescent="0.2">
      <c r="A9540" s="2"/>
    </row>
    <row r="9541" spans="1:1" x14ac:dyDescent="0.2">
      <c r="A9541" s="2"/>
    </row>
    <row r="9542" spans="1:1" x14ac:dyDescent="0.2">
      <c r="A9542" s="2"/>
    </row>
    <row r="9543" spans="1:1" x14ac:dyDescent="0.2">
      <c r="A9543" s="2"/>
    </row>
    <row r="9544" spans="1:1" x14ac:dyDescent="0.2">
      <c r="A9544" s="2"/>
    </row>
    <row r="9545" spans="1:1" x14ac:dyDescent="0.2">
      <c r="A9545" s="2"/>
    </row>
    <row r="9546" spans="1:1" x14ac:dyDescent="0.2">
      <c r="A9546" s="2"/>
    </row>
    <row r="9547" spans="1:1" x14ac:dyDescent="0.2">
      <c r="A9547" s="2"/>
    </row>
    <row r="9548" spans="1:1" x14ac:dyDescent="0.2">
      <c r="A9548" s="2"/>
    </row>
    <row r="9549" spans="1:1" x14ac:dyDescent="0.2">
      <c r="A9549" s="2"/>
    </row>
    <row r="9550" spans="1:1" x14ac:dyDescent="0.2">
      <c r="A9550" s="2"/>
    </row>
    <row r="9551" spans="1:1" x14ac:dyDescent="0.2">
      <c r="A9551" s="2"/>
    </row>
    <row r="9552" spans="1:1" x14ac:dyDescent="0.2">
      <c r="A9552" s="2"/>
    </row>
    <row r="9553" spans="1:1" x14ac:dyDescent="0.2">
      <c r="A9553" s="2"/>
    </row>
    <row r="9554" spans="1:1" x14ac:dyDescent="0.2">
      <c r="A9554" s="2"/>
    </row>
    <row r="9555" spans="1:1" x14ac:dyDescent="0.2">
      <c r="A9555" s="2"/>
    </row>
    <row r="9556" spans="1:1" x14ac:dyDescent="0.2">
      <c r="A9556" s="2"/>
    </row>
    <row r="9557" spans="1:1" x14ac:dyDescent="0.2">
      <c r="A9557" s="2"/>
    </row>
    <row r="9558" spans="1:1" x14ac:dyDescent="0.2">
      <c r="A9558" s="2"/>
    </row>
    <row r="9559" spans="1:1" x14ac:dyDescent="0.2">
      <c r="A9559" s="2"/>
    </row>
    <row r="9560" spans="1:1" x14ac:dyDescent="0.2">
      <c r="A9560" s="2"/>
    </row>
    <row r="9561" spans="1:1" x14ac:dyDescent="0.2">
      <c r="A9561" s="2"/>
    </row>
    <row r="9562" spans="1:1" x14ac:dyDescent="0.2">
      <c r="A9562" s="2"/>
    </row>
    <row r="9563" spans="1:1" x14ac:dyDescent="0.2">
      <c r="A9563" s="2"/>
    </row>
    <row r="9564" spans="1:1" x14ac:dyDescent="0.2">
      <c r="A9564" s="2"/>
    </row>
    <row r="9565" spans="1:1" x14ac:dyDescent="0.2">
      <c r="A9565" s="2"/>
    </row>
    <row r="9566" spans="1:1" x14ac:dyDescent="0.2">
      <c r="A9566" s="2"/>
    </row>
    <row r="9567" spans="1:1" x14ac:dyDescent="0.2">
      <c r="A9567" s="2"/>
    </row>
    <row r="9568" spans="1:1" x14ac:dyDescent="0.2">
      <c r="A9568" s="2"/>
    </row>
    <row r="9569" spans="1:1" x14ac:dyDescent="0.2">
      <c r="A9569" s="2"/>
    </row>
    <row r="9570" spans="1:1" x14ac:dyDescent="0.2">
      <c r="A9570" s="2"/>
    </row>
    <row r="9571" spans="1:1" x14ac:dyDescent="0.2">
      <c r="A9571" s="2"/>
    </row>
    <row r="9572" spans="1:1" x14ac:dyDescent="0.2">
      <c r="A9572" s="2"/>
    </row>
    <row r="9573" spans="1:1" x14ac:dyDescent="0.2">
      <c r="A9573" s="2"/>
    </row>
    <row r="9574" spans="1:1" x14ac:dyDescent="0.2">
      <c r="A9574" s="2"/>
    </row>
    <row r="9575" spans="1:1" x14ac:dyDescent="0.2">
      <c r="A9575" s="2"/>
    </row>
    <row r="9576" spans="1:1" x14ac:dyDescent="0.2">
      <c r="A9576" s="2"/>
    </row>
    <row r="9577" spans="1:1" x14ac:dyDescent="0.2">
      <c r="A9577" s="2"/>
    </row>
    <row r="9578" spans="1:1" x14ac:dyDescent="0.2">
      <c r="A9578" s="2"/>
    </row>
    <row r="9579" spans="1:1" x14ac:dyDescent="0.2">
      <c r="A9579" s="2"/>
    </row>
    <row r="9580" spans="1:1" x14ac:dyDescent="0.2">
      <c r="A9580" s="2"/>
    </row>
    <row r="9581" spans="1:1" x14ac:dyDescent="0.2">
      <c r="A9581" s="2"/>
    </row>
    <row r="9582" spans="1:1" x14ac:dyDescent="0.2">
      <c r="A9582" s="2"/>
    </row>
    <row r="9583" spans="1:1" x14ac:dyDescent="0.2">
      <c r="A9583" s="2"/>
    </row>
    <row r="9584" spans="1:1" x14ac:dyDescent="0.2">
      <c r="A9584" s="2"/>
    </row>
    <row r="9585" spans="1:1" x14ac:dyDescent="0.2">
      <c r="A9585" s="2"/>
    </row>
    <row r="9586" spans="1:1" x14ac:dyDescent="0.2">
      <c r="A9586" s="2"/>
    </row>
    <row r="9587" spans="1:1" x14ac:dyDescent="0.2">
      <c r="A9587" s="2"/>
    </row>
    <row r="9588" spans="1:1" x14ac:dyDescent="0.2">
      <c r="A9588" s="2"/>
    </row>
    <row r="9589" spans="1:1" x14ac:dyDescent="0.2">
      <c r="A9589" s="2"/>
    </row>
    <row r="9590" spans="1:1" x14ac:dyDescent="0.2">
      <c r="A9590" s="2"/>
    </row>
    <row r="9591" spans="1:1" x14ac:dyDescent="0.2">
      <c r="A9591" s="2"/>
    </row>
    <row r="9592" spans="1:1" x14ac:dyDescent="0.2">
      <c r="A9592" s="2"/>
    </row>
    <row r="9593" spans="1:1" x14ac:dyDescent="0.2">
      <c r="A9593" s="2"/>
    </row>
    <row r="9594" spans="1:1" x14ac:dyDescent="0.2">
      <c r="A9594" s="2"/>
    </row>
    <row r="9595" spans="1:1" x14ac:dyDescent="0.2">
      <c r="A9595" s="2"/>
    </row>
    <row r="9596" spans="1:1" x14ac:dyDescent="0.2">
      <c r="A9596" s="2"/>
    </row>
    <row r="9597" spans="1:1" x14ac:dyDescent="0.2">
      <c r="A9597" s="2"/>
    </row>
    <row r="9598" spans="1:1" x14ac:dyDescent="0.2">
      <c r="A9598" s="2"/>
    </row>
    <row r="9599" spans="1:1" x14ac:dyDescent="0.2">
      <c r="A9599" s="2"/>
    </row>
    <row r="9600" spans="1:1" x14ac:dyDescent="0.2">
      <c r="A9600" s="2"/>
    </row>
    <row r="9601" spans="1:1" x14ac:dyDescent="0.2">
      <c r="A9601" s="2"/>
    </row>
    <row r="9602" spans="1:1" x14ac:dyDescent="0.2">
      <c r="A9602" s="2"/>
    </row>
    <row r="9603" spans="1:1" x14ac:dyDescent="0.2">
      <c r="A9603" s="2"/>
    </row>
    <row r="9604" spans="1:1" x14ac:dyDescent="0.2">
      <c r="A9604" s="2"/>
    </row>
    <row r="9605" spans="1:1" x14ac:dyDescent="0.2">
      <c r="A9605" s="2"/>
    </row>
    <row r="9606" spans="1:1" x14ac:dyDescent="0.2">
      <c r="A9606" s="2"/>
    </row>
    <row r="9607" spans="1:1" x14ac:dyDescent="0.2">
      <c r="A9607" s="2"/>
    </row>
    <row r="9608" spans="1:1" x14ac:dyDescent="0.2">
      <c r="A9608" s="2"/>
    </row>
    <row r="9609" spans="1:1" x14ac:dyDescent="0.2">
      <c r="A9609" s="2"/>
    </row>
    <row r="9610" spans="1:1" x14ac:dyDescent="0.2">
      <c r="A9610" s="2"/>
    </row>
    <row r="9611" spans="1:1" x14ac:dyDescent="0.2">
      <c r="A9611" s="2"/>
    </row>
    <row r="9612" spans="1:1" x14ac:dyDescent="0.2">
      <c r="A9612" s="2"/>
    </row>
    <row r="9613" spans="1:1" x14ac:dyDescent="0.2">
      <c r="A9613" s="2"/>
    </row>
    <row r="9614" spans="1:1" x14ac:dyDescent="0.2">
      <c r="A9614" s="2"/>
    </row>
    <row r="9615" spans="1:1" x14ac:dyDescent="0.2">
      <c r="A9615" s="2"/>
    </row>
    <row r="9616" spans="1:1" x14ac:dyDescent="0.2">
      <c r="A9616" s="2"/>
    </row>
    <row r="9617" spans="1:1" x14ac:dyDescent="0.2">
      <c r="A9617" s="2"/>
    </row>
    <row r="9618" spans="1:1" x14ac:dyDescent="0.2">
      <c r="A9618" s="2"/>
    </row>
    <row r="9619" spans="1:1" x14ac:dyDescent="0.2">
      <c r="A9619" s="2"/>
    </row>
    <row r="9620" spans="1:1" x14ac:dyDescent="0.2">
      <c r="A9620" s="2"/>
    </row>
    <row r="9621" spans="1:1" x14ac:dyDescent="0.2">
      <c r="A9621" s="2"/>
    </row>
    <row r="9622" spans="1:1" x14ac:dyDescent="0.2">
      <c r="A9622" s="2"/>
    </row>
    <row r="9623" spans="1:1" x14ac:dyDescent="0.2">
      <c r="A9623" s="2"/>
    </row>
    <row r="9624" spans="1:1" x14ac:dyDescent="0.2">
      <c r="A9624" s="2"/>
    </row>
    <row r="9625" spans="1:1" x14ac:dyDescent="0.2">
      <c r="A9625" s="2"/>
    </row>
    <row r="9626" spans="1:1" x14ac:dyDescent="0.2">
      <c r="A9626" s="2"/>
    </row>
    <row r="9627" spans="1:1" x14ac:dyDescent="0.2">
      <c r="A9627" s="2"/>
    </row>
    <row r="9628" spans="1:1" x14ac:dyDescent="0.2">
      <c r="A9628" s="2"/>
    </row>
    <row r="9629" spans="1:1" x14ac:dyDescent="0.2">
      <c r="A9629" s="2"/>
    </row>
    <row r="9630" spans="1:1" x14ac:dyDescent="0.2">
      <c r="A9630" s="2"/>
    </row>
    <row r="9631" spans="1:1" x14ac:dyDescent="0.2">
      <c r="A9631" s="2"/>
    </row>
    <row r="9632" spans="1:1" x14ac:dyDescent="0.2">
      <c r="A9632" s="2"/>
    </row>
    <row r="9633" spans="1:1" x14ac:dyDescent="0.2">
      <c r="A9633" s="2"/>
    </row>
    <row r="9634" spans="1:1" x14ac:dyDescent="0.2">
      <c r="A9634" s="2"/>
    </row>
    <row r="9635" spans="1:1" x14ac:dyDescent="0.2">
      <c r="A9635" s="2"/>
    </row>
    <row r="9636" spans="1:1" x14ac:dyDescent="0.2">
      <c r="A9636" s="2"/>
    </row>
    <row r="9637" spans="1:1" x14ac:dyDescent="0.2">
      <c r="A9637" s="2"/>
    </row>
    <row r="9638" spans="1:1" x14ac:dyDescent="0.2">
      <c r="A9638" s="2"/>
    </row>
    <row r="9639" spans="1:1" x14ac:dyDescent="0.2">
      <c r="A9639" s="2"/>
    </row>
    <row r="9640" spans="1:1" x14ac:dyDescent="0.2">
      <c r="A9640" s="2"/>
    </row>
    <row r="9641" spans="1:1" x14ac:dyDescent="0.2">
      <c r="A9641" s="2"/>
    </row>
    <row r="9642" spans="1:1" x14ac:dyDescent="0.2">
      <c r="A9642" s="2"/>
    </row>
    <row r="9643" spans="1:1" x14ac:dyDescent="0.2">
      <c r="A9643" s="2"/>
    </row>
    <row r="9644" spans="1:1" x14ac:dyDescent="0.2">
      <c r="A9644" s="2"/>
    </row>
    <row r="9645" spans="1:1" x14ac:dyDescent="0.2">
      <c r="A9645" s="2"/>
    </row>
    <row r="9646" spans="1:1" x14ac:dyDescent="0.2">
      <c r="A9646" s="2"/>
    </row>
    <row r="9647" spans="1:1" x14ac:dyDescent="0.2">
      <c r="A9647" s="2"/>
    </row>
    <row r="9648" spans="1:1" x14ac:dyDescent="0.2">
      <c r="A9648" s="2"/>
    </row>
    <row r="9649" spans="1:1" x14ac:dyDescent="0.2">
      <c r="A9649" s="2"/>
    </row>
    <row r="9650" spans="1:1" x14ac:dyDescent="0.2">
      <c r="A9650" s="2"/>
    </row>
    <row r="9651" spans="1:1" x14ac:dyDescent="0.2">
      <c r="A9651" s="2"/>
    </row>
    <row r="9652" spans="1:1" x14ac:dyDescent="0.2">
      <c r="A9652" s="2"/>
    </row>
    <row r="9653" spans="1:1" x14ac:dyDescent="0.2">
      <c r="A9653" s="2"/>
    </row>
    <row r="9654" spans="1:1" x14ac:dyDescent="0.2">
      <c r="A9654" s="2"/>
    </row>
    <row r="9655" spans="1:1" x14ac:dyDescent="0.2">
      <c r="A9655" s="2"/>
    </row>
    <row r="9656" spans="1:1" x14ac:dyDescent="0.2">
      <c r="A9656" s="2"/>
    </row>
    <row r="9657" spans="1:1" x14ac:dyDescent="0.2">
      <c r="A9657" s="2"/>
    </row>
    <row r="9658" spans="1:1" x14ac:dyDescent="0.2">
      <c r="A9658" s="2"/>
    </row>
    <row r="9659" spans="1:1" x14ac:dyDescent="0.2">
      <c r="A9659" s="2"/>
    </row>
    <row r="9660" spans="1:1" x14ac:dyDescent="0.2">
      <c r="A9660" s="2"/>
    </row>
    <row r="9661" spans="1:1" x14ac:dyDescent="0.2">
      <c r="A9661" s="2"/>
    </row>
    <row r="9662" spans="1:1" x14ac:dyDescent="0.2">
      <c r="A9662" s="2"/>
    </row>
    <row r="9663" spans="1:1" x14ac:dyDescent="0.2">
      <c r="A9663" s="2"/>
    </row>
    <row r="9664" spans="1:1" x14ac:dyDescent="0.2">
      <c r="A9664" s="2"/>
    </row>
    <row r="9665" spans="1:1" x14ac:dyDescent="0.2">
      <c r="A9665" s="2"/>
    </row>
    <row r="9666" spans="1:1" x14ac:dyDescent="0.2">
      <c r="A9666" s="2"/>
    </row>
    <row r="9667" spans="1:1" x14ac:dyDescent="0.2">
      <c r="A9667" s="2"/>
    </row>
    <row r="9668" spans="1:1" x14ac:dyDescent="0.2">
      <c r="A9668" s="2"/>
    </row>
    <row r="9669" spans="1:1" x14ac:dyDescent="0.2">
      <c r="A9669" s="2"/>
    </row>
    <row r="9670" spans="1:1" x14ac:dyDescent="0.2">
      <c r="A9670" s="2"/>
    </row>
    <row r="9671" spans="1:1" x14ac:dyDescent="0.2">
      <c r="A9671" s="2"/>
    </row>
    <row r="9672" spans="1:1" x14ac:dyDescent="0.2">
      <c r="A9672" s="2"/>
    </row>
    <row r="9673" spans="1:1" x14ac:dyDescent="0.2">
      <c r="A9673" s="2"/>
    </row>
    <row r="9674" spans="1:1" x14ac:dyDescent="0.2">
      <c r="A9674" s="2"/>
    </row>
    <row r="9675" spans="1:1" x14ac:dyDescent="0.2">
      <c r="A9675" s="2"/>
    </row>
    <row r="9676" spans="1:1" x14ac:dyDescent="0.2">
      <c r="A9676" s="2"/>
    </row>
    <row r="9677" spans="1:1" x14ac:dyDescent="0.2">
      <c r="A9677" s="2"/>
    </row>
    <row r="9678" spans="1:1" x14ac:dyDescent="0.2">
      <c r="A9678" s="2"/>
    </row>
    <row r="9679" spans="1:1" x14ac:dyDescent="0.2">
      <c r="A9679" s="2"/>
    </row>
    <row r="9680" spans="1:1" x14ac:dyDescent="0.2">
      <c r="A9680" s="2"/>
    </row>
    <row r="9681" spans="1:1" x14ac:dyDescent="0.2">
      <c r="A9681" s="2"/>
    </row>
    <row r="9682" spans="1:1" x14ac:dyDescent="0.2">
      <c r="A9682" s="2"/>
    </row>
    <row r="9683" spans="1:1" x14ac:dyDescent="0.2">
      <c r="A9683" s="2"/>
    </row>
    <row r="9684" spans="1:1" x14ac:dyDescent="0.2">
      <c r="A9684" s="2"/>
    </row>
    <row r="9685" spans="1:1" x14ac:dyDescent="0.2">
      <c r="A9685" s="2"/>
    </row>
    <row r="9686" spans="1:1" x14ac:dyDescent="0.2">
      <c r="A9686" s="2"/>
    </row>
    <row r="9687" spans="1:1" x14ac:dyDescent="0.2">
      <c r="A9687" s="2"/>
    </row>
    <row r="9688" spans="1:1" x14ac:dyDescent="0.2">
      <c r="A9688" s="2"/>
    </row>
    <row r="9689" spans="1:1" x14ac:dyDescent="0.2">
      <c r="A9689" s="2"/>
    </row>
    <row r="9690" spans="1:1" x14ac:dyDescent="0.2">
      <c r="A9690" s="2"/>
    </row>
    <row r="9691" spans="1:1" x14ac:dyDescent="0.2">
      <c r="A9691" s="2"/>
    </row>
    <row r="9692" spans="1:1" x14ac:dyDescent="0.2">
      <c r="A9692" s="2"/>
    </row>
    <row r="9693" spans="1:1" x14ac:dyDescent="0.2">
      <c r="A9693" s="2"/>
    </row>
    <row r="9694" spans="1:1" x14ac:dyDescent="0.2">
      <c r="A9694" s="2"/>
    </row>
    <row r="9695" spans="1:1" x14ac:dyDescent="0.2">
      <c r="A9695" s="2"/>
    </row>
    <row r="9696" spans="1:1" x14ac:dyDescent="0.2">
      <c r="A9696" s="2"/>
    </row>
    <row r="9697" spans="1:1" x14ac:dyDescent="0.2">
      <c r="A9697" s="2"/>
    </row>
    <row r="9698" spans="1:1" x14ac:dyDescent="0.2">
      <c r="A9698" s="2"/>
    </row>
    <row r="9699" spans="1:1" x14ac:dyDescent="0.2">
      <c r="A9699" s="2"/>
    </row>
    <row r="9700" spans="1:1" x14ac:dyDescent="0.2">
      <c r="A9700" s="2"/>
    </row>
    <row r="9701" spans="1:1" x14ac:dyDescent="0.2">
      <c r="A9701" s="2"/>
    </row>
    <row r="9702" spans="1:1" x14ac:dyDescent="0.2">
      <c r="A9702" s="2"/>
    </row>
    <row r="9703" spans="1:1" x14ac:dyDescent="0.2">
      <c r="A9703" s="2"/>
    </row>
    <row r="9704" spans="1:1" x14ac:dyDescent="0.2">
      <c r="A9704" s="2"/>
    </row>
    <row r="9705" spans="1:1" x14ac:dyDescent="0.2">
      <c r="A9705" s="2"/>
    </row>
    <row r="9706" spans="1:1" x14ac:dyDescent="0.2">
      <c r="A9706" s="2"/>
    </row>
    <row r="9707" spans="1:1" x14ac:dyDescent="0.2">
      <c r="A9707" s="2"/>
    </row>
    <row r="9708" spans="1:1" x14ac:dyDescent="0.2">
      <c r="A9708" s="2"/>
    </row>
    <row r="9709" spans="1:1" x14ac:dyDescent="0.2">
      <c r="A9709" s="2"/>
    </row>
    <row r="9710" spans="1:1" x14ac:dyDescent="0.2">
      <c r="A9710" s="2"/>
    </row>
    <row r="9711" spans="1:1" x14ac:dyDescent="0.2">
      <c r="A9711" s="2"/>
    </row>
    <row r="9712" spans="1:1" x14ac:dyDescent="0.2">
      <c r="A9712" s="2"/>
    </row>
    <row r="9713" spans="1:1" x14ac:dyDescent="0.2">
      <c r="A9713" s="2"/>
    </row>
    <row r="9714" spans="1:1" x14ac:dyDescent="0.2">
      <c r="A9714" s="2"/>
    </row>
    <row r="9715" spans="1:1" x14ac:dyDescent="0.2">
      <c r="A9715" s="2"/>
    </row>
    <row r="9716" spans="1:1" x14ac:dyDescent="0.2">
      <c r="A9716" s="2"/>
    </row>
    <row r="9717" spans="1:1" x14ac:dyDescent="0.2">
      <c r="A9717" s="2"/>
    </row>
    <row r="9718" spans="1:1" x14ac:dyDescent="0.2">
      <c r="A9718" s="2"/>
    </row>
    <row r="9719" spans="1:1" x14ac:dyDescent="0.2">
      <c r="A9719" s="2"/>
    </row>
    <row r="9720" spans="1:1" x14ac:dyDescent="0.2">
      <c r="A9720" s="2"/>
    </row>
    <row r="9721" spans="1:1" x14ac:dyDescent="0.2">
      <c r="A9721" s="2"/>
    </row>
    <row r="9722" spans="1:1" x14ac:dyDescent="0.2">
      <c r="A9722" s="2"/>
    </row>
    <row r="9723" spans="1:1" x14ac:dyDescent="0.2">
      <c r="A9723" s="2"/>
    </row>
    <row r="9724" spans="1:1" x14ac:dyDescent="0.2">
      <c r="A9724" s="2"/>
    </row>
    <row r="9725" spans="1:1" x14ac:dyDescent="0.2">
      <c r="A9725" s="2"/>
    </row>
    <row r="9726" spans="1:1" x14ac:dyDescent="0.2">
      <c r="A9726" s="2"/>
    </row>
    <row r="9727" spans="1:1" x14ac:dyDescent="0.2">
      <c r="A9727" s="2"/>
    </row>
    <row r="9728" spans="1:1" x14ac:dyDescent="0.2">
      <c r="A9728" s="2"/>
    </row>
    <row r="9729" spans="1:1" x14ac:dyDescent="0.2">
      <c r="A9729" s="2"/>
    </row>
    <row r="9730" spans="1:1" x14ac:dyDescent="0.2">
      <c r="A9730" s="2"/>
    </row>
    <row r="9731" spans="1:1" x14ac:dyDescent="0.2">
      <c r="A9731" s="2"/>
    </row>
    <row r="9732" spans="1:1" x14ac:dyDescent="0.2">
      <c r="A9732" s="2"/>
    </row>
    <row r="9733" spans="1:1" x14ac:dyDescent="0.2">
      <c r="A9733" s="2"/>
    </row>
    <row r="9734" spans="1:1" x14ac:dyDescent="0.2">
      <c r="A9734" s="2"/>
    </row>
    <row r="9735" spans="1:1" x14ac:dyDescent="0.2">
      <c r="A9735" s="2"/>
    </row>
    <row r="9736" spans="1:1" x14ac:dyDescent="0.2">
      <c r="A9736" s="2"/>
    </row>
    <row r="9737" spans="1:1" x14ac:dyDescent="0.2">
      <c r="A9737" s="2"/>
    </row>
    <row r="9738" spans="1:1" x14ac:dyDescent="0.2">
      <c r="A9738" s="2"/>
    </row>
    <row r="9739" spans="1:1" x14ac:dyDescent="0.2">
      <c r="A9739" s="2"/>
    </row>
    <row r="9740" spans="1:1" x14ac:dyDescent="0.2">
      <c r="A9740" s="2"/>
    </row>
    <row r="9741" spans="1:1" x14ac:dyDescent="0.2">
      <c r="A9741" s="2"/>
    </row>
    <row r="9742" spans="1:1" x14ac:dyDescent="0.2">
      <c r="A9742" s="2"/>
    </row>
    <row r="9743" spans="1:1" x14ac:dyDescent="0.2">
      <c r="A9743" s="2"/>
    </row>
    <row r="9744" spans="1:1" x14ac:dyDescent="0.2">
      <c r="A9744" s="2"/>
    </row>
    <row r="9745" spans="1:1" x14ac:dyDescent="0.2">
      <c r="A9745" s="2"/>
    </row>
    <row r="9746" spans="1:1" x14ac:dyDescent="0.2">
      <c r="A9746" s="2"/>
    </row>
    <row r="9747" spans="1:1" x14ac:dyDescent="0.2">
      <c r="A9747" s="2"/>
    </row>
    <row r="9748" spans="1:1" x14ac:dyDescent="0.2">
      <c r="A9748" s="2"/>
    </row>
    <row r="9749" spans="1:1" x14ac:dyDescent="0.2">
      <c r="A9749" s="2"/>
    </row>
    <row r="9750" spans="1:1" x14ac:dyDescent="0.2">
      <c r="A9750" s="2"/>
    </row>
    <row r="9751" spans="1:1" x14ac:dyDescent="0.2">
      <c r="A9751" s="2"/>
    </row>
    <row r="9752" spans="1:1" x14ac:dyDescent="0.2">
      <c r="A9752" s="2"/>
    </row>
    <row r="9753" spans="1:1" x14ac:dyDescent="0.2">
      <c r="A9753" s="2"/>
    </row>
    <row r="9754" spans="1:1" x14ac:dyDescent="0.2">
      <c r="A9754" s="2"/>
    </row>
    <row r="9755" spans="1:1" x14ac:dyDescent="0.2">
      <c r="A9755" s="2"/>
    </row>
    <row r="9756" spans="1:1" x14ac:dyDescent="0.2">
      <c r="A9756" s="2"/>
    </row>
    <row r="9757" spans="1:1" x14ac:dyDescent="0.2">
      <c r="A9757" s="2"/>
    </row>
    <row r="9758" spans="1:1" x14ac:dyDescent="0.2">
      <c r="A9758" s="2"/>
    </row>
    <row r="9759" spans="1:1" x14ac:dyDescent="0.2">
      <c r="A9759" s="2"/>
    </row>
    <row r="9760" spans="1:1" x14ac:dyDescent="0.2">
      <c r="A9760" s="2"/>
    </row>
    <row r="9761" spans="1:1" x14ac:dyDescent="0.2">
      <c r="A9761" s="2"/>
    </row>
    <row r="9762" spans="1:1" x14ac:dyDescent="0.2">
      <c r="A9762" s="2"/>
    </row>
    <row r="9763" spans="1:1" x14ac:dyDescent="0.2">
      <c r="A9763" s="2"/>
    </row>
    <row r="9764" spans="1:1" x14ac:dyDescent="0.2">
      <c r="A9764" s="2"/>
    </row>
    <row r="9765" spans="1:1" x14ac:dyDescent="0.2">
      <c r="A9765" s="2"/>
    </row>
    <row r="9766" spans="1:1" x14ac:dyDescent="0.2">
      <c r="A9766" s="2"/>
    </row>
    <row r="9767" spans="1:1" x14ac:dyDescent="0.2">
      <c r="A9767" s="2"/>
    </row>
    <row r="9768" spans="1:1" x14ac:dyDescent="0.2">
      <c r="A9768" s="2"/>
    </row>
    <row r="9769" spans="1:1" x14ac:dyDescent="0.2">
      <c r="A9769" s="2"/>
    </row>
    <row r="9770" spans="1:1" x14ac:dyDescent="0.2">
      <c r="A9770" s="2"/>
    </row>
    <row r="9771" spans="1:1" x14ac:dyDescent="0.2">
      <c r="A9771" s="2"/>
    </row>
    <row r="9772" spans="1:1" x14ac:dyDescent="0.2">
      <c r="A9772" s="2"/>
    </row>
    <row r="9773" spans="1:1" x14ac:dyDescent="0.2">
      <c r="A9773" s="2"/>
    </row>
    <row r="9774" spans="1:1" x14ac:dyDescent="0.2">
      <c r="A9774" s="2"/>
    </row>
    <row r="9775" spans="1:1" x14ac:dyDescent="0.2">
      <c r="A9775" s="2"/>
    </row>
    <row r="9776" spans="1:1" x14ac:dyDescent="0.2">
      <c r="A9776" s="2"/>
    </row>
    <row r="9777" spans="1:1" x14ac:dyDescent="0.2">
      <c r="A9777" s="2"/>
    </row>
    <row r="9778" spans="1:1" x14ac:dyDescent="0.2">
      <c r="A9778" s="2"/>
    </row>
    <row r="9779" spans="1:1" x14ac:dyDescent="0.2">
      <c r="A9779" s="2"/>
    </row>
    <row r="9780" spans="1:1" x14ac:dyDescent="0.2">
      <c r="A9780" s="2"/>
    </row>
    <row r="9781" spans="1:1" x14ac:dyDescent="0.2">
      <c r="A9781" s="2"/>
    </row>
    <row r="9782" spans="1:1" x14ac:dyDescent="0.2">
      <c r="A9782" s="2"/>
    </row>
    <row r="9783" spans="1:1" x14ac:dyDescent="0.2">
      <c r="A9783" s="2"/>
    </row>
    <row r="9784" spans="1:1" x14ac:dyDescent="0.2">
      <c r="A9784" s="2"/>
    </row>
    <row r="9785" spans="1:1" x14ac:dyDescent="0.2">
      <c r="A9785" s="2"/>
    </row>
    <row r="9786" spans="1:1" x14ac:dyDescent="0.2">
      <c r="A9786" s="2"/>
    </row>
    <row r="9787" spans="1:1" x14ac:dyDescent="0.2">
      <c r="A9787" s="2"/>
    </row>
    <row r="9788" spans="1:1" x14ac:dyDescent="0.2">
      <c r="A9788" s="2"/>
    </row>
    <row r="9789" spans="1:1" x14ac:dyDescent="0.2">
      <c r="A9789" s="2"/>
    </row>
    <row r="9790" spans="1:1" x14ac:dyDescent="0.2">
      <c r="A9790" s="2"/>
    </row>
    <row r="9791" spans="1:1" x14ac:dyDescent="0.2">
      <c r="A9791" s="2"/>
    </row>
    <row r="9792" spans="1:1" x14ac:dyDescent="0.2">
      <c r="A9792" s="2"/>
    </row>
    <row r="9793" spans="1:1" x14ac:dyDescent="0.2">
      <c r="A9793" s="2"/>
    </row>
    <row r="9794" spans="1:1" x14ac:dyDescent="0.2">
      <c r="A9794" s="2"/>
    </row>
    <row r="9795" spans="1:1" x14ac:dyDescent="0.2">
      <c r="A9795" s="2"/>
    </row>
    <row r="9796" spans="1:1" x14ac:dyDescent="0.2">
      <c r="A9796" s="2"/>
    </row>
    <row r="9797" spans="1:1" x14ac:dyDescent="0.2">
      <c r="A9797" s="2"/>
    </row>
    <row r="9798" spans="1:1" x14ac:dyDescent="0.2">
      <c r="A9798" s="2"/>
    </row>
    <row r="9799" spans="1:1" x14ac:dyDescent="0.2">
      <c r="A9799" s="2"/>
    </row>
    <row r="9800" spans="1:1" x14ac:dyDescent="0.2">
      <c r="A9800" s="2"/>
    </row>
    <row r="9801" spans="1:1" x14ac:dyDescent="0.2">
      <c r="A9801" s="2"/>
    </row>
    <row r="9802" spans="1:1" x14ac:dyDescent="0.2">
      <c r="A9802" s="2"/>
    </row>
    <row r="9803" spans="1:1" x14ac:dyDescent="0.2">
      <c r="A9803" s="2"/>
    </row>
    <row r="9804" spans="1:1" x14ac:dyDescent="0.2">
      <c r="A9804" s="2"/>
    </row>
    <row r="9805" spans="1:1" x14ac:dyDescent="0.2">
      <c r="A9805" s="2"/>
    </row>
    <row r="9806" spans="1:1" x14ac:dyDescent="0.2">
      <c r="A9806" s="2"/>
    </row>
    <row r="9807" spans="1:1" x14ac:dyDescent="0.2">
      <c r="A9807" s="2"/>
    </row>
    <row r="9808" spans="1:1" x14ac:dyDescent="0.2">
      <c r="A9808" s="2"/>
    </row>
    <row r="9809" spans="1:1" x14ac:dyDescent="0.2">
      <c r="A9809" s="2"/>
    </row>
    <row r="9810" spans="1:1" x14ac:dyDescent="0.2">
      <c r="A9810" s="2"/>
    </row>
    <row r="9811" spans="1:1" x14ac:dyDescent="0.2">
      <c r="A9811" s="2"/>
    </row>
    <row r="9812" spans="1:1" x14ac:dyDescent="0.2">
      <c r="A9812" s="2"/>
    </row>
    <row r="9813" spans="1:1" x14ac:dyDescent="0.2">
      <c r="A9813" s="2"/>
    </row>
    <row r="9814" spans="1:1" x14ac:dyDescent="0.2">
      <c r="A9814" s="2"/>
    </row>
    <row r="9815" spans="1:1" x14ac:dyDescent="0.2">
      <c r="A9815" s="2"/>
    </row>
    <row r="9816" spans="1:1" x14ac:dyDescent="0.2">
      <c r="A9816" s="2"/>
    </row>
    <row r="9817" spans="1:1" x14ac:dyDescent="0.2">
      <c r="A9817" s="2"/>
    </row>
    <row r="9818" spans="1:1" x14ac:dyDescent="0.2">
      <c r="A9818" s="2"/>
    </row>
    <row r="9819" spans="1:1" x14ac:dyDescent="0.2">
      <c r="A9819" s="2"/>
    </row>
    <row r="9820" spans="1:1" x14ac:dyDescent="0.2">
      <c r="A9820" s="2"/>
    </row>
    <row r="9821" spans="1:1" x14ac:dyDescent="0.2">
      <c r="A9821" s="2"/>
    </row>
    <row r="9822" spans="1:1" x14ac:dyDescent="0.2">
      <c r="A9822" s="2"/>
    </row>
    <row r="9823" spans="1:1" x14ac:dyDescent="0.2">
      <c r="A9823" s="2"/>
    </row>
    <row r="9824" spans="1:1" x14ac:dyDescent="0.2">
      <c r="A9824" s="2"/>
    </row>
    <row r="9825" spans="1:1" x14ac:dyDescent="0.2">
      <c r="A9825" s="2"/>
    </row>
    <row r="9826" spans="1:1" x14ac:dyDescent="0.2">
      <c r="A9826" s="2"/>
    </row>
    <row r="9827" spans="1:1" x14ac:dyDescent="0.2">
      <c r="A9827" s="2"/>
    </row>
    <row r="9828" spans="1:1" x14ac:dyDescent="0.2">
      <c r="A9828" s="2"/>
    </row>
    <row r="9829" spans="1:1" x14ac:dyDescent="0.2">
      <c r="A9829" s="2"/>
    </row>
    <row r="9830" spans="1:1" x14ac:dyDescent="0.2">
      <c r="A9830" s="2"/>
    </row>
    <row r="9831" spans="1:1" x14ac:dyDescent="0.2">
      <c r="A9831" s="2"/>
    </row>
    <row r="9832" spans="1:1" x14ac:dyDescent="0.2">
      <c r="A9832" s="2"/>
    </row>
    <row r="9833" spans="1:1" x14ac:dyDescent="0.2">
      <c r="A9833" s="2"/>
    </row>
    <row r="9834" spans="1:1" x14ac:dyDescent="0.2">
      <c r="A9834" s="2"/>
    </row>
    <row r="9835" spans="1:1" x14ac:dyDescent="0.2">
      <c r="A9835" s="2"/>
    </row>
    <row r="9836" spans="1:1" x14ac:dyDescent="0.2">
      <c r="A9836" s="2"/>
    </row>
    <row r="9837" spans="1:1" x14ac:dyDescent="0.2">
      <c r="A9837" s="2"/>
    </row>
    <row r="9838" spans="1:1" x14ac:dyDescent="0.2">
      <c r="A9838" s="2"/>
    </row>
    <row r="9839" spans="1:1" x14ac:dyDescent="0.2">
      <c r="A9839" s="2"/>
    </row>
    <row r="9840" spans="1:1" x14ac:dyDescent="0.2">
      <c r="A9840" s="2"/>
    </row>
    <row r="9841" spans="1:1" x14ac:dyDescent="0.2">
      <c r="A9841" s="2"/>
    </row>
    <row r="9842" spans="1:1" x14ac:dyDescent="0.2">
      <c r="A9842" s="2"/>
    </row>
    <row r="9843" spans="1:1" x14ac:dyDescent="0.2">
      <c r="A9843" s="2"/>
    </row>
    <row r="9844" spans="1:1" x14ac:dyDescent="0.2">
      <c r="A9844" s="2"/>
    </row>
    <row r="9845" spans="1:1" x14ac:dyDescent="0.2">
      <c r="A9845" s="2"/>
    </row>
    <row r="9846" spans="1:1" x14ac:dyDescent="0.2">
      <c r="A9846" s="2"/>
    </row>
    <row r="9847" spans="1:1" x14ac:dyDescent="0.2">
      <c r="A9847" s="2"/>
    </row>
    <row r="9848" spans="1:1" x14ac:dyDescent="0.2">
      <c r="A9848" s="2"/>
    </row>
    <row r="9849" spans="1:1" x14ac:dyDescent="0.2">
      <c r="A9849" s="2"/>
    </row>
    <row r="9850" spans="1:1" x14ac:dyDescent="0.2">
      <c r="A9850" s="2"/>
    </row>
    <row r="9851" spans="1:1" x14ac:dyDescent="0.2">
      <c r="A9851" s="2"/>
    </row>
    <row r="9852" spans="1:1" x14ac:dyDescent="0.2">
      <c r="A9852" s="2"/>
    </row>
    <row r="9853" spans="1:1" x14ac:dyDescent="0.2">
      <c r="A9853" s="2"/>
    </row>
    <row r="9854" spans="1:1" x14ac:dyDescent="0.2">
      <c r="A9854" s="2"/>
    </row>
    <row r="9855" spans="1:1" x14ac:dyDescent="0.2">
      <c r="A9855" s="2"/>
    </row>
    <row r="9856" spans="1:1" x14ac:dyDescent="0.2">
      <c r="A9856" s="2"/>
    </row>
    <row r="9857" spans="1:1" x14ac:dyDescent="0.2">
      <c r="A9857" s="2"/>
    </row>
    <row r="9858" spans="1:1" x14ac:dyDescent="0.2">
      <c r="A9858" s="2"/>
    </row>
    <row r="9859" spans="1:1" x14ac:dyDescent="0.2">
      <c r="A9859" s="2"/>
    </row>
    <row r="9860" spans="1:1" x14ac:dyDescent="0.2">
      <c r="A9860" s="2"/>
    </row>
    <row r="9861" spans="1:1" x14ac:dyDescent="0.2">
      <c r="A9861" s="2"/>
    </row>
    <row r="9862" spans="1:1" x14ac:dyDescent="0.2">
      <c r="A9862" s="2"/>
    </row>
    <row r="9863" spans="1:1" x14ac:dyDescent="0.2">
      <c r="A9863" s="2"/>
    </row>
    <row r="9864" spans="1:1" x14ac:dyDescent="0.2">
      <c r="A9864" s="2"/>
    </row>
    <row r="9865" spans="1:1" x14ac:dyDescent="0.2">
      <c r="A9865" s="2"/>
    </row>
    <row r="9866" spans="1:1" x14ac:dyDescent="0.2">
      <c r="A9866" s="2"/>
    </row>
    <row r="9867" spans="1:1" x14ac:dyDescent="0.2">
      <c r="A9867" s="2"/>
    </row>
    <row r="9868" spans="1:1" x14ac:dyDescent="0.2">
      <c r="A9868" s="2"/>
    </row>
    <row r="9869" spans="1:1" x14ac:dyDescent="0.2">
      <c r="A9869" s="2"/>
    </row>
    <row r="9870" spans="1:1" x14ac:dyDescent="0.2">
      <c r="A9870" s="2"/>
    </row>
    <row r="9871" spans="1:1" x14ac:dyDescent="0.2">
      <c r="A9871" s="2"/>
    </row>
    <row r="9872" spans="1:1" x14ac:dyDescent="0.2">
      <c r="A9872" s="2"/>
    </row>
    <row r="9873" spans="1:1" x14ac:dyDescent="0.2">
      <c r="A9873" s="2"/>
    </row>
    <row r="9874" spans="1:1" x14ac:dyDescent="0.2">
      <c r="A9874" s="2"/>
    </row>
    <row r="9875" spans="1:1" x14ac:dyDescent="0.2">
      <c r="A9875" s="2"/>
    </row>
    <row r="9876" spans="1:1" x14ac:dyDescent="0.2">
      <c r="A9876" s="2"/>
    </row>
    <row r="9877" spans="1:1" x14ac:dyDescent="0.2">
      <c r="A9877" s="2"/>
    </row>
    <row r="9878" spans="1:1" x14ac:dyDescent="0.2">
      <c r="A9878" s="2"/>
    </row>
    <row r="9879" spans="1:1" x14ac:dyDescent="0.2">
      <c r="A9879" s="2"/>
    </row>
    <row r="9880" spans="1:1" x14ac:dyDescent="0.2">
      <c r="A9880" s="2"/>
    </row>
    <row r="9881" spans="1:1" x14ac:dyDescent="0.2">
      <c r="A9881" s="2"/>
    </row>
    <row r="9882" spans="1:1" x14ac:dyDescent="0.2">
      <c r="A9882" s="2"/>
    </row>
    <row r="9883" spans="1:1" x14ac:dyDescent="0.2">
      <c r="A9883" s="2"/>
    </row>
    <row r="9884" spans="1:1" x14ac:dyDescent="0.2">
      <c r="A9884" s="2"/>
    </row>
    <row r="9885" spans="1:1" x14ac:dyDescent="0.2">
      <c r="A9885" s="2"/>
    </row>
    <row r="9886" spans="1:1" x14ac:dyDescent="0.2">
      <c r="A9886" s="2"/>
    </row>
    <row r="9887" spans="1:1" x14ac:dyDescent="0.2">
      <c r="A9887" s="2"/>
    </row>
    <row r="9888" spans="1:1" x14ac:dyDescent="0.2">
      <c r="A9888" s="2"/>
    </row>
    <row r="9889" spans="1:1" x14ac:dyDescent="0.2">
      <c r="A9889" s="2"/>
    </row>
    <row r="9890" spans="1:1" x14ac:dyDescent="0.2">
      <c r="A9890" s="2"/>
    </row>
    <row r="9891" spans="1:1" x14ac:dyDescent="0.2">
      <c r="A9891" s="2"/>
    </row>
    <row r="9892" spans="1:1" x14ac:dyDescent="0.2">
      <c r="A9892" s="2"/>
    </row>
    <row r="9893" spans="1:1" x14ac:dyDescent="0.2">
      <c r="A9893" s="2"/>
    </row>
    <row r="9894" spans="1:1" x14ac:dyDescent="0.2">
      <c r="A9894" s="2"/>
    </row>
    <row r="9895" spans="1:1" x14ac:dyDescent="0.2">
      <c r="A9895" s="2"/>
    </row>
    <row r="9896" spans="1:1" x14ac:dyDescent="0.2">
      <c r="A9896" s="2"/>
    </row>
    <row r="9897" spans="1:1" x14ac:dyDescent="0.2">
      <c r="A9897" s="2"/>
    </row>
    <row r="9898" spans="1:1" x14ac:dyDescent="0.2">
      <c r="A9898" s="2"/>
    </row>
    <row r="9899" spans="1:1" x14ac:dyDescent="0.2">
      <c r="A9899" s="2"/>
    </row>
    <row r="9900" spans="1:1" x14ac:dyDescent="0.2">
      <c r="A9900" s="2"/>
    </row>
    <row r="9901" spans="1:1" x14ac:dyDescent="0.2">
      <c r="A9901" s="2"/>
    </row>
    <row r="9902" spans="1:1" x14ac:dyDescent="0.2">
      <c r="A9902" s="2"/>
    </row>
    <row r="9903" spans="1:1" x14ac:dyDescent="0.2">
      <c r="A9903" s="2"/>
    </row>
    <row r="9904" spans="1:1" x14ac:dyDescent="0.2">
      <c r="A9904" s="2"/>
    </row>
    <row r="9905" spans="1:1" x14ac:dyDescent="0.2">
      <c r="A9905" s="2"/>
    </row>
    <row r="9906" spans="1:1" x14ac:dyDescent="0.2">
      <c r="A9906" s="2"/>
    </row>
    <row r="9907" spans="1:1" x14ac:dyDescent="0.2">
      <c r="A9907" s="2"/>
    </row>
    <row r="9908" spans="1:1" x14ac:dyDescent="0.2">
      <c r="A9908" s="2"/>
    </row>
    <row r="9909" spans="1:1" x14ac:dyDescent="0.2">
      <c r="A9909" s="2"/>
    </row>
    <row r="9910" spans="1:1" x14ac:dyDescent="0.2">
      <c r="A9910" s="2"/>
    </row>
    <row r="9911" spans="1:1" x14ac:dyDescent="0.2">
      <c r="A9911" s="2"/>
    </row>
    <row r="9912" spans="1:1" x14ac:dyDescent="0.2">
      <c r="A9912" s="2"/>
    </row>
    <row r="9913" spans="1:1" x14ac:dyDescent="0.2">
      <c r="A9913" s="2"/>
    </row>
    <row r="9914" spans="1:1" x14ac:dyDescent="0.2">
      <c r="A9914" s="2"/>
    </row>
    <row r="9915" spans="1:1" x14ac:dyDescent="0.2">
      <c r="A9915" s="2"/>
    </row>
    <row r="9916" spans="1:1" x14ac:dyDescent="0.2">
      <c r="A9916" s="2"/>
    </row>
    <row r="9917" spans="1:1" x14ac:dyDescent="0.2">
      <c r="A9917" s="2"/>
    </row>
    <row r="9918" spans="1:1" x14ac:dyDescent="0.2">
      <c r="A9918" s="2"/>
    </row>
    <row r="9919" spans="1:1" x14ac:dyDescent="0.2">
      <c r="A9919" s="2"/>
    </row>
    <row r="9920" spans="1:1" x14ac:dyDescent="0.2">
      <c r="A9920" s="2"/>
    </row>
    <row r="9921" spans="1:1" x14ac:dyDescent="0.2">
      <c r="A9921" s="2"/>
    </row>
    <row r="9922" spans="1:1" x14ac:dyDescent="0.2">
      <c r="A9922" s="2"/>
    </row>
    <row r="9923" spans="1:1" x14ac:dyDescent="0.2">
      <c r="A9923" s="2"/>
    </row>
    <row r="9924" spans="1:1" x14ac:dyDescent="0.2">
      <c r="A9924" s="2"/>
    </row>
    <row r="9925" spans="1:1" x14ac:dyDescent="0.2">
      <c r="A9925" s="2"/>
    </row>
    <row r="9926" spans="1:1" x14ac:dyDescent="0.2">
      <c r="A9926" s="2"/>
    </row>
    <row r="9927" spans="1:1" x14ac:dyDescent="0.2">
      <c r="A9927" s="2"/>
    </row>
    <row r="9928" spans="1:1" x14ac:dyDescent="0.2">
      <c r="A9928" s="2"/>
    </row>
    <row r="9929" spans="1:1" x14ac:dyDescent="0.2">
      <c r="A9929" s="2"/>
    </row>
    <row r="9930" spans="1:1" x14ac:dyDescent="0.2">
      <c r="A9930" s="2"/>
    </row>
    <row r="9931" spans="1:1" x14ac:dyDescent="0.2">
      <c r="A9931" s="2"/>
    </row>
    <row r="9932" spans="1:1" x14ac:dyDescent="0.2">
      <c r="A9932" s="2"/>
    </row>
    <row r="9933" spans="1:1" x14ac:dyDescent="0.2">
      <c r="A9933" s="2"/>
    </row>
    <row r="9934" spans="1:1" x14ac:dyDescent="0.2">
      <c r="A9934" s="2"/>
    </row>
    <row r="9935" spans="1:1" x14ac:dyDescent="0.2">
      <c r="A9935" s="2"/>
    </row>
    <row r="9936" spans="1:1" x14ac:dyDescent="0.2">
      <c r="A9936" s="2"/>
    </row>
    <row r="9937" spans="1:1" x14ac:dyDescent="0.2">
      <c r="A9937" s="2"/>
    </row>
    <row r="9938" spans="1:1" x14ac:dyDescent="0.2">
      <c r="A9938" s="2"/>
    </row>
    <row r="9939" spans="1:1" x14ac:dyDescent="0.2">
      <c r="A9939" s="2"/>
    </row>
    <row r="9940" spans="1:1" x14ac:dyDescent="0.2">
      <c r="A9940" s="2"/>
    </row>
    <row r="9941" spans="1:1" x14ac:dyDescent="0.2">
      <c r="A9941" s="2"/>
    </row>
    <row r="9942" spans="1:1" x14ac:dyDescent="0.2">
      <c r="A9942" s="2"/>
    </row>
    <row r="9943" spans="1:1" x14ac:dyDescent="0.2">
      <c r="A9943" s="2"/>
    </row>
    <row r="9944" spans="1:1" x14ac:dyDescent="0.2">
      <c r="A9944" s="2"/>
    </row>
    <row r="9945" spans="1:1" x14ac:dyDescent="0.2">
      <c r="A9945" s="2"/>
    </row>
    <row r="9946" spans="1:1" x14ac:dyDescent="0.2">
      <c r="A9946" s="2"/>
    </row>
    <row r="9947" spans="1:1" x14ac:dyDescent="0.2">
      <c r="A9947" s="2"/>
    </row>
    <row r="9948" spans="1:1" x14ac:dyDescent="0.2">
      <c r="A9948" s="2"/>
    </row>
    <row r="9949" spans="1:1" x14ac:dyDescent="0.2">
      <c r="A9949" s="2"/>
    </row>
    <row r="9950" spans="1:1" x14ac:dyDescent="0.2">
      <c r="A9950" s="2"/>
    </row>
    <row r="9951" spans="1:1" x14ac:dyDescent="0.2">
      <c r="A9951" s="2"/>
    </row>
    <row r="9952" spans="1:1" x14ac:dyDescent="0.2">
      <c r="A9952" s="2"/>
    </row>
    <row r="9953" spans="1:1" x14ac:dyDescent="0.2">
      <c r="A9953" s="2"/>
    </row>
    <row r="9954" spans="1:1" x14ac:dyDescent="0.2">
      <c r="A9954" s="2"/>
    </row>
    <row r="9955" spans="1:1" x14ac:dyDescent="0.2">
      <c r="A9955" s="2"/>
    </row>
    <row r="9956" spans="1:1" x14ac:dyDescent="0.2">
      <c r="A9956" s="2"/>
    </row>
    <row r="9957" spans="1:1" x14ac:dyDescent="0.2">
      <c r="A9957" s="2"/>
    </row>
    <row r="9958" spans="1:1" x14ac:dyDescent="0.2">
      <c r="A9958" s="2"/>
    </row>
    <row r="9959" spans="1:1" x14ac:dyDescent="0.2">
      <c r="A9959" s="2"/>
    </row>
    <row r="9960" spans="1:1" x14ac:dyDescent="0.2">
      <c r="A9960" s="2"/>
    </row>
    <row r="9961" spans="1:1" x14ac:dyDescent="0.2">
      <c r="A9961" s="2"/>
    </row>
    <row r="9962" spans="1:1" x14ac:dyDescent="0.2">
      <c r="A9962" s="2"/>
    </row>
    <row r="9963" spans="1:1" x14ac:dyDescent="0.2">
      <c r="A9963" s="2"/>
    </row>
    <row r="9964" spans="1:1" x14ac:dyDescent="0.2">
      <c r="A9964" s="2"/>
    </row>
    <row r="9965" spans="1:1" x14ac:dyDescent="0.2">
      <c r="A9965" s="2"/>
    </row>
    <row r="9966" spans="1:1" x14ac:dyDescent="0.2">
      <c r="A9966" s="2"/>
    </row>
    <row r="9967" spans="1:1" x14ac:dyDescent="0.2">
      <c r="A9967" s="2"/>
    </row>
    <row r="9968" spans="1:1" x14ac:dyDescent="0.2">
      <c r="A9968" s="2"/>
    </row>
    <row r="9969" spans="1:1" x14ac:dyDescent="0.2">
      <c r="A9969" s="2"/>
    </row>
    <row r="9970" spans="1:1" x14ac:dyDescent="0.2">
      <c r="A9970" s="2"/>
    </row>
    <row r="9971" spans="1:1" x14ac:dyDescent="0.2">
      <c r="A9971" s="2"/>
    </row>
    <row r="9972" spans="1:1" x14ac:dyDescent="0.2">
      <c r="A9972" s="2"/>
    </row>
    <row r="9973" spans="1:1" x14ac:dyDescent="0.2">
      <c r="A9973" s="2"/>
    </row>
    <row r="9974" spans="1:1" x14ac:dyDescent="0.2">
      <c r="A9974" s="2"/>
    </row>
    <row r="9975" spans="1:1" x14ac:dyDescent="0.2">
      <c r="A9975" s="2"/>
    </row>
    <row r="9976" spans="1:1" x14ac:dyDescent="0.2">
      <c r="A9976" s="2"/>
    </row>
    <row r="9977" spans="1:1" x14ac:dyDescent="0.2">
      <c r="A9977" s="2"/>
    </row>
    <row r="9978" spans="1:1" x14ac:dyDescent="0.2">
      <c r="A9978" s="2"/>
    </row>
    <row r="9979" spans="1:1" x14ac:dyDescent="0.2">
      <c r="A9979" s="2"/>
    </row>
    <row r="9980" spans="1:1" x14ac:dyDescent="0.2">
      <c r="A9980" s="2"/>
    </row>
    <row r="9981" spans="1:1" x14ac:dyDescent="0.2">
      <c r="A9981" s="2"/>
    </row>
    <row r="9982" spans="1:1" x14ac:dyDescent="0.2">
      <c r="A9982" s="2"/>
    </row>
    <row r="9983" spans="1:1" x14ac:dyDescent="0.2">
      <c r="A9983" s="2"/>
    </row>
    <row r="9984" spans="1:1" x14ac:dyDescent="0.2">
      <c r="A9984" s="2"/>
    </row>
    <row r="9985" spans="1:1" x14ac:dyDescent="0.2">
      <c r="A9985" s="2"/>
    </row>
    <row r="9986" spans="1:1" x14ac:dyDescent="0.2">
      <c r="A9986" s="2"/>
    </row>
    <row r="9987" spans="1:1" x14ac:dyDescent="0.2">
      <c r="A9987" s="2"/>
    </row>
    <row r="9988" spans="1:1" x14ac:dyDescent="0.2">
      <c r="A9988" s="2"/>
    </row>
    <row r="9989" spans="1:1" x14ac:dyDescent="0.2">
      <c r="A9989" s="2"/>
    </row>
    <row r="9990" spans="1:1" x14ac:dyDescent="0.2">
      <c r="A9990" s="2"/>
    </row>
    <row r="9991" spans="1:1" x14ac:dyDescent="0.2">
      <c r="A9991" s="2"/>
    </row>
    <row r="9992" spans="1:1" x14ac:dyDescent="0.2">
      <c r="A9992" s="2"/>
    </row>
    <row r="9993" spans="1:1" x14ac:dyDescent="0.2">
      <c r="A9993" s="2"/>
    </row>
    <row r="9994" spans="1:1" x14ac:dyDescent="0.2">
      <c r="A9994" s="2"/>
    </row>
    <row r="9995" spans="1:1" x14ac:dyDescent="0.2">
      <c r="A9995" s="2"/>
    </row>
    <row r="9996" spans="1:1" x14ac:dyDescent="0.2">
      <c r="A9996" s="2"/>
    </row>
    <row r="9997" spans="1:1" x14ac:dyDescent="0.2">
      <c r="A9997" s="2"/>
    </row>
    <row r="9998" spans="1:1" x14ac:dyDescent="0.2">
      <c r="A9998" s="2"/>
    </row>
    <row r="9999" spans="1:1" x14ac:dyDescent="0.2">
      <c r="A9999" s="2"/>
    </row>
    <row r="10000" spans="1:1" x14ac:dyDescent="0.2">
      <c r="A10000" s="2"/>
    </row>
    <row r="10001" spans="1:1" x14ac:dyDescent="0.2">
      <c r="A10001" s="2"/>
    </row>
    <row r="10002" spans="1:1" x14ac:dyDescent="0.2">
      <c r="A10002" s="2"/>
    </row>
    <row r="10003" spans="1:1" x14ac:dyDescent="0.2">
      <c r="A10003" s="2"/>
    </row>
    <row r="10004" spans="1:1" x14ac:dyDescent="0.2">
      <c r="A10004" s="2"/>
    </row>
    <row r="10005" spans="1:1" x14ac:dyDescent="0.2">
      <c r="A10005" s="2"/>
    </row>
    <row r="10006" spans="1:1" x14ac:dyDescent="0.2">
      <c r="A10006" s="2"/>
    </row>
    <row r="10007" spans="1:1" x14ac:dyDescent="0.2">
      <c r="A10007" s="2"/>
    </row>
    <row r="10008" spans="1:1" x14ac:dyDescent="0.2">
      <c r="A10008" s="2"/>
    </row>
    <row r="10009" spans="1:1" x14ac:dyDescent="0.2">
      <c r="A10009" s="2"/>
    </row>
    <row r="10010" spans="1:1" x14ac:dyDescent="0.2">
      <c r="A10010" s="2"/>
    </row>
    <row r="10011" spans="1:1" x14ac:dyDescent="0.2">
      <c r="A10011" s="2"/>
    </row>
    <row r="10012" spans="1:1" x14ac:dyDescent="0.2">
      <c r="A10012" s="2"/>
    </row>
    <row r="10013" spans="1:1" x14ac:dyDescent="0.2">
      <c r="A10013" s="2"/>
    </row>
    <row r="10014" spans="1:1" x14ac:dyDescent="0.2">
      <c r="A10014" s="2"/>
    </row>
    <row r="10015" spans="1:1" x14ac:dyDescent="0.2">
      <c r="A10015" s="2"/>
    </row>
    <row r="10016" spans="1:1" x14ac:dyDescent="0.2">
      <c r="A10016" s="2"/>
    </row>
    <row r="10017" spans="1:1" x14ac:dyDescent="0.2">
      <c r="A10017" s="2"/>
    </row>
    <row r="10018" spans="1:1" x14ac:dyDescent="0.2">
      <c r="A10018" s="2"/>
    </row>
    <row r="10019" spans="1:1" x14ac:dyDescent="0.2">
      <c r="A10019" s="2"/>
    </row>
    <row r="10020" spans="1:1" x14ac:dyDescent="0.2">
      <c r="A10020" s="2"/>
    </row>
    <row r="10021" spans="1:1" x14ac:dyDescent="0.2">
      <c r="A10021" s="2"/>
    </row>
    <row r="10022" spans="1:1" x14ac:dyDescent="0.2">
      <c r="A10022" s="2"/>
    </row>
    <row r="10023" spans="1:1" x14ac:dyDescent="0.2">
      <c r="A10023" s="2"/>
    </row>
    <row r="10024" spans="1:1" x14ac:dyDescent="0.2">
      <c r="A10024" s="2"/>
    </row>
    <row r="10025" spans="1:1" x14ac:dyDescent="0.2">
      <c r="A10025" s="2"/>
    </row>
    <row r="10026" spans="1:1" x14ac:dyDescent="0.2">
      <c r="A10026" s="2"/>
    </row>
    <row r="10027" spans="1:1" x14ac:dyDescent="0.2">
      <c r="A10027" s="2"/>
    </row>
    <row r="10028" spans="1:1" x14ac:dyDescent="0.2">
      <c r="A10028" s="2"/>
    </row>
    <row r="10029" spans="1:1" x14ac:dyDescent="0.2">
      <c r="A10029" s="2"/>
    </row>
    <row r="10030" spans="1:1" x14ac:dyDescent="0.2">
      <c r="A10030" s="2"/>
    </row>
    <row r="10031" spans="1:1" x14ac:dyDescent="0.2">
      <c r="A10031" s="2"/>
    </row>
    <row r="10032" spans="1:1" x14ac:dyDescent="0.2">
      <c r="A10032" s="2"/>
    </row>
    <row r="10033" spans="1:1" x14ac:dyDescent="0.2">
      <c r="A10033" s="2"/>
    </row>
    <row r="10034" spans="1:1" x14ac:dyDescent="0.2">
      <c r="A10034" s="2"/>
    </row>
    <row r="10035" spans="1:1" x14ac:dyDescent="0.2">
      <c r="A10035" s="2"/>
    </row>
    <row r="10036" spans="1:1" x14ac:dyDescent="0.2">
      <c r="A10036" s="2"/>
    </row>
    <row r="10037" spans="1:1" x14ac:dyDescent="0.2">
      <c r="A10037" s="2"/>
    </row>
    <row r="10038" spans="1:1" x14ac:dyDescent="0.2">
      <c r="A10038" s="2"/>
    </row>
    <row r="10039" spans="1:1" x14ac:dyDescent="0.2">
      <c r="A10039" s="2"/>
    </row>
    <row r="10040" spans="1:1" x14ac:dyDescent="0.2">
      <c r="A10040" s="2"/>
    </row>
    <row r="10041" spans="1:1" x14ac:dyDescent="0.2">
      <c r="A10041" s="2"/>
    </row>
    <row r="10042" spans="1:1" x14ac:dyDescent="0.2">
      <c r="A10042" s="2"/>
    </row>
    <row r="10043" spans="1:1" x14ac:dyDescent="0.2">
      <c r="A10043" s="2"/>
    </row>
    <row r="10044" spans="1:1" x14ac:dyDescent="0.2">
      <c r="A10044" s="2"/>
    </row>
    <row r="10045" spans="1:1" x14ac:dyDescent="0.2">
      <c r="A10045" s="2"/>
    </row>
    <row r="10046" spans="1:1" x14ac:dyDescent="0.2">
      <c r="A10046" s="2"/>
    </row>
    <row r="10047" spans="1:1" x14ac:dyDescent="0.2">
      <c r="A10047" s="2"/>
    </row>
    <row r="10048" spans="1:1" x14ac:dyDescent="0.2">
      <c r="A10048" s="2"/>
    </row>
    <row r="10049" spans="1:1" x14ac:dyDescent="0.2">
      <c r="A10049" s="2"/>
    </row>
    <row r="10050" spans="1:1" x14ac:dyDescent="0.2">
      <c r="A10050" s="2"/>
    </row>
    <row r="10051" spans="1:1" x14ac:dyDescent="0.2">
      <c r="A10051" s="2"/>
    </row>
    <row r="10052" spans="1:1" x14ac:dyDescent="0.2">
      <c r="A10052" s="2"/>
    </row>
    <row r="10053" spans="1:1" x14ac:dyDescent="0.2">
      <c r="A10053" s="2"/>
    </row>
    <row r="10054" spans="1:1" x14ac:dyDescent="0.2">
      <c r="A10054" s="2"/>
    </row>
    <row r="10055" spans="1:1" x14ac:dyDescent="0.2">
      <c r="A10055" s="2"/>
    </row>
    <row r="10056" spans="1:1" x14ac:dyDescent="0.2">
      <c r="A10056" s="2"/>
    </row>
    <row r="10057" spans="1:1" x14ac:dyDescent="0.2">
      <c r="A10057" s="2"/>
    </row>
    <row r="10058" spans="1:1" x14ac:dyDescent="0.2">
      <c r="A10058" s="2"/>
    </row>
    <row r="10059" spans="1:1" x14ac:dyDescent="0.2">
      <c r="A10059" s="2"/>
    </row>
    <row r="10060" spans="1:1" x14ac:dyDescent="0.2">
      <c r="A10060" s="2"/>
    </row>
    <row r="10061" spans="1:1" x14ac:dyDescent="0.2">
      <c r="A10061" s="2"/>
    </row>
    <row r="10062" spans="1:1" x14ac:dyDescent="0.2">
      <c r="A10062" s="2"/>
    </row>
    <row r="10063" spans="1:1" x14ac:dyDescent="0.2">
      <c r="A10063" s="2"/>
    </row>
    <row r="10064" spans="1:1" x14ac:dyDescent="0.2">
      <c r="A10064" s="2"/>
    </row>
    <row r="10065" spans="1:1" x14ac:dyDescent="0.2">
      <c r="A10065" s="2"/>
    </row>
    <row r="10066" spans="1:1" x14ac:dyDescent="0.2">
      <c r="A10066" s="2"/>
    </row>
    <row r="10067" spans="1:1" x14ac:dyDescent="0.2">
      <c r="A10067" s="2"/>
    </row>
    <row r="10068" spans="1:1" x14ac:dyDescent="0.2">
      <c r="A10068" s="2"/>
    </row>
    <row r="10069" spans="1:1" x14ac:dyDescent="0.2">
      <c r="A10069" s="2"/>
    </row>
    <row r="10070" spans="1:1" x14ac:dyDescent="0.2">
      <c r="A10070" s="2"/>
    </row>
    <row r="10071" spans="1:1" x14ac:dyDescent="0.2">
      <c r="A10071" s="2"/>
    </row>
    <row r="10072" spans="1:1" x14ac:dyDescent="0.2">
      <c r="A10072" s="2"/>
    </row>
    <row r="10073" spans="1:1" x14ac:dyDescent="0.2">
      <c r="A10073" s="2"/>
    </row>
    <row r="10074" spans="1:1" x14ac:dyDescent="0.2">
      <c r="A10074" s="2"/>
    </row>
    <row r="10075" spans="1:1" x14ac:dyDescent="0.2">
      <c r="A10075" s="2"/>
    </row>
    <row r="10076" spans="1:1" x14ac:dyDescent="0.2">
      <c r="A10076" s="2"/>
    </row>
    <row r="10077" spans="1:1" x14ac:dyDescent="0.2">
      <c r="A10077" s="2"/>
    </row>
    <row r="10078" spans="1:1" x14ac:dyDescent="0.2">
      <c r="A10078" s="2"/>
    </row>
    <row r="10079" spans="1:1" x14ac:dyDescent="0.2">
      <c r="A10079" s="2"/>
    </row>
    <row r="10080" spans="1:1" x14ac:dyDescent="0.2">
      <c r="A10080" s="2"/>
    </row>
    <row r="10081" spans="1:1" x14ac:dyDescent="0.2">
      <c r="A10081" s="2"/>
    </row>
    <row r="10082" spans="1:1" x14ac:dyDescent="0.2">
      <c r="A10082" s="2"/>
    </row>
    <row r="10083" spans="1:1" x14ac:dyDescent="0.2">
      <c r="A10083" s="2"/>
    </row>
    <row r="10084" spans="1:1" x14ac:dyDescent="0.2">
      <c r="A10084" s="2"/>
    </row>
    <row r="10085" spans="1:1" x14ac:dyDescent="0.2">
      <c r="A10085" s="2"/>
    </row>
    <row r="10086" spans="1:1" x14ac:dyDescent="0.2">
      <c r="A10086" s="2"/>
    </row>
    <row r="10087" spans="1:1" x14ac:dyDescent="0.2">
      <c r="A10087" s="2"/>
    </row>
    <row r="10088" spans="1:1" x14ac:dyDescent="0.2">
      <c r="A10088" s="2"/>
    </row>
    <row r="10089" spans="1:1" x14ac:dyDescent="0.2">
      <c r="A10089" s="2"/>
    </row>
    <row r="10090" spans="1:1" x14ac:dyDescent="0.2">
      <c r="A10090" s="2"/>
    </row>
    <row r="10091" spans="1:1" x14ac:dyDescent="0.2">
      <c r="A10091" s="2"/>
    </row>
    <row r="10092" spans="1:1" x14ac:dyDescent="0.2">
      <c r="A10092" s="2"/>
    </row>
    <row r="10093" spans="1:1" x14ac:dyDescent="0.2">
      <c r="A10093" s="2"/>
    </row>
    <row r="10094" spans="1:1" x14ac:dyDescent="0.2">
      <c r="A10094" s="2"/>
    </row>
    <row r="10095" spans="1:1" x14ac:dyDescent="0.2">
      <c r="A10095" s="2"/>
    </row>
    <row r="10096" spans="1:1" x14ac:dyDescent="0.2">
      <c r="A10096" s="2"/>
    </row>
    <row r="10097" spans="1:1" x14ac:dyDescent="0.2">
      <c r="A10097" s="2"/>
    </row>
    <row r="10098" spans="1:1" x14ac:dyDescent="0.2">
      <c r="A10098" s="2"/>
    </row>
    <row r="10099" spans="1:1" x14ac:dyDescent="0.2">
      <c r="A10099" s="2"/>
    </row>
    <row r="10100" spans="1:1" x14ac:dyDescent="0.2">
      <c r="A10100" s="2"/>
    </row>
    <row r="10101" spans="1:1" x14ac:dyDescent="0.2">
      <c r="A10101" s="2"/>
    </row>
    <row r="10102" spans="1:1" x14ac:dyDescent="0.2">
      <c r="A10102" s="2"/>
    </row>
    <row r="10103" spans="1:1" x14ac:dyDescent="0.2">
      <c r="A10103" s="2"/>
    </row>
    <row r="10104" spans="1:1" x14ac:dyDescent="0.2">
      <c r="A10104" s="2"/>
    </row>
    <row r="10105" spans="1:1" x14ac:dyDescent="0.2">
      <c r="A10105" s="2"/>
    </row>
    <row r="10106" spans="1:1" x14ac:dyDescent="0.2">
      <c r="A10106" s="2"/>
    </row>
    <row r="10107" spans="1:1" x14ac:dyDescent="0.2">
      <c r="A10107" s="2"/>
    </row>
    <row r="10108" spans="1:1" x14ac:dyDescent="0.2">
      <c r="A10108" s="2"/>
    </row>
    <row r="10109" spans="1:1" x14ac:dyDescent="0.2">
      <c r="A10109" s="2"/>
    </row>
    <row r="10110" spans="1:1" x14ac:dyDescent="0.2">
      <c r="A10110" s="2"/>
    </row>
    <row r="10111" spans="1:1" x14ac:dyDescent="0.2">
      <c r="A10111" s="2"/>
    </row>
    <row r="10112" spans="1:1" x14ac:dyDescent="0.2">
      <c r="A10112" s="2"/>
    </row>
    <row r="10113" spans="1:1" x14ac:dyDescent="0.2">
      <c r="A10113" s="2"/>
    </row>
    <row r="10114" spans="1:1" x14ac:dyDescent="0.2">
      <c r="A10114" s="2"/>
    </row>
    <row r="10115" spans="1:1" x14ac:dyDescent="0.2">
      <c r="A10115" s="2"/>
    </row>
    <row r="10116" spans="1:1" x14ac:dyDescent="0.2">
      <c r="A10116" s="2"/>
    </row>
    <row r="10117" spans="1:1" x14ac:dyDescent="0.2">
      <c r="A10117" s="2"/>
    </row>
    <row r="10118" spans="1:1" x14ac:dyDescent="0.2">
      <c r="A10118" s="2"/>
    </row>
    <row r="10119" spans="1:1" x14ac:dyDescent="0.2">
      <c r="A10119" s="2"/>
    </row>
    <row r="10120" spans="1:1" x14ac:dyDescent="0.2">
      <c r="A10120" s="2"/>
    </row>
    <row r="10121" spans="1:1" x14ac:dyDescent="0.2">
      <c r="A10121" s="2"/>
    </row>
    <row r="10122" spans="1:1" x14ac:dyDescent="0.2">
      <c r="A10122" s="2"/>
    </row>
    <row r="10123" spans="1:1" x14ac:dyDescent="0.2">
      <c r="A10123" s="2"/>
    </row>
    <row r="10124" spans="1:1" x14ac:dyDescent="0.2">
      <c r="A10124" s="2"/>
    </row>
    <row r="10125" spans="1:1" x14ac:dyDescent="0.2">
      <c r="A10125" s="2"/>
    </row>
    <row r="10126" spans="1:1" x14ac:dyDescent="0.2">
      <c r="A10126" s="2"/>
    </row>
    <row r="10127" spans="1:1" x14ac:dyDescent="0.2">
      <c r="A10127" s="2"/>
    </row>
    <row r="10128" spans="1:1" x14ac:dyDescent="0.2">
      <c r="A10128" s="2"/>
    </row>
    <row r="10129" spans="1:1" x14ac:dyDescent="0.2">
      <c r="A10129" s="2"/>
    </row>
    <row r="10130" spans="1:1" x14ac:dyDescent="0.2">
      <c r="A10130" s="2"/>
    </row>
    <row r="10131" spans="1:1" x14ac:dyDescent="0.2">
      <c r="A10131" s="2"/>
    </row>
    <row r="10132" spans="1:1" x14ac:dyDescent="0.2">
      <c r="A10132" s="2"/>
    </row>
    <row r="10133" spans="1:1" x14ac:dyDescent="0.2">
      <c r="A10133" s="2"/>
    </row>
    <row r="10134" spans="1:1" x14ac:dyDescent="0.2">
      <c r="A10134" s="2"/>
    </row>
    <row r="10135" spans="1:1" x14ac:dyDescent="0.2">
      <c r="A10135" s="2"/>
    </row>
    <row r="10136" spans="1:1" x14ac:dyDescent="0.2">
      <c r="A10136" s="2"/>
    </row>
    <row r="10137" spans="1:1" x14ac:dyDescent="0.2">
      <c r="A10137" s="2"/>
    </row>
    <row r="10138" spans="1:1" x14ac:dyDescent="0.2">
      <c r="A10138" s="2"/>
    </row>
    <row r="10139" spans="1:1" x14ac:dyDescent="0.2">
      <c r="A10139" s="2"/>
    </row>
    <row r="10140" spans="1:1" x14ac:dyDescent="0.2">
      <c r="A10140" s="2"/>
    </row>
    <row r="10141" spans="1:1" x14ac:dyDescent="0.2">
      <c r="A10141" s="2"/>
    </row>
    <row r="10142" spans="1:1" x14ac:dyDescent="0.2">
      <c r="A10142" s="2"/>
    </row>
    <row r="10143" spans="1:1" x14ac:dyDescent="0.2">
      <c r="A10143" s="2"/>
    </row>
    <row r="10144" spans="1:1" x14ac:dyDescent="0.2">
      <c r="A10144" s="2"/>
    </row>
    <row r="10145" spans="1:1" x14ac:dyDescent="0.2">
      <c r="A10145" s="2"/>
    </row>
    <row r="10146" spans="1:1" x14ac:dyDescent="0.2">
      <c r="A10146" s="2"/>
    </row>
    <row r="10147" spans="1:1" x14ac:dyDescent="0.2">
      <c r="A10147" s="2"/>
    </row>
    <row r="10148" spans="1:1" x14ac:dyDescent="0.2">
      <c r="A10148" s="2"/>
    </row>
    <row r="10149" spans="1:1" x14ac:dyDescent="0.2">
      <c r="A10149" s="2"/>
    </row>
    <row r="10150" spans="1:1" x14ac:dyDescent="0.2">
      <c r="A10150" s="2"/>
    </row>
    <row r="10151" spans="1:1" x14ac:dyDescent="0.2">
      <c r="A10151" s="2"/>
    </row>
    <row r="10152" spans="1:1" x14ac:dyDescent="0.2">
      <c r="A10152" s="2"/>
    </row>
    <row r="10153" spans="1:1" x14ac:dyDescent="0.2">
      <c r="A10153" s="2"/>
    </row>
    <row r="10154" spans="1:1" x14ac:dyDescent="0.2">
      <c r="A10154" s="2"/>
    </row>
    <row r="10155" spans="1:1" x14ac:dyDescent="0.2">
      <c r="A10155" s="2"/>
    </row>
    <row r="10156" spans="1:1" x14ac:dyDescent="0.2">
      <c r="A10156" s="2"/>
    </row>
    <row r="10157" spans="1:1" x14ac:dyDescent="0.2">
      <c r="A10157" s="2"/>
    </row>
    <row r="10158" spans="1:1" x14ac:dyDescent="0.2">
      <c r="A10158" s="2"/>
    </row>
    <row r="10159" spans="1:1" x14ac:dyDescent="0.2">
      <c r="A10159" s="2"/>
    </row>
    <row r="10160" spans="1:1" x14ac:dyDescent="0.2">
      <c r="A10160" s="2"/>
    </row>
    <row r="10161" spans="1:1" x14ac:dyDescent="0.2">
      <c r="A10161" s="2"/>
    </row>
    <row r="10162" spans="1:1" x14ac:dyDescent="0.2">
      <c r="A10162" s="2"/>
    </row>
    <row r="10163" spans="1:1" x14ac:dyDescent="0.2">
      <c r="A10163" s="2"/>
    </row>
    <row r="10164" spans="1:1" x14ac:dyDescent="0.2">
      <c r="A10164" s="2"/>
    </row>
    <row r="10165" spans="1:1" x14ac:dyDescent="0.2">
      <c r="A10165" s="2"/>
    </row>
    <row r="10166" spans="1:1" x14ac:dyDescent="0.2">
      <c r="A10166" s="2"/>
    </row>
    <row r="10167" spans="1:1" x14ac:dyDescent="0.2">
      <c r="A10167" s="2"/>
    </row>
    <row r="10168" spans="1:1" x14ac:dyDescent="0.2">
      <c r="A10168" s="2"/>
    </row>
    <row r="10169" spans="1:1" x14ac:dyDescent="0.2">
      <c r="A10169" s="2"/>
    </row>
    <row r="10170" spans="1:1" x14ac:dyDescent="0.2">
      <c r="A10170" s="2"/>
    </row>
    <row r="10171" spans="1:1" x14ac:dyDescent="0.2">
      <c r="A10171" s="2"/>
    </row>
    <row r="10172" spans="1:1" x14ac:dyDescent="0.2">
      <c r="A10172" s="2"/>
    </row>
    <row r="10173" spans="1:1" x14ac:dyDescent="0.2">
      <c r="A10173" s="2"/>
    </row>
    <row r="10174" spans="1:1" x14ac:dyDescent="0.2">
      <c r="A10174" s="2"/>
    </row>
    <row r="10175" spans="1:1" x14ac:dyDescent="0.2">
      <c r="A10175" s="2"/>
    </row>
    <row r="10176" spans="1:1" x14ac:dyDescent="0.2">
      <c r="A10176" s="2"/>
    </row>
    <row r="10177" spans="1:1" x14ac:dyDescent="0.2">
      <c r="A10177" s="2"/>
    </row>
    <row r="10178" spans="1:1" x14ac:dyDescent="0.2">
      <c r="A10178" s="2"/>
    </row>
    <row r="10179" spans="1:1" x14ac:dyDescent="0.2">
      <c r="A10179" s="2"/>
    </row>
    <row r="10180" spans="1:1" x14ac:dyDescent="0.2">
      <c r="A10180" s="2"/>
    </row>
    <row r="10181" spans="1:1" x14ac:dyDescent="0.2">
      <c r="A10181" s="2"/>
    </row>
    <row r="10182" spans="1:1" x14ac:dyDescent="0.2">
      <c r="A10182" s="2"/>
    </row>
    <row r="10183" spans="1:1" x14ac:dyDescent="0.2">
      <c r="A10183" s="2"/>
    </row>
    <row r="10184" spans="1:1" x14ac:dyDescent="0.2">
      <c r="A10184" s="2"/>
    </row>
    <row r="10185" spans="1:1" x14ac:dyDescent="0.2">
      <c r="A10185" s="2"/>
    </row>
    <row r="10186" spans="1:1" x14ac:dyDescent="0.2">
      <c r="A10186" s="2"/>
    </row>
    <row r="10187" spans="1:1" x14ac:dyDescent="0.2">
      <c r="A10187" s="2"/>
    </row>
    <row r="10188" spans="1:1" x14ac:dyDescent="0.2">
      <c r="A10188" s="2"/>
    </row>
    <row r="10189" spans="1:1" x14ac:dyDescent="0.2">
      <c r="A10189" s="2"/>
    </row>
    <row r="10190" spans="1:1" x14ac:dyDescent="0.2">
      <c r="A10190" s="2"/>
    </row>
    <row r="10191" spans="1:1" x14ac:dyDescent="0.2">
      <c r="A10191" s="2"/>
    </row>
    <row r="10192" spans="1:1" x14ac:dyDescent="0.2">
      <c r="A10192" s="2"/>
    </row>
    <row r="10193" spans="1:1" x14ac:dyDescent="0.2">
      <c r="A10193" s="2"/>
    </row>
    <row r="10194" spans="1:1" x14ac:dyDescent="0.2">
      <c r="A10194" s="2"/>
    </row>
    <row r="10195" spans="1:1" x14ac:dyDescent="0.2">
      <c r="A10195" s="2"/>
    </row>
    <row r="10196" spans="1:1" x14ac:dyDescent="0.2">
      <c r="A10196" s="2"/>
    </row>
    <row r="10197" spans="1:1" x14ac:dyDescent="0.2">
      <c r="A10197" s="2"/>
    </row>
    <row r="10198" spans="1:1" x14ac:dyDescent="0.2">
      <c r="A10198" s="2"/>
    </row>
    <row r="10199" spans="1:1" x14ac:dyDescent="0.2">
      <c r="A10199" s="2"/>
    </row>
    <row r="10200" spans="1:1" x14ac:dyDescent="0.2">
      <c r="A10200" s="2"/>
    </row>
    <row r="10201" spans="1:1" x14ac:dyDescent="0.2">
      <c r="A10201" s="2"/>
    </row>
    <row r="10202" spans="1:1" x14ac:dyDescent="0.2">
      <c r="A10202" s="2"/>
    </row>
    <row r="10203" spans="1:1" x14ac:dyDescent="0.2">
      <c r="A10203" s="2"/>
    </row>
    <row r="10204" spans="1:1" x14ac:dyDescent="0.2">
      <c r="A10204" s="2"/>
    </row>
    <row r="10205" spans="1:1" x14ac:dyDescent="0.2">
      <c r="A10205" s="2"/>
    </row>
    <row r="10206" spans="1:1" x14ac:dyDescent="0.2">
      <c r="A10206" s="2"/>
    </row>
    <row r="10207" spans="1:1" x14ac:dyDescent="0.2">
      <c r="A10207" s="2"/>
    </row>
    <row r="10208" spans="1:1" x14ac:dyDescent="0.2">
      <c r="A10208" s="2"/>
    </row>
    <row r="10209" spans="1:1" x14ac:dyDescent="0.2">
      <c r="A10209" s="2"/>
    </row>
    <row r="10210" spans="1:1" x14ac:dyDescent="0.2">
      <c r="A10210" s="2"/>
    </row>
    <row r="10211" spans="1:1" x14ac:dyDescent="0.2">
      <c r="A10211" s="2"/>
    </row>
    <row r="10212" spans="1:1" x14ac:dyDescent="0.2">
      <c r="A10212" s="2"/>
    </row>
    <row r="10213" spans="1:1" x14ac:dyDescent="0.2">
      <c r="A10213" s="2"/>
    </row>
    <row r="10214" spans="1:1" x14ac:dyDescent="0.2">
      <c r="A10214" s="2"/>
    </row>
    <row r="10215" spans="1:1" x14ac:dyDescent="0.2">
      <c r="A10215" s="2"/>
    </row>
    <row r="10216" spans="1:1" x14ac:dyDescent="0.2">
      <c r="A10216" s="2"/>
    </row>
    <row r="10217" spans="1:1" x14ac:dyDescent="0.2">
      <c r="A10217" s="2"/>
    </row>
    <row r="10218" spans="1:1" x14ac:dyDescent="0.2">
      <c r="A10218" s="2"/>
    </row>
    <row r="10219" spans="1:1" x14ac:dyDescent="0.2">
      <c r="A10219" s="2"/>
    </row>
    <row r="10220" spans="1:1" x14ac:dyDescent="0.2">
      <c r="A10220" s="2"/>
    </row>
    <row r="10221" spans="1:1" x14ac:dyDescent="0.2">
      <c r="A10221" s="2"/>
    </row>
    <row r="10222" spans="1:1" x14ac:dyDescent="0.2">
      <c r="A10222" s="2"/>
    </row>
    <row r="10223" spans="1:1" x14ac:dyDescent="0.2">
      <c r="A10223" s="2"/>
    </row>
    <row r="10224" spans="1:1" x14ac:dyDescent="0.2">
      <c r="A10224" s="2"/>
    </row>
    <row r="10225" spans="1:1" x14ac:dyDescent="0.2">
      <c r="A10225" s="2"/>
    </row>
    <row r="10226" spans="1:1" x14ac:dyDescent="0.2">
      <c r="A10226" s="2"/>
    </row>
    <row r="10227" spans="1:1" x14ac:dyDescent="0.2">
      <c r="A10227" s="2"/>
    </row>
    <row r="10228" spans="1:1" x14ac:dyDescent="0.2">
      <c r="A10228" s="2"/>
    </row>
    <row r="10229" spans="1:1" x14ac:dyDescent="0.2">
      <c r="A10229" s="2"/>
    </row>
    <row r="10230" spans="1:1" x14ac:dyDescent="0.2">
      <c r="A10230" s="2"/>
    </row>
    <row r="10231" spans="1:1" x14ac:dyDescent="0.2">
      <c r="A10231" s="2"/>
    </row>
    <row r="10232" spans="1:1" x14ac:dyDescent="0.2">
      <c r="A10232" s="2"/>
    </row>
    <row r="10233" spans="1:1" x14ac:dyDescent="0.2">
      <c r="A10233" s="2"/>
    </row>
    <row r="10234" spans="1:1" x14ac:dyDescent="0.2">
      <c r="A10234" s="2"/>
    </row>
    <row r="10235" spans="1:1" x14ac:dyDescent="0.2">
      <c r="A10235" s="2"/>
    </row>
    <row r="10236" spans="1:1" x14ac:dyDescent="0.2">
      <c r="A10236" s="2"/>
    </row>
    <row r="10237" spans="1:1" x14ac:dyDescent="0.2">
      <c r="A10237" s="2"/>
    </row>
    <row r="10238" spans="1:1" x14ac:dyDescent="0.2">
      <c r="A10238" s="2"/>
    </row>
    <row r="10239" spans="1:1" x14ac:dyDescent="0.2">
      <c r="A10239" s="2"/>
    </row>
    <row r="10240" spans="1:1" x14ac:dyDescent="0.2">
      <c r="A10240" s="2"/>
    </row>
    <row r="10241" spans="1:1" x14ac:dyDescent="0.2">
      <c r="A10241" s="2"/>
    </row>
    <row r="10242" spans="1:1" x14ac:dyDescent="0.2">
      <c r="A10242" s="2"/>
    </row>
    <row r="10243" spans="1:1" x14ac:dyDescent="0.2">
      <c r="A10243" s="2"/>
    </row>
    <row r="10244" spans="1:1" x14ac:dyDescent="0.2">
      <c r="A10244" s="2"/>
    </row>
    <row r="10245" spans="1:1" x14ac:dyDescent="0.2">
      <c r="A10245" s="2"/>
    </row>
    <row r="10246" spans="1:1" x14ac:dyDescent="0.2">
      <c r="A10246" s="2"/>
    </row>
    <row r="10247" spans="1:1" x14ac:dyDescent="0.2">
      <c r="A10247" s="2"/>
    </row>
    <row r="10248" spans="1:1" x14ac:dyDescent="0.2">
      <c r="A10248" s="2"/>
    </row>
    <row r="10249" spans="1:1" x14ac:dyDescent="0.2">
      <c r="A10249" s="2"/>
    </row>
    <row r="10250" spans="1:1" x14ac:dyDescent="0.2">
      <c r="A10250" s="2"/>
    </row>
    <row r="10251" spans="1:1" x14ac:dyDescent="0.2">
      <c r="A10251" s="2"/>
    </row>
    <row r="10252" spans="1:1" x14ac:dyDescent="0.2">
      <c r="A10252" s="2"/>
    </row>
    <row r="10253" spans="1:1" x14ac:dyDescent="0.2">
      <c r="A10253" s="2"/>
    </row>
    <row r="10254" spans="1:1" x14ac:dyDescent="0.2">
      <c r="A10254" s="2"/>
    </row>
    <row r="10255" spans="1:1" x14ac:dyDescent="0.2">
      <c r="A10255" s="2"/>
    </row>
    <row r="10256" spans="1:1" x14ac:dyDescent="0.2">
      <c r="A10256" s="2"/>
    </row>
    <row r="10257" spans="1:1" x14ac:dyDescent="0.2">
      <c r="A10257" s="2"/>
    </row>
    <row r="10258" spans="1:1" x14ac:dyDescent="0.2">
      <c r="A10258" s="2"/>
    </row>
    <row r="10259" spans="1:1" x14ac:dyDescent="0.2">
      <c r="A10259" s="2"/>
    </row>
    <row r="10260" spans="1:1" x14ac:dyDescent="0.2">
      <c r="A10260" s="2"/>
    </row>
    <row r="10261" spans="1:1" x14ac:dyDescent="0.2">
      <c r="A10261" s="2"/>
    </row>
    <row r="10262" spans="1:1" x14ac:dyDescent="0.2">
      <c r="A10262" s="2"/>
    </row>
    <row r="10263" spans="1:1" x14ac:dyDescent="0.2">
      <c r="A10263" s="2"/>
    </row>
    <row r="10264" spans="1:1" x14ac:dyDescent="0.2">
      <c r="A10264" s="2"/>
    </row>
    <row r="10265" spans="1:1" x14ac:dyDescent="0.2">
      <c r="A10265" s="2"/>
    </row>
    <row r="10266" spans="1:1" x14ac:dyDescent="0.2">
      <c r="A10266" s="2"/>
    </row>
    <row r="10267" spans="1:1" x14ac:dyDescent="0.2">
      <c r="A10267" s="2"/>
    </row>
    <row r="10268" spans="1:1" x14ac:dyDescent="0.2">
      <c r="A10268" s="2"/>
    </row>
    <row r="10269" spans="1:1" x14ac:dyDescent="0.2">
      <c r="A10269" s="2"/>
    </row>
    <row r="10270" spans="1:1" x14ac:dyDescent="0.2">
      <c r="A10270" s="2"/>
    </row>
    <row r="10271" spans="1:1" x14ac:dyDescent="0.2">
      <c r="A10271" s="2"/>
    </row>
    <row r="10272" spans="1:1" x14ac:dyDescent="0.2">
      <c r="A10272" s="2"/>
    </row>
    <row r="10273" spans="1:1" x14ac:dyDescent="0.2">
      <c r="A10273" s="2"/>
    </row>
    <row r="10274" spans="1:1" x14ac:dyDescent="0.2">
      <c r="A10274" s="2"/>
    </row>
    <row r="10275" spans="1:1" x14ac:dyDescent="0.2">
      <c r="A10275" s="2"/>
    </row>
    <row r="10276" spans="1:1" x14ac:dyDescent="0.2">
      <c r="A10276" s="2"/>
    </row>
    <row r="10277" spans="1:1" x14ac:dyDescent="0.2">
      <c r="A10277" s="2"/>
    </row>
    <row r="10278" spans="1:1" x14ac:dyDescent="0.2">
      <c r="A10278" s="2"/>
    </row>
    <row r="10279" spans="1:1" x14ac:dyDescent="0.2">
      <c r="A10279" s="2"/>
    </row>
    <row r="10280" spans="1:1" x14ac:dyDescent="0.2">
      <c r="A10280" s="2"/>
    </row>
    <row r="10281" spans="1:1" x14ac:dyDescent="0.2">
      <c r="A10281" s="2"/>
    </row>
    <row r="10282" spans="1:1" x14ac:dyDescent="0.2">
      <c r="A10282" s="2"/>
    </row>
    <row r="10283" spans="1:1" x14ac:dyDescent="0.2">
      <c r="A10283" s="2"/>
    </row>
    <row r="10284" spans="1:1" x14ac:dyDescent="0.2">
      <c r="A10284" s="2"/>
    </row>
    <row r="10285" spans="1:1" x14ac:dyDescent="0.2">
      <c r="A10285" s="2"/>
    </row>
    <row r="10286" spans="1:1" x14ac:dyDescent="0.2">
      <c r="A10286" s="2"/>
    </row>
    <row r="10287" spans="1:1" x14ac:dyDescent="0.2">
      <c r="A10287" s="2"/>
    </row>
    <row r="10288" spans="1:1" x14ac:dyDescent="0.2">
      <c r="A10288" s="2"/>
    </row>
    <row r="10289" spans="1:1" x14ac:dyDescent="0.2">
      <c r="A10289" s="2"/>
    </row>
    <row r="10290" spans="1:1" x14ac:dyDescent="0.2">
      <c r="A10290" s="2"/>
    </row>
    <row r="10291" spans="1:1" x14ac:dyDescent="0.2">
      <c r="A10291" s="2"/>
    </row>
    <row r="10292" spans="1:1" x14ac:dyDescent="0.2">
      <c r="A10292" s="2"/>
    </row>
    <row r="10293" spans="1:1" x14ac:dyDescent="0.2">
      <c r="A10293" s="2"/>
    </row>
    <row r="10294" spans="1:1" x14ac:dyDescent="0.2">
      <c r="A10294" s="2"/>
    </row>
    <row r="10295" spans="1:1" x14ac:dyDescent="0.2">
      <c r="A10295" s="2"/>
    </row>
    <row r="10296" spans="1:1" x14ac:dyDescent="0.2">
      <c r="A10296" s="2"/>
    </row>
    <row r="10297" spans="1:1" x14ac:dyDescent="0.2">
      <c r="A10297" s="2"/>
    </row>
    <row r="10298" spans="1:1" x14ac:dyDescent="0.2">
      <c r="A10298" s="2"/>
    </row>
    <row r="10299" spans="1:1" x14ac:dyDescent="0.2">
      <c r="A10299" s="2"/>
    </row>
    <row r="10300" spans="1:1" x14ac:dyDescent="0.2">
      <c r="A10300" s="2"/>
    </row>
    <row r="10301" spans="1:1" x14ac:dyDescent="0.2">
      <c r="A10301" s="2"/>
    </row>
    <row r="10302" spans="1:1" x14ac:dyDescent="0.2">
      <c r="A10302" s="2"/>
    </row>
    <row r="10303" spans="1:1" x14ac:dyDescent="0.2">
      <c r="A10303" s="2"/>
    </row>
    <row r="10304" spans="1:1" x14ac:dyDescent="0.2">
      <c r="A10304" s="2"/>
    </row>
    <row r="10305" spans="1:1" x14ac:dyDescent="0.2">
      <c r="A10305" s="2"/>
    </row>
    <row r="10306" spans="1:1" x14ac:dyDescent="0.2">
      <c r="A10306" s="2"/>
    </row>
    <row r="10307" spans="1:1" x14ac:dyDescent="0.2">
      <c r="A10307" s="2"/>
    </row>
    <row r="10308" spans="1:1" x14ac:dyDescent="0.2">
      <c r="A10308" s="2"/>
    </row>
    <row r="10309" spans="1:1" x14ac:dyDescent="0.2">
      <c r="A10309" s="2"/>
    </row>
    <row r="10310" spans="1:1" x14ac:dyDescent="0.2">
      <c r="A10310" s="2"/>
    </row>
    <row r="10311" spans="1:1" x14ac:dyDescent="0.2">
      <c r="A10311" s="2"/>
    </row>
    <row r="10312" spans="1:1" x14ac:dyDescent="0.2">
      <c r="A10312" s="2"/>
    </row>
    <row r="10313" spans="1:1" x14ac:dyDescent="0.2">
      <c r="A10313" s="2"/>
    </row>
    <row r="10314" spans="1:1" x14ac:dyDescent="0.2">
      <c r="A10314" s="2"/>
    </row>
    <row r="10315" spans="1:1" x14ac:dyDescent="0.2">
      <c r="A10315" s="2"/>
    </row>
    <row r="10316" spans="1:1" x14ac:dyDescent="0.2">
      <c r="A10316" s="2"/>
    </row>
    <row r="10317" spans="1:1" x14ac:dyDescent="0.2">
      <c r="A10317" s="2"/>
    </row>
    <row r="10318" spans="1:1" x14ac:dyDescent="0.2">
      <c r="A10318" s="2"/>
    </row>
    <row r="10319" spans="1:1" x14ac:dyDescent="0.2">
      <c r="A10319" s="2"/>
    </row>
    <row r="10320" spans="1:1" x14ac:dyDescent="0.2">
      <c r="A10320" s="2"/>
    </row>
    <row r="10321" spans="1:1" x14ac:dyDescent="0.2">
      <c r="A10321" s="2"/>
    </row>
    <row r="10322" spans="1:1" x14ac:dyDescent="0.2">
      <c r="A10322" s="2"/>
    </row>
    <row r="10323" spans="1:1" x14ac:dyDescent="0.2">
      <c r="A10323" s="2"/>
    </row>
    <row r="10324" spans="1:1" x14ac:dyDescent="0.2">
      <c r="A10324" s="2"/>
    </row>
    <row r="10325" spans="1:1" x14ac:dyDescent="0.2">
      <c r="A10325" s="2"/>
    </row>
    <row r="10326" spans="1:1" x14ac:dyDescent="0.2">
      <c r="A10326" s="2"/>
    </row>
    <row r="10327" spans="1:1" x14ac:dyDescent="0.2">
      <c r="A10327" s="2"/>
    </row>
    <row r="10328" spans="1:1" x14ac:dyDescent="0.2">
      <c r="A10328" s="2"/>
    </row>
    <row r="10329" spans="1:1" x14ac:dyDescent="0.2">
      <c r="A10329" s="2"/>
    </row>
    <row r="10330" spans="1:1" x14ac:dyDescent="0.2">
      <c r="A10330" s="2"/>
    </row>
    <row r="10331" spans="1:1" x14ac:dyDescent="0.2">
      <c r="A10331" s="2"/>
    </row>
    <row r="10332" spans="1:1" x14ac:dyDescent="0.2">
      <c r="A10332" s="2"/>
    </row>
    <row r="10333" spans="1:1" x14ac:dyDescent="0.2">
      <c r="A10333" s="2"/>
    </row>
    <row r="10334" spans="1:1" x14ac:dyDescent="0.2">
      <c r="A10334" s="2"/>
    </row>
    <row r="10335" spans="1:1" x14ac:dyDescent="0.2">
      <c r="A10335" s="2"/>
    </row>
    <row r="10336" spans="1:1" x14ac:dyDescent="0.2">
      <c r="A10336" s="2"/>
    </row>
    <row r="10337" spans="1:1" x14ac:dyDescent="0.2">
      <c r="A10337" s="2"/>
    </row>
    <row r="10338" spans="1:1" x14ac:dyDescent="0.2">
      <c r="A10338" s="2"/>
    </row>
    <row r="10339" spans="1:1" x14ac:dyDescent="0.2">
      <c r="A10339" s="2"/>
    </row>
    <row r="10340" spans="1:1" x14ac:dyDescent="0.2">
      <c r="A10340" s="2"/>
    </row>
    <row r="10341" spans="1:1" x14ac:dyDescent="0.2">
      <c r="A10341" s="2"/>
    </row>
    <row r="10342" spans="1:1" x14ac:dyDescent="0.2">
      <c r="A10342" s="2"/>
    </row>
    <row r="10343" spans="1:1" x14ac:dyDescent="0.2">
      <c r="A10343" s="2"/>
    </row>
    <row r="10344" spans="1:1" x14ac:dyDescent="0.2">
      <c r="A10344" s="2"/>
    </row>
    <row r="10345" spans="1:1" x14ac:dyDescent="0.2">
      <c r="A10345" s="2"/>
    </row>
    <row r="10346" spans="1:1" x14ac:dyDescent="0.2">
      <c r="A10346" s="2"/>
    </row>
    <row r="10347" spans="1:1" x14ac:dyDescent="0.2">
      <c r="A10347" s="2"/>
    </row>
    <row r="10348" spans="1:1" x14ac:dyDescent="0.2">
      <c r="A10348" s="2"/>
    </row>
    <row r="10349" spans="1:1" x14ac:dyDescent="0.2">
      <c r="A10349" s="2"/>
    </row>
    <row r="10350" spans="1:1" x14ac:dyDescent="0.2">
      <c r="A10350" s="2"/>
    </row>
    <row r="10351" spans="1:1" x14ac:dyDescent="0.2">
      <c r="A10351" s="2"/>
    </row>
    <row r="10352" spans="1:1" x14ac:dyDescent="0.2">
      <c r="A10352" s="2"/>
    </row>
    <row r="10353" spans="1:1" x14ac:dyDescent="0.2">
      <c r="A10353" s="2"/>
    </row>
    <row r="10354" spans="1:1" x14ac:dyDescent="0.2">
      <c r="A10354" s="2"/>
    </row>
    <row r="10355" spans="1:1" x14ac:dyDescent="0.2">
      <c r="A10355" s="2"/>
    </row>
    <row r="10356" spans="1:1" x14ac:dyDescent="0.2">
      <c r="A10356" s="2"/>
    </row>
    <row r="10357" spans="1:1" x14ac:dyDescent="0.2">
      <c r="A10357" s="2"/>
    </row>
    <row r="10358" spans="1:1" x14ac:dyDescent="0.2">
      <c r="A10358" s="2"/>
    </row>
    <row r="10359" spans="1:1" x14ac:dyDescent="0.2">
      <c r="A10359" s="2"/>
    </row>
    <row r="10360" spans="1:1" x14ac:dyDescent="0.2">
      <c r="A10360" s="2"/>
    </row>
    <row r="10361" spans="1:1" x14ac:dyDescent="0.2">
      <c r="A10361" s="2"/>
    </row>
    <row r="10362" spans="1:1" x14ac:dyDescent="0.2">
      <c r="A10362" s="2"/>
    </row>
    <row r="10363" spans="1:1" x14ac:dyDescent="0.2">
      <c r="A10363" s="2"/>
    </row>
    <row r="10364" spans="1:1" x14ac:dyDescent="0.2">
      <c r="A10364" s="2"/>
    </row>
    <row r="10365" spans="1:1" x14ac:dyDescent="0.2">
      <c r="A10365" s="2"/>
    </row>
    <row r="10366" spans="1:1" x14ac:dyDescent="0.2">
      <c r="A10366" s="2"/>
    </row>
    <row r="10367" spans="1:1" x14ac:dyDescent="0.2">
      <c r="A10367" s="2"/>
    </row>
    <row r="10368" spans="1:1" x14ac:dyDescent="0.2">
      <c r="A10368" s="2"/>
    </row>
    <row r="10369" spans="1:1" x14ac:dyDescent="0.2">
      <c r="A10369" s="2"/>
    </row>
    <row r="10370" spans="1:1" x14ac:dyDescent="0.2">
      <c r="A10370" s="2"/>
    </row>
    <row r="10371" spans="1:1" x14ac:dyDescent="0.2">
      <c r="A10371" s="2"/>
    </row>
    <row r="10372" spans="1:1" x14ac:dyDescent="0.2">
      <c r="A10372" s="2"/>
    </row>
    <row r="10373" spans="1:1" x14ac:dyDescent="0.2">
      <c r="A10373" s="2"/>
    </row>
    <row r="10374" spans="1:1" x14ac:dyDescent="0.2">
      <c r="A10374" s="2"/>
    </row>
    <row r="10375" spans="1:1" x14ac:dyDescent="0.2">
      <c r="A10375" s="2"/>
    </row>
    <row r="10376" spans="1:1" x14ac:dyDescent="0.2">
      <c r="A10376" s="2"/>
    </row>
    <row r="10377" spans="1:1" x14ac:dyDescent="0.2">
      <c r="A10377" s="2"/>
    </row>
    <row r="10378" spans="1:1" x14ac:dyDescent="0.2">
      <c r="A10378" s="2"/>
    </row>
    <row r="10379" spans="1:1" x14ac:dyDescent="0.2">
      <c r="A10379" s="2"/>
    </row>
    <row r="10380" spans="1:1" x14ac:dyDescent="0.2">
      <c r="A10380" s="2"/>
    </row>
    <row r="10381" spans="1:1" x14ac:dyDescent="0.2">
      <c r="A10381" s="2"/>
    </row>
    <row r="10382" spans="1:1" x14ac:dyDescent="0.2">
      <c r="A10382" s="2"/>
    </row>
    <row r="10383" spans="1:1" x14ac:dyDescent="0.2">
      <c r="A10383" s="2"/>
    </row>
    <row r="10384" spans="1:1" x14ac:dyDescent="0.2">
      <c r="A10384" s="2"/>
    </row>
    <row r="10385" spans="1:1" x14ac:dyDescent="0.2">
      <c r="A10385" s="2"/>
    </row>
    <row r="10386" spans="1:1" x14ac:dyDescent="0.2">
      <c r="A10386" s="2"/>
    </row>
    <row r="10387" spans="1:1" x14ac:dyDescent="0.2">
      <c r="A10387" s="2"/>
    </row>
    <row r="10388" spans="1:1" x14ac:dyDescent="0.2">
      <c r="A10388" s="2"/>
    </row>
    <row r="10389" spans="1:1" x14ac:dyDescent="0.2">
      <c r="A10389" s="2"/>
    </row>
    <row r="10390" spans="1:1" x14ac:dyDescent="0.2">
      <c r="A10390" s="2"/>
    </row>
    <row r="10391" spans="1:1" x14ac:dyDescent="0.2">
      <c r="A10391" s="2"/>
    </row>
    <row r="10392" spans="1:1" x14ac:dyDescent="0.2">
      <c r="A10392" s="2"/>
    </row>
    <row r="10393" spans="1:1" x14ac:dyDescent="0.2">
      <c r="A10393" s="2"/>
    </row>
    <row r="10394" spans="1:1" x14ac:dyDescent="0.2">
      <c r="A10394" s="2"/>
    </row>
    <row r="10395" spans="1:1" x14ac:dyDescent="0.2">
      <c r="A10395" s="2"/>
    </row>
    <row r="10396" spans="1:1" x14ac:dyDescent="0.2">
      <c r="A10396" s="2"/>
    </row>
    <row r="10397" spans="1:1" x14ac:dyDescent="0.2">
      <c r="A10397" s="2"/>
    </row>
    <row r="10398" spans="1:1" x14ac:dyDescent="0.2">
      <c r="A10398" s="2"/>
    </row>
    <row r="10399" spans="1:1" x14ac:dyDescent="0.2">
      <c r="A10399" s="2"/>
    </row>
    <row r="10400" spans="1:1" x14ac:dyDescent="0.2">
      <c r="A10400" s="2"/>
    </row>
    <row r="10401" spans="1:1" x14ac:dyDescent="0.2">
      <c r="A10401" s="2"/>
    </row>
    <row r="10402" spans="1:1" x14ac:dyDescent="0.2">
      <c r="A10402" s="2"/>
    </row>
    <row r="10403" spans="1:1" x14ac:dyDescent="0.2">
      <c r="A10403" s="2"/>
    </row>
    <row r="10404" spans="1:1" x14ac:dyDescent="0.2">
      <c r="A10404" s="2"/>
    </row>
    <row r="10405" spans="1:1" x14ac:dyDescent="0.2">
      <c r="A10405" s="2"/>
    </row>
    <row r="10406" spans="1:1" x14ac:dyDescent="0.2">
      <c r="A10406" s="2"/>
    </row>
    <row r="10407" spans="1:1" x14ac:dyDescent="0.2">
      <c r="A10407" s="2"/>
    </row>
    <row r="10408" spans="1:1" x14ac:dyDescent="0.2">
      <c r="A10408" s="2"/>
    </row>
    <row r="10409" spans="1:1" x14ac:dyDescent="0.2">
      <c r="A10409" s="2"/>
    </row>
    <row r="10410" spans="1:1" x14ac:dyDescent="0.2">
      <c r="A10410" s="2"/>
    </row>
    <row r="10411" spans="1:1" x14ac:dyDescent="0.2">
      <c r="A10411" s="2"/>
    </row>
    <row r="10412" spans="1:1" x14ac:dyDescent="0.2">
      <c r="A10412" s="2"/>
    </row>
    <row r="10413" spans="1:1" x14ac:dyDescent="0.2">
      <c r="A10413" s="2"/>
    </row>
    <row r="10414" spans="1:1" x14ac:dyDescent="0.2">
      <c r="A10414" s="2"/>
    </row>
    <row r="10415" spans="1:1" x14ac:dyDescent="0.2">
      <c r="A10415" s="2"/>
    </row>
    <row r="10416" spans="1:1" x14ac:dyDescent="0.2">
      <c r="A10416" s="2"/>
    </row>
    <row r="10417" spans="1:1" x14ac:dyDescent="0.2">
      <c r="A10417" s="2"/>
    </row>
    <row r="10418" spans="1:1" x14ac:dyDescent="0.2">
      <c r="A10418" s="2"/>
    </row>
    <row r="10419" spans="1:1" x14ac:dyDescent="0.2">
      <c r="A10419" s="2"/>
    </row>
    <row r="10420" spans="1:1" x14ac:dyDescent="0.2">
      <c r="A10420" s="2"/>
    </row>
    <row r="10421" spans="1:1" x14ac:dyDescent="0.2">
      <c r="A10421" s="2"/>
    </row>
    <row r="10422" spans="1:1" x14ac:dyDescent="0.2">
      <c r="A10422" s="2"/>
    </row>
    <row r="10423" spans="1:1" x14ac:dyDescent="0.2">
      <c r="A10423" s="2"/>
    </row>
    <row r="10424" spans="1:1" x14ac:dyDescent="0.2">
      <c r="A10424" s="2"/>
    </row>
    <row r="10425" spans="1:1" x14ac:dyDescent="0.2">
      <c r="A10425" s="2"/>
    </row>
    <row r="10426" spans="1:1" x14ac:dyDescent="0.2">
      <c r="A10426" s="2"/>
    </row>
    <row r="10427" spans="1:1" x14ac:dyDescent="0.2">
      <c r="A10427" s="2"/>
    </row>
    <row r="10428" spans="1:1" x14ac:dyDescent="0.2">
      <c r="A10428" s="2"/>
    </row>
    <row r="10429" spans="1:1" x14ac:dyDescent="0.2">
      <c r="A10429" s="2"/>
    </row>
    <row r="10430" spans="1:1" x14ac:dyDescent="0.2">
      <c r="A10430" s="2"/>
    </row>
    <row r="10431" spans="1:1" x14ac:dyDescent="0.2">
      <c r="A10431" s="2"/>
    </row>
    <row r="10432" spans="1:1" x14ac:dyDescent="0.2">
      <c r="A10432" s="2"/>
    </row>
    <row r="10433" spans="1:1" x14ac:dyDescent="0.2">
      <c r="A10433" s="2"/>
    </row>
    <row r="10434" spans="1:1" x14ac:dyDescent="0.2">
      <c r="A10434" s="2"/>
    </row>
    <row r="10435" spans="1:1" x14ac:dyDescent="0.2">
      <c r="A10435" s="2"/>
    </row>
    <row r="10436" spans="1:1" x14ac:dyDescent="0.2">
      <c r="A10436" s="2"/>
    </row>
    <row r="10437" spans="1:1" x14ac:dyDescent="0.2">
      <c r="A10437" s="2"/>
    </row>
    <row r="10438" spans="1:1" x14ac:dyDescent="0.2">
      <c r="A10438" s="2"/>
    </row>
    <row r="10439" spans="1:1" x14ac:dyDescent="0.2">
      <c r="A10439" s="2"/>
    </row>
    <row r="10440" spans="1:1" x14ac:dyDescent="0.2">
      <c r="A10440" s="2"/>
    </row>
    <row r="10441" spans="1:1" x14ac:dyDescent="0.2">
      <c r="A10441" s="2"/>
    </row>
    <row r="10442" spans="1:1" x14ac:dyDescent="0.2">
      <c r="A10442" s="2"/>
    </row>
    <row r="10443" spans="1:1" x14ac:dyDescent="0.2">
      <c r="A10443" s="2"/>
    </row>
    <row r="10444" spans="1:1" x14ac:dyDescent="0.2">
      <c r="A10444" s="2"/>
    </row>
    <row r="10445" spans="1:1" x14ac:dyDescent="0.2">
      <c r="A10445" s="2"/>
    </row>
    <row r="10446" spans="1:1" x14ac:dyDescent="0.2">
      <c r="A10446" s="2"/>
    </row>
    <row r="10447" spans="1:1" x14ac:dyDescent="0.2">
      <c r="A10447" s="2"/>
    </row>
    <row r="10448" spans="1:1" x14ac:dyDescent="0.2">
      <c r="A10448" s="2"/>
    </row>
    <row r="10449" spans="1:1" x14ac:dyDescent="0.2">
      <c r="A10449" s="2"/>
    </row>
    <row r="10450" spans="1:1" x14ac:dyDescent="0.2">
      <c r="A10450" s="2"/>
    </row>
    <row r="10451" spans="1:1" x14ac:dyDescent="0.2">
      <c r="A10451" s="2"/>
    </row>
    <row r="10452" spans="1:1" x14ac:dyDescent="0.2">
      <c r="A10452" s="2"/>
    </row>
    <row r="10453" spans="1:1" x14ac:dyDescent="0.2">
      <c r="A10453" s="2"/>
    </row>
    <row r="10454" spans="1:1" x14ac:dyDescent="0.2">
      <c r="A10454" s="2"/>
    </row>
    <row r="10455" spans="1:1" x14ac:dyDescent="0.2">
      <c r="A10455" s="2"/>
    </row>
    <row r="10456" spans="1:1" x14ac:dyDescent="0.2">
      <c r="A10456" s="2"/>
    </row>
    <row r="10457" spans="1:1" x14ac:dyDescent="0.2">
      <c r="A10457" s="2"/>
    </row>
    <row r="10458" spans="1:1" x14ac:dyDescent="0.2">
      <c r="A10458" s="2"/>
    </row>
    <row r="10459" spans="1:1" x14ac:dyDescent="0.2">
      <c r="A10459" s="2"/>
    </row>
    <row r="10460" spans="1:1" x14ac:dyDescent="0.2">
      <c r="A10460" s="2"/>
    </row>
    <row r="10461" spans="1:1" x14ac:dyDescent="0.2">
      <c r="A10461" s="2"/>
    </row>
    <row r="10462" spans="1:1" x14ac:dyDescent="0.2">
      <c r="A10462" s="2"/>
    </row>
    <row r="10463" spans="1:1" x14ac:dyDescent="0.2">
      <c r="A10463" s="2"/>
    </row>
    <row r="10464" spans="1:1" x14ac:dyDescent="0.2">
      <c r="A10464" s="2"/>
    </row>
    <row r="10465" spans="1:1" x14ac:dyDescent="0.2">
      <c r="A10465" s="2"/>
    </row>
    <row r="10466" spans="1:1" x14ac:dyDescent="0.2">
      <c r="A10466" s="2"/>
    </row>
    <row r="10467" spans="1:1" x14ac:dyDescent="0.2">
      <c r="A10467" s="2"/>
    </row>
    <row r="10468" spans="1:1" x14ac:dyDescent="0.2">
      <c r="A10468" s="2"/>
    </row>
    <row r="10469" spans="1:1" x14ac:dyDescent="0.2">
      <c r="A10469" s="2"/>
    </row>
    <row r="10470" spans="1:1" x14ac:dyDescent="0.2">
      <c r="A10470" s="2"/>
    </row>
    <row r="10471" spans="1:1" x14ac:dyDescent="0.2">
      <c r="A10471" s="2"/>
    </row>
    <row r="10472" spans="1:1" x14ac:dyDescent="0.2">
      <c r="A10472" s="2"/>
    </row>
    <row r="10473" spans="1:1" x14ac:dyDescent="0.2">
      <c r="A10473" s="2"/>
    </row>
    <row r="10474" spans="1:1" x14ac:dyDescent="0.2">
      <c r="A10474" s="2"/>
    </row>
    <row r="10475" spans="1:1" x14ac:dyDescent="0.2">
      <c r="A10475" s="2"/>
    </row>
    <row r="10476" spans="1:1" x14ac:dyDescent="0.2">
      <c r="A10476" s="2"/>
    </row>
    <row r="10477" spans="1:1" x14ac:dyDescent="0.2">
      <c r="A10477" s="2"/>
    </row>
    <row r="10478" spans="1:1" x14ac:dyDescent="0.2">
      <c r="A10478" s="2"/>
    </row>
    <row r="10479" spans="1:1" x14ac:dyDescent="0.2">
      <c r="A10479" s="2"/>
    </row>
    <row r="10480" spans="1:1" x14ac:dyDescent="0.2">
      <c r="A10480" s="2"/>
    </row>
    <row r="10481" spans="1:1" x14ac:dyDescent="0.2">
      <c r="A10481" s="2"/>
    </row>
    <row r="10482" spans="1:1" x14ac:dyDescent="0.2">
      <c r="A10482" s="2"/>
    </row>
    <row r="10483" spans="1:1" x14ac:dyDescent="0.2">
      <c r="A10483" s="2"/>
    </row>
    <row r="10484" spans="1:1" x14ac:dyDescent="0.2">
      <c r="A10484" s="2"/>
    </row>
    <row r="10485" spans="1:1" x14ac:dyDescent="0.2">
      <c r="A10485" s="2"/>
    </row>
    <row r="10486" spans="1:1" x14ac:dyDescent="0.2">
      <c r="A10486" s="2"/>
    </row>
    <row r="10487" spans="1:1" x14ac:dyDescent="0.2">
      <c r="A10487" s="2"/>
    </row>
    <row r="10488" spans="1:1" x14ac:dyDescent="0.2">
      <c r="A10488" s="2"/>
    </row>
    <row r="10489" spans="1:1" x14ac:dyDescent="0.2">
      <c r="A10489" s="2"/>
    </row>
    <row r="10490" spans="1:1" x14ac:dyDescent="0.2">
      <c r="A10490" s="2"/>
    </row>
    <row r="10491" spans="1:1" x14ac:dyDescent="0.2">
      <c r="A10491" s="2"/>
    </row>
    <row r="10492" spans="1:1" x14ac:dyDescent="0.2">
      <c r="A10492" s="2"/>
    </row>
    <row r="10493" spans="1:1" x14ac:dyDescent="0.2">
      <c r="A10493" s="2"/>
    </row>
    <row r="10494" spans="1:1" x14ac:dyDescent="0.2">
      <c r="A10494" s="2"/>
    </row>
    <row r="10495" spans="1:1" x14ac:dyDescent="0.2">
      <c r="A10495" s="2"/>
    </row>
    <row r="10496" spans="1:1" x14ac:dyDescent="0.2">
      <c r="A10496" s="2"/>
    </row>
    <row r="10497" spans="1:1" x14ac:dyDescent="0.2">
      <c r="A10497" s="2"/>
    </row>
    <row r="10498" spans="1:1" x14ac:dyDescent="0.2">
      <c r="A10498" s="2"/>
    </row>
    <row r="10499" spans="1:1" x14ac:dyDescent="0.2">
      <c r="A10499" s="2"/>
    </row>
    <row r="10500" spans="1:1" x14ac:dyDescent="0.2">
      <c r="A10500" s="2"/>
    </row>
    <row r="10501" spans="1:1" x14ac:dyDescent="0.2">
      <c r="A10501" s="2"/>
    </row>
    <row r="10502" spans="1:1" x14ac:dyDescent="0.2">
      <c r="A10502" s="2"/>
    </row>
    <row r="10503" spans="1:1" x14ac:dyDescent="0.2">
      <c r="A10503" s="2"/>
    </row>
    <row r="10504" spans="1:1" x14ac:dyDescent="0.2">
      <c r="A10504" s="2"/>
    </row>
    <row r="10505" spans="1:1" x14ac:dyDescent="0.2">
      <c r="A10505" s="2"/>
    </row>
    <row r="10506" spans="1:1" x14ac:dyDescent="0.2">
      <c r="A10506" s="2"/>
    </row>
    <row r="10507" spans="1:1" x14ac:dyDescent="0.2">
      <c r="A10507" s="2"/>
    </row>
    <row r="10508" spans="1:1" x14ac:dyDescent="0.2">
      <c r="A10508" s="2"/>
    </row>
    <row r="10509" spans="1:1" x14ac:dyDescent="0.2">
      <c r="A10509" s="2"/>
    </row>
    <row r="10510" spans="1:1" x14ac:dyDescent="0.2">
      <c r="A10510" s="2"/>
    </row>
    <row r="10511" spans="1:1" x14ac:dyDescent="0.2">
      <c r="A10511" s="2"/>
    </row>
    <row r="10512" spans="1:1" x14ac:dyDescent="0.2">
      <c r="A10512" s="2"/>
    </row>
    <row r="10513" spans="1:1" x14ac:dyDescent="0.2">
      <c r="A10513" s="2"/>
    </row>
    <row r="10514" spans="1:1" x14ac:dyDescent="0.2">
      <c r="A10514" s="2"/>
    </row>
    <row r="10515" spans="1:1" x14ac:dyDescent="0.2">
      <c r="A10515" s="2"/>
    </row>
    <row r="10516" spans="1:1" x14ac:dyDescent="0.2">
      <c r="A10516" s="2"/>
    </row>
    <row r="10517" spans="1:1" x14ac:dyDescent="0.2">
      <c r="A10517" s="2"/>
    </row>
    <row r="10518" spans="1:1" x14ac:dyDescent="0.2">
      <c r="A10518" s="2"/>
    </row>
    <row r="10519" spans="1:1" x14ac:dyDescent="0.2">
      <c r="A10519" s="2"/>
    </row>
    <row r="10520" spans="1:1" x14ac:dyDescent="0.2">
      <c r="A10520" s="2"/>
    </row>
    <row r="10521" spans="1:1" x14ac:dyDescent="0.2">
      <c r="A10521" s="2"/>
    </row>
    <row r="10522" spans="1:1" x14ac:dyDescent="0.2">
      <c r="A10522" s="2"/>
    </row>
    <row r="10523" spans="1:1" x14ac:dyDescent="0.2">
      <c r="A10523" s="2"/>
    </row>
    <row r="10524" spans="1:1" x14ac:dyDescent="0.2">
      <c r="A10524" s="2"/>
    </row>
    <row r="10525" spans="1:1" x14ac:dyDescent="0.2">
      <c r="A10525" s="2"/>
    </row>
    <row r="10526" spans="1:1" x14ac:dyDescent="0.2">
      <c r="A10526" s="2"/>
    </row>
    <row r="10527" spans="1:1" x14ac:dyDescent="0.2">
      <c r="A10527" s="2"/>
    </row>
    <row r="10528" spans="1:1" x14ac:dyDescent="0.2">
      <c r="A10528" s="2"/>
    </row>
    <row r="10529" spans="1:1" x14ac:dyDescent="0.2">
      <c r="A10529" s="2"/>
    </row>
    <row r="10530" spans="1:1" x14ac:dyDescent="0.2">
      <c r="A10530" s="2"/>
    </row>
    <row r="10531" spans="1:1" x14ac:dyDescent="0.2">
      <c r="A10531" s="2"/>
    </row>
    <row r="10532" spans="1:1" x14ac:dyDescent="0.2">
      <c r="A10532" s="2"/>
    </row>
    <row r="10533" spans="1:1" x14ac:dyDescent="0.2">
      <c r="A10533" s="2"/>
    </row>
    <row r="10534" spans="1:1" x14ac:dyDescent="0.2">
      <c r="A10534" s="2"/>
    </row>
    <row r="10535" spans="1:1" x14ac:dyDescent="0.2">
      <c r="A10535" s="2"/>
    </row>
    <row r="10536" spans="1:1" x14ac:dyDescent="0.2">
      <c r="A10536" s="2"/>
    </row>
    <row r="10537" spans="1:1" x14ac:dyDescent="0.2">
      <c r="A10537" s="2"/>
    </row>
    <row r="10538" spans="1:1" x14ac:dyDescent="0.2">
      <c r="A10538" s="2"/>
    </row>
    <row r="10539" spans="1:1" x14ac:dyDescent="0.2">
      <c r="A10539" s="2"/>
    </row>
    <row r="10540" spans="1:1" x14ac:dyDescent="0.2">
      <c r="A10540" s="2"/>
    </row>
    <row r="10541" spans="1:1" x14ac:dyDescent="0.2">
      <c r="A10541" s="2"/>
    </row>
    <row r="10542" spans="1:1" x14ac:dyDescent="0.2">
      <c r="A10542" s="2"/>
    </row>
    <row r="10543" spans="1:1" x14ac:dyDescent="0.2">
      <c r="A10543" s="2"/>
    </row>
    <row r="10544" spans="1:1" x14ac:dyDescent="0.2">
      <c r="A10544" s="2"/>
    </row>
    <row r="10545" spans="1:1" x14ac:dyDescent="0.2">
      <c r="A10545" s="2"/>
    </row>
    <row r="10546" spans="1:1" x14ac:dyDescent="0.2">
      <c r="A10546" s="2"/>
    </row>
    <row r="10547" spans="1:1" x14ac:dyDescent="0.2">
      <c r="A10547" s="2"/>
    </row>
    <row r="10548" spans="1:1" x14ac:dyDescent="0.2">
      <c r="A10548" s="2"/>
    </row>
    <row r="10549" spans="1:1" x14ac:dyDescent="0.2">
      <c r="A10549" s="2"/>
    </row>
    <row r="10550" spans="1:1" x14ac:dyDescent="0.2">
      <c r="A10550" s="2"/>
    </row>
    <row r="10551" spans="1:1" x14ac:dyDescent="0.2">
      <c r="A10551" s="2"/>
    </row>
    <row r="10552" spans="1:1" x14ac:dyDescent="0.2">
      <c r="A10552" s="2"/>
    </row>
    <row r="10553" spans="1:1" x14ac:dyDescent="0.2">
      <c r="A10553" s="2"/>
    </row>
    <row r="10554" spans="1:1" x14ac:dyDescent="0.2">
      <c r="A10554" s="2"/>
    </row>
    <row r="10555" spans="1:1" x14ac:dyDescent="0.2">
      <c r="A10555" s="2"/>
    </row>
    <row r="10556" spans="1:1" x14ac:dyDescent="0.2">
      <c r="A10556" s="2"/>
    </row>
    <row r="10557" spans="1:1" x14ac:dyDescent="0.2">
      <c r="A10557" s="2"/>
    </row>
    <row r="10558" spans="1:1" x14ac:dyDescent="0.2">
      <c r="A10558" s="2"/>
    </row>
    <row r="10559" spans="1:1" x14ac:dyDescent="0.2">
      <c r="A10559" s="2"/>
    </row>
    <row r="10560" spans="1:1" x14ac:dyDescent="0.2">
      <c r="A10560" s="2"/>
    </row>
    <row r="10561" spans="1:1" x14ac:dyDescent="0.2">
      <c r="A10561" s="2"/>
    </row>
    <row r="10562" spans="1:1" x14ac:dyDescent="0.2">
      <c r="A10562" s="2"/>
    </row>
    <row r="10563" spans="1:1" x14ac:dyDescent="0.2">
      <c r="A10563" s="2"/>
    </row>
    <row r="10564" spans="1:1" x14ac:dyDescent="0.2">
      <c r="A10564" s="2"/>
    </row>
    <row r="10565" spans="1:1" x14ac:dyDescent="0.2">
      <c r="A10565" s="2"/>
    </row>
    <row r="10566" spans="1:1" x14ac:dyDescent="0.2">
      <c r="A10566" s="2"/>
    </row>
    <row r="10567" spans="1:1" x14ac:dyDescent="0.2">
      <c r="A10567" s="2"/>
    </row>
    <row r="10568" spans="1:1" x14ac:dyDescent="0.2">
      <c r="A10568" s="2"/>
    </row>
    <row r="10569" spans="1:1" x14ac:dyDescent="0.2">
      <c r="A10569" s="2"/>
    </row>
    <row r="10570" spans="1:1" x14ac:dyDescent="0.2">
      <c r="A10570" s="2"/>
    </row>
    <row r="10571" spans="1:1" x14ac:dyDescent="0.2">
      <c r="A10571" s="2"/>
    </row>
    <row r="10572" spans="1:1" x14ac:dyDescent="0.2">
      <c r="A10572" s="2"/>
    </row>
    <row r="10573" spans="1:1" x14ac:dyDescent="0.2">
      <c r="A10573" s="2"/>
    </row>
    <row r="10574" spans="1:1" x14ac:dyDescent="0.2">
      <c r="A10574" s="2"/>
    </row>
    <row r="10575" spans="1:1" x14ac:dyDescent="0.2">
      <c r="A10575" s="2"/>
    </row>
    <row r="10576" spans="1:1" x14ac:dyDescent="0.2">
      <c r="A10576" s="2"/>
    </row>
    <row r="10577" spans="1:1" x14ac:dyDescent="0.2">
      <c r="A10577" s="2"/>
    </row>
    <row r="10578" spans="1:1" x14ac:dyDescent="0.2">
      <c r="A10578" s="2"/>
    </row>
    <row r="10579" spans="1:1" x14ac:dyDescent="0.2">
      <c r="A10579" s="2"/>
    </row>
    <row r="10580" spans="1:1" x14ac:dyDescent="0.2">
      <c r="A10580" s="2"/>
    </row>
    <row r="10581" spans="1:1" x14ac:dyDescent="0.2">
      <c r="A10581" s="2"/>
    </row>
    <row r="10582" spans="1:1" x14ac:dyDescent="0.2">
      <c r="A10582" s="2"/>
    </row>
    <row r="10583" spans="1:1" x14ac:dyDescent="0.2">
      <c r="A10583" s="2"/>
    </row>
    <row r="10584" spans="1:1" x14ac:dyDescent="0.2">
      <c r="A10584" s="2"/>
    </row>
    <row r="10585" spans="1:1" x14ac:dyDescent="0.2">
      <c r="A10585" s="2"/>
    </row>
    <row r="10586" spans="1:1" x14ac:dyDescent="0.2">
      <c r="A10586" s="2"/>
    </row>
    <row r="10587" spans="1:1" x14ac:dyDescent="0.2">
      <c r="A10587" s="2"/>
    </row>
    <row r="10588" spans="1:1" x14ac:dyDescent="0.2">
      <c r="A10588" s="2"/>
    </row>
    <row r="10589" spans="1:1" x14ac:dyDescent="0.2">
      <c r="A10589" s="2"/>
    </row>
    <row r="10590" spans="1:1" x14ac:dyDescent="0.2">
      <c r="A10590" s="2"/>
    </row>
    <row r="10591" spans="1:1" x14ac:dyDescent="0.2">
      <c r="A10591" s="2"/>
    </row>
    <row r="10592" spans="1:1" x14ac:dyDescent="0.2">
      <c r="A10592" s="2"/>
    </row>
    <row r="10593" spans="1:1" x14ac:dyDescent="0.2">
      <c r="A10593" s="2"/>
    </row>
    <row r="10594" spans="1:1" x14ac:dyDescent="0.2">
      <c r="A10594" s="2"/>
    </row>
    <row r="10595" spans="1:1" x14ac:dyDescent="0.2">
      <c r="A10595" s="2"/>
    </row>
    <row r="10596" spans="1:1" x14ac:dyDescent="0.2">
      <c r="A10596" s="2"/>
    </row>
    <row r="10597" spans="1:1" x14ac:dyDescent="0.2">
      <c r="A10597" s="2"/>
    </row>
    <row r="10598" spans="1:1" x14ac:dyDescent="0.2">
      <c r="A10598" s="2"/>
    </row>
    <row r="10599" spans="1:1" x14ac:dyDescent="0.2">
      <c r="A10599" s="2"/>
    </row>
    <row r="10600" spans="1:1" x14ac:dyDescent="0.2">
      <c r="A10600" s="2"/>
    </row>
    <row r="10601" spans="1:1" x14ac:dyDescent="0.2">
      <c r="A10601" s="2"/>
    </row>
    <row r="10602" spans="1:1" x14ac:dyDescent="0.2">
      <c r="A10602" s="2"/>
    </row>
    <row r="10603" spans="1:1" x14ac:dyDescent="0.2">
      <c r="A10603" s="2"/>
    </row>
    <row r="10604" spans="1:1" x14ac:dyDescent="0.2">
      <c r="A10604" s="2"/>
    </row>
    <row r="10605" spans="1:1" x14ac:dyDescent="0.2">
      <c r="A10605" s="2"/>
    </row>
    <row r="10606" spans="1:1" x14ac:dyDescent="0.2">
      <c r="A10606" s="2"/>
    </row>
    <row r="10607" spans="1:1" x14ac:dyDescent="0.2">
      <c r="A10607" s="2"/>
    </row>
    <row r="10608" spans="1:1" x14ac:dyDescent="0.2">
      <c r="A10608" s="2"/>
    </row>
    <row r="10609" spans="1:1" x14ac:dyDescent="0.2">
      <c r="A10609" s="2"/>
    </row>
    <row r="10610" spans="1:1" x14ac:dyDescent="0.2">
      <c r="A10610" s="2"/>
    </row>
    <row r="10611" spans="1:1" x14ac:dyDescent="0.2">
      <c r="A10611" s="2"/>
    </row>
    <row r="10612" spans="1:1" x14ac:dyDescent="0.2">
      <c r="A10612" s="2"/>
    </row>
    <row r="10613" spans="1:1" x14ac:dyDescent="0.2">
      <c r="A10613" s="2"/>
    </row>
    <row r="10614" spans="1:1" x14ac:dyDescent="0.2">
      <c r="A10614" s="2"/>
    </row>
    <row r="10615" spans="1:1" x14ac:dyDescent="0.2">
      <c r="A10615" s="2"/>
    </row>
    <row r="10616" spans="1:1" x14ac:dyDescent="0.2">
      <c r="A10616" s="2"/>
    </row>
    <row r="10617" spans="1:1" x14ac:dyDescent="0.2">
      <c r="A10617" s="2"/>
    </row>
    <row r="10618" spans="1:1" x14ac:dyDescent="0.2">
      <c r="A10618" s="2"/>
    </row>
    <row r="10619" spans="1:1" x14ac:dyDescent="0.2">
      <c r="A10619" s="2"/>
    </row>
    <row r="10620" spans="1:1" x14ac:dyDescent="0.2">
      <c r="A10620" s="2"/>
    </row>
    <row r="10621" spans="1:1" x14ac:dyDescent="0.2">
      <c r="A10621" s="2"/>
    </row>
    <row r="10622" spans="1:1" x14ac:dyDescent="0.2">
      <c r="A10622" s="2"/>
    </row>
    <row r="10623" spans="1:1" x14ac:dyDescent="0.2">
      <c r="A10623" s="2"/>
    </row>
    <row r="10624" spans="1:1" x14ac:dyDescent="0.2">
      <c r="A10624" s="2"/>
    </row>
    <row r="10625" spans="1:1" x14ac:dyDescent="0.2">
      <c r="A10625" s="2"/>
    </row>
    <row r="10626" spans="1:1" x14ac:dyDescent="0.2">
      <c r="A10626" s="2"/>
    </row>
    <row r="10627" spans="1:1" x14ac:dyDescent="0.2">
      <c r="A10627" s="2"/>
    </row>
    <row r="10628" spans="1:1" x14ac:dyDescent="0.2">
      <c r="A10628" s="2"/>
    </row>
    <row r="10629" spans="1:1" x14ac:dyDescent="0.2">
      <c r="A10629" s="2"/>
    </row>
    <row r="10630" spans="1:1" x14ac:dyDescent="0.2">
      <c r="A10630" s="2"/>
    </row>
    <row r="10631" spans="1:1" x14ac:dyDescent="0.2">
      <c r="A10631" s="2"/>
    </row>
    <row r="10632" spans="1:1" x14ac:dyDescent="0.2">
      <c r="A10632" s="2"/>
    </row>
    <row r="10633" spans="1:1" x14ac:dyDescent="0.2">
      <c r="A10633" s="2"/>
    </row>
    <row r="10634" spans="1:1" x14ac:dyDescent="0.2">
      <c r="A10634" s="2"/>
    </row>
    <row r="10635" spans="1:1" x14ac:dyDescent="0.2">
      <c r="A10635" s="2"/>
    </row>
    <row r="10636" spans="1:1" x14ac:dyDescent="0.2">
      <c r="A10636" s="2"/>
    </row>
    <row r="10637" spans="1:1" x14ac:dyDescent="0.2">
      <c r="A10637" s="2"/>
    </row>
    <row r="10638" spans="1:1" x14ac:dyDescent="0.2">
      <c r="A10638" s="2"/>
    </row>
    <row r="10639" spans="1:1" x14ac:dyDescent="0.2">
      <c r="A10639" s="2"/>
    </row>
    <row r="10640" spans="1:1" x14ac:dyDescent="0.2">
      <c r="A10640" s="2"/>
    </row>
    <row r="10641" spans="1:1" x14ac:dyDescent="0.2">
      <c r="A10641" s="2"/>
    </row>
    <row r="10642" spans="1:1" x14ac:dyDescent="0.2">
      <c r="A10642" s="2"/>
    </row>
    <row r="10643" spans="1:1" x14ac:dyDescent="0.2">
      <c r="A10643" s="2"/>
    </row>
    <row r="10644" spans="1:1" x14ac:dyDescent="0.2">
      <c r="A10644" s="2"/>
    </row>
    <row r="10645" spans="1:1" x14ac:dyDescent="0.2">
      <c r="A10645" s="2"/>
    </row>
    <row r="10646" spans="1:1" x14ac:dyDescent="0.2">
      <c r="A10646" s="2"/>
    </row>
    <row r="10647" spans="1:1" x14ac:dyDescent="0.2">
      <c r="A10647" s="2"/>
    </row>
    <row r="10648" spans="1:1" x14ac:dyDescent="0.2">
      <c r="A10648" s="2"/>
    </row>
    <row r="10649" spans="1:1" x14ac:dyDescent="0.2">
      <c r="A10649" s="2"/>
    </row>
    <row r="10650" spans="1:1" x14ac:dyDescent="0.2">
      <c r="A10650" s="2"/>
    </row>
    <row r="10651" spans="1:1" x14ac:dyDescent="0.2">
      <c r="A10651" s="2"/>
    </row>
    <row r="10652" spans="1:1" x14ac:dyDescent="0.2">
      <c r="A10652" s="2"/>
    </row>
    <row r="10653" spans="1:1" x14ac:dyDescent="0.2">
      <c r="A10653" s="2"/>
    </row>
    <row r="10654" spans="1:1" x14ac:dyDescent="0.2">
      <c r="A10654" s="2"/>
    </row>
    <row r="10655" spans="1:1" x14ac:dyDescent="0.2">
      <c r="A10655" s="2"/>
    </row>
    <row r="10656" spans="1:1" x14ac:dyDescent="0.2">
      <c r="A10656" s="2"/>
    </row>
    <row r="10657" spans="1:1" x14ac:dyDescent="0.2">
      <c r="A10657" s="2"/>
    </row>
    <row r="10658" spans="1:1" x14ac:dyDescent="0.2">
      <c r="A10658" s="2"/>
    </row>
    <row r="10659" spans="1:1" x14ac:dyDescent="0.2">
      <c r="A10659" s="2"/>
    </row>
    <row r="10660" spans="1:1" x14ac:dyDescent="0.2">
      <c r="A10660" s="2"/>
    </row>
    <row r="10661" spans="1:1" x14ac:dyDescent="0.2">
      <c r="A10661" s="2"/>
    </row>
    <row r="10662" spans="1:1" x14ac:dyDescent="0.2">
      <c r="A10662" s="2"/>
    </row>
    <row r="10663" spans="1:1" x14ac:dyDescent="0.2">
      <c r="A10663" s="2"/>
    </row>
    <row r="10664" spans="1:1" x14ac:dyDescent="0.2">
      <c r="A10664" s="2"/>
    </row>
    <row r="10665" spans="1:1" x14ac:dyDescent="0.2">
      <c r="A10665" s="2"/>
    </row>
    <row r="10666" spans="1:1" x14ac:dyDescent="0.2">
      <c r="A10666" s="2"/>
    </row>
    <row r="10667" spans="1:1" x14ac:dyDescent="0.2">
      <c r="A10667" s="2"/>
    </row>
    <row r="10668" spans="1:1" x14ac:dyDescent="0.2">
      <c r="A10668" s="2"/>
    </row>
    <row r="10669" spans="1:1" x14ac:dyDescent="0.2">
      <c r="A10669" s="2"/>
    </row>
    <row r="10670" spans="1:1" x14ac:dyDescent="0.2">
      <c r="A10670" s="2"/>
    </row>
    <row r="10671" spans="1:1" x14ac:dyDescent="0.2">
      <c r="A10671" s="2"/>
    </row>
    <row r="10672" spans="1:1" x14ac:dyDescent="0.2">
      <c r="A10672" s="2"/>
    </row>
    <row r="10673" spans="1:1" x14ac:dyDescent="0.2">
      <c r="A10673" s="2"/>
    </row>
    <row r="10674" spans="1:1" x14ac:dyDescent="0.2">
      <c r="A10674" s="2"/>
    </row>
    <row r="10675" spans="1:1" x14ac:dyDescent="0.2">
      <c r="A10675" s="2"/>
    </row>
    <row r="10676" spans="1:1" x14ac:dyDescent="0.2">
      <c r="A10676" s="2"/>
    </row>
    <row r="10677" spans="1:1" x14ac:dyDescent="0.2">
      <c r="A10677" s="2"/>
    </row>
    <row r="10678" spans="1:1" x14ac:dyDescent="0.2">
      <c r="A10678" s="2"/>
    </row>
    <row r="10679" spans="1:1" x14ac:dyDescent="0.2">
      <c r="A10679" s="2"/>
    </row>
    <row r="10680" spans="1:1" x14ac:dyDescent="0.2">
      <c r="A10680" s="2"/>
    </row>
    <row r="10681" spans="1:1" x14ac:dyDescent="0.2">
      <c r="A10681" s="2"/>
    </row>
    <row r="10682" spans="1:1" x14ac:dyDescent="0.2">
      <c r="A10682" s="2"/>
    </row>
    <row r="10683" spans="1:1" x14ac:dyDescent="0.2">
      <c r="A10683" s="2"/>
    </row>
    <row r="10684" spans="1:1" x14ac:dyDescent="0.2">
      <c r="A10684" s="2"/>
    </row>
    <row r="10685" spans="1:1" x14ac:dyDescent="0.2">
      <c r="A10685" s="2"/>
    </row>
    <row r="10686" spans="1:1" x14ac:dyDescent="0.2">
      <c r="A10686" s="2"/>
    </row>
    <row r="10687" spans="1:1" x14ac:dyDescent="0.2">
      <c r="A10687" s="2"/>
    </row>
    <row r="10688" spans="1:1" x14ac:dyDescent="0.2">
      <c r="A10688" s="2"/>
    </row>
    <row r="10689" spans="1:1" x14ac:dyDescent="0.2">
      <c r="A10689" s="2"/>
    </row>
    <row r="10690" spans="1:1" x14ac:dyDescent="0.2">
      <c r="A10690" s="2"/>
    </row>
    <row r="10691" spans="1:1" x14ac:dyDescent="0.2">
      <c r="A10691" s="2"/>
    </row>
    <row r="10692" spans="1:1" x14ac:dyDescent="0.2">
      <c r="A10692" s="2"/>
    </row>
    <row r="10693" spans="1:1" x14ac:dyDescent="0.2">
      <c r="A10693" s="2"/>
    </row>
    <row r="10694" spans="1:1" x14ac:dyDescent="0.2">
      <c r="A10694" s="2"/>
    </row>
    <row r="10695" spans="1:1" x14ac:dyDescent="0.2">
      <c r="A10695" s="2"/>
    </row>
    <row r="10696" spans="1:1" x14ac:dyDescent="0.2">
      <c r="A10696" s="2"/>
    </row>
    <row r="10697" spans="1:1" x14ac:dyDescent="0.2">
      <c r="A10697" s="2"/>
    </row>
    <row r="10698" spans="1:1" x14ac:dyDescent="0.2">
      <c r="A10698" s="2"/>
    </row>
    <row r="10699" spans="1:1" x14ac:dyDescent="0.2">
      <c r="A10699" s="2"/>
    </row>
    <row r="10700" spans="1:1" x14ac:dyDescent="0.2">
      <c r="A10700" s="2"/>
    </row>
    <row r="10701" spans="1:1" x14ac:dyDescent="0.2">
      <c r="A10701" s="2"/>
    </row>
    <row r="10702" spans="1:1" x14ac:dyDescent="0.2">
      <c r="A10702" s="2"/>
    </row>
    <row r="10703" spans="1:1" x14ac:dyDescent="0.2">
      <c r="A10703" s="2"/>
    </row>
    <row r="10704" spans="1:1" x14ac:dyDescent="0.2">
      <c r="A10704" s="2"/>
    </row>
    <row r="10705" spans="1:1" x14ac:dyDescent="0.2">
      <c r="A10705" s="2"/>
    </row>
    <row r="10706" spans="1:1" x14ac:dyDescent="0.2">
      <c r="A10706" s="2"/>
    </row>
    <row r="10707" spans="1:1" x14ac:dyDescent="0.2">
      <c r="A10707" s="2"/>
    </row>
    <row r="10708" spans="1:1" x14ac:dyDescent="0.2">
      <c r="A10708" s="2"/>
    </row>
    <row r="10709" spans="1:1" x14ac:dyDescent="0.2">
      <c r="A10709" s="2"/>
    </row>
    <row r="10710" spans="1:1" x14ac:dyDescent="0.2">
      <c r="A10710" s="2"/>
    </row>
    <row r="10711" spans="1:1" x14ac:dyDescent="0.2">
      <c r="A10711" s="2"/>
    </row>
    <row r="10712" spans="1:1" x14ac:dyDescent="0.2">
      <c r="A10712" s="2"/>
    </row>
    <row r="10713" spans="1:1" x14ac:dyDescent="0.2">
      <c r="A10713" s="2"/>
    </row>
    <row r="10714" spans="1:1" x14ac:dyDescent="0.2">
      <c r="A10714" s="2"/>
    </row>
    <row r="10715" spans="1:1" x14ac:dyDescent="0.2">
      <c r="A10715" s="2"/>
    </row>
    <row r="10716" spans="1:1" x14ac:dyDescent="0.2">
      <c r="A10716" s="2"/>
    </row>
    <row r="10717" spans="1:1" x14ac:dyDescent="0.2">
      <c r="A10717" s="2"/>
    </row>
    <row r="10718" spans="1:1" x14ac:dyDescent="0.2">
      <c r="A10718" s="2"/>
    </row>
    <row r="10719" spans="1:1" x14ac:dyDescent="0.2">
      <c r="A10719" s="2"/>
    </row>
    <row r="10720" spans="1:1" x14ac:dyDescent="0.2">
      <c r="A10720" s="2"/>
    </row>
    <row r="10721" spans="1:1" x14ac:dyDescent="0.2">
      <c r="A10721" s="2"/>
    </row>
    <row r="10722" spans="1:1" x14ac:dyDescent="0.2">
      <c r="A10722" s="2"/>
    </row>
    <row r="10723" spans="1:1" x14ac:dyDescent="0.2">
      <c r="A10723" s="2"/>
    </row>
    <row r="10724" spans="1:1" x14ac:dyDescent="0.2">
      <c r="A10724" s="2"/>
    </row>
    <row r="10725" spans="1:1" x14ac:dyDescent="0.2">
      <c r="A10725" s="2"/>
    </row>
    <row r="10726" spans="1:1" x14ac:dyDescent="0.2">
      <c r="A10726" s="2"/>
    </row>
    <row r="10727" spans="1:1" x14ac:dyDescent="0.2">
      <c r="A10727" s="2"/>
    </row>
    <row r="10728" spans="1:1" x14ac:dyDescent="0.2">
      <c r="A10728" s="2"/>
    </row>
    <row r="10729" spans="1:1" x14ac:dyDescent="0.2">
      <c r="A10729" s="2"/>
    </row>
    <row r="10730" spans="1:1" x14ac:dyDescent="0.2">
      <c r="A10730" s="2"/>
    </row>
    <row r="10731" spans="1:1" x14ac:dyDescent="0.2">
      <c r="A10731" s="2"/>
    </row>
    <row r="10732" spans="1:1" x14ac:dyDescent="0.2">
      <c r="A10732" s="2"/>
    </row>
    <row r="10733" spans="1:1" x14ac:dyDescent="0.2">
      <c r="A10733" s="2"/>
    </row>
    <row r="10734" spans="1:1" x14ac:dyDescent="0.2">
      <c r="A10734" s="2"/>
    </row>
    <row r="10735" spans="1:1" x14ac:dyDescent="0.2">
      <c r="A10735" s="2"/>
    </row>
    <row r="10736" spans="1:1" x14ac:dyDescent="0.2">
      <c r="A10736" s="2"/>
    </row>
    <row r="10737" spans="1:1" x14ac:dyDescent="0.2">
      <c r="A10737" s="2"/>
    </row>
    <row r="10738" spans="1:1" x14ac:dyDescent="0.2">
      <c r="A10738" s="2"/>
    </row>
    <row r="10739" spans="1:1" x14ac:dyDescent="0.2">
      <c r="A10739" s="2"/>
    </row>
    <row r="10740" spans="1:1" x14ac:dyDescent="0.2">
      <c r="A10740" s="2"/>
    </row>
    <row r="10741" spans="1:1" x14ac:dyDescent="0.2">
      <c r="A10741" s="2"/>
    </row>
    <row r="10742" spans="1:1" x14ac:dyDescent="0.2">
      <c r="A10742" s="2"/>
    </row>
    <row r="10743" spans="1:1" x14ac:dyDescent="0.2">
      <c r="A10743" s="2"/>
    </row>
    <row r="10744" spans="1:1" x14ac:dyDescent="0.2">
      <c r="A10744" s="2"/>
    </row>
    <row r="10745" spans="1:1" x14ac:dyDescent="0.2">
      <c r="A10745" s="2"/>
    </row>
    <row r="10746" spans="1:1" x14ac:dyDescent="0.2">
      <c r="A10746" s="2"/>
    </row>
    <row r="10747" spans="1:1" x14ac:dyDescent="0.2">
      <c r="A10747" s="2"/>
    </row>
    <row r="10748" spans="1:1" x14ac:dyDescent="0.2">
      <c r="A10748" s="2"/>
    </row>
    <row r="10749" spans="1:1" x14ac:dyDescent="0.2">
      <c r="A10749" s="2"/>
    </row>
    <row r="10750" spans="1:1" x14ac:dyDescent="0.2">
      <c r="A10750" s="2"/>
    </row>
    <row r="10751" spans="1:1" x14ac:dyDescent="0.2">
      <c r="A10751" s="2"/>
    </row>
    <row r="10752" spans="1:1" x14ac:dyDescent="0.2">
      <c r="A10752" s="2"/>
    </row>
    <row r="10753" spans="1:1" x14ac:dyDescent="0.2">
      <c r="A10753" s="2"/>
    </row>
    <row r="10754" spans="1:1" x14ac:dyDescent="0.2">
      <c r="A10754" s="2"/>
    </row>
    <row r="10755" spans="1:1" x14ac:dyDescent="0.2">
      <c r="A10755" s="2"/>
    </row>
    <row r="10756" spans="1:1" x14ac:dyDescent="0.2">
      <c r="A10756" s="2"/>
    </row>
    <row r="10757" spans="1:1" x14ac:dyDescent="0.2">
      <c r="A10757" s="2"/>
    </row>
    <row r="10758" spans="1:1" x14ac:dyDescent="0.2">
      <c r="A10758" s="2"/>
    </row>
    <row r="10759" spans="1:1" x14ac:dyDescent="0.2">
      <c r="A10759" s="2"/>
    </row>
    <row r="10760" spans="1:1" x14ac:dyDescent="0.2">
      <c r="A10760" s="2"/>
    </row>
    <row r="10761" spans="1:1" x14ac:dyDescent="0.2">
      <c r="A10761" s="2"/>
    </row>
    <row r="10762" spans="1:1" x14ac:dyDescent="0.2">
      <c r="A10762" s="2"/>
    </row>
    <row r="10763" spans="1:1" x14ac:dyDescent="0.2">
      <c r="A10763" s="2"/>
    </row>
    <row r="10764" spans="1:1" x14ac:dyDescent="0.2">
      <c r="A10764" s="2"/>
    </row>
    <row r="10765" spans="1:1" x14ac:dyDescent="0.2">
      <c r="A10765" s="2"/>
    </row>
    <row r="10766" spans="1:1" x14ac:dyDescent="0.2">
      <c r="A10766" s="2"/>
    </row>
    <row r="10767" spans="1:1" x14ac:dyDescent="0.2">
      <c r="A10767" s="2"/>
    </row>
    <row r="10768" spans="1:1" x14ac:dyDescent="0.2">
      <c r="A10768" s="2"/>
    </row>
    <row r="10769" spans="1:1" x14ac:dyDescent="0.2">
      <c r="A10769" s="2"/>
    </row>
    <row r="10770" spans="1:1" x14ac:dyDescent="0.2">
      <c r="A10770" s="2"/>
    </row>
    <row r="10771" spans="1:1" x14ac:dyDescent="0.2">
      <c r="A10771" s="2"/>
    </row>
    <row r="10772" spans="1:1" x14ac:dyDescent="0.2">
      <c r="A10772" s="2"/>
    </row>
    <row r="10773" spans="1:1" x14ac:dyDescent="0.2">
      <c r="A10773" s="2"/>
    </row>
    <row r="10774" spans="1:1" x14ac:dyDescent="0.2">
      <c r="A10774" s="2"/>
    </row>
    <row r="10775" spans="1:1" x14ac:dyDescent="0.2">
      <c r="A10775" s="2"/>
    </row>
    <row r="10776" spans="1:1" x14ac:dyDescent="0.2">
      <c r="A10776" s="2"/>
    </row>
    <row r="10777" spans="1:1" x14ac:dyDescent="0.2">
      <c r="A10777" s="2"/>
    </row>
    <row r="10778" spans="1:1" x14ac:dyDescent="0.2">
      <c r="A10778" s="2"/>
    </row>
    <row r="10779" spans="1:1" x14ac:dyDescent="0.2">
      <c r="A10779" s="2"/>
    </row>
    <row r="10780" spans="1:1" x14ac:dyDescent="0.2">
      <c r="A10780" s="2"/>
    </row>
    <row r="10781" spans="1:1" x14ac:dyDescent="0.2">
      <c r="A10781" s="2"/>
    </row>
    <row r="10782" spans="1:1" x14ac:dyDescent="0.2">
      <c r="A10782" s="2"/>
    </row>
    <row r="10783" spans="1:1" x14ac:dyDescent="0.2">
      <c r="A10783" s="2"/>
    </row>
    <row r="10784" spans="1:1" x14ac:dyDescent="0.2">
      <c r="A10784" s="2"/>
    </row>
    <row r="10785" spans="1:1" x14ac:dyDescent="0.2">
      <c r="A10785" s="2"/>
    </row>
    <row r="10786" spans="1:1" x14ac:dyDescent="0.2">
      <c r="A10786" s="2"/>
    </row>
    <row r="10787" spans="1:1" x14ac:dyDescent="0.2">
      <c r="A10787" s="2"/>
    </row>
    <row r="10788" spans="1:1" x14ac:dyDescent="0.2">
      <c r="A10788" s="2"/>
    </row>
    <row r="10789" spans="1:1" x14ac:dyDescent="0.2">
      <c r="A10789" s="2"/>
    </row>
    <row r="10790" spans="1:1" x14ac:dyDescent="0.2">
      <c r="A10790" s="2"/>
    </row>
    <row r="10791" spans="1:1" x14ac:dyDescent="0.2">
      <c r="A10791" s="2"/>
    </row>
    <row r="10792" spans="1:1" x14ac:dyDescent="0.2">
      <c r="A10792" s="2"/>
    </row>
    <row r="10793" spans="1:1" x14ac:dyDescent="0.2">
      <c r="A10793" s="2"/>
    </row>
    <row r="10794" spans="1:1" x14ac:dyDescent="0.2">
      <c r="A10794" s="2"/>
    </row>
    <row r="10795" spans="1:1" x14ac:dyDescent="0.2">
      <c r="A10795" s="2"/>
    </row>
    <row r="10796" spans="1:1" x14ac:dyDescent="0.2">
      <c r="A10796" s="2"/>
    </row>
    <row r="10797" spans="1:1" x14ac:dyDescent="0.2">
      <c r="A10797" s="2"/>
    </row>
    <row r="10798" spans="1:1" x14ac:dyDescent="0.2">
      <c r="A10798" s="2"/>
    </row>
    <row r="10799" spans="1:1" x14ac:dyDescent="0.2">
      <c r="A10799" s="2"/>
    </row>
    <row r="10800" spans="1:1" x14ac:dyDescent="0.2">
      <c r="A10800" s="2"/>
    </row>
    <row r="10801" spans="1:1" x14ac:dyDescent="0.2">
      <c r="A10801" s="2"/>
    </row>
    <row r="10802" spans="1:1" x14ac:dyDescent="0.2">
      <c r="A10802" s="2"/>
    </row>
    <row r="10803" spans="1:1" x14ac:dyDescent="0.2">
      <c r="A10803" s="2"/>
    </row>
    <row r="10804" spans="1:1" x14ac:dyDescent="0.2">
      <c r="A10804" s="2"/>
    </row>
    <row r="10805" spans="1:1" x14ac:dyDescent="0.2">
      <c r="A10805" s="2"/>
    </row>
    <row r="10806" spans="1:1" x14ac:dyDescent="0.2">
      <c r="A10806" s="2"/>
    </row>
    <row r="10807" spans="1:1" x14ac:dyDescent="0.2">
      <c r="A10807" s="2"/>
    </row>
    <row r="10808" spans="1:1" x14ac:dyDescent="0.2">
      <c r="A10808" s="2"/>
    </row>
    <row r="10809" spans="1:1" x14ac:dyDescent="0.2">
      <c r="A10809" s="2"/>
    </row>
    <row r="10810" spans="1:1" x14ac:dyDescent="0.2">
      <c r="A10810" s="2"/>
    </row>
    <row r="10811" spans="1:1" x14ac:dyDescent="0.2">
      <c r="A10811" s="2"/>
    </row>
    <row r="10812" spans="1:1" x14ac:dyDescent="0.2">
      <c r="A10812" s="2"/>
    </row>
    <row r="10813" spans="1:1" x14ac:dyDescent="0.2">
      <c r="A10813" s="2"/>
    </row>
    <row r="10814" spans="1:1" x14ac:dyDescent="0.2">
      <c r="A10814" s="2"/>
    </row>
    <row r="10815" spans="1:1" x14ac:dyDescent="0.2">
      <c r="A10815" s="2"/>
    </row>
    <row r="10816" spans="1:1" x14ac:dyDescent="0.2">
      <c r="A10816" s="2"/>
    </row>
    <row r="10817" spans="1:1" x14ac:dyDescent="0.2">
      <c r="A10817" s="2"/>
    </row>
    <row r="10818" spans="1:1" x14ac:dyDescent="0.2">
      <c r="A10818" s="2"/>
    </row>
    <row r="10819" spans="1:1" x14ac:dyDescent="0.2">
      <c r="A10819" s="2"/>
    </row>
    <row r="10820" spans="1:1" x14ac:dyDescent="0.2">
      <c r="A10820" s="2"/>
    </row>
    <row r="10821" spans="1:1" x14ac:dyDescent="0.2">
      <c r="A10821" s="2"/>
    </row>
    <row r="10822" spans="1:1" x14ac:dyDescent="0.2">
      <c r="A10822" s="2"/>
    </row>
    <row r="10823" spans="1:1" x14ac:dyDescent="0.2">
      <c r="A10823" s="2"/>
    </row>
    <row r="10824" spans="1:1" x14ac:dyDescent="0.2">
      <c r="A10824" s="2"/>
    </row>
    <row r="10825" spans="1:1" x14ac:dyDescent="0.2">
      <c r="A10825" s="2"/>
    </row>
    <row r="10826" spans="1:1" x14ac:dyDescent="0.2">
      <c r="A10826" s="2"/>
    </row>
    <row r="10827" spans="1:1" x14ac:dyDescent="0.2">
      <c r="A10827" s="2"/>
    </row>
    <row r="10828" spans="1:1" x14ac:dyDescent="0.2">
      <c r="A10828" s="2"/>
    </row>
    <row r="10829" spans="1:1" x14ac:dyDescent="0.2">
      <c r="A10829" s="2"/>
    </row>
    <row r="10830" spans="1:1" x14ac:dyDescent="0.2">
      <c r="A10830" s="2"/>
    </row>
    <row r="10831" spans="1:1" x14ac:dyDescent="0.2">
      <c r="A10831" s="2"/>
    </row>
    <row r="10832" spans="1:1" x14ac:dyDescent="0.2">
      <c r="A10832" s="2"/>
    </row>
    <row r="10833" spans="1:1" x14ac:dyDescent="0.2">
      <c r="A10833" s="2"/>
    </row>
    <row r="10834" spans="1:1" x14ac:dyDescent="0.2">
      <c r="A10834" s="2"/>
    </row>
    <row r="10835" spans="1:1" x14ac:dyDescent="0.2">
      <c r="A10835" s="2"/>
    </row>
    <row r="10836" spans="1:1" x14ac:dyDescent="0.2">
      <c r="A10836" s="2"/>
    </row>
    <row r="10837" spans="1:1" x14ac:dyDescent="0.2">
      <c r="A10837" s="2"/>
    </row>
    <row r="10838" spans="1:1" x14ac:dyDescent="0.2">
      <c r="A10838" s="2"/>
    </row>
    <row r="10839" spans="1:1" x14ac:dyDescent="0.2">
      <c r="A10839" s="2"/>
    </row>
    <row r="10840" spans="1:1" x14ac:dyDescent="0.2">
      <c r="A10840" s="2"/>
    </row>
    <row r="10841" spans="1:1" x14ac:dyDescent="0.2">
      <c r="A10841" s="2"/>
    </row>
    <row r="10842" spans="1:1" x14ac:dyDescent="0.2">
      <c r="A10842" s="2"/>
    </row>
    <row r="10843" spans="1:1" x14ac:dyDescent="0.2">
      <c r="A10843" s="2"/>
    </row>
    <row r="10844" spans="1:1" x14ac:dyDescent="0.2">
      <c r="A10844" s="2"/>
    </row>
    <row r="10845" spans="1:1" x14ac:dyDescent="0.2">
      <c r="A10845" s="2"/>
    </row>
    <row r="10846" spans="1:1" x14ac:dyDescent="0.2">
      <c r="A10846" s="2"/>
    </row>
    <row r="10847" spans="1:1" x14ac:dyDescent="0.2">
      <c r="A10847" s="2"/>
    </row>
    <row r="10848" spans="1:1" x14ac:dyDescent="0.2">
      <c r="A10848" s="2"/>
    </row>
    <row r="10849" spans="1:1" x14ac:dyDescent="0.2">
      <c r="A10849" s="2"/>
    </row>
    <row r="10850" spans="1:1" x14ac:dyDescent="0.2">
      <c r="A10850" s="2"/>
    </row>
    <row r="10851" spans="1:1" x14ac:dyDescent="0.2">
      <c r="A10851" s="2"/>
    </row>
    <row r="10852" spans="1:1" x14ac:dyDescent="0.2">
      <c r="A10852" s="2"/>
    </row>
    <row r="10853" spans="1:1" x14ac:dyDescent="0.2">
      <c r="A10853" s="2"/>
    </row>
    <row r="10854" spans="1:1" x14ac:dyDescent="0.2">
      <c r="A10854" s="2"/>
    </row>
    <row r="10855" spans="1:1" x14ac:dyDescent="0.2">
      <c r="A10855" s="2"/>
    </row>
    <row r="10856" spans="1:1" x14ac:dyDescent="0.2">
      <c r="A10856" s="2"/>
    </row>
    <row r="10857" spans="1:1" x14ac:dyDescent="0.2">
      <c r="A10857" s="2"/>
    </row>
    <row r="10858" spans="1:1" x14ac:dyDescent="0.2">
      <c r="A10858" s="2"/>
    </row>
    <row r="10859" spans="1:1" x14ac:dyDescent="0.2">
      <c r="A10859" s="2"/>
    </row>
    <row r="10860" spans="1:1" x14ac:dyDescent="0.2">
      <c r="A10860" s="2"/>
    </row>
    <row r="10861" spans="1:1" x14ac:dyDescent="0.2">
      <c r="A10861" s="2"/>
    </row>
    <row r="10862" spans="1:1" x14ac:dyDescent="0.2">
      <c r="A10862" s="2"/>
    </row>
    <row r="10863" spans="1:1" x14ac:dyDescent="0.2">
      <c r="A10863" s="2"/>
    </row>
    <row r="10864" spans="1:1" x14ac:dyDescent="0.2">
      <c r="A10864" s="2"/>
    </row>
    <row r="10865" spans="1:1" x14ac:dyDescent="0.2">
      <c r="A10865" s="2"/>
    </row>
    <row r="10866" spans="1:1" x14ac:dyDescent="0.2">
      <c r="A10866" s="2"/>
    </row>
    <row r="10867" spans="1:1" x14ac:dyDescent="0.2">
      <c r="A10867" s="2"/>
    </row>
    <row r="10868" spans="1:1" x14ac:dyDescent="0.2">
      <c r="A10868" s="2"/>
    </row>
    <row r="10869" spans="1:1" x14ac:dyDescent="0.2">
      <c r="A10869" s="2"/>
    </row>
    <row r="10870" spans="1:1" x14ac:dyDescent="0.2">
      <c r="A10870" s="2"/>
    </row>
    <row r="10871" spans="1:1" x14ac:dyDescent="0.2">
      <c r="A10871" s="2"/>
    </row>
    <row r="10872" spans="1:1" x14ac:dyDescent="0.2">
      <c r="A10872" s="2"/>
    </row>
    <row r="10873" spans="1:1" x14ac:dyDescent="0.2">
      <c r="A10873" s="2"/>
    </row>
    <row r="10874" spans="1:1" x14ac:dyDescent="0.2">
      <c r="A10874" s="2"/>
    </row>
    <row r="10875" spans="1:1" x14ac:dyDescent="0.2">
      <c r="A10875" s="2"/>
    </row>
    <row r="10876" spans="1:1" x14ac:dyDescent="0.2">
      <c r="A10876" s="2"/>
    </row>
    <row r="10877" spans="1:1" x14ac:dyDescent="0.2">
      <c r="A10877" s="2"/>
    </row>
    <row r="10878" spans="1:1" x14ac:dyDescent="0.2">
      <c r="A10878" s="2"/>
    </row>
    <row r="10879" spans="1:1" x14ac:dyDescent="0.2">
      <c r="A10879" s="2"/>
    </row>
    <row r="10880" spans="1:1" x14ac:dyDescent="0.2">
      <c r="A10880" s="2"/>
    </row>
    <row r="10881" spans="1:1" x14ac:dyDescent="0.2">
      <c r="A10881" s="2"/>
    </row>
    <row r="10882" spans="1:1" x14ac:dyDescent="0.2">
      <c r="A10882" s="2"/>
    </row>
    <row r="10883" spans="1:1" x14ac:dyDescent="0.2">
      <c r="A10883" s="2"/>
    </row>
    <row r="10884" spans="1:1" x14ac:dyDescent="0.2">
      <c r="A10884" s="2"/>
    </row>
    <row r="10885" spans="1:1" x14ac:dyDescent="0.2">
      <c r="A10885" s="2"/>
    </row>
    <row r="10886" spans="1:1" x14ac:dyDescent="0.2">
      <c r="A10886" s="2"/>
    </row>
    <row r="10887" spans="1:1" x14ac:dyDescent="0.2">
      <c r="A10887" s="2"/>
    </row>
    <row r="10888" spans="1:1" x14ac:dyDescent="0.2">
      <c r="A10888" s="2"/>
    </row>
    <row r="10889" spans="1:1" x14ac:dyDescent="0.2">
      <c r="A10889" s="2"/>
    </row>
    <row r="10890" spans="1:1" x14ac:dyDescent="0.2">
      <c r="A10890" s="2"/>
    </row>
    <row r="10891" spans="1:1" x14ac:dyDescent="0.2">
      <c r="A10891" s="2"/>
    </row>
    <row r="10892" spans="1:1" x14ac:dyDescent="0.2">
      <c r="A10892" s="2"/>
    </row>
    <row r="10893" spans="1:1" x14ac:dyDescent="0.2">
      <c r="A10893" s="2"/>
    </row>
    <row r="10894" spans="1:1" x14ac:dyDescent="0.2">
      <c r="A10894" s="2"/>
    </row>
    <row r="10895" spans="1:1" x14ac:dyDescent="0.2">
      <c r="A10895" s="2"/>
    </row>
    <row r="10896" spans="1:1" x14ac:dyDescent="0.2">
      <c r="A10896" s="2"/>
    </row>
    <row r="10897" spans="1:1" x14ac:dyDescent="0.2">
      <c r="A10897" s="2"/>
    </row>
    <row r="10898" spans="1:1" x14ac:dyDescent="0.2">
      <c r="A10898" s="2"/>
    </row>
    <row r="10899" spans="1:1" x14ac:dyDescent="0.2">
      <c r="A10899" s="2"/>
    </row>
    <row r="10900" spans="1:1" x14ac:dyDescent="0.2">
      <c r="A10900" s="2"/>
    </row>
    <row r="10901" spans="1:1" x14ac:dyDescent="0.2">
      <c r="A10901" s="2"/>
    </row>
    <row r="10902" spans="1:1" x14ac:dyDescent="0.2">
      <c r="A10902" s="2"/>
    </row>
    <row r="10903" spans="1:1" x14ac:dyDescent="0.2">
      <c r="A10903" s="2"/>
    </row>
    <row r="10904" spans="1:1" x14ac:dyDescent="0.2">
      <c r="A10904" s="2"/>
    </row>
    <row r="10905" spans="1:1" x14ac:dyDescent="0.2">
      <c r="A10905" s="2"/>
    </row>
    <row r="10906" spans="1:1" x14ac:dyDescent="0.2">
      <c r="A10906" s="2"/>
    </row>
    <row r="10907" spans="1:1" x14ac:dyDescent="0.2">
      <c r="A10907" s="2"/>
    </row>
    <row r="10908" spans="1:1" x14ac:dyDescent="0.2">
      <c r="A10908" s="2"/>
    </row>
    <row r="10909" spans="1:1" x14ac:dyDescent="0.2">
      <c r="A10909" s="2"/>
    </row>
    <row r="10910" spans="1:1" x14ac:dyDescent="0.2">
      <c r="A10910" s="2"/>
    </row>
    <row r="10911" spans="1:1" x14ac:dyDescent="0.2">
      <c r="A10911" s="2"/>
    </row>
    <row r="10912" spans="1:1" x14ac:dyDescent="0.2">
      <c r="A10912" s="2"/>
    </row>
    <row r="10913" spans="1:1" x14ac:dyDescent="0.2">
      <c r="A10913" s="2"/>
    </row>
    <row r="10914" spans="1:1" x14ac:dyDescent="0.2">
      <c r="A10914" s="2"/>
    </row>
    <row r="10915" spans="1:1" x14ac:dyDescent="0.2">
      <c r="A10915" s="2"/>
    </row>
    <row r="10916" spans="1:1" x14ac:dyDescent="0.2">
      <c r="A10916" s="2"/>
    </row>
    <row r="10917" spans="1:1" x14ac:dyDescent="0.2">
      <c r="A10917" s="2"/>
    </row>
    <row r="10918" spans="1:1" x14ac:dyDescent="0.2">
      <c r="A10918" s="2"/>
    </row>
    <row r="10919" spans="1:1" x14ac:dyDescent="0.2">
      <c r="A10919" s="2"/>
    </row>
    <row r="10920" spans="1:1" x14ac:dyDescent="0.2">
      <c r="A10920" s="2"/>
    </row>
    <row r="10921" spans="1:1" x14ac:dyDescent="0.2">
      <c r="A10921" s="2"/>
    </row>
    <row r="10922" spans="1:1" x14ac:dyDescent="0.2">
      <c r="A10922" s="2"/>
    </row>
    <row r="10923" spans="1:1" x14ac:dyDescent="0.2">
      <c r="A10923" s="2"/>
    </row>
    <row r="10924" spans="1:1" x14ac:dyDescent="0.2">
      <c r="A10924" s="2"/>
    </row>
    <row r="10925" spans="1:1" x14ac:dyDescent="0.2">
      <c r="A10925" s="2"/>
    </row>
    <row r="10926" spans="1:1" x14ac:dyDescent="0.2">
      <c r="A10926" s="2"/>
    </row>
    <row r="10927" spans="1:1" x14ac:dyDescent="0.2">
      <c r="A10927" s="2"/>
    </row>
    <row r="10928" spans="1:1" x14ac:dyDescent="0.2">
      <c r="A10928" s="2"/>
    </row>
    <row r="10929" spans="1:1" x14ac:dyDescent="0.2">
      <c r="A10929" s="2"/>
    </row>
    <row r="10930" spans="1:1" x14ac:dyDescent="0.2">
      <c r="A10930" s="2"/>
    </row>
    <row r="10931" spans="1:1" x14ac:dyDescent="0.2">
      <c r="A10931" s="2"/>
    </row>
    <row r="10932" spans="1:1" x14ac:dyDescent="0.2">
      <c r="A10932" s="2"/>
    </row>
    <row r="10933" spans="1:1" x14ac:dyDescent="0.2">
      <c r="A10933" s="2"/>
    </row>
    <row r="10934" spans="1:1" x14ac:dyDescent="0.2">
      <c r="A10934" s="2"/>
    </row>
    <row r="10935" spans="1:1" x14ac:dyDescent="0.2">
      <c r="A10935" s="2"/>
    </row>
    <row r="10936" spans="1:1" x14ac:dyDescent="0.2">
      <c r="A10936" s="2"/>
    </row>
    <row r="10937" spans="1:1" x14ac:dyDescent="0.2">
      <c r="A10937" s="2"/>
    </row>
    <row r="10938" spans="1:1" x14ac:dyDescent="0.2">
      <c r="A10938" s="2"/>
    </row>
    <row r="10939" spans="1:1" x14ac:dyDescent="0.2">
      <c r="A10939" s="2"/>
    </row>
    <row r="10940" spans="1:1" x14ac:dyDescent="0.2">
      <c r="A10940" s="2"/>
    </row>
    <row r="10941" spans="1:1" x14ac:dyDescent="0.2">
      <c r="A10941" s="2"/>
    </row>
    <row r="10942" spans="1:1" x14ac:dyDescent="0.2">
      <c r="A10942" s="2"/>
    </row>
    <row r="10943" spans="1:1" x14ac:dyDescent="0.2">
      <c r="A10943" s="2"/>
    </row>
    <row r="10944" spans="1:1" x14ac:dyDescent="0.2">
      <c r="A10944" s="2"/>
    </row>
    <row r="10945" spans="1:1" x14ac:dyDescent="0.2">
      <c r="A10945" s="2"/>
    </row>
    <row r="10946" spans="1:1" x14ac:dyDescent="0.2">
      <c r="A10946" s="2"/>
    </row>
    <row r="10947" spans="1:1" x14ac:dyDescent="0.2">
      <c r="A10947" s="2"/>
    </row>
    <row r="10948" spans="1:1" x14ac:dyDescent="0.2">
      <c r="A10948" s="2"/>
    </row>
    <row r="10949" spans="1:1" x14ac:dyDescent="0.2">
      <c r="A10949" s="2"/>
    </row>
    <row r="10950" spans="1:1" x14ac:dyDescent="0.2">
      <c r="A10950" s="2"/>
    </row>
    <row r="10951" spans="1:1" x14ac:dyDescent="0.2">
      <c r="A10951" s="2"/>
    </row>
    <row r="10952" spans="1:1" x14ac:dyDescent="0.2">
      <c r="A10952" s="2"/>
    </row>
    <row r="10953" spans="1:1" x14ac:dyDescent="0.2">
      <c r="A10953" s="2"/>
    </row>
    <row r="10954" spans="1:1" x14ac:dyDescent="0.2">
      <c r="A10954" s="2"/>
    </row>
    <row r="10955" spans="1:1" x14ac:dyDescent="0.2">
      <c r="A10955" s="2"/>
    </row>
    <row r="10956" spans="1:1" x14ac:dyDescent="0.2">
      <c r="A10956" s="2"/>
    </row>
    <row r="10957" spans="1:1" x14ac:dyDescent="0.2">
      <c r="A10957" s="2"/>
    </row>
    <row r="10958" spans="1:1" x14ac:dyDescent="0.2">
      <c r="A10958" s="2"/>
    </row>
    <row r="10959" spans="1:1" x14ac:dyDescent="0.2">
      <c r="A10959" s="2"/>
    </row>
    <row r="10960" spans="1:1" x14ac:dyDescent="0.2">
      <c r="A10960" s="2"/>
    </row>
    <row r="10961" spans="1:1" x14ac:dyDescent="0.2">
      <c r="A10961" s="2"/>
    </row>
    <row r="10962" spans="1:1" x14ac:dyDescent="0.2">
      <c r="A10962" s="2"/>
    </row>
    <row r="10963" spans="1:1" x14ac:dyDescent="0.2">
      <c r="A10963" s="2"/>
    </row>
    <row r="10964" spans="1:1" x14ac:dyDescent="0.2">
      <c r="A10964" s="2"/>
    </row>
    <row r="10965" spans="1:1" x14ac:dyDescent="0.2">
      <c r="A10965" s="2"/>
    </row>
    <row r="10966" spans="1:1" x14ac:dyDescent="0.2">
      <c r="A10966" s="2"/>
    </row>
    <row r="10967" spans="1:1" x14ac:dyDescent="0.2">
      <c r="A10967" s="2"/>
    </row>
    <row r="10968" spans="1:1" x14ac:dyDescent="0.2">
      <c r="A10968" s="2"/>
    </row>
    <row r="10969" spans="1:1" x14ac:dyDescent="0.2">
      <c r="A10969" s="2"/>
    </row>
    <row r="10970" spans="1:1" x14ac:dyDescent="0.2">
      <c r="A10970" s="2"/>
    </row>
    <row r="10971" spans="1:1" x14ac:dyDescent="0.2">
      <c r="A10971" s="2"/>
    </row>
    <row r="10972" spans="1:1" x14ac:dyDescent="0.2">
      <c r="A10972" s="2"/>
    </row>
    <row r="10973" spans="1:1" x14ac:dyDescent="0.2">
      <c r="A10973" s="2"/>
    </row>
    <row r="10974" spans="1:1" x14ac:dyDescent="0.2">
      <c r="A10974" s="2"/>
    </row>
    <row r="10975" spans="1:1" x14ac:dyDescent="0.2">
      <c r="A10975" s="2"/>
    </row>
    <row r="10976" spans="1:1" x14ac:dyDescent="0.2">
      <c r="A10976" s="2"/>
    </row>
    <row r="10977" spans="1:1" x14ac:dyDescent="0.2">
      <c r="A10977" s="2"/>
    </row>
    <row r="10978" spans="1:1" x14ac:dyDescent="0.2">
      <c r="A10978" s="2"/>
    </row>
    <row r="10979" spans="1:1" x14ac:dyDescent="0.2">
      <c r="A10979" s="2"/>
    </row>
    <row r="10980" spans="1:1" x14ac:dyDescent="0.2">
      <c r="A10980" s="2"/>
    </row>
    <row r="10981" spans="1:1" x14ac:dyDescent="0.2">
      <c r="A10981" s="2"/>
    </row>
    <row r="10982" spans="1:1" x14ac:dyDescent="0.2">
      <c r="A10982" s="2"/>
    </row>
    <row r="10983" spans="1:1" x14ac:dyDescent="0.2">
      <c r="A10983" s="2"/>
    </row>
    <row r="10984" spans="1:1" x14ac:dyDescent="0.2">
      <c r="A10984" s="2"/>
    </row>
    <row r="10985" spans="1:1" x14ac:dyDescent="0.2">
      <c r="A10985" s="2"/>
    </row>
    <row r="10986" spans="1:1" x14ac:dyDescent="0.2">
      <c r="A10986" s="2"/>
    </row>
    <row r="10987" spans="1:1" x14ac:dyDescent="0.2">
      <c r="A10987" s="2"/>
    </row>
    <row r="10988" spans="1:1" x14ac:dyDescent="0.2">
      <c r="A10988" s="2"/>
    </row>
    <row r="10989" spans="1:1" x14ac:dyDescent="0.2">
      <c r="A10989" s="2"/>
    </row>
    <row r="10990" spans="1:1" x14ac:dyDescent="0.2">
      <c r="A10990" s="2"/>
    </row>
    <row r="10991" spans="1:1" x14ac:dyDescent="0.2">
      <c r="A10991" s="2"/>
    </row>
    <row r="10992" spans="1:1" x14ac:dyDescent="0.2">
      <c r="A10992" s="2"/>
    </row>
    <row r="10993" spans="1:1" x14ac:dyDescent="0.2">
      <c r="A10993" s="2"/>
    </row>
    <row r="10994" spans="1:1" x14ac:dyDescent="0.2">
      <c r="A10994" s="2"/>
    </row>
    <row r="10995" spans="1:1" x14ac:dyDescent="0.2">
      <c r="A10995" s="2"/>
    </row>
    <row r="10996" spans="1:1" x14ac:dyDescent="0.2">
      <c r="A10996" s="2"/>
    </row>
    <row r="10997" spans="1:1" x14ac:dyDescent="0.2">
      <c r="A10997" s="2"/>
    </row>
    <row r="10998" spans="1:1" x14ac:dyDescent="0.2">
      <c r="A10998" s="2"/>
    </row>
    <row r="10999" spans="1:1" x14ac:dyDescent="0.2">
      <c r="A10999" s="2"/>
    </row>
    <row r="11000" spans="1:1" x14ac:dyDescent="0.2">
      <c r="A11000" s="2"/>
    </row>
    <row r="11001" spans="1:1" x14ac:dyDescent="0.2">
      <c r="A11001" s="2"/>
    </row>
    <row r="11002" spans="1:1" x14ac:dyDescent="0.2">
      <c r="A11002" s="2"/>
    </row>
    <row r="11003" spans="1:1" x14ac:dyDescent="0.2">
      <c r="A11003" s="2"/>
    </row>
    <row r="11004" spans="1:1" x14ac:dyDescent="0.2">
      <c r="A11004" s="2"/>
    </row>
    <row r="11005" spans="1:1" x14ac:dyDescent="0.2">
      <c r="A11005" s="2"/>
    </row>
    <row r="11006" spans="1:1" x14ac:dyDescent="0.2">
      <c r="A11006" s="2"/>
    </row>
    <row r="11007" spans="1:1" x14ac:dyDescent="0.2">
      <c r="A11007" s="2"/>
    </row>
    <row r="11008" spans="1:1" x14ac:dyDescent="0.2">
      <c r="A11008" s="2"/>
    </row>
    <row r="11009" spans="1:1" x14ac:dyDescent="0.2">
      <c r="A11009" s="2"/>
    </row>
    <row r="11010" spans="1:1" x14ac:dyDescent="0.2">
      <c r="A11010" s="2"/>
    </row>
    <row r="11011" spans="1:1" x14ac:dyDescent="0.2">
      <c r="A11011" s="2"/>
    </row>
    <row r="11012" spans="1:1" x14ac:dyDescent="0.2">
      <c r="A11012" s="2"/>
    </row>
    <row r="11013" spans="1:1" x14ac:dyDescent="0.2">
      <c r="A11013" s="2"/>
    </row>
    <row r="11014" spans="1:1" x14ac:dyDescent="0.2">
      <c r="A11014" s="2"/>
    </row>
    <row r="11015" spans="1:1" x14ac:dyDescent="0.2">
      <c r="A11015" s="2"/>
    </row>
    <row r="11016" spans="1:1" x14ac:dyDescent="0.2">
      <c r="A11016" s="2"/>
    </row>
    <row r="11017" spans="1:1" x14ac:dyDescent="0.2">
      <c r="A11017" s="2"/>
    </row>
    <row r="11018" spans="1:1" x14ac:dyDescent="0.2">
      <c r="A11018" s="2"/>
    </row>
    <row r="11019" spans="1:1" x14ac:dyDescent="0.2">
      <c r="A11019" s="2"/>
    </row>
    <row r="11020" spans="1:1" x14ac:dyDescent="0.2">
      <c r="A11020" s="2"/>
    </row>
    <row r="11021" spans="1:1" x14ac:dyDescent="0.2">
      <c r="A11021" s="2"/>
    </row>
    <row r="11022" spans="1:1" x14ac:dyDescent="0.2">
      <c r="A11022" s="2"/>
    </row>
    <row r="11023" spans="1:1" x14ac:dyDescent="0.2">
      <c r="A11023" s="2"/>
    </row>
    <row r="11024" spans="1:1" x14ac:dyDescent="0.2">
      <c r="A11024" s="2"/>
    </row>
    <row r="11025" spans="1:1" x14ac:dyDescent="0.2">
      <c r="A11025" s="2"/>
    </row>
    <row r="11026" spans="1:1" x14ac:dyDescent="0.2">
      <c r="A11026" s="2"/>
    </row>
    <row r="11027" spans="1:1" x14ac:dyDescent="0.2">
      <c r="A11027" s="2"/>
    </row>
    <row r="11028" spans="1:1" x14ac:dyDescent="0.2">
      <c r="A11028" s="2"/>
    </row>
    <row r="11029" spans="1:1" x14ac:dyDescent="0.2">
      <c r="A11029" s="2"/>
    </row>
    <row r="11030" spans="1:1" x14ac:dyDescent="0.2">
      <c r="A11030" s="2"/>
    </row>
    <row r="11031" spans="1:1" x14ac:dyDescent="0.2">
      <c r="A11031" s="2"/>
    </row>
    <row r="11032" spans="1:1" x14ac:dyDescent="0.2">
      <c r="A11032" s="2"/>
    </row>
    <row r="11033" spans="1:1" x14ac:dyDescent="0.2">
      <c r="A11033" s="2"/>
    </row>
    <row r="11034" spans="1:1" x14ac:dyDescent="0.2">
      <c r="A11034" s="2"/>
    </row>
    <row r="11035" spans="1:1" x14ac:dyDescent="0.2">
      <c r="A11035" s="2"/>
    </row>
    <row r="11036" spans="1:1" x14ac:dyDescent="0.2">
      <c r="A11036" s="2"/>
    </row>
    <row r="11037" spans="1:1" x14ac:dyDescent="0.2">
      <c r="A11037" s="2"/>
    </row>
    <row r="11038" spans="1:1" x14ac:dyDescent="0.2">
      <c r="A11038" s="2"/>
    </row>
    <row r="11039" spans="1:1" x14ac:dyDescent="0.2">
      <c r="A11039" s="2"/>
    </row>
    <row r="11040" spans="1:1" x14ac:dyDescent="0.2">
      <c r="A11040" s="2"/>
    </row>
    <row r="11041" spans="1:1" x14ac:dyDescent="0.2">
      <c r="A11041" s="2"/>
    </row>
    <row r="11042" spans="1:1" x14ac:dyDescent="0.2">
      <c r="A11042" s="2"/>
    </row>
    <row r="11043" spans="1:1" x14ac:dyDescent="0.2">
      <c r="A11043" s="2"/>
    </row>
    <row r="11044" spans="1:1" x14ac:dyDescent="0.2">
      <c r="A11044" s="2"/>
    </row>
    <row r="11045" spans="1:1" x14ac:dyDescent="0.2">
      <c r="A11045" s="2"/>
    </row>
    <row r="11046" spans="1:1" x14ac:dyDescent="0.2">
      <c r="A11046" s="2"/>
    </row>
    <row r="11047" spans="1:1" x14ac:dyDescent="0.2">
      <c r="A11047" s="2"/>
    </row>
    <row r="11048" spans="1:1" x14ac:dyDescent="0.2">
      <c r="A11048" s="2"/>
    </row>
    <row r="11049" spans="1:1" x14ac:dyDescent="0.2">
      <c r="A11049" s="2"/>
    </row>
    <row r="11050" spans="1:1" x14ac:dyDescent="0.2">
      <c r="A11050" s="2"/>
    </row>
    <row r="11051" spans="1:1" x14ac:dyDescent="0.2">
      <c r="A11051" s="2"/>
    </row>
    <row r="11052" spans="1:1" x14ac:dyDescent="0.2">
      <c r="A11052" s="2"/>
    </row>
    <row r="11053" spans="1:1" x14ac:dyDescent="0.2">
      <c r="A11053" s="2"/>
    </row>
    <row r="11054" spans="1:1" x14ac:dyDescent="0.2">
      <c r="A11054" s="2"/>
    </row>
    <row r="11055" spans="1:1" x14ac:dyDescent="0.2">
      <c r="A11055" s="2"/>
    </row>
    <row r="11056" spans="1:1" x14ac:dyDescent="0.2">
      <c r="A11056" s="2"/>
    </row>
    <row r="11057" spans="1:1" x14ac:dyDescent="0.2">
      <c r="A11057" s="2"/>
    </row>
    <row r="11058" spans="1:1" x14ac:dyDescent="0.2">
      <c r="A11058" s="2"/>
    </row>
    <row r="11059" spans="1:1" x14ac:dyDescent="0.2">
      <c r="A11059" s="2"/>
    </row>
    <row r="11060" spans="1:1" x14ac:dyDescent="0.2">
      <c r="A11060" s="2"/>
    </row>
    <row r="11061" spans="1:1" x14ac:dyDescent="0.2">
      <c r="A11061" s="2"/>
    </row>
    <row r="11062" spans="1:1" x14ac:dyDescent="0.2">
      <c r="A11062" s="2"/>
    </row>
    <row r="11063" spans="1:1" x14ac:dyDescent="0.2">
      <c r="A11063" s="2"/>
    </row>
    <row r="11064" spans="1:1" x14ac:dyDescent="0.2">
      <c r="A11064" s="2"/>
    </row>
    <row r="11065" spans="1:1" x14ac:dyDescent="0.2">
      <c r="A11065" s="2"/>
    </row>
    <row r="11066" spans="1:1" x14ac:dyDescent="0.2">
      <c r="A11066" s="2"/>
    </row>
    <row r="11067" spans="1:1" x14ac:dyDescent="0.2">
      <c r="A11067" s="2"/>
    </row>
    <row r="11068" spans="1:1" x14ac:dyDescent="0.2">
      <c r="A11068" s="2"/>
    </row>
    <row r="11069" spans="1:1" x14ac:dyDescent="0.2">
      <c r="A11069" s="2"/>
    </row>
    <row r="11070" spans="1:1" x14ac:dyDescent="0.2">
      <c r="A11070" s="2"/>
    </row>
    <row r="11071" spans="1:1" x14ac:dyDescent="0.2">
      <c r="A11071" s="2"/>
    </row>
    <row r="11072" spans="1:1" x14ac:dyDescent="0.2">
      <c r="A11072" s="2"/>
    </row>
    <row r="11073" spans="1:1" x14ac:dyDescent="0.2">
      <c r="A11073" s="2"/>
    </row>
    <row r="11074" spans="1:1" x14ac:dyDescent="0.2">
      <c r="A11074" s="2"/>
    </row>
    <row r="11075" spans="1:1" x14ac:dyDescent="0.2">
      <c r="A11075" s="2"/>
    </row>
    <row r="11076" spans="1:1" x14ac:dyDescent="0.2">
      <c r="A11076" s="2"/>
    </row>
    <row r="11077" spans="1:1" x14ac:dyDescent="0.2">
      <c r="A11077" s="2"/>
    </row>
    <row r="11078" spans="1:1" x14ac:dyDescent="0.2">
      <c r="A11078" s="2"/>
    </row>
    <row r="11079" spans="1:1" x14ac:dyDescent="0.2">
      <c r="A11079" s="2"/>
    </row>
    <row r="11080" spans="1:1" x14ac:dyDescent="0.2">
      <c r="A11080" s="2"/>
    </row>
    <row r="11081" spans="1:1" x14ac:dyDescent="0.2">
      <c r="A11081" s="2"/>
    </row>
    <row r="11082" spans="1:1" x14ac:dyDescent="0.2">
      <c r="A11082" s="2"/>
    </row>
    <row r="11083" spans="1:1" x14ac:dyDescent="0.2">
      <c r="A11083" s="2"/>
    </row>
    <row r="11084" spans="1:1" x14ac:dyDescent="0.2">
      <c r="A11084" s="2"/>
    </row>
    <row r="11085" spans="1:1" x14ac:dyDescent="0.2">
      <c r="A11085" s="2"/>
    </row>
    <row r="11086" spans="1:1" x14ac:dyDescent="0.2">
      <c r="A11086" s="2"/>
    </row>
    <row r="11087" spans="1:1" x14ac:dyDescent="0.2">
      <c r="A11087" s="2"/>
    </row>
    <row r="11088" spans="1:1" x14ac:dyDescent="0.2">
      <c r="A11088" s="2"/>
    </row>
    <row r="11089" spans="1:1" x14ac:dyDescent="0.2">
      <c r="A11089" s="2"/>
    </row>
    <row r="11090" spans="1:1" x14ac:dyDescent="0.2">
      <c r="A11090" s="2"/>
    </row>
    <row r="11091" spans="1:1" x14ac:dyDescent="0.2">
      <c r="A11091" s="2"/>
    </row>
    <row r="11092" spans="1:1" x14ac:dyDescent="0.2">
      <c r="A11092" s="2"/>
    </row>
    <row r="11093" spans="1:1" x14ac:dyDescent="0.2">
      <c r="A11093" s="2"/>
    </row>
    <row r="11094" spans="1:1" x14ac:dyDescent="0.2">
      <c r="A11094" s="2"/>
    </row>
    <row r="11095" spans="1:1" x14ac:dyDescent="0.2">
      <c r="A11095" s="2"/>
    </row>
    <row r="11096" spans="1:1" x14ac:dyDescent="0.2">
      <c r="A11096" s="2"/>
    </row>
    <row r="11097" spans="1:1" x14ac:dyDescent="0.2">
      <c r="A11097" s="2"/>
    </row>
    <row r="11098" spans="1:1" x14ac:dyDescent="0.2">
      <c r="A11098" s="2"/>
    </row>
    <row r="11099" spans="1:1" x14ac:dyDescent="0.2">
      <c r="A11099" s="2"/>
    </row>
    <row r="11100" spans="1:1" x14ac:dyDescent="0.2">
      <c r="A11100" s="2"/>
    </row>
    <row r="11101" spans="1:1" x14ac:dyDescent="0.2">
      <c r="A11101" s="2"/>
    </row>
    <row r="11102" spans="1:1" x14ac:dyDescent="0.2">
      <c r="A11102" s="2"/>
    </row>
    <row r="11103" spans="1:1" x14ac:dyDescent="0.2">
      <c r="A11103" s="2"/>
    </row>
    <row r="11104" spans="1:1" x14ac:dyDescent="0.2">
      <c r="A11104" s="2"/>
    </row>
    <row r="11105" spans="1:1" x14ac:dyDescent="0.2">
      <c r="A11105" s="2"/>
    </row>
    <row r="11106" spans="1:1" x14ac:dyDescent="0.2">
      <c r="A11106" s="2"/>
    </row>
    <row r="11107" spans="1:1" x14ac:dyDescent="0.2">
      <c r="A11107" s="2"/>
    </row>
    <row r="11108" spans="1:1" x14ac:dyDescent="0.2">
      <c r="A11108" s="2"/>
    </row>
    <row r="11109" spans="1:1" x14ac:dyDescent="0.2">
      <c r="A11109" s="2"/>
    </row>
    <row r="11110" spans="1:1" x14ac:dyDescent="0.2">
      <c r="A11110" s="2"/>
    </row>
    <row r="11111" spans="1:1" x14ac:dyDescent="0.2">
      <c r="A11111" s="2"/>
    </row>
    <row r="11112" spans="1:1" x14ac:dyDescent="0.2">
      <c r="A11112" s="2"/>
    </row>
    <row r="11113" spans="1:1" x14ac:dyDescent="0.2">
      <c r="A11113" s="2"/>
    </row>
    <row r="11114" spans="1:1" x14ac:dyDescent="0.2">
      <c r="A11114" s="2"/>
    </row>
    <row r="11115" spans="1:1" x14ac:dyDescent="0.2">
      <c r="A11115" s="2"/>
    </row>
    <row r="11116" spans="1:1" x14ac:dyDescent="0.2">
      <c r="A11116" s="2"/>
    </row>
    <row r="11117" spans="1:1" x14ac:dyDescent="0.2">
      <c r="A11117" s="2"/>
    </row>
    <row r="11118" spans="1:1" x14ac:dyDescent="0.2">
      <c r="A11118" s="2"/>
    </row>
    <row r="11119" spans="1:1" x14ac:dyDescent="0.2">
      <c r="A11119" s="2"/>
    </row>
    <row r="11120" spans="1:1" x14ac:dyDescent="0.2">
      <c r="A11120" s="2"/>
    </row>
    <row r="11121" spans="1:1" x14ac:dyDescent="0.2">
      <c r="A11121" s="2"/>
    </row>
    <row r="11122" spans="1:1" x14ac:dyDescent="0.2">
      <c r="A11122" s="2"/>
    </row>
    <row r="11123" spans="1:1" x14ac:dyDescent="0.2">
      <c r="A11123" s="2"/>
    </row>
    <row r="11124" spans="1:1" x14ac:dyDescent="0.2">
      <c r="A11124" s="2"/>
    </row>
    <row r="11125" spans="1:1" x14ac:dyDescent="0.2">
      <c r="A11125" s="2"/>
    </row>
    <row r="11126" spans="1:1" x14ac:dyDescent="0.2">
      <c r="A11126" s="2"/>
    </row>
    <row r="11127" spans="1:1" x14ac:dyDescent="0.2">
      <c r="A11127" s="2"/>
    </row>
    <row r="11128" spans="1:1" x14ac:dyDescent="0.2">
      <c r="A11128" s="2"/>
    </row>
    <row r="11129" spans="1:1" x14ac:dyDescent="0.2">
      <c r="A11129" s="2"/>
    </row>
    <row r="11130" spans="1:1" x14ac:dyDescent="0.2">
      <c r="A11130" s="2"/>
    </row>
    <row r="11131" spans="1:1" x14ac:dyDescent="0.2">
      <c r="A11131" s="2"/>
    </row>
    <row r="11132" spans="1:1" x14ac:dyDescent="0.2">
      <c r="A11132" s="2"/>
    </row>
    <row r="11133" spans="1:1" x14ac:dyDescent="0.2">
      <c r="A11133" s="2"/>
    </row>
    <row r="11134" spans="1:1" x14ac:dyDescent="0.2">
      <c r="A11134" s="2"/>
    </row>
    <row r="11135" spans="1:1" x14ac:dyDescent="0.2">
      <c r="A11135" s="2"/>
    </row>
    <row r="11136" spans="1:1" x14ac:dyDescent="0.2">
      <c r="A11136" s="2"/>
    </row>
    <row r="11137" spans="1:1" x14ac:dyDescent="0.2">
      <c r="A11137" s="2"/>
    </row>
    <row r="11138" spans="1:1" x14ac:dyDescent="0.2">
      <c r="A11138" s="2"/>
    </row>
    <row r="11139" spans="1:1" x14ac:dyDescent="0.2">
      <c r="A11139" s="2"/>
    </row>
    <row r="11140" spans="1:1" x14ac:dyDescent="0.2">
      <c r="A11140" s="2"/>
    </row>
    <row r="11141" spans="1:1" x14ac:dyDescent="0.2">
      <c r="A11141" s="2"/>
    </row>
    <row r="11142" spans="1:1" x14ac:dyDescent="0.2">
      <c r="A11142" s="2"/>
    </row>
    <row r="11143" spans="1:1" x14ac:dyDescent="0.2">
      <c r="A11143" s="2"/>
    </row>
    <row r="11144" spans="1:1" x14ac:dyDescent="0.2">
      <c r="A11144" s="2"/>
    </row>
    <row r="11145" spans="1:1" x14ac:dyDescent="0.2">
      <c r="A11145" s="2"/>
    </row>
    <row r="11146" spans="1:1" x14ac:dyDescent="0.2">
      <c r="A11146" s="2"/>
    </row>
    <row r="11147" spans="1:1" x14ac:dyDescent="0.2">
      <c r="A11147" s="2"/>
    </row>
    <row r="11148" spans="1:1" x14ac:dyDescent="0.2">
      <c r="A11148" s="2"/>
    </row>
    <row r="11149" spans="1:1" x14ac:dyDescent="0.2">
      <c r="A11149" s="2"/>
    </row>
    <row r="11150" spans="1:1" x14ac:dyDescent="0.2">
      <c r="A11150" s="2"/>
    </row>
    <row r="11151" spans="1:1" x14ac:dyDescent="0.2">
      <c r="A11151" s="2"/>
    </row>
    <row r="11152" spans="1:1" x14ac:dyDescent="0.2">
      <c r="A11152" s="2"/>
    </row>
    <row r="11153" spans="1:1" x14ac:dyDescent="0.2">
      <c r="A11153" s="2"/>
    </row>
    <row r="11154" spans="1:1" x14ac:dyDescent="0.2">
      <c r="A11154" s="2"/>
    </row>
    <row r="11155" spans="1:1" x14ac:dyDescent="0.2">
      <c r="A11155" s="2"/>
    </row>
    <row r="11156" spans="1:1" x14ac:dyDescent="0.2">
      <c r="A11156" s="2"/>
    </row>
    <row r="11157" spans="1:1" x14ac:dyDescent="0.2">
      <c r="A11157" s="2"/>
    </row>
    <row r="11158" spans="1:1" x14ac:dyDescent="0.2">
      <c r="A11158" s="2"/>
    </row>
    <row r="11159" spans="1:1" x14ac:dyDescent="0.2">
      <c r="A11159" s="2"/>
    </row>
    <row r="11160" spans="1:1" x14ac:dyDescent="0.2">
      <c r="A11160" s="2"/>
    </row>
    <row r="11161" spans="1:1" x14ac:dyDescent="0.2">
      <c r="A11161" s="2"/>
    </row>
    <row r="11162" spans="1:1" x14ac:dyDescent="0.2">
      <c r="A11162" s="2"/>
    </row>
    <row r="11163" spans="1:1" x14ac:dyDescent="0.2">
      <c r="A11163" s="2"/>
    </row>
    <row r="11164" spans="1:1" x14ac:dyDescent="0.2">
      <c r="A11164" s="2"/>
    </row>
    <row r="11165" spans="1:1" x14ac:dyDescent="0.2">
      <c r="A11165" s="2"/>
    </row>
    <row r="11166" spans="1:1" x14ac:dyDescent="0.2">
      <c r="A11166" s="2"/>
    </row>
    <row r="11167" spans="1:1" x14ac:dyDescent="0.2">
      <c r="A11167" s="2"/>
    </row>
    <row r="11168" spans="1:1" x14ac:dyDescent="0.2">
      <c r="A11168" s="2"/>
    </row>
    <row r="11169" spans="1:1" x14ac:dyDescent="0.2">
      <c r="A11169" s="2"/>
    </row>
    <row r="11170" spans="1:1" x14ac:dyDescent="0.2">
      <c r="A11170" s="2"/>
    </row>
    <row r="11171" spans="1:1" x14ac:dyDescent="0.2">
      <c r="A11171" s="2"/>
    </row>
    <row r="11172" spans="1:1" x14ac:dyDescent="0.2">
      <c r="A11172" s="2"/>
    </row>
    <row r="11173" spans="1:1" x14ac:dyDescent="0.2">
      <c r="A11173" s="2"/>
    </row>
    <row r="11174" spans="1:1" x14ac:dyDescent="0.2">
      <c r="A11174" s="2"/>
    </row>
    <row r="11175" spans="1:1" x14ac:dyDescent="0.2">
      <c r="A11175" s="2"/>
    </row>
    <row r="11176" spans="1:1" x14ac:dyDescent="0.2">
      <c r="A11176" s="2"/>
    </row>
    <row r="11177" spans="1:1" x14ac:dyDescent="0.2">
      <c r="A11177" s="2"/>
    </row>
    <row r="11178" spans="1:1" x14ac:dyDescent="0.2">
      <c r="A11178" s="2"/>
    </row>
    <row r="11179" spans="1:1" x14ac:dyDescent="0.2">
      <c r="A11179" s="2"/>
    </row>
    <row r="11180" spans="1:1" x14ac:dyDescent="0.2">
      <c r="A11180" s="2"/>
    </row>
    <row r="11181" spans="1:1" x14ac:dyDescent="0.2">
      <c r="A11181" s="2"/>
    </row>
    <row r="11182" spans="1:1" x14ac:dyDescent="0.2">
      <c r="A11182" s="2"/>
    </row>
    <row r="11183" spans="1:1" x14ac:dyDescent="0.2">
      <c r="A11183" s="2"/>
    </row>
    <row r="11184" spans="1:1" x14ac:dyDescent="0.2">
      <c r="A11184" s="2"/>
    </row>
    <row r="11185" spans="1:1" x14ac:dyDescent="0.2">
      <c r="A11185" s="2"/>
    </row>
    <row r="11186" spans="1:1" x14ac:dyDescent="0.2">
      <c r="A11186" s="2"/>
    </row>
    <row r="11187" spans="1:1" x14ac:dyDescent="0.2">
      <c r="A11187" s="2"/>
    </row>
    <row r="11188" spans="1:1" x14ac:dyDescent="0.2">
      <c r="A11188" s="2"/>
    </row>
    <row r="11189" spans="1:1" x14ac:dyDescent="0.2">
      <c r="A11189" s="2"/>
    </row>
    <row r="11190" spans="1:1" x14ac:dyDescent="0.2">
      <c r="A11190" s="2"/>
    </row>
    <row r="11191" spans="1:1" x14ac:dyDescent="0.2">
      <c r="A11191" s="2"/>
    </row>
    <row r="11192" spans="1:1" x14ac:dyDescent="0.2">
      <c r="A11192" s="2"/>
    </row>
    <row r="11193" spans="1:1" x14ac:dyDescent="0.2">
      <c r="A11193" s="2"/>
    </row>
    <row r="11194" spans="1:1" x14ac:dyDescent="0.2">
      <c r="A11194" s="2"/>
    </row>
    <row r="11195" spans="1:1" x14ac:dyDescent="0.2">
      <c r="A11195" s="2"/>
    </row>
    <row r="11196" spans="1:1" x14ac:dyDescent="0.2">
      <c r="A11196" s="2"/>
    </row>
    <row r="11197" spans="1:1" x14ac:dyDescent="0.2">
      <c r="A11197" s="2"/>
    </row>
    <row r="11198" spans="1:1" x14ac:dyDescent="0.2">
      <c r="A11198" s="2"/>
    </row>
    <row r="11199" spans="1:1" x14ac:dyDescent="0.2">
      <c r="A11199" s="2"/>
    </row>
    <row r="11200" spans="1:1" x14ac:dyDescent="0.2">
      <c r="A11200" s="2"/>
    </row>
    <row r="11201" spans="1:1" x14ac:dyDescent="0.2">
      <c r="A11201" s="2"/>
    </row>
    <row r="11202" spans="1:1" x14ac:dyDescent="0.2">
      <c r="A11202" s="2"/>
    </row>
    <row r="11203" spans="1:1" x14ac:dyDescent="0.2">
      <c r="A11203" s="2"/>
    </row>
    <row r="11204" spans="1:1" x14ac:dyDescent="0.2">
      <c r="A11204" s="2"/>
    </row>
    <row r="11205" spans="1:1" x14ac:dyDescent="0.2">
      <c r="A11205" s="2"/>
    </row>
    <row r="11206" spans="1:1" x14ac:dyDescent="0.2">
      <c r="A11206" s="2"/>
    </row>
    <row r="11207" spans="1:1" x14ac:dyDescent="0.2">
      <c r="A11207" s="2"/>
    </row>
    <row r="11208" spans="1:1" x14ac:dyDescent="0.2">
      <c r="A11208" s="2"/>
    </row>
    <row r="11209" spans="1:1" x14ac:dyDescent="0.2">
      <c r="A11209" s="2"/>
    </row>
    <row r="11210" spans="1:1" x14ac:dyDescent="0.2">
      <c r="A11210" s="2"/>
    </row>
    <row r="11211" spans="1:1" x14ac:dyDescent="0.2">
      <c r="A11211" s="2"/>
    </row>
    <row r="11212" spans="1:1" x14ac:dyDescent="0.2">
      <c r="A11212" s="2"/>
    </row>
    <row r="11213" spans="1:1" x14ac:dyDescent="0.2">
      <c r="A11213" s="2"/>
    </row>
    <row r="11214" spans="1:1" x14ac:dyDescent="0.2">
      <c r="A11214" s="2"/>
    </row>
    <row r="11215" spans="1:1" x14ac:dyDescent="0.2">
      <c r="A11215" s="2"/>
    </row>
    <row r="11216" spans="1:1" x14ac:dyDescent="0.2">
      <c r="A11216" s="2"/>
    </row>
    <row r="11217" spans="1:1" x14ac:dyDescent="0.2">
      <c r="A11217" s="2"/>
    </row>
    <row r="11218" spans="1:1" x14ac:dyDescent="0.2">
      <c r="A11218" s="2"/>
    </row>
    <row r="11219" spans="1:1" x14ac:dyDescent="0.2">
      <c r="A11219" s="2"/>
    </row>
    <row r="11220" spans="1:1" x14ac:dyDescent="0.2">
      <c r="A11220" s="2"/>
    </row>
    <row r="11221" spans="1:1" x14ac:dyDescent="0.2">
      <c r="A11221" s="2"/>
    </row>
    <row r="11222" spans="1:1" x14ac:dyDescent="0.2">
      <c r="A11222" s="2"/>
    </row>
    <row r="11223" spans="1:1" x14ac:dyDescent="0.2">
      <c r="A11223" s="2"/>
    </row>
    <row r="11224" spans="1:1" x14ac:dyDescent="0.2">
      <c r="A11224" s="2"/>
    </row>
    <row r="11225" spans="1:1" x14ac:dyDescent="0.2">
      <c r="A11225" s="2"/>
    </row>
    <row r="11226" spans="1:1" x14ac:dyDescent="0.2">
      <c r="A11226" s="2"/>
    </row>
    <row r="11227" spans="1:1" x14ac:dyDescent="0.2">
      <c r="A11227" s="2"/>
    </row>
    <row r="11228" spans="1:1" x14ac:dyDescent="0.2">
      <c r="A11228" s="2"/>
    </row>
    <row r="11229" spans="1:1" x14ac:dyDescent="0.2">
      <c r="A11229" s="2"/>
    </row>
    <row r="11230" spans="1:1" x14ac:dyDescent="0.2">
      <c r="A11230" s="2"/>
    </row>
    <row r="11231" spans="1:1" x14ac:dyDescent="0.2">
      <c r="A11231" s="2"/>
    </row>
    <row r="11232" spans="1:1" x14ac:dyDescent="0.2">
      <c r="A11232" s="2"/>
    </row>
    <row r="11233" spans="1:1" x14ac:dyDescent="0.2">
      <c r="A11233" s="2"/>
    </row>
    <row r="11234" spans="1:1" x14ac:dyDescent="0.2">
      <c r="A11234" s="2"/>
    </row>
    <row r="11235" spans="1:1" x14ac:dyDescent="0.2">
      <c r="A11235" s="2"/>
    </row>
    <row r="11236" spans="1:1" x14ac:dyDescent="0.2">
      <c r="A11236" s="2"/>
    </row>
    <row r="11237" spans="1:1" x14ac:dyDescent="0.2">
      <c r="A11237" s="2"/>
    </row>
    <row r="11238" spans="1:1" x14ac:dyDescent="0.2">
      <c r="A11238" s="2"/>
    </row>
    <row r="11239" spans="1:1" x14ac:dyDescent="0.2">
      <c r="A11239" s="2"/>
    </row>
    <row r="11240" spans="1:1" x14ac:dyDescent="0.2">
      <c r="A11240" s="2"/>
    </row>
    <row r="11241" spans="1:1" x14ac:dyDescent="0.2">
      <c r="A11241" s="2"/>
    </row>
    <row r="11242" spans="1:1" x14ac:dyDescent="0.2">
      <c r="A11242" s="2"/>
    </row>
    <row r="11243" spans="1:1" x14ac:dyDescent="0.2">
      <c r="A11243" s="2"/>
    </row>
    <row r="11244" spans="1:1" x14ac:dyDescent="0.2">
      <c r="A11244" s="2"/>
    </row>
    <row r="11245" spans="1:1" x14ac:dyDescent="0.2">
      <c r="A11245" s="2"/>
    </row>
    <row r="11246" spans="1:1" x14ac:dyDescent="0.2">
      <c r="A11246" s="2"/>
    </row>
    <row r="11247" spans="1:1" x14ac:dyDescent="0.2">
      <c r="A11247" s="2"/>
    </row>
    <row r="11248" spans="1:1" x14ac:dyDescent="0.2">
      <c r="A11248" s="2"/>
    </row>
    <row r="11249" spans="1:1" x14ac:dyDescent="0.2">
      <c r="A11249" s="2"/>
    </row>
    <row r="11250" spans="1:1" x14ac:dyDescent="0.2">
      <c r="A11250" s="2"/>
    </row>
    <row r="11251" spans="1:1" x14ac:dyDescent="0.2">
      <c r="A11251" s="2"/>
    </row>
    <row r="11252" spans="1:1" x14ac:dyDescent="0.2">
      <c r="A11252" s="2"/>
    </row>
    <row r="11253" spans="1:1" x14ac:dyDescent="0.2">
      <c r="A11253" s="2"/>
    </row>
    <row r="11254" spans="1:1" x14ac:dyDescent="0.2">
      <c r="A11254" s="2"/>
    </row>
    <row r="11255" spans="1:1" x14ac:dyDescent="0.2">
      <c r="A11255" s="2"/>
    </row>
    <row r="11256" spans="1:1" x14ac:dyDescent="0.2">
      <c r="A11256" s="2"/>
    </row>
    <row r="11257" spans="1:1" x14ac:dyDescent="0.2">
      <c r="A11257" s="2"/>
    </row>
    <row r="11258" spans="1:1" x14ac:dyDescent="0.2">
      <c r="A11258" s="2"/>
    </row>
    <row r="11259" spans="1:1" x14ac:dyDescent="0.2">
      <c r="A11259" s="2"/>
    </row>
    <row r="11260" spans="1:1" x14ac:dyDescent="0.2">
      <c r="A11260" s="2"/>
    </row>
    <row r="11261" spans="1:1" x14ac:dyDescent="0.2">
      <c r="A11261" s="2"/>
    </row>
    <row r="11262" spans="1:1" x14ac:dyDescent="0.2">
      <c r="A11262" s="2"/>
    </row>
    <row r="11263" spans="1:1" x14ac:dyDescent="0.2">
      <c r="A11263" s="2"/>
    </row>
    <row r="11264" spans="1:1" x14ac:dyDescent="0.2">
      <c r="A11264" s="2"/>
    </row>
    <row r="11265" spans="1:1" x14ac:dyDescent="0.2">
      <c r="A11265" s="2"/>
    </row>
    <row r="11266" spans="1:1" x14ac:dyDescent="0.2">
      <c r="A11266" s="2"/>
    </row>
    <row r="11267" spans="1:1" x14ac:dyDescent="0.2">
      <c r="A11267" s="2"/>
    </row>
    <row r="11268" spans="1:1" x14ac:dyDescent="0.2">
      <c r="A11268" s="2"/>
    </row>
    <row r="11269" spans="1:1" x14ac:dyDescent="0.2">
      <c r="A11269" s="2"/>
    </row>
    <row r="11270" spans="1:1" x14ac:dyDescent="0.2">
      <c r="A11270" s="2"/>
    </row>
    <row r="11271" spans="1:1" x14ac:dyDescent="0.2">
      <c r="A11271" s="2"/>
    </row>
    <row r="11272" spans="1:1" x14ac:dyDescent="0.2">
      <c r="A11272" s="2"/>
    </row>
    <row r="11273" spans="1:1" x14ac:dyDescent="0.2">
      <c r="A11273" s="2"/>
    </row>
    <row r="11274" spans="1:1" x14ac:dyDescent="0.2">
      <c r="A11274" s="2"/>
    </row>
    <row r="11275" spans="1:1" x14ac:dyDescent="0.2">
      <c r="A11275" s="2"/>
    </row>
    <row r="11276" spans="1:1" x14ac:dyDescent="0.2">
      <c r="A11276" s="2"/>
    </row>
    <row r="11277" spans="1:1" x14ac:dyDescent="0.2">
      <c r="A11277" s="2"/>
    </row>
    <row r="11278" spans="1:1" x14ac:dyDescent="0.2">
      <c r="A11278" s="2"/>
    </row>
    <row r="11279" spans="1:1" x14ac:dyDescent="0.2">
      <c r="A11279" s="2"/>
    </row>
    <row r="11280" spans="1:1" x14ac:dyDescent="0.2">
      <c r="A11280" s="2"/>
    </row>
    <row r="11281" spans="1:1" x14ac:dyDescent="0.2">
      <c r="A11281" s="2"/>
    </row>
    <row r="11282" spans="1:1" x14ac:dyDescent="0.2">
      <c r="A11282" s="2"/>
    </row>
    <row r="11283" spans="1:1" x14ac:dyDescent="0.2">
      <c r="A11283" s="2"/>
    </row>
    <row r="11284" spans="1:1" x14ac:dyDescent="0.2">
      <c r="A11284" s="2"/>
    </row>
    <row r="11285" spans="1:1" x14ac:dyDescent="0.2">
      <c r="A11285" s="2"/>
    </row>
    <row r="11286" spans="1:1" x14ac:dyDescent="0.2">
      <c r="A11286" s="2"/>
    </row>
    <row r="11287" spans="1:1" x14ac:dyDescent="0.2">
      <c r="A11287" s="2"/>
    </row>
    <row r="11288" spans="1:1" x14ac:dyDescent="0.2">
      <c r="A11288" s="2"/>
    </row>
    <row r="11289" spans="1:1" x14ac:dyDescent="0.2">
      <c r="A11289" s="2"/>
    </row>
    <row r="11290" spans="1:1" x14ac:dyDescent="0.2">
      <c r="A11290" s="2"/>
    </row>
    <row r="11291" spans="1:1" x14ac:dyDescent="0.2">
      <c r="A11291" s="2"/>
    </row>
    <row r="11292" spans="1:1" x14ac:dyDescent="0.2">
      <c r="A11292" s="2"/>
    </row>
    <row r="11293" spans="1:1" x14ac:dyDescent="0.2">
      <c r="A11293" s="2"/>
    </row>
    <row r="11294" spans="1:1" x14ac:dyDescent="0.2">
      <c r="A11294" s="2"/>
    </row>
    <row r="11295" spans="1:1" x14ac:dyDescent="0.2">
      <c r="A11295" s="2"/>
    </row>
    <row r="11296" spans="1:1" x14ac:dyDescent="0.2">
      <c r="A11296" s="2"/>
    </row>
    <row r="11297" spans="1:1" x14ac:dyDescent="0.2">
      <c r="A11297" s="2"/>
    </row>
    <row r="11298" spans="1:1" x14ac:dyDescent="0.2">
      <c r="A11298" s="2"/>
    </row>
    <row r="11299" spans="1:1" x14ac:dyDescent="0.2">
      <c r="A11299" s="2"/>
    </row>
    <row r="11300" spans="1:1" x14ac:dyDescent="0.2">
      <c r="A11300" s="2"/>
    </row>
    <row r="11301" spans="1:1" x14ac:dyDescent="0.2">
      <c r="A11301" s="2"/>
    </row>
    <row r="11302" spans="1:1" x14ac:dyDescent="0.2">
      <c r="A11302" s="2"/>
    </row>
    <row r="11303" spans="1:1" x14ac:dyDescent="0.2">
      <c r="A11303" s="2"/>
    </row>
    <row r="11304" spans="1:1" x14ac:dyDescent="0.2">
      <c r="A11304" s="2"/>
    </row>
    <row r="11305" spans="1:1" x14ac:dyDescent="0.2">
      <c r="A11305" s="2"/>
    </row>
    <row r="11306" spans="1:1" x14ac:dyDescent="0.2">
      <c r="A11306" s="2"/>
    </row>
    <row r="11307" spans="1:1" x14ac:dyDescent="0.2">
      <c r="A11307" s="2"/>
    </row>
    <row r="11308" spans="1:1" x14ac:dyDescent="0.2">
      <c r="A11308" s="2"/>
    </row>
    <row r="11309" spans="1:1" x14ac:dyDescent="0.2">
      <c r="A11309" s="2"/>
    </row>
    <row r="11310" spans="1:1" x14ac:dyDescent="0.2">
      <c r="A11310" s="2"/>
    </row>
    <row r="11311" spans="1:1" x14ac:dyDescent="0.2">
      <c r="A11311" s="2"/>
    </row>
    <row r="11312" spans="1:1" x14ac:dyDescent="0.2">
      <c r="A11312" s="2"/>
    </row>
    <row r="11313" spans="1:1" x14ac:dyDescent="0.2">
      <c r="A11313" s="2"/>
    </row>
    <row r="11314" spans="1:1" x14ac:dyDescent="0.2">
      <c r="A11314" s="2"/>
    </row>
    <row r="11315" spans="1:1" x14ac:dyDescent="0.2">
      <c r="A11315" s="2"/>
    </row>
    <row r="11316" spans="1:1" x14ac:dyDescent="0.2">
      <c r="A11316" s="2"/>
    </row>
    <row r="11317" spans="1:1" x14ac:dyDescent="0.2">
      <c r="A11317" s="2"/>
    </row>
    <row r="11318" spans="1:1" x14ac:dyDescent="0.2">
      <c r="A11318" s="2"/>
    </row>
    <row r="11319" spans="1:1" x14ac:dyDescent="0.2">
      <c r="A11319" s="2"/>
    </row>
    <row r="11320" spans="1:1" x14ac:dyDescent="0.2">
      <c r="A11320" s="2"/>
    </row>
    <row r="11321" spans="1:1" x14ac:dyDescent="0.2">
      <c r="A11321" s="2"/>
    </row>
    <row r="11322" spans="1:1" x14ac:dyDescent="0.2">
      <c r="A11322" s="2"/>
    </row>
    <row r="11323" spans="1:1" x14ac:dyDescent="0.2">
      <c r="A11323" s="2"/>
    </row>
    <row r="11324" spans="1:1" x14ac:dyDescent="0.2">
      <c r="A11324" s="2"/>
    </row>
    <row r="11325" spans="1:1" x14ac:dyDescent="0.2">
      <c r="A11325" s="2"/>
    </row>
    <row r="11326" spans="1:1" x14ac:dyDescent="0.2">
      <c r="A11326" s="2"/>
    </row>
    <row r="11327" spans="1:1" x14ac:dyDescent="0.2">
      <c r="A11327" s="2"/>
    </row>
    <row r="11328" spans="1:1" x14ac:dyDescent="0.2">
      <c r="A11328" s="2"/>
    </row>
    <row r="11329" spans="1:1" x14ac:dyDescent="0.2">
      <c r="A11329" s="2"/>
    </row>
    <row r="11330" spans="1:1" x14ac:dyDescent="0.2">
      <c r="A11330" s="2"/>
    </row>
    <row r="11331" spans="1:1" x14ac:dyDescent="0.2">
      <c r="A11331" s="2"/>
    </row>
    <row r="11332" spans="1:1" x14ac:dyDescent="0.2">
      <c r="A11332" s="2"/>
    </row>
    <row r="11333" spans="1:1" x14ac:dyDescent="0.2">
      <c r="A11333" s="2"/>
    </row>
    <row r="11334" spans="1:1" x14ac:dyDescent="0.2">
      <c r="A11334" s="2"/>
    </row>
    <row r="11335" spans="1:1" x14ac:dyDescent="0.2">
      <c r="A11335" s="2"/>
    </row>
    <row r="11336" spans="1:1" x14ac:dyDescent="0.2">
      <c r="A11336" s="2"/>
    </row>
    <row r="11337" spans="1:1" x14ac:dyDescent="0.2">
      <c r="A11337" s="2"/>
    </row>
    <row r="11338" spans="1:1" x14ac:dyDescent="0.2">
      <c r="A11338" s="2"/>
    </row>
    <row r="11339" spans="1:1" x14ac:dyDescent="0.2">
      <c r="A11339" s="2"/>
    </row>
    <row r="11340" spans="1:1" x14ac:dyDescent="0.2">
      <c r="A11340" s="2"/>
    </row>
    <row r="11341" spans="1:1" x14ac:dyDescent="0.2">
      <c r="A11341" s="2"/>
    </row>
    <row r="11342" spans="1:1" x14ac:dyDescent="0.2">
      <c r="A11342" s="2"/>
    </row>
    <row r="11343" spans="1:1" x14ac:dyDescent="0.2">
      <c r="A11343" s="2"/>
    </row>
    <row r="11344" spans="1:1" x14ac:dyDescent="0.2">
      <c r="A11344" s="2"/>
    </row>
    <row r="11345" spans="1:1" x14ac:dyDescent="0.2">
      <c r="A11345" s="2"/>
    </row>
    <row r="11346" spans="1:1" x14ac:dyDescent="0.2">
      <c r="A11346" s="2"/>
    </row>
    <row r="11347" spans="1:1" x14ac:dyDescent="0.2">
      <c r="A11347" s="2"/>
    </row>
    <row r="11348" spans="1:1" x14ac:dyDescent="0.2">
      <c r="A11348" s="2"/>
    </row>
    <row r="11349" spans="1:1" x14ac:dyDescent="0.2">
      <c r="A11349" s="2"/>
    </row>
    <row r="11350" spans="1:1" x14ac:dyDescent="0.2">
      <c r="A11350" s="2"/>
    </row>
    <row r="11351" spans="1:1" x14ac:dyDescent="0.2">
      <c r="A11351" s="2"/>
    </row>
    <row r="11352" spans="1:1" x14ac:dyDescent="0.2">
      <c r="A11352" s="2"/>
    </row>
    <row r="11353" spans="1:1" x14ac:dyDescent="0.2">
      <c r="A11353" s="2"/>
    </row>
    <row r="11354" spans="1:1" x14ac:dyDescent="0.2">
      <c r="A11354" s="2"/>
    </row>
    <row r="11355" spans="1:1" x14ac:dyDescent="0.2">
      <c r="A11355" s="2"/>
    </row>
    <row r="11356" spans="1:1" x14ac:dyDescent="0.2">
      <c r="A11356" s="2"/>
    </row>
    <row r="11357" spans="1:1" x14ac:dyDescent="0.2">
      <c r="A11357" s="2"/>
    </row>
    <row r="11358" spans="1:1" x14ac:dyDescent="0.2">
      <c r="A11358" s="2"/>
    </row>
    <row r="11359" spans="1:1" x14ac:dyDescent="0.2">
      <c r="A11359" s="2"/>
    </row>
    <row r="11360" spans="1:1" x14ac:dyDescent="0.2">
      <c r="A11360" s="2"/>
    </row>
    <row r="11361" spans="1:1" x14ac:dyDescent="0.2">
      <c r="A11361" s="2"/>
    </row>
    <row r="11362" spans="1:1" x14ac:dyDescent="0.2">
      <c r="A11362" s="2"/>
    </row>
    <row r="11363" spans="1:1" x14ac:dyDescent="0.2">
      <c r="A11363" s="2"/>
    </row>
    <row r="11364" spans="1:1" x14ac:dyDescent="0.2">
      <c r="A11364" s="2"/>
    </row>
    <row r="11365" spans="1:1" x14ac:dyDescent="0.2">
      <c r="A11365" s="2"/>
    </row>
    <row r="11366" spans="1:1" x14ac:dyDescent="0.2">
      <c r="A11366" s="2"/>
    </row>
    <row r="11367" spans="1:1" x14ac:dyDescent="0.2">
      <c r="A11367" s="2"/>
    </row>
    <row r="11368" spans="1:1" x14ac:dyDescent="0.2">
      <c r="A11368" s="2"/>
    </row>
    <row r="11369" spans="1:1" x14ac:dyDescent="0.2">
      <c r="A11369" s="2"/>
    </row>
    <row r="11370" spans="1:1" x14ac:dyDescent="0.2">
      <c r="A11370" s="2"/>
    </row>
    <row r="11371" spans="1:1" x14ac:dyDescent="0.2">
      <c r="A11371" s="2"/>
    </row>
    <row r="11372" spans="1:1" x14ac:dyDescent="0.2">
      <c r="A11372" s="2"/>
    </row>
    <row r="11373" spans="1:1" x14ac:dyDescent="0.2">
      <c r="A11373" s="2"/>
    </row>
    <row r="11374" spans="1:1" x14ac:dyDescent="0.2">
      <c r="A11374" s="2"/>
    </row>
    <row r="11375" spans="1:1" x14ac:dyDescent="0.2">
      <c r="A11375" s="2"/>
    </row>
    <row r="11376" spans="1:1" x14ac:dyDescent="0.2">
      <c r="A11376" s="2"/>
    </row>
    <row r="11377" spans="1:1" x14ac:dyDescent="0.2">
      <c r="A11377" s="2"/>
    </row>
    <row r="11378" spans="1:1" x14ac:dyDescent="0.2">
      <c r="A11378" s="2"/>
    </row>
    <row r="11379" spans="1:1" x14ac:dyDescent="0.2">
      <c r="A11379" s="2"/>
    </row>
    <row r="11380" spans="1:1" x14ac:dyDescent="0.2">
      <c r="A11380" s="2"/>
    </row>
    <row r="11381" spans="1:1" x14ac:dyDescent="0.2">
      <c r="A11381" s="2"/>
    </row>
    <row r="11382" spans="1:1" x14ac:dyDescent="0.2">
      <c r="A11382" s="2"/>
    </row>
    <row r="11383" spans="1:1" x14ac:dyDescent="0.2">
      <c r="A11383" s="2"/>
    </row>
    <row r="11384" spans="1:1" x14ac:dyDescent="0.2">
      <c r="A11384" s="2"/>
    </row>
    <row r="11385" spans="1:1" x14ac:dyDescent="0.2">
      <c r="A11385" s="2"/>
    </row>
    <row r="11386" spans="1:1" x14ac:dyDescent="0.2">
      <c r="A11386" s="2"/>
    </row>
    <row r="11387" spans="1:1" x14ac:dyDescent="0.2">
      <c r="A11387" s="2"/>
    </row>
    <row r="11388" spans="1:1" x14ac:dyDescent="0.2">
      <c r="A11388" s="2"/>
    </row>
    <row r="11389" spans="1:1" x14ac:dyDescent="0.2">
      <c r="A11389" s="2"/>
    </row>
    <row r="11390" spans="1:1" x14ac:dyDescent="0.2">
      <c r="A11390" s="2"/>
    </row>
    <row r="11391" spans="1:1" x14ac:dyDescent="0.2">
      <c r="A11391" s="2"/>
    </row>
    <row r="11392" spans="1:1" x14ac:dyDescent="0.2">
      <c r="A11392" s="2"/>
    </row>
    <row r="11393" spans="1:1" x14ac:dyDescent="0.2">
      <c r="A11393" s="2"/>
    </row>
    <row r="11394" spans="1:1" x14ac:dyDescent="0.2">
      <c r="A11394" s="2"/>
    </row>
    <row r="11395" spans="1:1" x14ac:dyDescent="0.2">
      <c r="A11395" s="2"/>
    </row>
    <row r="11396" spans="1:1" x14ac:dyDescent="0.2">
      <c r="A11396" s="2"/>
    </row>
    <row r="11397" spans="1:1" x14ac:dyDescent="0.2">
      <c r="A11397" s="2"/>
    </row>
    <row r="11398" spans="1:1" x14ac:dyDescent="0.2">
      <c r="A11398" s="2"/>
    </row>
    <row r="11399" spans="1:1" x14ac:dyDescent="0.2">
      <c r="A11399" s="2"/>
    </row>
    <row r="11400" spans="1:1" x14ac:dyDescent="0.2">
      <c r="A11400" s="2"/>
    </row>
    <row r="11401" spans="1:1" x14ac:dyDescent="0.2">
      <c r="A11401" s="2"/>
    </row>
    <row r="11402" spans="1:1" x14ac:dyDescent="0.2">
      <c r="A11402" s="2"/>
    </row>
    <row r="11403" spans="1:1" x14ac:dyDescent="0.2">
      <c r="A11403" s="2"/>
    </row>
    <row r="11404" spans="1:1" x14ac:dyDescent="0.2">
      <c r="A11404" s="2"/>
    </row>
    <row r="11405" spans="1:1" x14ac:dyDescent="0.2">
      <c r="A11405" s="2"/>
    </row>
    <row r="11406" spans="1:1" x14ac:dyDescent="0.2">
      <c r="A11406" s="2"/>
    </row>
    <row r="11407" spans="1:1" x14ac:dyDescent="0.2">
      <c r="A11407" s="2"/>
    </row>
    <row r="11408" spans="1:1" x14ac:dyDescent="0.2">
      <c r="A11408" s="2"/>
    </row>
    <row r="11409" spans="1:1" x14ac:dyDescent="0.2">
      <c r="A11409" s="2"/>
    </row>
    <row r="11410" spans="1:1" x14ac:dyDescent="0.2">
      <c r="A11410" s="2"/>
    </row>
    <row r="11411" spans="1:1" x14ac:dyDescent="0.2">
      <c r="A11411" s="2"/>
    </row>
    <row r="11412" spans="1:1" x14ac:dyDescent="0.2">
      <c r="A11412" s="2"/>
    </row>
    <row r="11413" spans="1:1" x14ac:dyDescent="0.2">
      <c r="A11413" s="2"/>
    </row>
    <row r="11414" spans="1:1" x14ac:dyDescent="0.2">
      <c r="A11414" s="2"/>
    </row>
    <row r="11415" spans="1:1" x14ac:dyDescent="0.2">
      <c r="A11415" s="2"/>
    </row>
    <row r="11416" spans="1:1" x14ac:dyDescent="0.2">
      <c r="A11416" s="2"/>
    </row>
    <row r="11417" spans="1:1" x14ac:dyDescent="0.2">
      <c r="A11417" s="2"/>
    </row>
    <row r="11418" spans="1:1" x14ac:dyDescent="0.2">
      <c r="A11418" s="2"/>
    </row>
    <row r="11419" spans="1:1" x14ac:dyDescent="0.2">
      <c r="A11419" s="2"/>
    </row>
    <row r="11420" spans="1:1" x14ac:dyDescent="0.2">
      <c r="A11420" s="2"/>
    </row>
    <row r="11421" spans="1:1" x14ac:dyDescent="0.2">
      <c r="A11421" s="2"/>
    </row>
    <row r="11422" spans="1:1" x14ac:dyDescent="0.2">
      <c r="A11422" s="2"/>
    </row>
    <row r="11423" spans="1:1" x14ac:dyDescent="0.2">
      <c r="A11423" s="2"/>
    </row>
    <row r="11424" spans="1:1" x14ac:dyDescent="0.2">
      <c r="A11424" s="2"/>
    </row>
    <row r="11425" spans="1:1" x14ac:dyDescent="0.2">
      <c r="A11425" s="2"/>
    </row>
    <row r="11426" spans="1:1" x14ac:dyDescent="0.2">
      <c r="A11426" s="2"/>
    </row>
    <row r="11427" spans="1:1" x14ac:dyDescent="0.2">
      <c r="A11427" s="2"/>
    </row>
    <row r="11428" spans="1:1" x14ac:dyDescent="0.2">
      <c r="A11428" s="2"/>
    </row>
    <row r="11429" spans="1:1" x14ac:dyDescent="0.2">
      <c r="A11429" s="2"/>
    </row>
    <row r="11430" spans="1:1" x14ac:dyDescent="0.2">
      <c r="A11430" s="2"/>
    </row>
    <row r="11431" spans="1:1" x14ac:dyDescent="0.2">
      <c r="A11431" s="2"/>
    </row>
    <row r="11432" spans="1:1" x14ac:dyDescent="0.2">
      <c r="A11432" s="2"/>
    </row>
    <row r="11433" spans="1:1" x14ac:dyDescent="0.2">
      <c r="A11433" s="2"/>
    </row>
    <row r="11434" spans="1:1" x14ac:dyDescent="0.2">
      <c r="A11434" s="2"/>
    </row>
    <row r="11435" spans="1:1" x14ac:dyDescent="0.2">
      <c r="A11435" s="2"/>
    </row>
    <row r="11436" spans="1:1" x14ac:dyDescent="0.2">
      <c r="A11436" s="2"/>
    </row>
    <row r="11437" spans="1:1" x14ac:dyDescent="0.2">
      <c r="A11437" s="2"/>
    </row>
    <row r="11438" spans="1:1" x14ac:dyDescent="0.2">
      <c r="A11438" s="2"/>
    </row>
    <row r="11439" spans="1:1" x14ac:dyDescent="0.2">
      <c r="A11439" s="2"/>
    </row>
    <row r="11440" spans="1:1" x14ac:dyDescent="0.2">
      <c r="A11440" s="2"/>
    </row>
    <row r="11441" spans="1:1" x14ac:dyDescent="0.2">
      <c r="A11441" s="2"/>
    </row>
    <row r="11442" spans="1:1" x14ac:dyDescent="0.2">
      <c r="A11442" s="2"/>
    </row>
    <row r="11443" spans="1:1" x14ac:dyDescent="0.2">
      <c r="A11443" s="2"/>
    </row>
    <row r="11444" spans="1:1" x14ac:dyDescent="0.2">
      <c r="A11444" s="2"/>
    </row>
    <row r="11445" spans="1:1" x14ac:dyDescent="0.2">
      <c r="A11445" s="2"/>
    </row>
    <row r="11446" spans="1:1" x14ac:dyDescent="0.2">
      <c r="A11446" s="2"/>
    </row>
    <row r="11447" spans="1:1" x14ac:dyDescent="0.2">
      <c r="A11447" s="2"/>
    </row>
    <row r="11448" spans="1:1" x14ac:dyDescent="0.2">
      <c r="A11448" s="2"/>
    </row>
    <row r="11449" spans="1:1" x14ac:dyDescent="0.2">
      <c r="A11449" s="2"/>
    </row>
    <row r="11450" spans="1:1" x14ac:dyDescent="0.2">
      <c r="A11450" s="2"/>
    </row>
    <row r="11451" spans="1:1" x14ac:dyDescent="0.2">
      <c r="A11451" s="2"/>
    </row>
    <row r="11452" spans="1:1" x14ac:dyDescent="0.2">
      <c r="A11452" s="2"/>
    </row>
    <row r="11453" spans="1:1" x14ac:dyDescent="0.2">
      <c r="A11453" s="2"/>
    </row>
    <row r="11454" spans="1:1" x14ac:dyDescent="0.2">
      <c r="A11454" s="2"/>
    </row>
    <row r="11455" spans="1:1" x14ac:dyDescent="0.2">
      <c r="A11455" s="2"/>
    </row>
    <row r="11456" spans="1:1" x14ac:dyDescent="0.2">
      <c r="A11456" s="2"/>
    </row>
    <row r="11457" spans="1:1" x14ac:dyDescent="0.2">
      <c r="A11457" s="2"/>
    </row>
    <row r="11458" spans="1:1" x14ac:dyDescent="0.2">
      <c r="A11458" s="2"/>
    </row>
    <row r="11459" spans="1:1" x14ac:dyDescent="0.2">
      <c r="A11459" s="2"/>
    </row>
    <row r="11460" spans="1:1" x14ac:dyDescent="0.2">
      <c r="A11460" s="2"/>
    </row>
    <row r="11461" spans="1:1" x14ac:dyDescent="0.2">
      <c r="A11461" s="2"/>
    </row>
    <row r="11462" spans="1:1" x14ac:dyDescent="0.2">
      <c r="A11462" s="2"/>
    </row>
    <row r="11463" spans="1:1" x14ac:dyDescent="0.2">
      <c r="A11463" s="2"/>
    </row>
    <row r="11464" spans="1:1" x14ac:dyDescent="0.2">
      <c r="A11464" s="2"/>
    </row>
    <row r="11465" spans="1:1" x14ac:dyDescent="0.2">
      <c r="A11465" s="2"/>
    </row>
    <row r="11466" spans="1:1" x14ac:dyDescent="0.2">
      <c r="A11466" s="2"/>
    </row>
    <row r="11467" spans="1:1" x14ac:dyDescent="0.2">
      <c r="A11467" s="2"/>
    </row>
    <row r="11468" spans="1:1" x14ac:dyDescent="0.2">
      <c r="A11468" s="2"/>
    </row>
    <row r="11469" spans="1:1" x14ac:dyDescent="0.2">
      <c r="A11469" s="2"/>
    </row>
    <row r="11470" spans="1:1" x14ac:dyDescent="0.2">
      <c r="A11470" s="2"/>
    </row>
    <row r="11471" spans="1:1" x14ac:dyDescent="0.2">
      <c r="A11471" s="2"/>
    </row>
    <row r="11472" spans="1:1" x14ac:dyDescent="0.2">
      <c r="A11472" s="2"/>
    </row>
    <row r="11473" spans="1:1" x14ac:dyDescent="0.2">
      <c r="A11473" s="2"/>
    </row>
    <row r="11474" spans="1:1" x14ac:dyDescent="0.2">
      <c r="A11474" s="2"/>
    </row>
    <row r="11475" spans="1:1" x14ac:dyDescent="0.2">
      <c r="A11475" s="2"/>
    </row>
    <row r="11476" spans="1:1" x14ac:dyDescent="0.2">
      <c r="A11476" s="2"/>
    </row>
    <row r="11477" spans="1:1" x14ac:dyDescent="0.2">
      <c r="A11477" s="2"/>
    </row>
    <row r="11478" spans="1:1" x14ac:dyDescent="0.2">
      <c r="A11478" s="2"/>
    </row>
    <row r="11479" spans="1:1" x14ac:dyDescent="0.2">
      <c r="A11479" s="2"/>
    </row>
    <row r="11480" spans="1:1" x14ac:dyDescent="0.2">
      <c r="A11480" s="2"/>
    </row>
    <row r="11481" spans="1:1" x14ac:dyDescent="0.2">
      <c r="A11481" s="2"/>
    </row>
    <row r="11482" spans="1:1" x14ac:dyDescent="0.2">
      <c r="A11482" s="2"/>
    </row>
    <row r="11483" spans="1:1" x14ac:dyDescent="0.2">
      <c r="A11483" s="2"/>
    </row>
    <row r="11484" spans="1:1" x14ac:dyDescent="0.2">
      <c r="A11484" s="2"/>
    </row>
    <row r="11485" spans="1:1" x14ac:dyDescent="0.2">
      <c r="A11485" s="2"/>
    </row>
    <row r="11486" spans="1:1" x14ac:dyDescent="0.2">
      <c r="A11486" s="2"/>
    </row>
    <row r="11487" spans="1:1" x14ac:dyDescent="0.2">
      <c r="A11487" s="2"/>
    </row>
    <row r="11488" spans="1:1" x14ac:dyDescent="0.2">
      <c r="A11488" s="2"/>
    </row>
    <row r="11489" spans="1:1" x14ac:dyDescent="0.2">
      <c r="A11489" s="2"/>
    </row>
    <row r="11490" spans="1:1" x14ac:dyDescent="0.2">
      <c r="A11490" s="2"/>
    </row>
    <row r="11491" spans="1:1" x14ac:dyDescent="0.2">
      <c r="A11491" s="2"/>
    </row>
    <row r="11492" spans="1:1" x14ac:dyDescent="0.2">
      <c r="A11492" s="2"/>
    </row>
    <row r="11493" spans="1:1" x14ac:dyDescent="0.2">
      <c r="A11493" s="2"/>
    </row>
    <row r="11494" spans="1:1" x14ac:dyDescent="0.2">
      <c r="A11494" s="2"/>
    </row>
    <row r="11495" spans="1:1" x14ac:dyDescent="0.2">
      <c r="A11495" s="2"/>
    </row>
    <row r="11496" spans="1:1" x14ac:dyDescent="0.2">
      <c r="A11496" s="2"/>
    </row>
    <row r="11497" spans="1:1" x14ac:dyDescent="0.2">
      <c r="A11497" s="2"/>
    </row>
    <row r="11498" spans="1:1" x14ac:dyDescent="0.2">
      <c r="A11498" s="2"/>
    </row>
    <row r="11499" spans="1:1" x14ac:dyDescent="0.2">
      <c r="A11499" s="2"/>
    </row>
    <row r="11500" spans="1:1" x14ac:dyDescent="0.2">
      <c r="A11500" s="2"/>
    </row>
    <row r="11501" spans="1:1" x14ac:dyDescent="0.2">
      <c r="A11501" s="2"/>
    </row>
    <row r="11502" spans="1:1" x14ac:dyDescent="0.2">
      <c r="A11502" s="2"/>
    </row>
    <row r="11503" spans="1:1" x14ac:dyDescent="0.2">
      <c r="A11503" s="2"/>
    </row>
    <row r="11504" spans="1:1" x14ac:dyDescent="0.2">
      <c r="A11504" s="2"/>
    </row>
    <row r="11505" spans="1:1" x14ac:dyDescent="0.2">
      <c r="A11505" s="2"/>
    </row>
    <row r="11506" spans="1:1" x14ac:dyDescent="0.2">
      <c r="A11506" s="2"/>
    </row>
    <row r="11507" spans="1:1" x14ac:dyDescent="0.2">
      <c r="A11507" s="2"/>
    </row>
    <row r="11508" spans="1:1" x14ac:dyDescent="0.2">
      <c r="A11508" s="2"/>
    </row>
    <row r="11509" spans="1:1" x14ac:dyDescent="0.2">
      <c r="A11509" s="2"/>
    </row>
    <row r="11510" spans="1:1" x14ac:dyDescent="0.2">
      <c r="A11510" s="2"/>
    </row>
    <row r="11511" spans="1:1" x14ac:dyDescent="0.2">
      <c r="A11511" s="2"/>
    </row>
    <row r="11512" spans="1:1" x14ac:dyDescent="0.2">
      <c r="A11512" s="2"/>
    </row>
    <row r="11513" spans="1:1" x14ac:dyDescent="0.2">
      <c r="A11513" s="2"/>
    </row>
    <row r="11514" spans="1:1" x14ac:dyDescent="0.2">
      <c r="A11514" s="2"/>
    </row>
    <row r="11515" spans="1:1" x14ac:dyDescent="0.2">
      <c r="A11515" s="2"/>
    </row>
    <row r="11516" spans="1:1" x14ac:dyDescent="0.2">
      <c r="A11516" s="2"/>
    </row>
    <row r="11517" spans="1:1" x14ac:dyDescent="0.2">
      <c r="A11517" s="2"/>
    </row>
    <row r="11518" spans="1:1" x14ac:dyDescent="0.2">
      <c r="A11518" s="2"/>
    </row>
    <row r="11519" spans="1:1" x14ac:dyDescent="0.2">
      <c r="A11519" s="2"/>
    </row>
    <row r="11520" spans="1:1" x14ac:dyDescent="0.2">
      <c r="A11520" s="2"/>
    </row>
    <row r="11521" spans="1:1" x14ac:dyDescent="0.2">
      <c r="A11521" s="2"/>
    </row>
    <row r="11522" spans="1:1" x14ac:dyDescent="0.2">
      <c r="A11522" s="2"/>
    </row>
    <row r="11523" spans="1:1" x14ac:dyDescent="0.2">
      <c r="A11523" s="2"/>
    </row>
    <row r="11524" spans="1:1" x14ac:dyDescent="0.2">
      <c r="A11524" s="2"/>
    </row>
    <row r="11525" spans="1:1" x14ac:dyDescent="0.2">
      <c r="A11525" s="2"/>
    </row>
    <row r="11526" spans="1:1" x14ac:dyDescent="0.2">
      <c r="A11526" s="2"/>
    </row>
    <row r="11527" spans="1:1" x14ac:dyDescent="0.2">
      <c r="A11527" s="2"/>
    </row>
    <row r="11528" spans="1:1" x14ac:dyDescent="0.2">
      <c r="A11528" s="2"/>
    </row>
    <row r="11529" spans="1:1" x14ac:dyDescent="0.2">
      <c r="A11529" s="2"/>
    </row>
    <row r="11530" spans="1:1" x14ac:dyDescent="0.2">
      <c r="A11530" s="2"/>
    </row>
    <row r="11531" spans="1:1" x14ac:dyDescent="0.2">
      <c r="A11531" s="2"/>
    </row>
    <row r="11532" spans="1:1" x14ac:dyDescent="0.2">
      <c r="A11532" s="2"/>
    </row>
    <row r="11533" spans="1:1" x14ac:dyDescent="0.2">
      <c r="A11533" s="2"/>
    </row>
    <row r="11534" spans="1:1" x14ac:dyDescent="0.2">
      <c r="A11534" s="2"/>
    </row>
    <row r="11535" spans="1:1" x14ac:dyDescent="0.2">
      <c r="A11535" s="2"/>
    </row>
    <row r="11536" spans="1:1" x14ac:dyDescent="0.2">
      <c r="A11536" s="2"/>
    </row>
    <row r="11537" spans="1:1" x14ac:dyDescent="0.2">
      <c r="A11537" s="2"/>
    </row>
    <row r="11538" spans="1:1" x14ac:dyDescent="0.2">
      <c r="A11538" s="2"/>
    </row>
    <row r="11539" spans="1:1" x14ac:dyDescent="0.2">
      <c r="A11539" s="2"/>
    </row>
    <row r="11540" spans="1:1" x14ac:dyDescent="0.2">
      <c r="A11540" s="2"/>
    </row>
    <row r="11541" spans="1:1" x14ac:dyDescent="0.2">
      <c r="A11541" s="2"/>
    </row>
    <row r="11542" spans="1:1" x14ac:dyDescent="0.2">
      <c r="A11542" s="2"/>
    </row>
    <row r="11543" spans="1:1" x14ac:dyDescent="0.2">
      <c r="A11543" s="2"/>
    </row>
    <row r="11544" spans="1:1" x14ac:dyDescent="0.2">
      <c r="A11544" s="2"/>
    </row>
    <row r="11545" spans="1:1" x14ac:dyDescent="0.2">
      <c r="A11545" s="2"/>
    </row>
    <row r="11546" spans="1:1" x14ac:dyDescent="0.2">
      <c r="A11546" s="2"/>
    </row>
    <row r="11547" spans="1:1" x14ac:dyDescent="0.2">
      <c r="A11547" s="2"/>
    </row>
    <row r="11548" spans="1:1" x14ac:dyDescent="0.2">
      <c r="A11548" s="2"/>
    </row>
    <row r="11549" spans="1:1" x14ac:dyDescent="0.2">
      <c r="A11549" s="2"/>
    </row>
    <row r="11550" spans="1:1" x14ac:dyDescent="0.2">
      <c r="A11550" s="2"/>
    </row>
    <row r="11551" spans="1:1" x14ac:dyDescent="0.2">
      <c r="A11551" s="2"/>
    </row>
    <row r="11552" spans="1:1" x14ac:dyDescent="0.2">
      <c r="A11552" s="2"/>
    </row>
    <row r="11553" spans="1:1" x14ac:dyDescent="0.2">
      <c r="A11553" s="2"/>
    </row>
    <row r="11554" spans="1:1" x14ac:dyDescent="0.2">
      <c r="A11554" s="2"/>
    </row>
    <row r="11555" spans="1:1" x14ac:dyDescent="0.2">
      <c r="A11555" s="2"/>
    </row>
    <row r="11556" spans="1:1" x14ac:dyDescent="0.2">
      <c r="A11556" s="2"/>
    </row>
    <row r="11557" spans="1:1" x14ac:dyDescent="0.2">
      <c r="A11557" s="2"/>
    </row>
    <row r="11558" spans="1:1" x14ac:dyDescent="0.2">
      <c r="A11558" s="2"/>
    </row>
    <row r="11559" spans="1:1" x14ac:dyDescent="0.2">
      <c r="A11559" s="2"/>
    </row>
    <row r="11560" spans="1:1" x14ac:dyDescent="0.2">
      <c r="A11560" s="2"/>
    </row>
    <row r="11561" spans="1:1" x14ac:dyDescent="0.2">
      <c r="A11561" s="2"/>
    </row>
    <row r="11562" spans="1:1" x14ac:dyDescent="0.2">
      <c r="A11562" s="2"/>
    </row>
    <row r="11563" spans="1:1" x14ac:dyDescent="0.2">
      <c r="A11563" s="2"/>
    </row>
    <row r="11564" spans="1:1" x14ac:dyDescent="0.2">
      <c r="A11564" s="2"/>
    </row>
    <row r="11565" spans="1:1" x14ac:dyDescent="0.2">
      <c r="A11565" s="2"/>
    </row>
    <row r="11566" spans="1:1" x14ac:dyDescent="0.2">
      <c r="A11566" s="2"/>
    </row>
    <row r="11567" spans="1:1" x14ac:dyDescent="0.2">
      <c r="A11567" s="2"/>
    </row>
    <row r="11568" spans="1:1" x14ac:dyDescent="0.2">
      <c r="A11568" s="2"/>
    </row>
    <row r="11569" spans="1:1" x14ac:dyDescent="0.2">
      <c r="A11569" s="2"/>
    </row>
    <row r="11570" spans="1:1" x14ac:dyDescent="0.2">
      <c r="A11570" s="2"/>
    </row>
    <row r="11571" spans="1:1" x14ac:dyDescent="0.2">
      <c r="A11571" s="2"/>
    </row>
    <row r="11572" spans="1:1" x14ac:dyDescent="0.2">
      <c r="A11572" s="2"/>
    </row>
    <row r="11573" spans="1:1" x14ac:dyDescent="0.2">
      <c r="A11573" s="2"/>
    </row>
    <row r="11574" spans="1:1" x14ac:dyDescent="0.2">
      <c r="A11574" s="2"/>
    </row>
    <row r="11575" spans="1:1" x14ac:dyDescent="0.2">
      <c r="A11575" s="2"/>
    </row>
    <row r="11576" spans="1:1" x14ac:dyDescent="0.2">
      <c r="A11576" s="2"/>
    </row>
    <row r="11577" spans="1:1" x14ac:dyDescent="0.2">
      <c r="A11577" s="2"/>
    </row>
    <row r="11578" spans="1:1" x14ac:dyDescent="0.2">
      <c r="A11578" s="2"/>
    </row>
    <row r="11579" spans="1:1" x14ac:dyDescent="0.2">
      <c r="A11579" s="2"/>
    </row>
    <row r="11580" spans="1:1" x14ac:dyDescent="0.2">
      <c r="A11580" s="2"/>
    </row>
    <row r="11581" spans="1:1" x14ac:dyDescent="0.2">
      <c r="A11581" s="2"/>
    </row>
    <row r="11582" spans="1:1" x14ac:dyDescent="0.2">
      <c r="A11582" s="2"/>
    </row>
    <row r="11583" spans="1:1" x14ac:dyDescent="0.2">
      <c r="A11583" s="2"/>
    </row>
    <row r="11584" spans="1:1" x14ac:dyDescent="0.2">
      <c r="A11584" s="2"/>
    </row>
    <row r="11585" spans="1:1" x14ac:dyDescent="0.2">
      <c r="A11585" s="2"/>
    </row>
    <row r="11586" spans="1:1" x14ac:dyDescent="0.2">
      <c r="A11586" s="2"/>
    </row>
    <row r="11587" spans="1:1" x14ac:dyDescent="0.2">
      <c r="A11587" s="2"/>
    </row>
    <row r="11588" spans="1:1" x14ac:dyDescent="0.2">
      <c r="A11588" s="2"/>
    </row>
    <row r="11589" spans="1:1" x14ac:dyDescent="0.2">
      <c r="A11589" s="2"/>
    </row>
    <row r="11590" spans="1:1" x14ac:dyDescent="0.2">
      <c r="A11590" s="2"/>
    </row>
    <row r="11591" spans="1:1" x14ac:dyDescent="0.2">
      <c r="A11591" s="2"/>
    </row>
    <row r="11592" spans="1:1" x14ac:dyDescent="0.2">
      <c r="A11592" s="2"/>
    </row>
    <row r="11593" spans="1:1" x14ac:dyDescent="0.2">
      <c r="A11593" s="2"/>
    </row>
    <row r="11594" spans="1:1" x14ac:dyDescent="0.2">
      <c r="A11594" s="2"/>
    </row>
    <row r="11595" spans="1:1" x14ac:dyDescent="0.2">
      <c r="A11595" s="2"/>
    </row>
    <row r="11596" spans="1:1" x14ac:dyDescent="0.2">
      <c r="A11596" s="2"/>
    </row>
    <row r="11597" spans="1:1" x14ac:dyDescent="0.2">
      <c r="A11597" s="2"/>
    </row>
    <row r="11598" spans="1:1" x14ac:dyDescent="0.2">
      <c r="A11598" s="2"/>
    </row>
    <row r="11599" spans="1:1" x14ac:dyDescent="0.2">
      <c r="A11599" s="2"/>
    </row>
    <row r="11600" spans="1:1" x14ac:dyDescent="0.2">
      <c r="A11600" s="2"/>
    </row>
    <row r="11601" spans="1:1" x14ac:dyDescent="0.2">
      <c r="A11601" s="2"/>
    </row>
    <row r="11602" spans="1:1" x14ac:dyDescent="0.2">
      <c r="A11602" s="2"/>
    </row>
    <row r="11603" spans="1:1" x14ac:dyDescent="0.2">
      <c r="A11603" s="2"/>
    </row>
    <row r="11604" spans="1:1" x14ac:dyDescent="0.2">
      <c r="A11604" s="2"/>
    </row>
    <row r="11605" spans="1:1" x14ac:dyDescent="0.2">
      <c r="A11605" s="2"/>
    </row>
    <row r="11606" spans="1:1" x14ac:dyDescent="0.2">
      <c r="A11606" s="2"/>
    </row>
    <row r="11607" spans="1:1" x14ac:dyDescent="0.2">
      <c r="A11607" s="2"/>
    </row>
    <row r="11608" spans="1:1" x14ac:dyDescent="0.2">
      <c r="A11608" s="2"/>
    </row>
    <row r="11609" spans="1:1" x14ac:dyDescent="0.2">
      <c r="A11609" s="2"/>
    </row>
    <row r="11610" spans="1:1" x14ac:dyDescent="0.2">
      <c r="A11610" s="2"/>
    </row>
    <row r="11611" spans="1:1" x14ac:dyDescent="0.2">
      <c r="A11611" s="2"/>
    </row>
    <row r="11612" spans="1:1" x14ac:dyDescent="0.2">
      <c r="A11612" s="2"/>
    </row>
    <row r="11613" spans="1:1" x14ac:dyDescent="0.2">
      <c r="A11613" s="2"/>
    </row>
    <row r="11614" spans="1:1" x14ac:dyDescent="0.2">
      <c r="A11614" s="2"/>
    </row>
    <row r="11615" spans="1:1" x14ac:dyDescent="0.2">
      <c r="A11615" s="2"/>
    </row>
    <row r="11616" spans="1:1" x14ac:dyDescent="0.2">
      <c r="A11616" s="2"/>
    </row>
    <row r="11617" spans="1:1" x14ac:dyDescent="0.2">
      <c r="A11617" s="2"/>
    </row>
    <row r="11618" spans="1:1" x14ac:dyDescent="0.2">
      <c r="A11618" s="2"/>
    </row>
    <row r="11619" spans="1:1" x14ac:dyDescent="0.2">
      <c r="A11619" s="2"/>
    </row>
    <row r="11620" spans="1:1" x14ac:dyDescent="0.2">
      <c r="A11620" s="2"/>
    </row>
    <row r="11621" spans="1:1" x14ac:dyDescent="0.2">
      <c r="A11621" s="2"/>
    </row>
    <row r="11622" spans="1:1" x14ac:dyDescent="0.2">
      <c r="A11622" s="2"/>
    </row>
    <row r="11623" spans="1:1" x14ac:dyDescent="0.2">
      <c r="A11623" s="2"/>
    </row>
    <row r="11624" spans="1:1" x14ac:dyDescent="0.2">
      <c r="A11624" s="2"/>
    </row>
    <row r="11625" spans="1:1" x14ac:dyDescent="0.2">
      <c r="A11625" s="2"/>
    </row>
    <row r="11626" spans="1:1" x14ac:dyDescent="0.2">
      <c r="A11626" s="2"/>
    </row>
    <row r="11627" spans="1:1" x14ac:dyDescent="0.2">
      <c r="A11627" s="2"/>
    </row>
    <row r="11628" spans="1:1" x14ac:dyDescent="0.2">
      <c r="A11628" s="2"/>
    </row>
    <row r="11629" spans="1:1" x14ac:dyDescent="0.2">
      <c r="A11629" s="2"/>
    </row>
    <row r="11630" spans="1:1" x14ac:dyDescent="0.2">
      <c r="A11630" s="2"/>
    </row>
    <row r="11631" spans="1:1" x14ac:dyDescent="0.2">
      <c r="A11631" s="2"/>
    </row>
    <row r="11632" spans="1:1" x14ac:dyDescent="0.2">
      <c r="A11632" s="2"/>
    </row>
    <row r="11633" spans="1:1" x14ac:dyDescent="0.2">
      <c r="A11633" s="2"/>
    </row>
    <row r="11634" spans="1:1" x14ac:dyDescent="0.2">
      <c r="A11634" s="2"/>
    </row>
    <row r="11635" spans="1:1" x14ac:dyDescent="0.2">
      <c r="A11635" s="2"/>
    </row>
    <row r="11636" spans="1:1" x14ac:dyDescent="0.2">
      <c r="A11636" s="2"/>
    </row>
    <row r="11637" spans="1:1" x14ac:dyDescent="0.2">
      <c r="A11637" s="2"/>
    </row>
    <row r="11638" spans="1:1" x14ac:dyDescent="0.2">
      <c r="A11638" s="2"/>
    </row>
    <row r="11639" spans="1:1" x14ac:dyDescent="0.2">
      <c r="A11639" s="2"/>
    </row>
    <row r="11640" spans="1:1" x14ac:dyDescent="0.2">
      <c r="A11640" s="2"/>
    </row>
    <row r="11641" spans="1:1" x14ac:dyDescent="0.2">
      <c r="A11641" s="2"/>
    </row>
    <row r="11642" spans="1:1" x14ac:dyDescent="0.2">
      <c r="A11642" s="2"/>
    </row>
    <row r="11643" spans="1:1" x14ac:dyDescent="0.2">
      <c r="A11643" s="2"/>
    </row>
    <row r="11644" spans="1:1" x14ac:dyDescent="0.2">
      <c r="A11644" s="2"/>
    </row>
    <row r="11645" spans="1:1" x14ac:dyDescent="0.2">
      <c r="A11645" s="2"/>
    </row>
    <row r="11646" spans="1:1" x14ac:dyDescent="0.2">
      <c r="A11646" s="2"/>
    </row>
    <row r="11647" spans="1:1" x14ac:dyDescent="0.2">
      <c r="A11647" s="2"/>
    </row>
    <row r="11648" spans="1:1" x14ac:dyDescent="0.2">
      <c r="A11648" s="2"/>
    </row>
    <row r="11649" spans="1:1" x14ac:dyDescent="0.2">
      <c r="A11649" s="2"/>
    </row>
    <row r="11650" spans="1:1" x14ac:dyDescent="0.2">
      <c r="A11650" s="2"/>
    </row>
    <row r="11651" spans="1:1" x14ac:dyDescent="0.2">
      <c r="A11651" s="2"/>
    </row>
    <row r="11652" spans="1:1" x14ac:dyDescent="0.2">
      <c r="A11652" s="2"/>
    </row>
    <row r="11653" spans="1:1" x14ac:dyDescent="0.2">
      <c r="A11653" s="2"/>
    </row>
    <row r="11654" spans="1:1" x14ac:dyDescent="0.2">
      <c r="A11654" s="2"/>
    </row>
    <row r="11655" spans="1:1" x14ac:dyDescent="0.2">
      <c r="A11655" s="2"/>
    </row>
    <row r="11656" spans="1:1" x14ac:dyDescent="0.2">
      <c r="A11656" s="2"/>
    </row>
    <row r="11657" spans="1:1" x14ac:dyDescent="0.2">
      <c r="A11657" s="2"/>
    </row>
    <row r="11658" spans="1:1" x14ac:dyDescent="0.2">
      <c r="A11658" s="2"/>
    </row>
    <row r="11659" spans="1:1" x14ac:dyDescent="0.2">
      <c r="A11659" s="2"/>
    </row>
    <row r="11660" spans="1:1" x14ac:dyDescent="0.2">
      <c r="A11660" s="2"/>
    </row>
    <row r="11661" spans="1:1" x14ac:dyDescent="0.2">
      <c r="A11661" s="2"/>
    </row>
    <row r="11662" spans="1:1" x14ac:dyDescent="0.2">
      <c r="A11662" s="2"/>
    </row>
    <row r="11663" spans="1:1" x14ac:dyDescent="0.2">
      <c r="A11663" s="2"/>
    </row>
    <row r="11664" spans="1:1" x14ac:dyDescent="0.2">
      <c r="A11664" s="2"/>
    </row>
    <row r="11665" spans="1:1" x14ac:dyDescent="0.2">
      <c r="A11665" s="2"/>
    </row>
    <row r="11666" spans="1:1" x14ac:dyDescent="0.2">
      <c r="A11666" s="2"/>
    </row>
    <row r="11667" spans="1:1" x14ac:dyDescent="0.2">
      <c r="A11667" s="2"/>
    </row>
    <row r="11668" spans="1:1" x14ac:dyDescent="0.2">
      <c r="A11668" s="2"/>
    </row>
    <row r="11669" spans="1:1" x14ac:dyDescent="0.2">
      <c r="A11669" s="2"/>
    </row>
    <row r="11670" spans="1:1" x14ac:dyDescent="0.2">
      <c r="A11670" s="2"/>
    </row>
    <row r="11671" spans="1:1" x14ac:dyDescent="0.2">
      <c r="A11671" s="2"/>
    </row>
    <row r="11672" spans="1:1" x14ac:dyDescent="0.2">
      <c r="A11672" s="2"/>
    </row>
    <row r="11673" spans="1:1" x14ac:dyDescent="0.2">
      <c r="A11673" s="2"/>
    </row>
    <row r="11674" spans="1:1" x14ac:dyDescent="0.2">
      <c r="A11674" s="2"/>
    </row>
    <row r="11675" spans="1:1" x14ac:dyDescent="0.2">
      <c r="A11675" s="2"/>
    </row>
    <row r="11676" spans="1:1" x14ac:dyDescent="0.2">
      <c r="A11676" s="2"/>
    </row>
    <row r="11677" spans="1:1" x14ac:dyDescent="0.2">
      <c r="A11677" s="2"/>
    </row>
    <row r="11678" spans="1:1" x14ac:dyDescent="0.2">
      <c r="A11678" s="2"/>
    </row>
    <row r="11679" spans="1:1" x14ac:dyDescent="0.2">
      <c r="A11679" s="2"/>
    </row>
    <row r="11680" spans="1:1" x14ac:dyDescent="0.2">
      <c r="A11680" s="2"/>
    </row>
    <row r="11681" spans="1:1" x14ac:dyDescent="0.2">
      <c r="A11681" s="2"/>
    </row>
    <row r="11682" spans="1:1" x14ac:dyDescent="0.2">
      <c r="A11682" s="2"/>
    </row>
    <row r="11683" spans="1:1" x14ac:dyDescent="0.2">
      <c r="A11683" s="2"/>
    </row>
    <row r="11684" spans="1:1" x14ac:dyDescent="0.2">
      <c r="A11684" s="2"/>
    </row>
    <row r="11685" spans="1:1" x14ac:dyDescent="0.2">
      <c r="A11685" s="2"/>
    </row>
    <row r="11686" spans="1:1" x14ac:dyDescent="0.2">
      <c r="A11686" s="2"/>
    </row>
    <row r="11687" spans="1:1" x14ac:dyDescent="0.2">
      <c r="A11687" s="2"/>
    </row>
    <row r="11688" spans="1:1" x14ac:dyDescent="0.2">
      <c r="A11688" s="2"/>
    </row>
    <row r="11689" spans="1:1" x14ac:dyDescent="0.2">
      <c r="A11689" s="2"/>
    </row>
    <row r="11690" spans="1:1" x14ac:dyDescent="0.2">
      <c r="A11690" s="2"/>
    </row>
    <row r="11691" spans="1:1" x14ac:dyDescent="0.2">
      <c r="A11691" s="2"/>
    </row>
    <row r="11692" spans="1:1" x14ac:dyDescent="0.2">
      <c r="A11692" s="2"/>
    </row>
    <row r="11693" spans="1:1" x14ac:dyDescent="0.2">
      <c r="A11693" s="2"/>
    </row>
    <row r="11694" spans="1:1" x14ac:dyDescent="0.2">
      <c r="A11694" s="2"/>
    </row>
    <row r="11695" spans="1:1" x14ac:dyDescent="0.2">
      <c r="A11695" s="2"/>
    </row>
    <row r="11696" spans="1:1" x14ac:dyDescent="0.2">
      <c r="A11696" s="2"/>
    </row>
    <row r="11697" spans="1:1" x14ac:dyDescent="0.2">
      <c r="A11697" s="2"/>
    </row>
    <row r="11698" spans="1:1" x14ac:dyDescent="0.2">
      <c r="A11698" s="2"/>
    </row>
    <row r="11699" spans="1:1" x14ac:dyDescent="0.2">
      <c r="A11699" s="2"/>
    </row>
    <row r="11700" spans="1:1" x14ac:dyDescent="0.2">
      <c r="A11700" s="2"/>
    </row>
    <row r="11701" spans="1:1" x14ac:dyDescent="0.2">
      <c r="A11701" s="2"/>
    </row>
    <row r="11702" spans="1:1" x14ac:dyDescent="0.2">
      <c r="A11702" s="2"/>
    </row>
    <row r="11703" spans="1:1" x14ac:dyDescent="0.2">
      <c r="A11703" s="2"/>
    </row>
    <row r="11704" spans="1:1" x14ac:dyDescent="0.2">
      <c r="A11704" s="2"/>
    </row>
    <row r="11705" spans="1:1" x14ac:dyDescent="0.2">
      <c r="A11705" s="2"/>
    </row>
    <row r="11706" spans="1:1" x14ac:dyDescent="0.2">
      <c r="A11706" s="2"/>
    </row>
    <row r="11707" spans="1:1" x14ac:dyDescent="0.2">
      <c r="A11707" s="2"/>
    </row>
    <row r="11708" spans="1:1" x14ac:dyDescent="0.2">
      <c r="A11708" s="2"/>
    </row>
    <row r="11709" spans="1:1" x14ac:dyDescent="0.2">
      <c r="A11709" s="2"/>
    </row>
    <row r="11710" spans="1:1" x14ac:dyDescent="0.2">
      <c r="A11710" s="2"/>
    </row>
    <row r="11711" spans="1:1" x14ac:dyDescent="0.2">
      <c r="A11711" s="2"/>
    </row>
    <row r="11712" spans="1:1" x14ac:dyDescent="0.2">
      <c r="A11712" s="2"/>
    </row>
    <row r="11713" spans="1:1" x14ac:dyDescent="0.2">
      <c r="A11713" s="2"/>
    </row>
    <row r="11714" spans="1:1" x14ac:dyDescent="0.2">
      <c r="A11714" s="2"/>
    </row>
    <row r="11715" spans="1:1" x14ac:dyDescent="0.2">
      <c r="A11715" s="2"/>
    </row>
    <row r="11716" spans="1:1" x14ac:dyDescent="0.2">
      <c r="A11716" s="2"/>
    </row>
    <row r="11717" spans="1:1" x14ac:dyDescent="0.2">
      <c r="A11717" s="2"/>
    </row>
    <row r="11718" spans="1:1" x14ac:dyDescent="0.2">
      <c r="A11718" s="2"/>
    </row>
    <row r="11719" spans="1:1" x14ac:dyDescent="0.2">
      <c r="A11719" s="2"/>
    </row>
    <row r="11720" spans="1:1" x14ac:dyDescent="0.2">
      <c r="A11720" s="2"/>
    </row>
    <row r="11721" spans="1:1" x14ac:dyDescent="0.2">
      <c r="A11721" s="2"/>
    </row>
    <row r="11722" spans="1:1" x14ac:dyDescent="0.2">
      <c r="A11722" s="2"/>
    </row>
    <row r="11723" spans="1:1" x14ac:dyDescent="0.2">
      <c r="A11723" s="2"/>
    </row>
    <row r="11724" spans="1:1" x14ac:dyDescent="0.2">
      <c r="A11724" s="2"/>
    </row>
    <row r="11725" spans="1:1" x14ac:dyDescent="0.2">
      <c r="A11725" s="2"/>
    </row>
    <row r="11726" spans="1:1" x14ac:dyDescent="0.2">
      <c r="A11726" s="2"/>
    </row>
    <row r="11727" spans="1:1" x14ac:dyDescent="0.2">
      <c r="A11727" s="2"/>
    </row>
    <row r="11728" spans="1:1" x14ac:dyDescent="0.2">
      <c r="A11728" s="2"/>
    </row>
    <row r="11729" spans="1:1" x14ac:dyDescent="0.2">
      <c r="A11729" s="2"/>
    </row>
    <row r="11730" spans="1:1" x14ac:dyDescent="0.2">
      <c r="A11730" s="2"/>
    </row>
    <row r="11731" spans="1:1" x14ac:dyDescent="0.2">
      <c r="A11731" s="2"/>
    </row>
    <row r="11732" spans="1:1" x14ac:dyDescent="0.2">
      <c r="A11732" s="2"/>
    </row>
    <row r="11733" spans="1:1" x14ac:dyDescent="0.2">
      <c r="A11733" s="2"/>
    </row>
    <row r="11734" spans="1:1" x14ac:dyDescent="0.2">
      <c r="A11734" s="2"/>
    </row>
    <row r="11735" spans="1:1" x14ac:dyDescent="0.2">
      <c r="A11735" s="2"/>
    </row>
    <row r="11736" spans="1:1" x14ac:dyDescent="0.2">
      <c r="A11736" s="2"/>
    </row>
    <row r="11737" spans="1:1" x14ac:dyDescent="0.2">
      <c r="A11737" s="2"/>
    </row>
    <row r="11738" spans="1:1" x14ac:dyDescent="0.2">
      <c r="A11738" s="2"/>
    </row>
    <row r="11739" spans="1:1" x14ac:dyDescent="0.2">
      <c r="A11739" s="2"/>
    </row>
    <row r="11740" spans="1:1" x14ac:dyDescent="0.2">
      <c r="A11740" s="2"/>
    </row>
    <row r="11741" spans="1:1" x14ac:dyDescent="0.2">
      <c r="A11741" s="2"/>
    </row>
    <row r="11742" spans="1:1" x14ac:dyDescent="0.2">
      <c r="A11742" s="2"/>
    </row>
    <row r="11743" spans="1:1" x14ac:dyDescent="0.2">
      <c r="A11743" s="2"/>
    </row>
    <row r="11744" spans="1:1" x14ac:dyDescent="0.2">
      <c r="A11744" s="2"/>
    </row>
    <row r="11745" spans="1:1" x14ac:dyDescent="0.2">
      <c r="A11745" s="2"/>
    </row>
    <row r="11746" spans="1:1" x14ac:dyDescent="0.2">
      <c r="A11746" s="2"/>
    </row>
    <row r="11747" spans="1:1" x14ac:dyDescent="0.2">
      <c r="A11747" s="2"/>
    </row>
    <row r="11748" spans="1:1" x14ac:dyDescent="0.2">
      <c r="A11748" s="2"/>
    </row>
    <row r="11749" spans="1:1" x14ac:dyDescent="0.2">
      <c r="A11749" s="2"/>
    </row>
    <row r="11750" spans="1:1" x14ac:dyDescent="0.2">
      <c r="A11750" s="2"/>
    </row>
    <row r="11751" spans="1:1" x14ac:dyDescent="0.2">
      <c r="A11751" s="2"/>
    </row>
    <row r="11752" spans="1:1" x14ac:dyDescent="0.2">
      <c r="A11752" s="2"/>
    </row>
    <row r="11753" spans="1:1" x14ac:dyDescent="0.2">
      <c r="A11753" s="2"/>
    </row>
    <row r="11754" spans="1:1" x14ac:dyDescent="0.2">
      <c r="A11754" s="2"/>
    </row>
    <row r="11755" spans="1:1" x14ac:dyDescent="0.2">
      <c r="A11755" s="2"/>
    </row>
    <row r="11756" spans="1:1" x14ac:dyDescent="0.2">
      <c r="A11756" s="2"/>
    </row>
    <row r="11757" spans="1:1" x14ac:dyDescent="0.2">
      <c r="A11757" s="2"/>
    </row>
    <row r="11758" spans="1:1" x14ac:dyDescent="0.2">
      <c r="A11758" s="2"/>
    </row>
    <row r="11759" spans="1:1" x14ac:dyDescent="0.2">
      <c r="A11759" s="2"/>
    </row>
    <row r="11760" spans="1:1" x14ac:dyDescent="0.2">
      <c r="A11760" s="2"/>
    </row>
    <row r="11761" spans="1:1" x14ac:dyDescent="0.2">
      <c r="A11761" s="2"/>
    </row>
    <row r="11762" spans="1:1" x14ac:dyDescent="0.2">
      <c r="A11762" s="2"/>
    </row>
    <row r="11763" spans="1:1" x14ac:dyDescent="0.2">
      <c r="A11763" s="2"/>
    </row>
    <row r="11764" spans="1:1" x14ac:dyDescent="0.2">
      <c r="A11764" s="2"/>
    </row>
    <row r="11765" spans="1:1" x14ac:dyDescent="0.2">
      <c r="A11765" s="2"/>
    </row>
    <row r="11766" spans="1:1" x14ac:dyDescent="0.2">
      <c r="A11766" s="2"/>
    </row>
    <row r="11767" spans="1:1" x14ac:dyDescent="0.2">
      <c r="A11767" s="2"/>
    </row>
    <row r="11768" spans="1:1" x14ac:dyDescent="0.2">
      <c r="A11768" s="2"/>
    </row>
    <row r="11769" spans="1:1" x14ac:dyDescent="0.2">
      <c r="A11769" s="2"/>
    </row>
    <row r="11770" spans="1:1" x14ac:dyDescent="0.2">
      <c r="A11770" s="2"/>
    </row>
    <row r="11771" spans="1:1" x14ac:dyDescent="0.2">
      <c r="A11771" s="2"/>
    </row>
    <row r="11772" spans="1:1" x14ac:dyDescent="0.2">
      <c r="A11772" s="2"/>
    </row>
    <row r="11773" spans="1:1" x14ac:dyDescent="0.2">
      <c r="A11773" s="2"/>
    </row>
    <row r="11774" spans="1:1" x14ac:dyDescent="0.2">
      <c r="A11774" s="2"/>
    </row>
    <row r="11775" spans="1:1" x14ac:dyDescent="0.2">
      <c r="A11775" s="2"/>
    </row>
    <row r="11776" spans="1:1" x14ac:dyDescent="0.2">
      <c r="A11776" s="2"/>
    </row>
    <row r="11777" spans="1:1" x14ac:dyDescent="0.2">
      <c r="A11777" s="2"/>
    </row>
    <row r="11778" spans="1:1" x14ac:dyDescent="0.2">
      <c r="A11778" s="2"/>
    </row>
    <row r="11779" spans="1:1" x14ac:dyDescent="0.2">
      <c r="A11779" s="2"/>
    </row>
    <row r="11780" spans="1:1" x14ac:dyDescent="0.2">
      <c r="A11780" s="2"/>
    </row>
    <row r="11781" spans="1:1" x14ac:dyDescent="0.2">
      <c r="A11781" s="2"/>
    </row>
    <row r="11782" spans="1:1" x14ac:dyDescent="0.2">
      <c r="A11782" s="2"/>
    </row>
    <row r="11783" spans="1:1" x14ac:dyDescent="0.2">
      <c r="A11783" s="2"/>
    </row>
    <row r="11784" spans="1:1" x14ac:dyDescent="0.2">
      <c r="A11784" s="2"/>
    </row>
    <row r="11785" spans="1:1" x14ac:dyDescent="0.2">
      <c r="A11785" s="2"/>
    </row>
    <row r="11786" spans="1:1" x14ac:dyDescent="0.2">
      <c r="A11786" s="2"/>
    </row>
    <row r="11787" spans="1:1" x14ac:dyDescent="0.2">
      <c r="A11787" s="2"/>
    </row>
    <row r="11788" spans="1:1" x14ac:dyDescent="0.2">
      <c r="A11788" s="2"/>
    </row>
    <row r="11789" spans="1:1" x14ac:dyDescent="0.2">
      <c r="A11789" s="2"/>
    </row>
    <row r="11790" spans="1:1" x14ac:dyDescent="0.2">
      <c r="A11790" s="2"/>
    </row>
    <row r="11791" spans="1:1" x14ac:dyDescent="0.2">
      <c r="A11791" s="2"/>
    </row>
    <row r="11792" spans="1:1" x14ac:dyDescent="0.2">
      <c r="A11792" s="2"/>
    </row>
    <row r="11793" spans="1:1" x14ac:dyDescent="0.2">
      <c r="A11793" s="2"/>
    </row>
    <row r="11794" spans="1:1" x14ac:dyDescent="0.2">
      <c r="A11794" s="2"/>
    </row>
    <row r="11795" spans="1:1" x14ac:dyDescent="0.2">
      <c r="A11795" s="2"/>
    </row>
    <row r="11796" spans="1:1" x14ac:dyDescent="0.2">
      <c r="A11796" s="2"/>
    </row>
    <row r="11797" spans="1:1" x14ac:dyDescent="0.2">
      <c r="A11797" s="2"/>
    </row>
    <row r="11798" spans="1:1" x14ac:dyDescent="0.2">
      <c r="A11798" s="2"/>
    </row>
    <row r="11799" spans="1:1" x14ac:dyDescent="0.2">
      <c r="A11799" s="2"/>
    </row>
    <row r="11800" spans="1:1" x14ac:dyDescent="0.2">
      <c r="A11800" s="2"/>
    </row>
    <row r="11801" spans="1:1" x14ac:dyDescent="0.2">
      <c r="A11801" s="2"/>
    </row>
    <row r="11802" spans="1:1" x14ac:dyDescent="0.2">
      <c r="A11802" s="2"/>
    </row>
    <row r="11803" spans="1:1" x14ac:dyDescent="0.2">
      <c r="A11803" s="2"/>
    </row>
    <row r="11804" spans="1:1" x14ac:dyDescent="0.2">
      <c r="A11804" s="2"/>
    </row>
    <row r="11805" spans="1:1" x14ac:dyDescent="0.2">
      <c r="A11805" s="2"/>
    </row>
    <row r="11806" spans="1:1" x14ac:dyDescent="0.2">
      <c r="A11806" s="2"/>
    </row>
    <row r="11807" spans="1:1" x14ac:dyDescent="0.2">
      <c r="A11807" s="2"/>
    </row>
    <row r="11808" spans="1:1" x14ac:dyDescent="0.2">
      <c r="A11808" s="2"/>
    </row>
    <row r="11809" spans="1:1" x14ac:dyDescent="0.2">
      <c r="A11809" s="2"/>
    </row>
    <row r="11810" spans="1:1" x14ac:dyDescent="0.2">
      <c r="A11810" s="2"/>
    </row>
    <row r="11811" spans="1:1" x14ac:dyDescent="0.2">
      <c r="A11811" s="2"/>
    </row>
    <row r="11812" spans="1:1" x14ac:dyDescent="0.2">
      <c r="A11812" s="2"/>
    </row>
    <row r="11813" spans="1:1" x14ac:dyDescent="0.2">
      <c r="A11813" s="2"/>
    </row>
    <row r="11814" spans="1:1" x14ac:dyDescent="0.2">
      <c r="A11814" s="2"/>
    </row>
    <row r="11815" spans="1:1" x14ac:dyDescent="0.2">
      <c r="A11815" s="2"/>
    </row>
    <row r="11816" spans="1:1" x14ac:dyDescent="0.2">
      <c r="A11816" s="2"/>
    </row>
    <row r="11817" spans="1:1" x14ac:dyDescent="0.2">
      <c r="A11817" s="2"/>
    </row>
    <row r="11818" spans="1:1" x14ac:dyDescent="0.2">
      <c r="A11818" s="2"/>
    </row>
    <row r="11819" spans="1:1" x14ac:dyDescent="0.2">
      <c r="A11819" s="2"/>
    </row>
    <row r="11820" spans="1:1" x14ac:dyDescent="0.2">
      <c r="A11820" s="2"/>
    </row>
    <row r="11821" spans="1:1" x14ac:dyDescent="0.2">
      <c r="A11821" s="2"/>
    </row>
    <row r="11822" spans="1:1" x14ac:dyDescent="0.2">
      <c r="A11822" s="2"/>
    </row>
    <row r="11823" spans="1:1" x14ac:dyDescent="0.2">
      <c r="A11823" s="2"/>
    </row>
    <row r="11824" spans="1:1" x14ac:dyDescent="0.2">
      <c r="A11824" s="2"/>
    </row>
    <row r="11825" spans="1:1" x14ac:dyDescent="0.2">
      <c r="A11825" s="2"/>
    </row>
    <row r="11826" spans="1:1" x14ac:dyDescent="0.2">
      <c r="A11826" s="2"/>
    </row>
    <row r="11827" spans="1:1" x14ac:dyDescent="0.2">
      <c r="A11827" s="2"/>
    </row>
    <row r="11828" spans="1:1" x14ac:dyDescent="0.2">
      <c r="A11828" s="2"/>
    </row>
    <row r="11829" spans="1:1" x14ac:dyDescent="0.2">
      <c r="A11829" s="2"/>
    </row>
    <row r="11830" spans="1:1" x14ac:dyDescent="0.2">
      <c r="A11830" s="2"/>
    </row>
    <row r="11831" spans="1:1" x14ac:dyDescent="0.2">
      <c r="A11831" s="2"/>
    </row>
    <row r="11832" spans="1:1" x14ac:dyDescent="0.2">
      <c r="A11832" s="2"/>
    </row>
    <row r="11833" spans="1:1" x14ac:dyDescent="0.2">
      <c r="A11833" s="2"/>
    </row>
    <row r="11834" spans="1:1" x14ac:dyDescent="0.2">
      <c r="A11834" s="2"/>
    </row>
    <row r="11835" spans="1:1" x14ac:dyDescent="0.2">
      <c r="A11835" s="2"/>
    </row>
    <row r="11836" spans="1:1" x14ac:dyDescent="0.2">
      <c r="A11836" s="2"/>
    </row>
    <row r="11837" spans="1:1" x14ac:dyDescent="0.2">
      <c r="A11837" s="2"/>
    </row>
    <row r="11838" spans="1:1" x14ac:dyDescent="0.2">
      <c r="A11838" s="2"/>
    </row>
    <row r="11839" spans="1:1" x14ac:dyDescent="0.2">
      <c r="A11839" s="2"/>
    </row>
    <row r="11840" spans="1:1" x14ac:dyDescent="0.2">
      <c r="A11840" s="2"/>
    </row>
    <row r="11841" spans="1:1" x14ac:dyDescent="0.2">
      <c r="A11841" s="2"/>
    </row>
    <row r="11842" spans="1:1" x14ac:dyDescent="0.2">
      <c r="A11842" s="2"/>
    </row>
    <row r="11843" spans="1:1" x14ac:dyDescent="0.2">
      <c r="A11843" s="2"/>
    </row>
    <row r="11844" spans="1:1" x14ac:dyDescent="0.2">
      <c r="A11844" s="2"/>
    </row>
    <row r="11845" spans="1:1" x14ac:dyDescent="0.2">
      <c r="A11845" s="2"/>
    </row>
    <row r="11846" spans="1:1" x14ac:dyDescent="0.2">
      <c r="A11846" s="2"/>
    </row>
    <row r="11847" spans="1:1" x14ac:dyDescent="0.2">
      <c r="A11847" s="2"/>
    </row>
    <row r="11848" spans="1:1" x14ac:dyDescent="0.2">
      <c r="A11848" s="2"/>
    </row>
    <row r="11849" spans="1:1" x14ac:dyDescent="0.2">
      <c r="A11849" s="2"/>
    </row>
    <row r="11850" spans="1:1" x14ac:dyDescent="0.2">
      <c r="A11850" s="2"/>
    </row>
    <row r="11851" spans="1:1" x14ac:dyDescent="0.2">
      <c r="A11851" s="2"/>
    </row>
    <row r="11852" spans="1:1" x14ac:dyDescent="0.2">
      <c r="A11852" s="2"/>
    </row>
    <row r="11853" spans="1:1" x14ac:dyDescent="0.2">
      <c r="A11853" s="2"/>
    </row>
    <row r="11854" spans="1:1" x14ac:dyDescent="0.2">
      <c r="A11854" s="2"/>
    </row>
    <row r="11855" spans="1:1" x14ac:dyDescent="0.2">
      <c r="A11855" s="2"/>
    </row>
    <row r="11856" spans="1:1" x14ac:dyDescent="0.2">
      <c r="A11856" s="2"/>
    </row>
    <row r="11857" spans="1:1" x14ac:dyDescent="0.2">
      <c r="A11857" s="2"/>
    </row>
    <row r="11858" spans="1:1" x14ac:dyDescent="0.2">
      <c r="A11858" s="2"/>
    </row>
    <row r="11859" spans="1:1" x14ac:dyDescent="0.2">
      <c r="A11859" s="2"/>
    </row>
    <row r="11860" spans="1:1" x14ac:dyDescent="0.2">
      <c r="A11860" s="2"/>
    </row>
    <row r="11861" spans="1:1" x14ac:dyDescent="0.2">
      <c r="A11861" s="2"/>
    </row>
    <row r="11862" spans="1:1" x14ac:dyDescent="0.2">
      <c r="A11862" s="2"/>
    </row>
    <row r="11863" spans="1:1" x14ac:dyDescent="0.2">
      <c r="A11863" s="2"/>
    </row>
    <row r="11864" spans="1:1" x14ac:dyDescent="0.2">
      <c r="A11864" s="2"/>
    </row>
    <row r="11865" spans="1:1" x14ac:dyDescent="0.2">
      <c r="A11865" s="2"/>
    </row>
    <row r="11866" spans="1:1" x14ac:dyDescent="0.2">
      <c r="A11866" s="2"/>
    </row>
    <row r="11867" spans="1:1" x14ac:dyDescent="0.2">
      <c r="A11867" s="2"/>
    </row>
    <row r="11868" spans="1:1" x14ac:dyDescent="0.2">
      <c r="A11868" s="2"/>
    </row>
    <row r="11869" spans="1:1" x14ac:dyDescent="0.2">
      <c r="A11869" s="2"/>
    </row>
    <row r="11870" spans="1:1" x14ac:dyDescent="0.2">
      <c r="A11870" s="2"/>
    </row>
    <row r="11871" spans="1:1" x14ac:dyDescent="0.2">
      <c r="A11871" s="2"/>
    </row>
    <row r="11872" spans="1:1" x14ac:dyDescent="0.2">
      <c r="A11872" s="2"/>
    </row>
    <row r="11873" spans="1:1" x14ac:dyDescent="0.2">
      <c r="A11873" s="2"/>
    </row>
    <row r="11874" spans="1:1" x14ac:dyDescent="0.2">
      <c r="A11874" s="2"/>
    </row>
    <row r="11875" spans="1:1" x14ac:dyDescent="0.2">
      <c r="A11875" s="2"/>
    </row>
    <row r="11876" spans="1:1" x14ac:dyDescent="0.2">
      <c r="A11876" s="2"/>
    </row>
    <row r="11877" spans="1:1" x14ac:dyDescent="0.2">
      <c r="A11877" s="2"/>
    </row>
    <row r="11878" spans="1:1" x14ac:dyDescent="0.2">
      <c r="A11878" s="2"/>
    </row>
    <row r="11879" spans="1:1" x14ac:dyDescent="0.2">
      <c r="A11879" s="2"/>
    </row>
    <row r="11880" spans="1:1" x14ac:dyDescent="0.2">
      <c r="A11880" s="2"/>
    </row>
    <row r="11881" spans="1:1" x14ac:dyDescent="0.2">
      <c r="A11881" s="2"/>
    </row>
    <row r="11882" spans="1:1" x14ac:dyDescent="0.2">
      <c r="A11882" s="2"/>
    </row>
    <row r="11883" spans="1:1" x14ac:dyDescent="0.2">
      <c r="A11883" s="2"/>
    </row>
    <row r="11884" spans="1:1" x14ac:dyDescent="0.2">
      <c r="A11884" s="2"/>
    </row>
    <row r="11885" spans="1:1" x14ac:dyDescent="0.2">
      <c r="A11885" s="2"/>
    </row>
    <row r="11886" spans="1:1" x14ac:dyDescent="0.2">
      <c r="A11886" s="2"/>
    </row>
    <row r="11887" spans="1:1" x14ac:dyDescent="0.2">
      <c r="A11887" s="2"/>
    </row>
    <row r="11888" spans="1:1" x14ac:dyDescent="0.2">
      <c r="A11888" s="2"/>
    </row>
    <row r="11889" spans="1:1" x14ac:dyDescent="0.2">
      <c r="A11889" s="2"/>
    </row>
    <row r="11890" spans="1:1" x14ac:dyDescent="0.2">
      <c r="A11890" s="2"/>
    </row>
    <row r="11891" spans="1:1" x14ac:dyDescent="0.2">
      <c r="A11891" s="2"/>
    </row>
    <row r="11892" spans="1:1" x14ac:dyDescent="0.2">
      <c r="A11892" s="2"/>
    </row>
    <row r="11893" spans="1:1" x14ac:dyDescent="0.2">
      <c r="A11893" s="2"/>
    </row>
    <row r="11894" spans="1:1" x14ac:dyDescent="0.2">
      <c r="A11894" s="2"/>
    </row>
    <row r="11895" spans="1:1" x14ac:dyDescent="0.2">
      <c r="A11895" s="2"/>
    </row>
    <row r="11896" spans="1:1" x14ac:dyDescent="0.2">
      <c r="A11896" s="2"/>
    </row>
    <row r="11897" spans="1:1" x14ac:dyDescent="0.2">
      <c r="A11897" s="2"/>
    </row>
    <row r="11898" spans="1:1" x14ac:dyDescent="0.2">
      <c r="A11898" s="2"/>
    </row>
    <row r="11899" spans="1:1" x14ac:dyDescent="0.2">
      <c r="A11899" s="2"/>
    </row>
    <row r="11900" spans="1:1" x14ac:dyDescent="0.2">
      <c r="A11900" s="2"/>
    </row>
    <row r="11901" spans="1:1" x14ac:dyDescent="0.2">
      <c r="A11901" s="2"/>
    </row>
    <row r="11902" spans="1:1" x14ac:dyDescent="0.2">
      <c r="A11902" s="2"/>
    </row>
    <row r="11903" spans="1:1" x14ac:dyDescent="0.2">
      <c r="A11903" s="2"/>
    </row>
    <row r="11904" spans="1:1" x14ac:dyDescent="0.2">
      <c r="A11904" s="2"/>
    </row>
    <row r="11905" spans="1:1" x14ac:dyDescent="0.2">
      <c r="A11905" s="2"/>
    </row>
    <row r="11906" spans="1:1" x14ac:dyDescent="0.2">
      <c r="A11906" s="2"/>
    </row>
    <row r="11907" spans="1:1" x14ac:dyDescent="0.2">
      <c r="A11907" s="2"/>
    </row>
    <row r="11908" spans="1:1" x14ac:dyDescent="0.2">
      <c r="A11908" s="2"/>
    </row>
    <row r="11909" spans="1:1" x14ac:dyDescent="0.2">
      <c r="A11909" s="2"/>
    </row>
    <row r="11910" spans="1:1" x14ac:dyDescent="0.2">
      <c r="A11910" s="2"/>
    </row>
    <row r="11911" spans="1:1" x14ac:dyDescent="0.2">
      <c r="A11911" s="2"/>
    </row>
    <row r="11912" spans="1:1" x14ac:dyDescent="0.2">
      <c r="A11912" s="2"/>
    </row>
    <row r="11913" spans="1:1" x14ac:dyDescent="0.2">
      <c r="A11913" s="2"/>
    </row>
    <row r="11914" spans="1:1" x14ac:dyDescent="0.2">
      <c r="A11914" s="2"/>
    </row>
    <row r="11915" spans="1:1" x14ac:dyDescent="0.2">
      <c r="A11915" s="2"/>
    </row>
    <row r="11916" spans="1:1" x14ac:dyDescent="0.2">
      <c r="A11916" s="2"/>
    </row>
    <row r="11917" spans="1:1" x14ac:dyDescent="0.2">
      <c r="A11917" s="2"/>
    </row>
    <row r="11918" spans="1:1" x14ac:dyDescent="0.2">
      <c r="A11918" s="2"/>
    </row>
    <row r="11919" spans="1:1" x14ac:dyDescent="0.2">
      <c r="A11919" s="2"/>
    </row>
    <row r="11920" spans="1:1" x14ac:dyDescent="0.2">
      <c r="A11920" s="2"/>
    </row>
    <row r="11921" spans="1:1" x14ac:dyDescent="0.2">
      <c r="A11921" s="2"/>
    </row>
    <row r="11922" spans="1:1" x14ac:dyDescent="0.2">
      <c r="A11922" s="2"/>
    </row>
    <row r="11923" spans="1:1" x14ac:dyDescent="0.2">
      <c r="A11923" s="2"/>
    </row>
    <row r="11924" spans="1:1" x14ac:dyDescent="0.2">
      <c r="A11924" s="2"/>
    </row>
    <row r="11925" spans="1:1" x14ac:dyDescent="0.2">
      <c r="A11925" s="2"/>
    </row>
    <row r="11926" spans="1:1" x14ac:dyDescent="0.2">
      <c r="A11926" s="2"/>
    </row>
    <row r="11927" spans="1:1" x14ac:dyDescent="0.2">
      <c r="A11927" s="2"/>
    </row>
    <row r="11928" spans="1:1" x14ac:dyDescent="0.2">
      <c r="A11928" s="2"/>
    </row>
    <row r="11929" spans="1:1" x14ac:dyDescent="0.2">
      <c r="A11929" s="2"/>
    </row>
    <row r="11930" spans="1:1" x14ac:dyDescent="0.2">
      <c r="A11930" s="2"/>
    </row>
    <row r="11931" spans="1:1" x14ac:dyDescent="0.2">
      <c r="A11931" s="2"/>
    </row>
    <row r="11932" spans="1:1" x14ac:dyDescent="0.2">
      <c r="A11932" s="2"/>
    </row>
    <row r="11933" spans="1:1" x14ac:dyDescent="0.2">
      <c r="A11933" s="2"/>
    </row>
    <row r="11934" spans="1:1" x14ac:dyDescent="0.2">
      <c r="A11934" s="2"/>
    </row>
    <row r="11935" spans="1:1" x14ac:dyDescent="0.2">
      <c r="A11935" s="2"/>
    </row>
    <row r="11936" spans="1:1" x14ac:dyDescent="0.2">
      <c r="A11936" s="2"/>
    </row>
    <row r="11937" spans="1:1" x14ac:dyDescent="0.2">
      <c r="A11937" s="2"/>
    </row>
    <row r="11938" spans="1:1" x14ac:dyDescent="0.2">
      <c r="A11938" s="2"/>
    </row>
    <row r="11939" spans="1:1" x14ac:dyDescent="0.2">
      <c r="A11939" s="2"/>
    </row>
    <row r="11940" spans="1:1" x14ac:dyDescent="0.2">
      <c r="A11940" s="2"/>
    </row>
    <row r="11941" spans="1:1" x14ac:dyDescent="0.2">
      <c r="A11941" s="2"/>
    </row>
    <row r="11942" spans="1:1" x14ac:dyDescent="0.2">
      <c r="A11942" s="2"/>
    </row>
    <row r="11943" spans="1:1" x14ac:dyDescent="0.2">
      <c r="A11943" s="2"/>
    </row>
    <row r="11944" spans="1:1" x14ac:dyDescent="0.2">
      <c r="A11944" s="2"/>
    </row>
    <row r="11945" spans="1:1" x14ac:dyDescent="0.2">
      <c r="A11945" s="2"/>
    </row>
    <row r="11946" spans="1:1" x14ac:dyDescent="0.2">
      <c r="A11946" s="2"/>
    </row>
    <row r="11947" spans="1:1" x14ac:dyDescent="0.2">
      <c r="A11947" s="2"/>
    </row>
    <row r="11948" spans="1:1" x14ac:dyDescent="0.2">
      <c r="A11948" s="2"/>
    </row>
    <row r="11949" spans="1:1" x14ac:dyDescent="0.2">
      <c r="A11949" s="2"/>
    </row>
    <row r="11950" spans="1:1" x14ac:dyDescent="0.2">
      <c r="A11950" s="2"/>
    </row>
    <row r="11951" spans="1:1" x14ac:dyDescent="0.2">
      <c r="A11951" s="2"/>
    </row>
    <row r="11952" spans="1:1" x14ac:dyDescent="0.2">
      <c r="A11952" s="2"/>
    </row>
    <row r="11953" spans="1:1" x14ac:dyDescent="0.2">
      <c r="A11953" s="2"/>
    </row>
    <row r="11954" spans="1:1" x14ac:dyDescent="0.2">
      <c r="A11954" s="2"/>
    </row>
    <row r="11955" spans="1:1" x14ac:dyDescent="0.2">
      <c r="A11955" s="2"/>
    </row>
    <row r="11956" spans="1:1" x14ac:dyDescent="0.2">
      <c r="A11956" s="2"/>
    </row>
    <row r="11957" spans="1:1" x14ac:dyDescent="0.2">
      <c r="A11957" s="2"/>
    </row>
    <row r="11958" spans="1:1" x14ac:dyDescent="0.2">
      <c r="A11958" s="2"/>
    </row>
    <row r="11959" spans="1:1" x14ac:dyDescent="0.2">
      <c r="A11959" s="2"/>
    </row>
    <row r="11960" spans="1:1" x14ac:dyDescent="0.2">
      <c r="A11960" s="2"/>
    </row>
    <row r="11961" spans="1:1" x14ac:dyDescent="0.2">
      <c r="A11961" s="2"/>
    </row>
    <row r="11962" spans="1:1" x14ac:dyDescent="0.2">
      <c r="A11962" s="2"/>
    </row>
    <row r="11963" spans="1:1" x14ac:dyDescent="0.2">
      <c r="A11963" s="2"/>
    </row>
    <row r="11964" spans="1:1" x14ac:dyDescent="0.2">
      <c r="A11964" s="2"/>
    </row>
    <row r="11965" spans="1:1" x14ac:dyDescent="0.2">
      <c r="A11965" s="2"/>
    </row>
    <row r="11966" spans="1:1" x14ac:dyDescent="0.2">
      <c r="A11966" s="2"/>
    </row>
    <row r="11967" spans="1:1" x14ac:dyDescent="0.2">
      <c r="A11967" s="2"/>
    </row>
    <row r="11968" spans="1:1" x14ac:dyDescent="0.2">
      <c r="A11968" s="2"/>
    </row>
    <row r="11969" spans="1:1" x14ac:dyDescent="0.2">
      <c r="A11969" s="2"/>
    </row>
    <row r="11970" spans="1:1" x14ac:dyDescent="0.2">
      <c r="A11970" s="2"/>
    </row>
    <row r="11971" spans="1:1" x14ac:dyDescent="0.2">
      <c r="A11971" s="2"/>
    </row>
    <row r="11972" spans="1:1" x14ac:dyDescent="0.2">
      <c r="A11972" s="2"/>
    </row>
    <row r="11973" spans="1:1" x14ac:dyDescent="0.2">
      <c r="A11973" s="2"/>
    </row>
    <row r="11974" spans="1:1" x14ac:dyDescent="0.2">
      <c r="A11974" s="2"/>
    </row>
    <row r="11975" spans="1:1" x14ac:dyDescent="0.2">
      <c r="A11975" s="2"/>
    </row>
    <row r="11976" spans="1:1" x14ac:dyDescent="0.2">
      <c r="A11976" s="2"/>
    </row>
    <row r="11977" spans="1:1" x14ac:dyDescent="0.2">
      <c r="A11977" s="2"/>
    </row>
    <row r="11978" spans="1:1" x14ac:dyDescent="0.2">
      <c r="A11978" s="2"/>
    </row>
    <row r="11979" spans="1:1" x14ac:dyDescent="0.2">
      <c r="A11979" s="2"/>
    </row>
    <row r="11980" spans="1:1" x14ac:dyDescent="0.2">
      <c r="A11980" s="2"/>
    </row>
    <row r="11981" spans="1:1" x14ac:dyDescent="0.2">
      <c r="A11981" s="2"/>
    </row>
    <row r="11982" spans="1:1" x14ac:dyDescent="0.2">
      <c r="A11982" s="2"/>
    </row>
    <row r="11983" spans="1:1" x14ac:dyDescent="0.2">
      <c r="A11983" s="2"/>
    </row>
    <row r="11984" spans="1:1" x14ac:dyDescent="0.2">
      <c r="A11984" s="2"/>
    </row>
    <row r="11985" spans="1:1" x14ac:dyDescent="0.2">
      <c r="A11985" s="2"/>
    </row>
    <row r="11986" spans="1:1" x14ac:dyDescent="0.2">
      <c r="A11986" s="2"/>
    </row>
    <row r="11987" spans="1:1" x14ac:dyDescent="0.2">
      <c r="A11987" s="2"/>
    </row>
    <row r="11988" spans="1:1" x14ac:dyDescent="0.2">
      <c r="A11988" s="2"/>
    </row>
    <row r="11989" spans="1:1" x14ac:dyDescent="0.2">
      <c r="A11989" s="2"/>
    </row>
    <row r="11990" spans="1:1" x14ac:dyDescent="0.2">
      <c r="A11990" s="2"/>
    </row>
    <row r="11991" spans="1:1" x14ac:dyDescent="0.2">
      <c r="A11991" s="2"/>
    </row>
    <row r="11992" spans="1:1" x14ac:dyDescent="0.2">
      <c r="A11992" s="2"/>
    </row>
    <row r="11993" spans="1:1" x14ac:dyDescent="0.2">
      <c r="A11993" s="2"/>
    </row>
    <row r="11994" spans="1:1" x14ac:dyDescent="0.2">
      <c r="A11994" s="2"/>
    </row>
    <row r="11995" spans="1:1" x14ac:dyDescent="0.2">
      <c r="A11995" s="2"/>
    </row>
    <row r="11996" spans="1:1" x14ac:dyDescent="0.2">
      <c r="A11996" s="2"/>
    </row>
    <row r="11997" spans="1:1" x14ac:dyDescent="0.2">
      <c r="A11997" s="2"/>
    </row>
    <row r="11998" spans="1:1" x14ac:dyDescent="0.2">
      <c r="A11998" s="2"/>
    </row>
    <row r="11999" spans="1:1" x14ac:dyDescent="0.2">
      <c r="A11999" s="2"/>
    </row>
    <row r="12000" spans="1:1" x14ac:dyDescent="0.2">
      <c r="A12000" s="2"/>
    </row>
    <row r="12001" spans="1:1" x14ac:dyDescent="0.2">
      <c r="A12001" s="2"/>
    </row>
    <row r="12002" spans="1:1" x14ac:dyDescent="0.2">
      <c r="A12002" s="2"/>
    </row>
    <row r="12003" spans="1:1" x14ac:dyDescent="0.2">
      <c r="A12003" s="2"/>
    </row>
    <row r="12004" spans="1:1" x14ac:dyDescent="0.2">
      <c r="A12004" s="2"/>
    </row>
    <row r="12005" spans="1:1" x14ac:dyDescent="0.2">
      <c r="A12005" s="2"/>
    </row>
    <row r="12006" spans="1:1" x14ac:dyDescent="0.2">
      <c r="A12006" s="2"/>
    </row>
    <row r="12007" spans="1:1" x14ac:dyDescent="0.2">
      <c r="A12007" s="2"/>
    </row>
    <row r="12008" spans="1:1" x14ac:dyDescent="0.2">
      <c r="A12008" s="2"/>
    </row>
    <row r="12009" spans="1:1" x14ac:dyDescent="0.2">
      <c r="A12009" s="2"/>
    </row>
    <row r="12010" spans="1:1" x14ac:dyDescent="0.2">
      <c r="A12010" s="2"/>
    </row>
    <row r="12011" spans="1:1" x14ac:dyDescent="0.2">
      <c r="A12011" s="2"/>
    </row>
    <row r="12012" spans="1:1" x14ac:dyDescent="0.2">
      <c r="A12012" s="2"/>
    </row>
    <row r="12013" spans="1:1" x14ac:dyDescent="0.2">
      <c r="A12013" s="2"/>
    </row>
    <row r="12014" spans="1:1" x14ac:dyDescent="0.2">
      <c r="A12014" s="2"/>
    </row>
    <row r="12015" spans="1:1" x14ac:dyDescent="0.2">
      <c r="A12015" s="2"/>
    </row>
    <row r="12016" spans="1:1" x14ac:dyDescent="0.2">
      <c r="A12016" s="2"/>
    </row>
    <row r="12017" spans="1:1" x14ac:dyDescent="0.2">
      <c r="A12017" s="2"/>
    </row>
    <row r="12018" spans="1:1" x14ac:dyDescent="0.2">
      <c r="A12018" s="2"/>
    </row>
    <row r="12019" spans="1:1" x14ac:dyDescent="0.2">
      <c r="A12019" s="2"/>
    </row>
    <row r="12020" spans="1:1" x14ac:dyDescent="0.2">
      <c r="A12020" s="2"/>
    </row>
    <row r="12021" spans="1:1" x14ac:dyDescent="0.2">
      <c r="A12021" s="2"/>
    </row>
    <row r="12022" spans="1:1" x14ac:dyDescent="0.2">
      <c r="A12022" s="2"/>
    </row>
    <row r="12023" spans="1:1" x14ac:dyDescent="0.2">
      <c r="A12023" s="2"/>
    </row>
    <row r="12024" spans="1:1" x14ac:dyDescent="0.2">
      <c r="A12024" s="2"/>
    </row>
    <row r="12025" spans="1:1" x14ac:dyDescent="0.2">
      <c r="A12025" s="2"/>
    </row>
    <row r="12026" spans="1:1" x14ac:dyDescent="0.2">
      <c r="A12026" s="2"/>
    </row>
    <row r="12027" spans="1:1" x14ac:dyDescent="0.2">
      <c r="A12027" s="2"/>
    </row>
    <row r="12028" spans="1:1" x14ac:dyDescent="0.2">
      <c r="A12028" s="2"/>
    </row>
    <row r="12029" spans="1:1" x14ac:dyDescent="0.2">
      <c r="A12029" s="2"/>
    </row>
    <row r="12030" spans="1:1" x14ac:dyDescent="0.2">
      <c r="A12030" s="2"/>
    </row>
    <row r="12031" spans="1:1" x14ac:dyDescent="0.2">
      <c r="A12031" s="2"/>
    </row>
    <row r="12032" spans="1:1" x14ac:dyDescent="0.2">
      <c r="A12032" s="2"/>
    </row>
    <row r="12033" spans="1:1" x14ac:dyDescent="0.2">
      <c r="A12033" s="2"/>
    </row>
    <row r="12034" spans="1:1" x14ac:dyDescent="0.2">
      <c r="A12034" s="2"/>
    </row>
    <row r="12035" spans="1:1" x14ac:dyDescent="0.2">
      <c r="A12035" s="2"/>
    </row>
    <row r="12036" spans="1:1" x14ac:dyDescent="0.2">
      <c r="A12036" s="2"/>
    </row>
    <row r="12037" spans="1:1" x14ac:dyDescent="0.2">
      <c r="A12037" s="2"/>
    </row>
    <row r="12038" spans="1:1" x14ac:dyDescent="0.2">
      <c r="A12038" s="2"/>
    </row>
    <row r="12039" spans="1:1" x14ac:dyDescent="0.2">
      <c r="A12039" s="2"/>
    </row>
    <row r="12040" spans="1:1" x14ac:dyDescent="0.2">
      <c r="A12040" s="2"/>
    </row>
    <row r="12041" spans="1:1" x14ac:dyDescent="0.2">
      <c r="A12041" s="2"/>
    </row>
    <row r="12042" spans="1:1" x14ac:dyDescent="0.2">
      <c r="A12042" s="2"/>
    </row>
    <row r="12043" spans="1:1" x14ac:dyDescent="0.2">
      <c r="A12043" s="2"/>
    </row>
    <row r="12044" spans="1:1" x14ac:dyDescent="0.2">
      <c r="A12044" s="2"/>
    </row>
    <row r="12045" spans="1:1" x14ac:dyDescent="0.2">
      <c r="A12045" s="2"/>
    </row>
    <row r="12046" spans="1:1" x14ac:dyDescent="0.2">
      <c r="A12046" s="2"/>
    </row>
    <row r="12047" spans="1:1" x14ac:dyDescent="0.2">
      <c r="A12047" s="2"/>
    </row>
    <row r="12048" spans="1:1" x14ac:dyDescent="0.2">
      <c r="A12048" s="2"/>
    </row>
    <row r="12049" spans="1:1" x14ac:dyDescent="0.2">
      <c r="A12049" s="2"/>
    </row>
    <row r="12050" spans="1:1" x14ac:dyDescent="0.2">
      <c r="A12050" s="2"/>
    </row>
    <row r="12051" spans="1:1" x14ac:dyDescent="0.2">
      <c r="A12051" s="2"/>
    </row>
    <row r="12052" spans="1:1" x14ac:dyDescent="0.2">
      <c r="A12052" s="2"/>
    </row>
    <row r="12053" spans="1:1" x14ac:dyDescent="0.2">
      <c r="A12053" s="2"/>
    </row>
    <row r="12054" spans="1:1" x14ac:dyDescent="0.2">
      <c r="A12054" s="2"/>
    </row>
    <row r="12055" spans="1:1" x14ac:dyDescent="0.2">
      <c r="A12055" s="2"/>
    </row>
    <row r="12056" spans="1:1" x14ac:dyDescent="0.2">
      <c r="A12056" s="2"/>
    </row>
    <row r="12057" spans="1:1" x14ac:dyDescent="0.2">
      <c r="A12057" s="2"/>
    </row>
    <row r="12058" spans="1:1" x14ac:dyDescent="0.2">
      <c r="A12058" s="2"/>
    </row>
    <row r="12059" spans="1:1" x14ac:dyDescent="0.2">
      <c r="A12059" s="2"/>
    </row>
    <row r="12060" spans="1:1" x14ac:dyDescent="0.2">
      <c r="A12060" s="2"/>
    </row>
    <row r="12061" spans="1:1" x14ac:dyDescent="0.2">
      <c r="A12061" s="2"/>
    </row>
    <row r="12062" spans="1:1" x14ac:dyDescent="0.2">
      <c r="A12062" s="2"/>
    </row>
    <row r="12063" spans="1:1" x14ac:dyDescent="0.2">
      <c r="A12063" s="2"/>
    </row>
    <row r="12064" spans="1:1" x14ac:dyDescent="0.2">
      <c r="A12064" s="2"/>
    </row>
    <row r="12065" spans="1:1" x14ac:dyDescent="0.2">
      <c r="A12065" s="2"/>
    </row>
    <row r="12066" spans="1:1" x14ac:dyDescent="0.2">
      <c r="A12066" s="2"/>
    </row>
    <row r="12067" spans="1:1" x14ac:dyDescent="0.2">
      <c r="A12067" s="2"/>
    </row>
    <row r="12068" spans="1:1" x14ac:dyDescent="0.2">
      <c r="A12068" s="2"/>
    </row>
    <row r="12069" spans="1:1" x14ac:dyDescent="0.2">
      <c r="A12069" s="2"/>
    </row>
    <row r="12070" spans="1:1" x14ac:dyDescent="0.2">
      <c r="A12070" s="2"/>
    </row>
    <row r="12071" spans="1:1" x14ac:dyDescent="0.2">
      <c r="A12071" s="2"/>
    </row>
    <row r="12072" spans="1:1" x14ac:dyDescent="0.2">
      <c r="A12072" s="2"/>
    </row>
    <row r="12073" spans="1:1" x14ac:dyDescent="0.2">
      <c r="A12073" s="2"/>
    </row>
    <row r="12074" spans="1:1" x14ac:dyDescent="0.2">
      <c r="A12074" s="2"/>
    </row>
    <row r="12075" spans="1:1" x14ac:dyDescent="0.2">
      <c r="A12075" s="2"/>
    </row>
    <row r="12076" spans="1:1" x14ac:dyDescent="0.2">
      <c r="A12076" s="2"/>
    </row>
    <row r="12077" spans="1:1" x14ac:dyDescent="0.2">
      <c r="A12077" s="2"/>
    </row>
    <row r="12078" spans="1:1" x14ac:dyDescent="0.2">
      <c r="A12078" s="2"/>
    </row>
    <row r="12079" spans="1:1" x14ac:dyDescent="0.2">
      <c r="A12079" s="2"/>
    </row>
    <row r="12080" spans="1:1" x14ac:dyDescent="0.2">
      <c r="A12080" s="2"/>
    </row>
    <row r="12081" spans="1:1" x14ac:dyDescent="0.2">
      <c r="A12081" s="2"/>
    </row>
    <row r="12082" spans="1:1" x14ac:dyDescent="0.2">
      <c r="A12082" s="2"/>
    </row>
    <row r="12083" spans="1:1" x14ac:dyDescent="0.2">
      <c r="A12083" s="2"/>
    </row>
    <row r="12084" spans="1:1" x14ac:dyDescent="0.2">
      <c r="A12084" s="2"/>
    </row>
    <row r="12085" spans="1:1" x14ac:dyDescent="0.2">
      <c r="A12085" s="2"/>
    </row>
    <row r="12086" spans="1:1" x14ac:dyDescent="0.2">
      <c r="A12086" s="2"/>
    </row>
    <row r="12087" spans="1:1" x14ac:dyDescent="0.2">
      <c r="A12087" s="2"/>
    </row>
    <row r="12088" spans="1:1" x14ac:dyDescent="0.2">
      <c r="A12088" s="2"/>
    </row>
    <row r="12089" spans="1:1" x14ac:dyDescent="0.2">
      <c r="A12089" s="2"/>
    </row>
    <row r="12090" spans="1:1" x14ac:dyDescent="0.2">
      <c r="A12090" s="2"/>
    </row>
    <row r="12091" spans="1:1" x14ac:dyDescent="0.2">
      <c r="A12091" s="2"/>
    </row>
    <row r="12092" spans="1:1" x14ac:dyDescent="0.2">
      <c r="A12092" s="2"/>
    </row>
    <row r="12093" spans="1:1" x14ac:dyDescent="0.2">
      <c r="A12093" s="2"/>
    </row>
    <row r="12094" spans="1:1" x14ac:dyDescent="0.2">
      <c r="A12094" s="2"/>
    </row>
    <row r="12095" spans="1:1" x14ac:dyDescent="0.2">
      <c r="A12095" s="2"/>
    </row>
    <row r="12096" spans="1:1" x14ac:dyDescent="0.2">
      <c r="A12096" s="2"/>
    </row>
    <row r="12097" spans="1:1" x14ac:dyDescent="0.2">
      <c r="A12097" s="2"/>
    </row>
    <row r="12098" spans="1:1" x14ac:dyDescent="0.2">
      <c r="A12098" s="2"/>
    </row>
    <row r="12099" spans="1:1" x14ac:dyDescent="0.2">
      <c r="A12099" s="2"/>
    </row>
    <row r="12100" spans="1:1" x14ac:dyDescent="0.2">
      <c r="A12100" s="2"/>
    </row>
    <row r="12101" spans="1:1" x14ac:dyDescent="0.2">
      <c r="A12101" s="2"/>
    </row>
    <row r="12102" spans="1:1" x14ac:dyDescent="0.2">
      <c r="A12102" s="2"/>
    </row>
    <row r="12103" spans="1:1" x14ac:dyDescent="0.2">
      <c r="A12103" s="2"/>
    </row>
    <row r="12104" spans="1:1" x14ac:dyDescent="0.2">
      <c r="A12104" s="2"/>
    </row>
    <row r="12105" spans="1:1" x14ac:dyDescent="0.2">
      <c r="A12105" s="2"/>
    </row>
    <row r="12106" spans="1:1" x14ac:dyDescent="0.2">
      <c r="A12106" s="2"/>
    </row>
    <row r="12107" spans="1:1" x14ac:dyDescent="0.2">
      <c r="A12107" s="2"/>
    </row>
    <row r="12108" spans="1:1" x14ac:dyDescent="0.2">
      <c r="A12108" s="2"/>
    </row>
    <row r="12109" spans="1:1" x14ac:dyDescent="0.2">
      <c r="A12109" s="2"/>
    </row>
    <row r="12110" spans="1:1" x14ac:dyDescent="0.2">
      <c r="A12110" s="2"/>
    </row>
    <row r="12111" spans="1:1" x14ac:dyDescent="0.2">
      <c r="A12111" s="2"/>
    </row>
    <row r="12112" spans="1:1" x14ac:dyDescent="0.2">
      <c r="A12112" s="2"/>
    </row>
    <row r="12113" spans="1:1" x14ac:dyDescent="0.2">
      <c r="A12113" s="2"/>
    </row>
    <row r="12114" spans="1:1" x14ac:dyDescent="0.2">
      <c r="A12114" s="2"/>
    </row>
    <row r="12115" spans="1:1" x14ac:dyDescent="0.2">
      <c r="A12115" s="2"/>
    </row>
    <row r="12116" spans="1:1" x14ac:dyDescent="0.2">
      <c r="A12116" s="2"/>
    </row>
    <row r="12117" spans="1:1" x14ac:dyDescent="0.2">
      <c r="A12117" s="2"/>
    </row>
    <row r="12118" spans="1:1" x14ac:dyDescent="0.2">
      <c r="A12118" s="2"/>
    </row>
    <row r="12119" spans="1:1" x14ac:dyDescent="0.2">
      <c r="A12119" s="2"/>
    </row>
    <row r="12120" spans="1:1" x14ac:dyDescent="0.2">
      <c r="A12120" s="2"/>
    </row>
    <row r="12121" spans="1:1" x14ac:dyDescent="0.2">
      <c r="A12121" s="2"/>
    </row>
    <row r="12122" spans="1:1" x14ac:dyDescent="0.2">
      <c r="A12122" s="2"/>
    </row>
    <row r="12123" spans="1:1" x14ac:dyDescent="0.2">
      <c r="A12123" s="2"/>
    </row>
    <row r="12124" spans="1:1" x14ac:dyDescent="0.2">
      <c r="A12124" s="2"/>
    </row>
    <row r="12125" spans="1:1" x14ac:dyDescent="0.2">
      <c r="A12125" s="2"/>
    </row>
    <row r="12126" spans="1:1" x14ac:dyDescent="0.2">
      <c r="A12126" s="2"/>
    </row>
    <row r="12127" spans="1:1" x14ac:dyDescent="0.2">
      <c r="A12127" s="2"/>
    </row>
    <row r="12128" spans="1:1" x14ac:dyDescent="0.2">
      <c r="A12128" s="2"/>
    </row>
    <row r="12129" spans="1:1" x14ac:dyDescent="0.2">
      <c r="A12129" s="2"/>
    </row>
    <row r="12130" spans="1:1" x14ac:dyDescent="0.2">
      <c r="A12130" s="2"/>
    </row>
    <row r="12131" spans="1:1" x14ac:dyDescent="0.2">
      <c r="A12131" s="2"/>
    </row>
    <row r="12132" spans="1:1" x14ac:dyDescent="0.2">
      <c r="A12132" s="2"/>
    </row>
    <row r="12133" spans="1:1" x14ac:dyDescent="0.2">
      <c r="A12133" s="2"/>
    </row>
    <row r="12134" spans="1:1" x14ac:dyDescent="0.2">
      <c r="A12134" s="2"/>
    </row>
    <row r="12135" spans="1:1" x14ac:dyDescent="0.2">
      <c r="A12135" s="2"/>
    </row>
    <row r="12136" spans="1:1" x14ac:dyDescent="0.2">
      <c r="A12136" s="2"/>
    </row>
    <row r="12137" spans="1:1" x14ac:dyDescent="0.2">
      <c r="A12137" s="2"/>
    </row>
    <row r="12138" spans="1:1" x14ac:dyDescent="0.2">
      <c r="A12138" s="2"/>
    </row>
    <row r="12139" spans="1:1" x14ac:dyDescent="0.2">
      <c r="A12139" s="2"/>
    </row>
    <row r="12140" spans="1:1" x14ac:dyDescent="0.2">
      <c r="A12140" s="2"/>
    </row>
    <row r="12141" spans="1:1" x14ac:dyDescent="0.2">
      <c r="A12141" s="2"/>
    </row>
    <row r="12142" spans="1:1" x14ac:dyDescent="0.2">
      <c r="A12142" s="2"/>
    </row>
    <row r="12143" spans="1:1" x14ac:dyDescent="0.2">
      <c r="A12143" s="2"/>
    </row>
    <row r="12144" spans="1:1" x14ac:dyDescent="0.2">
      <c r="A12144" s="2"/>
    </row>
    <row r="12145" spans="1:1" x14ac:dyDescent="0.2">
      <c r="A12145" s="2"/>
    </row>
    <row r="12146" spans="1:1" x14ac:dyDescent="0.2">
      <c r="A12146" s="2"/>
    </row>
    <row r="12147" spans="1:1" x14ac:dyDescent="0.2">
      <c r="A12147" s="2"/>
    </row>
    <row r="12148" spans="1:1" x14ac:dyDescent="0.2">
      <c r="A12148" s="2"/>
    </row>
    <row r="12149" spans="1:1" x14ac:dyDescent="0.2">
      <c r="A12149" s="2"/>
    </row>
    <row r="12150" spans="1:1" x14ac:dyDescent="0.2">
      <c r="A12150" s="2"/>
    </row>
    <row r="12151" spans="1:1" x14ac:dyDescent="0.2">
      <c r="A12151" s="2"/>
    </row>
    <row r="12152" spans="1:1" x14ac:dyDescent="0.2">
      <c r="A12152" s="2"/>
    </row>
    <row r="12153" spans="1:1" x14ac:dyDescent="0.2">
      <c r="A12153" s="2"/>
    </row>
    <row r="12154" spans="1:1" x14ac:dyDescent="0.2">
      <c r="A12154" s="2"/>
    </row>
    <row r="12155" spans="1:1" x14ac:dyDescent="0.2">
      <c r="A12155" s="2"/>
    </row>
    <row r="12156" spans="1:1" x14ac:dyDescent="0.2">
      <c r="A12156" s="2"/>
    </row>
    <row r="12157" spans="1:1" x14ac:dyDescent="0.2">
      <c r="A12157" s="2"/>
    </row>
    <row r="12158" spans="1:1" x14ac:dyDescent="0.2">
      <c r="A12158" s="2"/>
    </row>
    <row r="12159" spans="1:1" x14ac:dyDescent="0.2">
      <c r="A12159" s="2"/>
    </row>
    <row r="12160" spans="1:1" x14ac:dyDescent="0.2">
      <c r="A12160" s="2"/>
    </row>
    <row r="12161" spans="1:1" x14ac:dyDescent="0.2">
      <c r="A12161" s="2"/>
    </row>
    <row r="12162" spans="1:1" x14ac:dyDescent="0.2">
      <c r="A12162" s="2"/>
    </row>
    <row r="12163" spans="1:1" x14ac:dyDescent="0.2">
      <c r="A12163" s="2"/>
    </row>
    <row r="12164" spans="1:1" x14ac:dyDescent="0.2">
      <c r="A12164" s="2"/>
    </row>
    <row r="12165" spans="1:1" x14ac:dyDescent="0.2">
      <c r="A12165" s="2"/>
    </row>
    <row r="12166" spans="1:1" x14ac:dyDescent="0.2">
      <c r="A12166" s="2"/>
    </row>
    <row r="12167" spans="1:1" x14ac:dyDescent="0.2">
      <c r="A12167" s="2"/>
    </row>
    <row r="12168" spans="1:1" x14ac:dyDescent="0.2">
      <c r="A12168" s="2"/>
    </row>
    <row r="12169" spans="1:1" x14ac:dyDescent="0.2">
      <c r="A12169" s="2"/>
    </row>
    <row r="12170" spans="1:1" x14ac:dyDescent="0.2">
      <c r="A12170" s="2"/>
    </row>
    <row r="12171" spans="1:1" x14ac:dyDescent="0.2">
      <c r="A12171" s="2"/>
    </row>
    <row r="12172" spans="1:1" x14ac:dyDescent="0.2">
      <c r="A12172" s="2"/>
    </row>
    <row r="12173" spans="1:1" x14ac:dyDescent="0.2">
      <c r="A12173" s="2"/>
    </row>
    <row r="12174" spans="1:1" x14ac:dyDescent="0.2">
      <c r="A12174" s="2"/>
    </row>
    <row r="12175" spans="1:1" x14ac:dyDescent="0.2">
      <c r="A12175" s="2"/>
    </row>
    <row r="12176" spans="1:1" x14ac:dyDescent="0.2">
      <c r="A12176" s="2"/>
    </row>
    <row r="12177" spans="1:1" x14ac:dyDescent="0.2">
      <c r="A12177" s="2"/>
    </row>
    <row r="12178" spans="1:1" x14ac:dyDescent="0.2">
      <c r="A12178" s="2"/>
    </row>
    <row r="12179" spans="1:1" x14ac:dyDescent="0.2">
      <c r="A12179" s="2"/>
    </row>
    <row r="12180" spans="1:1" x14ac:dyDescent="0.2">
      <c r="A12180" s="2"/>
    </row>
    <row r="12181" spans="1:1" x14ac:dyDescent="0.2">
      <c r="A12181" s="2"/>
    </row>
    <row r="12182" spans="1:1" x14ac:dyDescent="0.2">
      <c r="A12182" s="2"/>
    </row>
    <row r="12183" spans="1:1" x14ac:dyDescent="0.2">
      <c r="A12183" s="2"/>
    </row>
    <row r="12184" spans="1:1" x14ac:dyDescent="0.2">
      <c r="A12184" s="2"/>
    </row>
    <row r="12185" spans="1:1" x14ac:dyDescent="0.2">
      <c r="A12185" s="2"/>
    </row>
    <row r="12186" spans="1:1" x14ac:dyDescent="0.2">
      <c r="A12186" s="2"/>
    </row>
    <row r="12187" spans="1:1" x14ac:dyDescent="0.2">
      <c r="A12187" s="2"/>
    </row>
    <row r="12188" spans="1:1" x14ac:dyDescent="0.2">
      <c r="A12188" s="2"/>
    </row>
    <row r="12189" spans="1:1" x14ac:dyDescent="0.2">
      <c r="A12189" s="2"/>
    </row>
    <row r="12190" spans="1:1" x14ac:dyDescent="0.2">
      <c r="A12190" s="2"/>
    </row>
    <row r="12191" spans="1:1" x14ac:dyDescent="0.2">
      <c r="A12191" s="2"/>
    </row>
    <row r="12192" spans="1:1" x14ac:dyDescent="0.2">
      <c r="A12192" s="2"/>
    </row>
    <row r="12193" spans="1:1" x14ac:dyDescent="0.2">
      <c r="A12193" s="2"/>
    </row>
    <row r="12194" spans="1:1" x14ac:dyDescent="0.2">
      <c r="A12194" s="2"/>
    </row>
    <row r="12195" spans="1:1" x14ac:dyDescent="0.2">
      <c r="A12195" s="2"/>
    </row>
    <row r="12196" spans="1:1" x14ac:dyDescent="0.2">
      <c r="A12196" s="2"/>
    </row>
    <row r="12197" spans="1:1" x14ac:dyDescent="0.2">
      <c r="A12197" s="2"/>
    </row>
    <row r="12198" spans="1:1" x14ac:dyDescent="0.2">
      <c r="A12198" s="2"/>
    </row>
    <row r="12199" spans="1:1" x14ac:dyDescent="0.2">
      <c r="A12199" s="2"/>
    </row>
    <row r="12200" spans="1:1" x14ac:dyDescent="0.2">
      <c r="A12200" s="2"/>
    </row>
    <row r="12201" spans="1:1" x14ac:dyDescent="0.2">
      <c r="A12201" s="2"/>
    </row>
    <row r="12202" spans="1:1" x14ac:dyDescent="0.2">
      <c r="A12202" s="2"/>
    </row>
    <row r="12203" spans="1:1" x14ac:dyDescent="0.2">
      <c r="A12203" s="2"/>
    </row>
    <row r="12204" spans="1:1" x14ac:dyDescent="0.2">
      <c r="A12204" s="2"/>
    </row>
    <row r="12205" spans="1:1" x14ac:dyDescent="0.2">
      <c r="A12205" s="2"/>
    </row>
    <row r="12206" spans="1:1" x14ac:dyDescent="0.2">
      <c r="A12206" s="2"/>
    </row>
    <row r="12207" spans="1:1" x14ac:dyDescent="0.2">
      <c r="A12207" s="2"/>
    </row>
    <row r="12208" spans="1:1" x14ac:dyDescent="0.2">
      <c r="A12208" s="2"/>
    </row>
    <row r="12209" spans="1:1" x14ac:dyDescent="0.2">
      <c r="A12209" s="2"/>
    </row>
    <row r="12210" spans="1:1" x14ac:dyDescent="0.2">
      <c r="A12210" s="2"/>
    </row>
    <row r="12211" spans="1:1" x14ac:dyDescent="0.2">
      <c r="A12211" s="2"/>
    </row>
    <row r="12212" spans="1:1" x14ac:dyDescent="0.2">
      <c r="A12212" s="2"/>
    </row>
    <row r="12213" spans="1:1" x14ac:dyDescent="0.2">
      <c r="A12213" s="2"/>
    </row>
    <row r="12214" spans="1:1" x14ac:dyDescent="0.2">
      <c r="A12214" s="2"/>
    </row>
    <row r="12215" spans="1:1" x14ac:dyDescent="0.2">
      <c r="A12215" s="2"/>
    </row>
    <row r="12216" spans="1:1" x14ac:dyDescent="0.2">
      <c r="A12216" s="2"/>
    </row>
    <row r="12217" spans="1:1" x14ac:dyDescent="0.2">
      <c r="A12217" s="2"/>
    </row>
    <row r="12218" spans="1:1" x14ac:dyDescent="0.2">
      <c r="A12218" s="2"/>
    </row>
    <row r="12219" spans="1:1" x14ac:dyDescent="0.2">
      <c r="A12219" s="2"/>
    </row>
    <row r="12220" spans="1:1" x14ac:dyDescent="0.2">
      <c r="A12220" s="2"/>
    </row>
    <row r="12221" spans="1:1" x14ac:dyDescent="0.2">
      <c r="A12221" s="2"/>
    </row>
    <row r="12222" spans="1:1" x14ac:dyDescent="0.2">
      <c r="A12222" s="2"/>
    </row>
    <row r="12223" spans="1:1" x14ac:dyDescent="0.2">
      <c r="A12223" s="2"/>
    </row>
    <row r="12224" spans="1:1" x14ac:dyDescent="0.2">
      <c r="A12224" s="2"/>
    </row>
    <row r="12225" spans="1:1" x14ac:dyDescent="0.2">
      <c r="A12225" s="2"/>
    </row>
    <row r="12226" spans="1:1" x14ac:dyDescent="0.2">
      <c r="A12226" s="2"/>
    </row>
    <row r="12227" spans="1:1" x14ac:dyDescent="0.2">
      <c r="A12227" s="2"/>
    </row>
    <row r="12228" spans="1:1" x14ac:dyDescent="0.2">
      <c r="A12228" s="2"/>
    </row>
    <row r="12229" spans="1:1" x14ac:dyDescent="0.2">
      <c r="A12229" s="2"/>
    </row>
    <row r="12230" spans="1:1" x14ac:dyDescent="0.2">
      <c r="A12230" s="2"/>
    </row>
    <row r="12231" spans="1:1" x14ac:dyDescent="0.2">
      <c r="A12231" s="2"/>
    </row>
    <row r="12232" spans="1:1" x14ac:dyDescent="0.2">
      <c r="A12232" s="2"/>
    </row>
    <row r="12233" spans="1:1" x14ac:dyDescent="0.2">
      <c r="A12233" s="2"/>
    </row>
    <row r="12234" spans="1:1" x14ac:dyDescent="0.2">
      <c r="A12234" s="2"/>
    </row>
    <row r="12235" spans="1:1" x14ac:dyDescent="0.2">
      <c r="A12235" s="2"/>
    </row>
    <row r="12236" spans="1:1" x14ac:dyDescent="0.2">
      <c r="A12236" s="2"/>
    </row>
    <row r="12237" spans="1:1" x14ac:dyDescent="0.2">
      <c r="A12237" s="2"/>
    </row>
    <row r="12238" spans="1:1" x14ac:dyDescent="0.2">
      <c r="A12238" s="2"/>
    </row>
    <row r="12239" spans="1:1" x14ac:dyDescent="0.2">
      <c r="A12239" s="2"/>
    </row>
    <row r="12240" spans="1:1" x14ac:dyDescent="0.2">
      <c r="A12240" s="2"/>
    </row>
    <row r="12241" spans="1:1" x14ac:dyDescent="0.2">
      <c r="A12241" s="2"/>
    </row>
    <row r="12242" spans="1:1" x14ac:dyDescent="0.2">
      <c r="A12242" s="2"/>
    </row>
    <row r="12243" spans="1:1" x14ac:dyDescent="0.2">
      <c r="A12243" s="2"/>
    </row>
    <row r="12244" spans="1:1" x14ac:dyDescent="0.2">
      <c r="A12244" s="2"/>
    </row>
    <row r="12245" spans="1:1" x14ac:dyDescent="0.2">
      <c r="A12245" s="2"/>
    </row>
    <row r="12246" spans="1:1" x14ac:dyDescent="0.2">
      <c r="A12246" s="2"/>
    </row>
    <row r="12247" spans="1:1" x14ac:dyDescent="0.2">
      <c r="A12247" s="2"/>
    </row>
    <row r="12248" spans="1:1" x14ac:dyDescent="0.2">
      <c r="A12248" s="2"/>
    </row>
    <row r="12249" spans="1:1" x14ac:dyDescent="0.2">
      <c r="A12249" s="2"/>
    </row>
    <row r="12250" spans="1:1" x14ac:dyDescent="0.2">
      <c r="A12250" s="2"/>
    </row>
    <row r="12251" spans="1:1" x14ac:dyDescent="0.2">
      <c r="A12251" s="2"/>
    </row>
    <row r="12252" spans="1:1" x14ac:dyDescent="0.2">
      <c r="A12252" s="2"/>
    </row>
    <row r="12253" spans="1:1" x14ac:dyDescent="0.2">
      <c r="A12253" s="2"/>
    </row>
    <row r="12254" spans="1:1" x14ac:dyDescent="0.2">
      <c r="A12254" s="2"/>
    </row>
    <row r="12255" spans="1:1" x14ac:dyDescent="0.2">
      <c r="A12255" s="2"/>
    </row>
    <row r="12256" spans="1:1" x14ac:dyDescent="0.2">
      <c r="A12256" s="2"/>
    </row>
    <row r="12257" spans="1:1" x14ac:dyDescent="0.2">
      <c r="A12257" s="2"/>
    </row>
    <row r="12258" spans="1:1" x14ac:dyDescent="0.2">
      <c r="A12258" s="2"/>
    </row>
    <row r="12259" spans="1:1" x14ac:dyDescent="0.2">
      <c r="A12259" s="2"/>
    </row>
    <row r="12260" spans="1:1" x14ac:dyDescent="0.2">
      <c r="A12260" s="2"/>
    </row>
    <row r="12261" spans="1:1" x14ac:dyDescent="0.2">
      <c r="A12261" s="2"/>
    </row>
    <row r="12262" spans="1:1" x14ac:dyDescent="0.2">
      <c r="A12262" s="2"/>
    </row>
    <row r="12263" spans="1:1" x14ac:dyDescent="0.2">
      <c r="A12263" s="2"/>
    </row>
    <row r="12264" spans="1:1" x14ac:dyDescent="0.2">
      <c r="A12264" s="2"/>
    </row>
    <row r="12265" spans="1:1" x14ac:dyDescent="0.2">
      <c r="A12265" s="2"/>
    </row>
    <row r="12266" spans="1:1" x14ac:dyDescent="0.2">
      <c r="A12266" s="2"/>
    </row>
    <row r="12267" spans="1:1" x14ac:dyDescent="0.2">
      <c r="A12267" s="2"/>
    </row>
    <row r="12268" spans="1:1" x14ac:dyDescent="0.2">
      <c r="A12268" s="2"/>
    </row>
    <row r="12269" spans="1:1" x14ac:dyDescent="0.2">
      <c r="A12269" s="2"/>
    </row>
    <row r="12270" spans="1:1" x14ac:dyDescent="0.2">
      <c r="A12270" s="2"/>
    </row>
    <row r="12271" spans="1:1" x14ac:dyDescent="0.2">
      <c r="A12271" s="2"/>
    </row>
    <row r="12272" spans="1:1" x14ac:dyDescent="0.2">
      <c r="A12272" s="2"/>
    </row>
    <row r="12273" spans="1:1" x14ac:dyDescent="0.2">
      <c r="A12273" s="2"/>
    </row>
    <row r="12274" spans="1:1" x14ac:dyDescent="0.2">
      <c r="A12274" s="2"/>
    </row>
    <row r="12275" spans="1:1" x14ac:dyDescent="0.2">
      <c r="A12275" s="2"/>
    </row>
    <row r="12276" spans="1:1" x14ac:dyDescent="0.2">
      <c r="A12276" s="2"/>
    </row>
    <row r="12277" spans="1:1" x14ac:dyDescent="0.2">
      <c r="A12277" s="2"/>
    </row>
    <row r="12278" spans="1:1" x14ac:dyDescent="0.2">
      <c r="A12278" s="2"/>
    </row>
    <row r="12279" spans="1:1" x14ac:dyDescent="0.2">
      <c r="A12279" s="2"/>
    </row>
    <row r="12280" spans="1:1" x14ac:dyDescent="0.2">
      <c r="A12280" s="2"/>
    </row>
    <row r="12281" spans="1:1" x14ac:dyDescent="0.2">
      <c r="A12281" s="2"/>
    </row>
    <row r="12282" spans="1:1" x14ac:dyDescent="0.2">
      <c r="A12282" s="2"/>
    </row>
    <row r="12283" spans="1:1" x14ac:dyDescent="0.2">
      <c r="A12283" s="2"/>
    </row>
    <row r="12284" spans="1:1" x14ac:dyDescent="0.2">
      <c r="A12284" s="2"/>
    </row>
    <row r="12285" spans="1:1" x14ac:dyDescent="0.2">
      <c r="A12285" s="2"/>
    </row>
    <row r="12286" spans="1:1" x14ac:dyDescent="0.2">
      <c r="A12286" s="2"/>
    </row>
    <row r="12287" spans="1:1" x14ac:dyDescent="0.2">
      <c r="A12287" s="2"/>
    </row>
    <row r="12288" spans="1:1" x14ac:dyDescent="0.2">
      <c r="A12288" s="2"/>
    </row>
    <row r="12289" spans="1:1" x14ac:dyDescent="0.2">
      <c r="A12289" s="2"/>
    </row>
    <row r="12290" spans="1:1" x14ac:dyDescent="0.2">
      <c r="A12290" s="2"/>
    </row>
    <row r="12291" spans="1:1" x14ac:dyDescent="0.2">
      <c r="A12291" s="2"/>
    </row>
    <row r="12292" spans="1:1" x14ac:dyDescent="0.2">
      <c r="A12292" s="2"/>
    </row>
    <row r="12293" spans="1:1" x14ac:dyDescent="0.2">
      <c r="A12293" s="2"/>
    </row>
    <row r="12294" spans="1:1" x14ac:dyDescent="0.2">
      <c r="A12294" s="2"/>
    </row>
    <row r="12295" spans="1:1" x14ac:dyDescent="0.2">
      <c r="A12295" s="2"/>
    </row>
    <row r="12296" spans="1:1" x14ac:dyDescent="0.2">
      <c r="A12296" s="2"/>
    </row>
    <row r="12297" spans="1:1" x14ac:dyDescent="0.2">
      <c r="A12297" s="2"/>
    </row>
    <row r="12298" spans="1:1" x14ac:dyDescent="0.2">
      <c r="A12298" s="2"/>
    </row>
    <row r="12299" spans="1:1" x14ac:dyDescent="0.2">
      <c r="A12299" s="2"/>
    </row>
    <row r="12300" spans="1:1" x14ac:dyDescent="0.2">
      <c r="A12300" s="2"/>
    </row>
    <row r="12301" spans="1:1" x14ac:dyDescent="0.2">
      <c r="A12301" s="2"/>
    </row>
    <row r="12302" spans="1:1" x14ac:dyDescent="0.2">
      <c r="A12302" s="2"/>
    </row>
    <row r="12303" spans="1:1" x14ac:dyDescent="0.2">
      <c r="A12303" s="2"/>
    </row>
    <row r="12304" spans="1:1" x14ac:dyDescent="0.2">
      <c r="A12304" s="2"/>
    </row>
    <row r="12305" spans="1:1" x14ac:dyDescent="0.2">
      <c r="A12305" s="2"/>
    </row>
    <row r="12306" spans="1:1" x14ac:dyDescent="0.2">
      <c r="A12306" s="2"/>
    </row>
    <row r="12307" spans="1:1" x14ac:dyDescent="0.2">
      <c r="A12307" s="2"/>
    </row>
    <row r="12308" spans="1:1" x14ac:dyDescent="0.2">
      <c r="A12308" s="2"/>
    </row>
    <row r="12309" spans="1:1" x14ac:dyDescent="0.2">
      <c r="A12309" s="2"/>
    </row>
    <row r="12310" spans="1:1" x14ac:dyDescent="0.2">
      <c r="A12310" s="2"/>
    </row>
    <row r="12311" spans="1:1" x14ac:dyDescent="0.2">
      <c r="A12311" s="2"/>
    </row>
    <row r="12312" spans="1:1" x14ac:dyDescent="0.2">
      <c r="A12312" s="2"/>
    </row>
    <row r="12313" spans="1:1" x14ac:dyDescent="0.2">
      <c r="A12313" s="2"/>
    </row>
    <row r="12314" spans="1:1" x14ac:dyDescent="0.2">
      <c r="A12314" s="2"/>
    </row>
    <row r="12315" spans="1:1" x14ac:dyDescent="0.2">
      <c r="A12315" s="2"/>
    </row>
    <row r="12316" spans="1:1" x14ac:dyDescent="0.2">
      <c r="A12316" s="2"/>
    </row>
    <row r="12317" spans="1:1" x14ac:dyDescent="0.2">
      <c r="A12317" s="2"/>
    </row>
    <row r="12318" spans="1:1" x14ac:dyDescent="0.2">
      <c r="A12318" s="2"/>
    </row>
    <row r="12319" spans="1:1" x14ac:dyDescent="0.2">
      <c r="A12319" s="2"/>
    </row>
    <row r="12320" spans="1:1" x14ac:dyDescent="0.2">
      <c r="A12320" s="2"/>
    </row>
    <row r="12321" spans="1:1" x14ac:dyDescent="0.2">
      <c r="A12321" s="2"/>
    </row>
    <row r="12322" spans="1:1" x14ac:dyDescent="0.2">
      <c r="A12322" s="2"/>
    </row>
    <row r="12323" spans="1:1" x14ac:dyDescent="0.2">
      <c r="A12323" s="2"/>
    </row>
    <row r="12324" spans="1:1" x14ac:dyDescent="0.2">
      <c r="A12324" s="2"/>
    </row>
    <row r="12325" spans="1:1" x14ac:dyDescent="0.2">
      <c r="A12325" s="2"/>
    </row>
    <row r="12326" spans="1:1" x14ac:dyDescent="0.2">
      <c r="A12326" s="2"/>
    </row>
    <row r="12327" spans="1:1" x14ac:dyDescent="0.2">
      <c r="A12327" s="2"/>
    </row>
    <row r="12328" spans="1:1" x14ac:dyDescent="0.2">
      <c r="A12328" s="2"/>
    </row>
    <row r="12329" spans="1:1" x14ac:dyDescent="0.2">
      <c r="A12329" s="2"/>
    </row>
    <row r="12330" spans="1:1" x14ac:dyDescent="0.2">
      <c r="A12330" s="2"/>
    </row>
    <row r="12331" spans="1:1" x14ac:dyDescent="0.2">
      <c r="A12331" s="2"/>
    </row>
    <row r="12332" spans="1:1" x14ac:dyDescent="0.2">
      <c r="A12332" s="2"/>
    </row>
    <row r="12333" spans="1:1" x14ac:dyDescent="0.2">
      <c r="A12333" s="2"/>
    </row>
    <row r="12334" spans="1:1" x14ac:dyDescent="0.2">
      <c r="A12334" s="2"/>
    </row>
    <row r="12335" spans="1:1" x14ac:dyDescent="0.2">
      <c r="A12335" s="2"/>
    </row>
    <row r="12336" spans="1:1" x14ac:dyDescent="0.2">
      <c r="A12336" s="2"/>
    </row>
    <row r="12337" spans="1:1" x14ac:dyDescent="0.2">
      <c r="A12337" s="2"/>
    </row>
    <row r="12338" spans="1:1" x14ac:dyDescent="0.2">
      <c r="A12338" s="2"/>
    </row>
    <row r="12339" spans="1:1" x14ac:dyDescent="0.2">
      <c r="A12339" s="2"/>
    </row>
    <row r="12340" spans="1:1" x14ac:dyDescent="0.2">
      <c r="A12340" s="2"/>
    </row>
    <row r="12341" spans="1:1" x14ac:dyDescent="0.2">
      <c r="A12341" s="2"/>
    </row>
    <row r="12342" spans="1:1" x14ac:dyDescent="0.2">
      <c r="A12342" s="2"/>
    </row>
    <row r="12343" spans="1:1" x14ac:dyDescent="0.2">
      <c r="A12343" s="2"/>
    </row>
    <row r="12344" spans="1:1" x14ac:dyDescent="0.2">
      <c r="A12344" s="2"/>
    </row>
    <row r="12345" spans="1:1" x14ac:dyDescent="0.2">
      <c r="A12345" s="2"/>
    </row>
    <row r="12346" spans="1:1" x14ac:dyDescent="0.2">
      <c r="A12346" s="2"/>
    </row>
    <row r="12347" spans="1:1" x14ac:dyDescent="0.2">
      <c r="A12347" s="2"/>
    </row>
    <row r="12348" spans="1:1" x14ac:dyDescent="0.2">
      <c r="A12348" s="2"/>
    </row>
    <row r="12349" spans="1:1" x14ac:dyDescent="0.2">
      <c r="A12349" s="2"/>
    </row>
    <row r="12350" spans="1:1" x14ac:dyDescent="0.2">
      <c r="A12350" s="2"/>
    </row>
    <row r="12351" spans="1:1" x14ac:dyDescent="0.2">
      <c r="A12351" s="2"/>
    </row>
    <row r="12352" spans="1:1" x14ac:dyDescent="0.2">
      <c r="A12352" s="2"/>
    </row>
    <row r="12353" spans="1:1" x14ac:dyDescent="0.2">
      <c r="A12353" s="2"/>
    </row>
    <row r="12354" spans="1:1" x14ac:dyDescent="0.2">
      <c r="A12354" s="2"/>
    </row>
    <row r="12355" spans="1:1" x14ac:dyDescent="0.2">
      <c r="A12355" s="2"/>
    </row>
    <row r="12356" spans="1:1" x14ac:dyDescent="0.2">
      <c r="A12356" s="2"/>
    </row>
    <row r="12357" spans="1:1" x14ac:dyDescent="0.2">
      <c r="A12357" s="2"/>
    </row>
    <row r="12358" spans="1:1" x14ac:dyDescent="0.2">
      <c r="A12358" s="2"/>
    </row>
    <row r="12359" spans="1:1" x14ac:dyDescent="0.2">
      <c r="A12359" s="2"/>
    </row>
    <row r="12360" spans="1:1" x14ac:dyDescent="0.2">
      <c r="A12360" s="2"/>
    </row>
    <row r="12361" spans="1:1" x14ac:dyDescent="0.2">
      <c r="A12361" s="2"/>
    </row>
    <row r="12362" spans="1:1" x14ac:dyDescent="0.2">
      <c r="A12362" s="2"/>
    </row>
    <row r="12363" spans="1:1" x14ac:dyDescent="0.2">
      <c r="A12363" s="2"/>
    </row>
    <row r="12364" spans="1:1" x14ac:dyDescent="0.2">
      <c r="A12364" s="2"/>
    </row>
    <row r="12365" spans="1:1" x14ac:dyDescent="0.2">
      <c r="A12365" s="2"/>
    </row>
    <row r="12366" spans="1:1" x14ac:dyDescent="0.2">
      <c r="A12366" s="2"/>
    </row>
    <row r="12367" spans="1:1" x14ac:dyDescent="0.2">
      <c r="A12367" s="2"/>
    </row>
    <row r="12368" spans="1:1" x14ac:dyDescent="0.2">
      <c r="A12368" s="2"/>
    </row>
    <row r="12369" spans="1:1" x14ac:dyDescent="0.2">
      <c r="A12369" s="2"/>
    </row>
    <row r="12370" spans="1:1" x14ac:dyDescent="0.2">
      <c r="A12370" s="2"/>
    </row>
    <row r="12371" spans="1:1" x14ac:dyDescent="0.2">
      <c r="A12371" s="2"/>
    </row>
    <row r="12372" spans="1:1" x14ac:dyDescent="0.2">
      <c r="A12372" s="2"/>
    </row>
    <row r="12373" spans="1:1" x14ac:dyDescent="0.2">
      <c r="A12373" s="2"/>
    </row>
    <row r="12374" spans="1:1" x14ac:dyDescent="0.2">
      <c r="A12374" s="2"/>
    </row>
    <row r="12375" spans="1:1" x14ac:dyDescent="0.2">
      <c r="A12375" s="2"/>
    </row>
    <row r="12376" spans="1:1" x14ac:dyDescent="0.2">
      <c r="A12376" s="2"/>
    </row>
    <row r="12377" spans="1:1" x14ac:dyDescent="0.2">
      <c r="A12377" s="2"/>
    </row>
    <row r="12378" spans="1:1" x14ac:dyDescent="0.2">
      <c r="A12378" s="2"/>
    </row>
    <row r="12379" spans="1:1" x14ac:dyDescent="0.2">
      <c r="A12379" s="2"/>
    </row>
    <row r="12380" spans="1:1" x14ac:dyDescent="0.2">
      <c r="A12380" s="2"/>
    </row>
    <row r="12381" spans="1:1" x14ac:dyDescent="0.2">
      <c r="A12381" s="2"/>
    </row>
    <row r="12382" spans="1:1" x14ac:dyDescent="0.2">
      <c r="A12382" s="2"/>
    </row>
    <row r="12383" spans="1:1" x14ac:dyDescent="0.2">
      <c r="A12383" s="2"/>
    </row>
    <row r="12384" spans="1:1" x14ac:dyDescent="0.2">
      <c r="A12384" s="2"/>
    </row>
    <row r="12385" spans="1:1" x14ac:dyDescent="0.2">
      <c r="A12385" s="2"/>
    </row>
    <row r="12386" spans="1:1" x14ac:dyDescent="0.2">
      <c r="A12386" s="2"/>
    </row>
    <row r="12387" spans="1:1" x14ac:dyDescent="0.2">
      <c r="A12387" s="2"/>
    </row>
    <row r="12388" spans="1:1" x14ac:dyDescent="0.2">
      <c r="A12388" s="2"/>
    </row>
    <row r="12389" spans="1:1" x14ac:dyDescent="0.2">
      <c r="A12389" s="2"/>
    </row>
    <row r="12390" spans="1:1" x14ac:dyDescent="0.2">
      <c r="A12390" s="2"/>
    </row>
    <row r="12391" spans="1:1" x14ac:dyDescent="0.2">
      <c r="A12391" s="2"/>
    </row>
    <row r="12392" spans="1:1" x14ac:dyDescent="0.2">
      <c r="A12392" s="2"/>
    </row>
    <row r="12393" spans="1:1" x14ac:dyDescent="0.2">
      <c r="A12393" s="2"/>
    </row>
    <row r="12394" spans="1:1" x14ac:dyDescent="0.2">
      <c r="A12394" s="2"/>
    </row>
    <row r="12395" spans="1:1" x14ac:dyDescent="0.2">
      <c r="A12395" s="2"/>
    </row>
    <row r="12396" spans="1:1" x14ac:dyDescent="0.2">
      <c r="A12396" s="2"/>
    </row>
    <row r="12397" spans="1:1" x14ac:dyDescent="0.2">
      <c r="A12397" s="2"/>
    </row>
    <row r="12398" spans="1:1" x14ac:dyDescent="0.2">
      <c r="A12398" s="2"/>
    </row>
    <row r="12399" spans="1:1" x14ac:dyDescent="0.2">
      <c r="A12399" s="2"/>
    </row>
    <row r="12400" spans="1:1" x14ac:dyDescent="0.2">
      <c r="A12400" s="2"/>
    </row>
    <row r="12401" spans="1:1" x14ac:dyDescent="0.2">
      <c r="A12401" s="2"/>
    </row>
    <row r="12402" spans="1:1" x14ac:dyDescent="0.2">
      <c r="A12402" s="2"/>
    </row>
    <row r="12403" spans="1:1" x14ac:dyDescent="0.2">
      <c r="A12403" s="2"/>
    </row>
    <row r="12404" spans="1:1" x14ac:dyDescent="0.2">
      <c r="A12404" s="2"/>
    </row>
    <row r="12405" spans="1:1" x14ac:dyDescent="0.2">
      <c r="A12405" s="2"/>
    </row>
    <row r="12406" spans="1:1" x14ac:dyDescent="0.2">
      <c r="A12406" s="2"/>
    </row>
    <row r="12407" spans="1:1" x14ac:dyDescent="0.2">
      <c r="A12407" s="2"/>
    </row>
    <row r="12408" spans="1:1" x14ac:dyDescent="0.2">
      <c r="A12408" s="2"/>
    </row>
    <row r="12409" spans="1:1" x14ac:dyDescent="0.2">
      <c r="A12409" s="2"/>
    </row>
    <row r="12410" spans="1:1" x14ac:dyDescent="0.2">
      <c r="A12410" s="2"/>
    </row>
    <row r="12411" spans="1:1" x14ac:dyDescent="0.2">
      <c r="A12411" s="2"/>
    </row>
    <row r="12412" spans="1:1" x14ac:dyDescent="0.2">
      <c r="A12412" s="2"/>
    </row>
    <row r="12413" spans="1:1" x14ac:dyDescent="0.2">
      <c r="A12413" s="2"/>
    </row>
    <row r="12414" spans="1:1" x14ac:dyDescent="0.2">
      <c r="A12414" s="2"/>
    </row>
    <row r="12415" spans="1:1" x14ac:dyDescent="0.2">
      <c r="A12415" s="2"/>
    </row>
    <row r="12416" spans="1:1" x14ac:dyDescent="0.2">
      <c r="A12416" s="2"/>
    </row>
    <row r="12417" spans="1:1" x14ac:dyDescent="0.2">
      <c r="A12417" s="2"/>
    </row>
    <row r="12418" spans="1:1" x14ac:dyDescent="0.2">
      <c r="A12418" s="2"/>
    </row>
    <row r="12419" spans="1:1" x14ac:dyDescent="0.2">
      <c r="A12419" s="2"/>
    </row>
    <row r="12420" spans="1:1" x14ac:dyDescent="0.2">
      <c r="A12420" s="2"/>
    </row>
    <row r="12421" spans="1:1" x14ac:dyDescent="0.2">
      <c r="A12421" s="2"/>
    </row>
    <row r="12422" spans="1:1" x14ac:dyDescent="0.2">
      <c r="A12422" s="2"/>
    </row>
    <row r="12423" spans="1:1" x14ac:dyDescent="0.2">
      <c r="A12423" s="2"/>
    </row>
    <row r="12424" spans="1:1" x14ac:dyDescent="0.2">
      <c r="A12424" s="2"/>
    </row>
    <row r="12425" spans="1:1" x14ac:dyDescent="0.2">
      <c r="A12425" s="2"/>
    </row>
    <row r="12426" spans="1:1" x14ac:dyDescent="0.2">
      <c r="A12426" s="2"/>
    </row>
    <row r="12427" spans="1:1" x14ac:dyDescent="0.2">
      <c r="A12427" s="2"/>
    </row>
    <row r="12428" spans="1:1" x14ac:dyDescent="0.2">
      <c r="A12428" s="2"/>
    </row>
    <row r="12429" spans="1:1" x14ac:dyDescent="0.2">
      <c r="A12429" s="2"/>
    </row>
    <row r="12430" spans="1:1" x14ac:dyDescent="0.2">
      <c r="A12430" s="2"/>
    </row>
    <row r="12431" spans="1:1" x14ac:dyDescent="0.2">
      <c r="A12431" s="2"/>
    </row>
    <row r="12432" spans="1:1" x14ac:dyDescent="0.2">
      <c r="A12432" s="2"/>
    </row>
    <row r="12433" spans="1:1" x14ac:dyDescent="0.2">
      <c r="A12433" s="2"/>
    </row>
    <row r="12434" spans="1:1" x14ac:dyDescent="0.2">
      <c r="A12434" s="2"/>
    </row>
    <row r="12435" spans="1:1" x14ac:dyDescent="0.2">
      <c r="A12435" s="2"/>
    </row>
    <row r="12436" spans="1:1" x14ac:dyDescent="0.2">
      <c r="A12436" s="2"/>
    </row>
    <row r="12437" spans="1:1" x14ac:dyDescent="0.2">
      <c r="A12437" s="2"/>
    </row>
    <row r="12438" spans="1:1" x14ac:dyDescent="0.2">
      <c r="A12438" s="2"/>
    </row>
    <row r="12439" spans="1:1" x14ac:dyDescent="0.2">
      <c r="A12439" s="2"/>
    </row>
    <row r="12440" spans="1:1" x14ac:dyDescent="0.2">
      <c r="A12440" s="2"/>
    </row>
    <row r="12441" spans="1:1" x14ac:dyDescent="0.2">
      <c r="A12441" s="2"/>
    </row>
    <row r="12442" spans="1:1" x14ac:dyDescent="0.2">
      <c r="A12442" s="2"/>
    </row>
    <row r="12443" spans="1:1" x14ac:dyDescent="0.2">
      <c r="A12443" s="2"/>
    </row>
    <row r="12444" spans="1:1" x14ac:dyDescent="0.2">
      <c r="A12444" s="2"/>
    </row>
    <row r="12445" spans="1:1" x14ac:dyDescent="0.2">
      <c r="A12445" s="2"/>
    </row>
    <row r="12446" spans="1:1" x14ac:dyDescent="0.2">
      <c r="A12446" s="2"/>
    </row>
    <row r="12447" spans="1:1" x14ac:dyDescent="0.2">
      <c r="A12447" s="2"/>
    </row>
    <row r="12448" spans="1:1" x14ac:dyDescent="0.2">
      <c r="A12448" s="2"/>
    </row>
    <row r="12449" spans="1:1" x14ac:dyDescent="0.2">
      <c r="A12449" s="2"/>
    </row>
    <row r="12450" spans="1:1" x14ac:dyDescent="0.2">
      <c r="A12450" s="2"/>
    </row>
    <row r="12451" spans="1:1" x14ac:dyDescent="0.2">
      <c r="A12451" s="2"/>
    </row>
    <row r="12452" spans="1:1" x14ac:dyDescent="0.2">
      <c r="A12452" s="2"/>
    </row>
    <row r="12453" spans="1:1" x14ac:dyDescent="0.2">
      <c r="A12453" s="2"/>
    </row>
    <row r="12454" spans="1:1" x14ac:dyDescent="0.2">
      <c r="A12454" s="2"/>
    </row>
    <row r="12455" spans="1:1" x14ac:dyDescent="0.2">
      <c r="A12455" s="2"/>
    </row>
    <row r="12456" spans="1:1" x14ac:dyDescent="0.2">
      <c r="A12456" s="2"/>
    </row>
    <row r="12457" spans="1:1" x14ac:dyDescent="0.2">
      <c r="A12457" s="2"/>
    </row>
    <row r="12458" spans="1:1" x14ac:dyDescent="0.2">
      <c r="A12458" s="2"/>
    </row>
    <row r="12459" spans="1:1" x14ac:dyDescent="0.2">
      <c r="A12459" s="2"/>
    </row>
    <row r="12460" spans="1:1" x14ac:dyDescent="0.2">
      <c r="A12460" s="2"/>
    </row>
    <row r="12461" spans="1:1" x14ac:dyDescent="0.2">
      <c r="A12461" s="2"/>
    </row>
    <row r="12462" spans="1:1" x14ac:dyDescent="0.2">
      <c r="A12462" s="2"/>
    </row>
    <row r="12463" spans="1:1" x14ac:dyDescent="0.2">
      <c r="A12463" s="2"/>
    </row>
    <row r="12464" spans="1:1" x14ac:dyDescent="0.2">
      <c r="A12464" s="2"/>
    </row>
    <row r="12465" spans="1:1" x14ac:dyDescent="0.2">
      <c r="A12465" s="2"/>
    </row>
    <row r="12466" spans="1:1" x14ac:dyDescent="0.2">
      <c r="A12466" s="2"/>
    </row>
    <row r="12467" spans="1:1" x14ac:dyDescent="0.2">
      <c r="A12467" s="2"/>
    </row>
    <row r="12468" spans="1:1" x14ac:dyDescent="0.2">
      <c r="A12468" s="2"/>
    </row>
    <row r="12469" spans="1:1" x14ac:dyDescent="0.2">
      <c r="A12469" s="2"/>
    </row>
    <row r="12470" spans="1:1" x14ac:dyDescent="0.2">
      <c r="A12470" s="2"/>
    </row>
    <row r="12471" spans="1:1" x14ac:dyDescent="0.2">
      <c r="A12471" s="2"/>
    </row>
    <row r="12472" spans="1:1" x14ac:dyDescent="0.2">
      <c r="A12472" s="2"/>
    </row>
    <row r="12473" spans="1:1" x14ac:dyDescent="0.2">
      <c r="A12473" s="2"/>
    </row>
    <row r="12474" spans="1:1" x14ac:dyDescent="0.2">
      <c r="A12474" s="2"/>
    </row>
    <row r="12475" spans="1:1" x14ac:dyDescent="0.2">
      <c r="A12475" s="2"/>
    </row>
    <row r="12476" spans="1:1" x14ac:dyDescent="0.2">
      <c r="A12476" s="2"/>
    </row>
    <row r="12477" spans="1:1" x14ac:dyDescent="0.2">
      <c r="A12477" s="2"/>
    </row>
    <row r="12478" spans="1:1" x14ac:dyDescent="0.2">
      <c r="A12478" s="2"/>
    </row>
    <row r="12479" spans="1:1" x14ac:dyDescent="0.2">
      <c r="A12479" s="2"/>
    </row>
    <row r="12480" spans="1:1" x14ac:dyDescent="0.2">
      <c r="A12480" s="2"/>
    </row>
    <row r="12481" spans="1:1" x14ac:dyDescent="0.2">
      <c r="A12481" s="2"/>
    </row>
    <row r="12482" spans="1:1" x14ac:dyDescent="0.2">
      <c r="A12482" s="2"/>
    </row>
    <row r="12483" spans="1:1" x14ac:dyDescent="0.2">
      <c r="A12483" s="2"/>
    </row>
    <row r="12484" spans="1:1" x14ac:dyDescent="0.2">
      <c r="A12484" s="2"/>
    </row>
    <row r="12485" spans="1:1" x14ac:dyDescent="0.2">
      <c r="A12485" s="2"/>
    </row>
    <row r="12486" spans="1:1" x14ac:dyDescent="0.2">
      <c r="A12486" s="2"/>
    </row>
    <row r="12487" spans="1:1" x14ac:dyDescent="0.2">
      <c r="A12487" s="2"/>
    </row>
    <row r="12488" spans="1:1" x14ac:dyDescent="0.2">
      <c r="A12488" s="2"/>
    </row>
    <row r="12489" spans="1:1" x14ac:dyDescent="0.2">
      <c r="A12489" s="2"/>
    </row>
    <row r="12490" spans="1:1" x14ac:dyDescent="0.2">
      <c r="A12490" s="2"/>
    </row>
    <row r="12491" spans="1:1" x14ac:dyDescent="0.2">
      <c r="A12491" s="2"/>
    </row>
    <row r="12492" spans="1:1" x14ac:dyDescent="0.2">
      <c r="A12492" s="2"/>
    </row>
    <row r="12493" spans="1:1" x14ac:dyDescent="0.2">
      <c r="A12493" s="2"/>
    </row>
    <row r="12494" spans="1:1" x14ac:dyDescent="0.2">
      <c r="A12494" s="2"/>
    </row>
    <row r="12495" spans="1:1" x14ac:dyDescent="0.2">
      <c r="A12495" s="2"/>
    </row>
    <row r="12496" spans="1:1" x14ac:dyDescent="0.2">
      <c r="A12496" s="2"/>
    </row>
    <row r="12497" spans="1:1" x14ac:dyDescent="0.2">
      <c r="A12497" s="2"/>
    </row>
    <row r="12498" spans="1:1" x14ac:dyDescent="0.2">
      <c r="A12498" s="2"/>
    </row>
    <row r="12499" spans="1:1" x14ac:dyDescent="0.2">
      <c r="A12499" s="2"/>
    </row>
    <row r="12500" spans="1:1" x14ac:dyDescent="0.2">
      <c r="A12500" s="2"/>
    </row>
    <row r="12501" spans="1:1" x14ac:dyDescent="0.2">
      <c r="A12501" s="2"/>
    </row>
    <row r="12502" spans="1:1" x14ac:dyDescent="0.2">
      <c r="A12502" s="2"/>
    </row>
    <row r="12503" spans="1:1" x14ac:dyDescent="0.2">
      <c r="A12503" s="2"/>
    </row>
    <row r="12504" spans="1:1" x14ac:dyDescent="0.2">
      <c r="A12504" s="2"/>
    </row>
    <row r="12505" spans="1:1" x14ac:dyDescent="0.2">
      <c r="A12505" s="2"/>
    </row>
    <row r="12506" spans="1:1" x14ac:dyDescent="0.2">
      <c r="A12506" s="2"/>
    </row>
    <row r="12507" spans="1:1" x14ac:dyDescent="0.2">
      <c r="A12507" s="2"/>
    </row>
    <row r="12508" spans="1:1" x14ac:dyDescent="0.2">
      <c r="A12508" s="2"/>
    </row>
    <row r="12509" spans="1:1" x14ac:dyDescent="0.2">
      <c r="A12509" s="2"/>
    </row>
    <row r="12510" spans="1:1" x14ac:dyDescent="0.2">
      <c r="A12510" s="2"/>
    </row>
    <row r="12511" spans="1:1" x14ac:dyDescent="0.2">
      <c r="A12511" s="2"/>
    </row>
    <row r="12512" spans="1:1" x14ac:dyDescent="0.2">
      <c r="A12512" s="2"/>
    </row>
    <row r="12513" spans="1:1" x14ac:dyDescent="0.2">
      <c r="A12513" s="2"/>
    </row>
    <row r="12514" spans="1:1" x14ac:dyDescent="0.2">
      <c r="A12514" s="2"/>
    </row>
    <row r="12515" spans="1:1" x14ac:dyDescent="0.2">
      <c r="A12515" s="2"/>
    </row>
    <row r="12516" spans="1:1" x14ac:dyDescent="0.2">
      <c r="A12516" s="2"/>
    </row>
    <row r="12517" spans="1:1" x14ac:dyDescent="0.2">
      <c r="A12517" s="2"/>
    </row>
    <row r="12518" spans="1:1" x14ac:dyDescent="0.2">
      <c r="A12518" s="2"/>
    </row>
    <row r="12519" spans="1:1" x14ac:dyDescent="0.2">
      <c r="A12519" s="2"/>
    </row>
    <row r="12520" spans="1:1" x14ac:dyDescent="0.2">
      <c r="A12520" s="2"/>
    </row>
    <row r="12521" spans="1:1" x14ac:dyDescent="0.2">
      <c r="A12521" s="2"/>
    </row>
    <row r="12522" spans="1:1" x14ac:dyDescent="0.2">
      <c r="A12522" s="2"/>
    </row>
    <row r="12523" spans="1:1" x14ac:dyDescent="0.2">
      <c r="A12523" s="2"/>
    </row>
    <row r="12524" spans="1:1" x14ac:dyDescent="0.2">
      <c r="A12524" s="2"/>
    </row>
    <row r="12525" spans="1:1" x14ac:dyDescent="0.2">
      <c r="A12525" s="2"/>
    </row>
    <row r="12526" spans="1:1" x14ac:dyDescent="0.2">
      <c r="A12526" s="2"/>
    </row>
    <row r="12527" spans="1:1" x14ac:dyDescent="0.2">
      <c r="A12527" s="2"/>
    </row>
    <row r="12528" spans="1:1" x14ac:dyDescent="0.2">
      <c r="A12528" s="2"/>
    </row>
    <row r="12529" spans="1:1" x14ac:dyDescent="0.2">
      <c r="A12529" s="2"/>
    </row>
    <row r="12530" spans="1:1" x14ac:dyDescent="0.2">
      <c r="A12530" s="2"/>
    </row>
    <row r="12531" spans="1:1" x14ac:dyDescent="0.2">
      <c r="A12531" s="2"/>
    </row>
    <row r="12532" spans="1:1" x14ac:dyDescent="0.2">
      <c r="A12532" s="2"/>
    </row>
    <row r="12533" spans="1:1" x14ac:dyDescent="0.2">
      <c r="A12533" s="2"/>
    </row>
    <row r="12534" spans="1:1" x14ac:dyDescent="0.2">
      <c r="A12534" s="2"/>
    </row>
    <row r="12535" spans="1:1" x14ac:dyDescent="0.2">
      <c r="A12535" s="2"/>
    </row>
    <row r="12536" spans="1:1" x14ac:dyDescent="0.2">
      <c r="A12536" s="2"/>
    </row>
    <row r="12537" spans="1:1" x14ac:dyDescent="0.2">
      <c r="A12537" s="2"/>
    </row>
    <row r="12538" spans="1:1" x14ac:dyDescent="0.2">
      <c r="A12538" s="2"/>
    </row>
    <row r="12539" spans="1:1" x14ac:dyDescent="0.2">
      <c r="A12539" s="2"/>
    </row>
    <row r="12540" spans="1:1" x14ac:dyDescent="0.2">
      <c r="A12540" s="2"/>
    </row>
    <row r="12541" spans="1:1" x14ac:dyDescent="0.2">
      <c r="A12541" s="2"/>
    </row>
    <row r="12542" spans="1:1" x14ac:dyDescent="0.2">
      <c r="A12542" s="2"/>
    </row>
    <row r="12543" spans="1:1" x14ac:dyDescent="0.2">
      <c r="A12543" s="2"/>
    </row>
    <row r="12544" spans="1:1" x14ac:dyDescent="0.2">
      <c r="A12544" s="2"/>
    </row>
    <row r="12545" spans="1:1" x14ac:dyDescent="0.2">
      <c r="A12545" s="2"/>
    </row>
    <row r="12546" spans="1:1" x14ac:dyDescent="0.2">
      <c r="A12546" s="2"/>
    </row>
    <row r="12547" spans="1:1" x14ac:dyDescent="0.2">
      <c r="A12547" s="2"/>
    </row>
    <row r="12548" spans="1:1" x14ac:dyDescent="0.2">
      <c r="A12548" s="2"/>
    </row>
    <row r="12549" spans="1:1" x14ac:dyDescent="0.2">
      <c r="A12549" s="2"/>
    </row>
    <row r="12550" spans="1:1" x14ac:dyDescent="0.2">
      <c r="A12550" s="2"/>
    </row>
    <row r="12551" spans="1:1" x14ac:dyDescent="0.2">
      <c r="A12551" s="2"/>
    </row>
    <row r="12552" spans="1:1" x14ac:dyDescent="0.2">
      <c r="A12552" s="2"/>
    </row>
    <row r="12553" spans="1:1" x14ac:dyDescent="0.2">
      <c r="A12553" s="2"/>
    </row>
    <row r="12554" spans="1:1" x14ac:dyDescent="0.2">
      <c r="A12554" s="2"/>
    </row>
    <row r="12555" spans="1:1" x14ac:dyDescent="0.2">
      <c r="A12555" s="2"/>
    </row>
    <row r="12556" spans="1:1" x14ac:dyDescent="0.2">
      <c r="A12556" s="2"/>
    </row>
    <row r="12557" spans="1:1" x14ac:dyDescent="0.2">
      <c r="A12557" s="2"/>
    </row>
    <row r="12558" spans="1:1" x14ac:dyDescent="0.2">
      <c r="A12558" s="2"/>
    </row>
    <row r="12559" spans="1:1" x14ac:dyDescent="0.2">
      <c r="A12559" s="2"/>
    </row>
    <row r="12560" spans="1:1" x14ac:dyDescent="0.2">
      <c r="A12560" s="2"/>
    </row>
    <row r="12561" spans="1:1" x14ac:dyDescent="0.2">
      <c r="A12561" s="2"/>
    </row>
    <row r="12562" spans="1:1" x14ac:dyDescent="0.2">
      <c r="A12562" s="2"/>
    </row>
    <row r="12563" spans="1:1" x14ac:dyDescent="0.2">
      <c r="A12563" s="2"/>
    </row>
    <row r="12564" spans="1:1" x14ac:dyDescent="0.2">
      <c r="A12564" s="2"/>
    </row>
    <row r="12565" spans="1:1" x14ac:dyDescent="0.2">
      <c r="A12565" s="2"/>
    </row>
    <row r="12566" spans="1:1" x14ac:dyDescent="0.2">
      <c r="A12566" s="2"/>
    </row>
    <row r="12567" spans="1:1" x14ac:dyDescent="0.2">
      <c r="A12567" s="2"/>
    </row>
    <row r="12568" spans="1:1" x14ac:dyDescent="0.2">
      <c r="A12568" s="2"/>
    </row>
    <row r="12569" spans="1:1" x14ac:dyDescent="0.2">
      <c r="A12569" s="2"/>
    </row>
    <row r="12570" spans="1:1" x14ac:dyDescent="0.2">
      <c r="A12570" s="2"/>
    </row>
    <row r="12571" spans="1:1" x14ac:dyDescent="0.2">
      <c r="A12571" s="2"/>
    </row>
    <row r="12572" spans="1:1" x14ac:dyDescent="0.2">
      <c r="A12572" s="2"/>
    </row>
    <row r="12573" spans="1:1" x14ac:dyDescent="0.2">
      <c r="A12573" s="2"/>
    </row>
    <row r="12574" spans="1:1" x14ac:dyDescent="0.2">
      <c r="A12574" s="2"/>
    </row>
    <row r="12575" spans="1:1" x14ac:dyDescent="0.2">
      <c r="A12575" s="2"/>
    </row>
    <row r="12576" spans="1:1" x14ac:dyDescent="0.2">
      <c r="A12576" s="2"/>
    </row>
    <row r="12577" spans="1:1" x14ac:dyDescent="0.2">
      <c r="A12577" s="2"/>
    </row>
    <row r="12578" spans="1:1" x14ac:dyDescent="0.2">
      <c r="A12578" s="2"/>
    </row>
    <row r="12579" spans="1:1" x14ac:dyDescent="0.2">
      <c r="A12579" s="2"/>
    </row>
    <row r="12580" spans="1:1" x14ac:dyDescent="0.2">
      <c r="A12580" s="2"/>
    </row>
    <row r="12581" spans="1:1" x14ac:dyDescent="0.2">
      <c r="A12581" s="2"/>
    </row>
    <row r="12582" spans="1:1" x14ac:dyDescent="0.2">
      <c r="A12582" s="2"/>
    </row>
    <row r="12583" spans="1:1" x14ac:dyDescent="0.2">
      <c r="A12583" s="2"/>
    </row>
    <row r="12584" spans="1:1" x14ac:dyDescent="0.2">
      <c r="A12584" s="2"/>
    </row>
    <row r="12585" spans="1:1" x14ac:dyDescent="0.2">
      <c r="A12585" s="2"/>
    </row>
    <row r="12586" spans="1:1" x14ac:dyDescent="0.2">
      <c r="A12586" s="2"/>
    </row>
    <row r="12587" spans="1:1" x14ac:dyDescent="0.2">
      <c r="A12587" s="2"/>
    </row>
    <row r="12588" spans="1:1" x14ac:dyDescent="0.2">
      <c r="A12588" s="2"/>
    </row>
    <row r="12589" spans="1:1" x14ac:dyDescent="0.2">
      <c r="A12589" s="2"/>
    </row>
    <row r="12590" spans="1:1" x14ac:dyDescent="0.2">
      <c r="A12590" s="2"/>
    </row>
    <row r="12591" spans="1:1" x14ac:dyDescent="0.2">
      <c r="A12591" s="2"/>
    </row>
    <row r="12592" spans="1:1" x14ac:dyDescent="0.2">
      <c r="A12592" s="2"/>
    </row>
    <row r="12593" spans="1:1" x14ac:dyDescent="0.2">
      <c r="A12593" s="2"/>
    </row>
    <row r="12594" spans="1:1" x14ac:dyDescent="0.2">
      <c r="A12594" s="2"/>
    </row>
    <row r="12595" spans="1:1" x14ac:dyDescent="0.2">
      <c r="A12595" s="2"/>
    </row>
    <row r="12596" spans="1:1" x14ac:dyDescent="0.2">
      <c r="A12596" s="2"/>
    </row>
    <row r="12597" spans="1:1" x14ac:dyDescent="0.2">
      <c r="A12597" s="2"/>
    </row>
    <row r="12598" spans="1:1" x14ac:dyDescent="0.2">
      <c r="A12598" s="2"/>
    </row>
    <row r="12599" spans="1:1" x14ac:dyDescent="0.2">
      <c r="A12599" s="2"/>
    </row>
    <row r="12600" spans="1:1" x14ac:dyDescent="0.2">
      <c r="A12600" s="2"/>
    </row>
    <row r="12601" spans="1:1" x14ac:dyDescent="0.2">
      <c r="A12601" s="2"/>
    </row>
    <row r="12602" spans="1:1" x14ac:dyDescent="0.2">
      <c r="A12602" s="2"/>
    </row>
    <row r="12603" spans="1:1" x14ac:dyDescent="0.2">
      <c r="A12603" s="2"/>
    </row>
    <row r="12604" spans="1:1" x14ac:dyDescent="0.2">
      <c r="A12604" s="2"/>
    </row>
    <row r="12605" spans="1:1" x14ac:dyDescent="0.2">
      <c r="A12605" s="2"/>
    </row>
    <row r="12606" spans="1:1" x14ac:dyDescent="0.2">
      <c r="A12606" s="2"/>
    </row>
    <row r="12607" spans="1:1" x14ac:dyDescent="0.2">
      <c r="A12607" s="2"/>
    </row>
    <row r="12608" spans="1:1" x14ac:dyDescent="0.2">
      <c r="A12608" s="2"/>
    </row>
    <row r="12609" spans="1:1" x14ac:dyDescent="0.2">
      <c r="A12609" s="2"/>
    </row>
    <row r="12610" spans="1:1" x14ac:dyDescent="0.2">
      <c r="A12610" s="2"/>
    </row>
    <row r="12611" spans="1:1" x14ac:dyDescent="0.2">
      <c r="A12611" s="2"/>
    </row>
    <row r="12612" spans="1:1" x14ac:dyDescent="0.2">
      <c r="A12612" s="2"/>
    </row>
    <row r="12613" spans="1:1" x14ac:dyDescent="0.2">
      <c r="A12613" s="2"/>
    </row>
    <row r="12614" spans="1:1" x14ac:dyDescent="0.2">
      <c r="A12614" s="2"/>
    </row>
    <row r="12615" spans="1:1" x14ac:dyDescent="0.2">
      <c r="A12615" s="2"/>
    </row>
    <row r="12616" spans="1:1" x14ac:dyDescent="0.2">
      <c r="A12616" s="2"/>
    </row>
    <row r="12617" spans="1:1" x14ac:dyDescent="0.2">
      <c r="A12617" s="2"/>
    </row>
    <row r="12618" spans="1:1" x14ac:dyDescent="0.2">
      <c r="A12618" s="2"/>
    </row>
    <row r="12619" spans="1:1" x14ac:dyDescent="0.2">
      <c r="A12619" s="2"/>
    </row>
    <row r="12620" spans="1:1" x14ac:dyDescent="0.2">
      <c r="A12620" s="2"/>
    </row>
    <row r="12621" spans="1:1" x14ac:dyDescent="0.2">
      <c r="A12621" s="2"/>
    </row>
    <row r="12622" spans="1:1" x14ac:dyDescent="0.2">
      <c r="A12622" s="2"/>
    </row>
    <row r="12623" spans="1:1" x14ac:dyDescent="0.2">
      <c r="A12623" s="2"/>
    </row>
    <row r="12624" spans="1:1" x14ac:dyDescent="0.2">
      <c r="A12624" s="2"/>
    </row>
    <row r="12625" spans="1:1" x14ac:dyDescent="0.2">
      <c r="A12625" s="2"/>
    </row>
    <row r="12626" spans="1:1" x14ac:dyDescent="0.2">
      <c r="A12626" s="2"/>
    </row>
    <row r="12627" spans="1:1" x14ac:dyDescent="0.2">
      <c r="A12627" s="2"/>
    </row>
    <row r="12628" spans="1:1" x14ac:dyDescent="0.2">
      <c r="A12628" s="2"/>
    </row>
    <row r="12629" spans="1:1" x14ac:dyDescent="0.2">
      <c r="A12629" s="2"/>
    </row>
    <row r="12630" spans="1:1" x14ac:dyDescent="0.2">
      <c r="A12630" s="2"/>
    </row>
    <row r="12631" spans="1:1" x14ac:dyDescent="0.2">
      <c r="A12631" s="2"/>
    </row>
    <row r="12632" spans="1:1" x14ac:dyDescent="0.2">
      <c r="A12632" s="2"/>
    </row>
    <row r="12633" spans="1:1" x14ac:dyDescent="0.2">
      <c r="A12633" s="2"/>
    </row>
    <row r="12634" spans="1:1" x14ac:dyDescent="0.2">
      <c r="A12634" s="2"/>
    </row>
    <row r="12635" spans="1:1" x14ac:dyDescent="0.2">
      <c r="A12635" s="2"/>
    </row>
    <row r="12636" spans="1:1" x14ac:dyDescent="0.2">
      <c r="A12636" s="2"/>
    </row>
    <row r="12637" spans="1:1" x14ac:dyDescent="0.2">
      <c r="A12637" s="2"/>
    </row>
    <row r="12638" spans="1:1" x14ac:dyDescent="0.2">
      <c r="A12638" s="2"/>
    </row>
    <row r="12639" spans="1:1" x14ac:dyDescent="0.2">
      <c r="A12639" s="2"/>
    </row>
    <row r="12640" spans="1:1" x14ac:dyDescent="0.2">
      <c r="A12640" s="2"/>
    </row>
    <row r="12641" spans="1:1" x14ac:dyDescent="0.2">
      <c r="A12641" s="2"/>
    </row>
    <row r="12642" spans="1:1" x14ac:dyDescent="0.2">
      <c r="A12642" s="2"/>
    </row>
    <row r="12643" spans="1:1" x14ac:dyDescent="0.2">
      <c r="A12643" s="2"/>
    </row>
    <row r="12644" spans="1:1" x14ac:dyDescent="0.2">
      <c r="A12644" s="2"/>
    </row>
    <row r="12645" spans="1:1" x14ac:dyDescent="0.2">
      <c r="A12645" s="2"/>
    </row>
    <row r="12646" spans="1:1" x14ac:dyDescent="0.2">
      <c r="A12646" s="2"/>
    </row>
    <row r="12647" spans="1:1" x14ac:dyDescent="0.2">
      <c r="A12647" s="2"/>
    </row>
    <row r="12648" spans="1:1" x14ac:dyDescent="0.2">
      <c r="A12648" s="2"/>
    </row>
    <row r="12649" spans="1:1" x14ac:dyDescent="0.2">
      <c r="A12649" s="2"/>
    </row>
    <row r="12650" spans="1:1" x14ac:dyDescent="0.2">
      <c r="A12650" s="2"/>
    </row>
    <row r="12651" spans="1:1" x14ac:dyDescent="0.2">
      <c r="A12651" s="2"/>
    </row>
    <row r="12652" spans="1:1" x14ac:dyDescent="0.2">
      <c r="A12652" s="2"/>
    </row>
    <row r="12653" spans="1:1" x14ac:dyDescent="0.2">
      <c r="A12653" s="2"/>
    </row>
    <row r="12654" spans="1:1" x14ac:dyDescent="0.2">
      <c r="A12654" s="2"/>
    </row>
    <row r="12655" spans="1:1" x14ac:dyDescent="0.2">
      <c r="A12655" s="2"/>
    </row>
    <row r="12656" spans="1:1" x14ac:dyDescent="0.2">
      <c r="A12656" s="2"/>
    </row>
    <row r="12657" spans="1:1" x14ac:dyDescent="0.2">
      <c r="A12657" s="2"/>
    </row>
    <row r="12658" spans="1:1" x14ac:dyDescent="0.2">
      <c r="A12658" s="2"/>
    </row>
    <row r="12659" spans="1:1" x14ac:dyDescent="0.2">
      <c r="A12659" s="2"/>
    </row>
    <row r="12660" spans="1:1" x14ac:dyDescent="0.2">
      <c r="A12660" s="2"/>
    </row>
    <row r="12661" spans="1:1" x14ac:dyDescent="0.2">
      <c r="A12661" s="2"/>
    </row>
    <row r="12662" spans="1:1" x14ac:dyDescent="0.2">
      <c r="A12662" s="2"/>
    </row>
    <row r="12663" spans="1:1" x14ac:dyDescent="0.2">
      <c r="A12663" s="2"/>
    </row>
    <row r="12664" spans="1:1" x14ac:dyDescent="0.2">
      <c r="A12664" s="2"/>
    </row>
    <row r="12665" spans="1:1" x14ac:dyDescent="0.2">
      <c r="A12665" s="2"/>
    </row>
    <row r="12666" spans="1:1" x14ac:dyDescent="0.2">
      <c r="A12666" s="2"/>
    </row>
    <row r="12667" spans="1:1" x14ac:dyDescent="0.2">
      <c r="A12667" s="2"/>
    </row>
    <row r="12668" spans="1:1" x14ac:dyDescent="0.2">
      <c r="A12668" s="2"/>
    </row>
    <row r="12669" spans="1:1" x14ac:dyDescent="0.2">
      <c r="A12669" s="2"/>
    </row>
    <row r="12670" spans="1:1" x14ac:dyDescent="0.2">
      <c r="A12670" s="2"/>
    </row>
    <row r="12671" spans="1:1" x14ac:dyDescent="0.2">
      <c r="A12671" s="2"/>
    </row>
    <row r="12672" spans="1:1" x14ac:dyDescent="0.2">
      <c r="A12672" s="2"/>
    </row>
    <row r="12673" spans="1:1" x14ac:dyDescent="0.2">
      <c r="A12673" s="2"/>
    </row>
    <row r="12674" spans="1:1" x14ac:dyDescent="0.2">
      <c r="A12674" s="2"/>
    </row>
    <row r="12675" spans="1:1" x14ac:dyDescent="0.2">
      <c r="A12675" s="2"/>
    </row>
    <row r="12676" spans="1:1" x14ac:dyDescent="0.2">
      <c r="A12676" s="2"/>
    </row>
    <row r="12677" spans="1:1" x14ac:dyDescent="0.2">
      <c r="A12677" s="2"/>
    </row>
    <row r="12678" spans="1:1" x14ac:dyDescent="0.2">
      <c r="A12678" s="2"/>
    </row>
    <row r="12679" spans="1:1" x14ac:dyDescent="0.2">
      <c r="A12679" s="2"/>
    </row>
    <row r="12680" spans="1:1" x14ac:dyDescent="0.2">
      <c r="A12680" s="2"/>
    </row>
    <row r="12681" spans="1:1" x14ac:dyDescent="0.2">
      <c r="A12681" s="2"/>
    </row>
    <row r="12682" spans="1:1" x14ac:dyDescent="0.2">
      <c r="A12682" s="2"/>
    </row>
    <row r="12683" spans="1:1" x14ac:dyDescent="0.2">
      <c r="A12683" s="2"/>
    </row>
    <row r="12684" spans="1:1" x14ac:dyDescent="0.2">
      <c r="A12684" s="2"/>
    </row>
    <row r="12685" spans="1:1" x14ac:dyDescent="0.2">
      <c r="A12685" s="2"/>
    </row>
    <row r="12686" spans="1:1" x14ac:dyDescent="0.2">
      <c r="A12686" s="2"/>
    </row>
    <row r="12687" spans="1:1" x14ac:dyDescent="0.2">
      <c r="A12687" s="2"/>
    </row>
    <row r="12688" spans="1:1" x14ac:dyDescent="0.2">
      <c r="A12688" s="2"/>
    </row>
    <row r="12689" spans="1:1" x14ac:dyDescent="0.2">
      <c r="A12689" s="2"/>
    </row>
    <row r="12690" spans="1:1" x14ac:dyDescent="0.2">
      <c r="A12690" s="2"/>
    </row>
    <row r="12691" spans="1:1" x14ac:dyDescent="0.2">
      <c r="A12691" s="2"/>
    </row>
    <row r="12692" spans="1:1" x14ac:dyDescent="0.2">
      <c r="A12692" s="2"/>
    </row>
    <row r="12693" spans="1:1" x14ac:dyDescent="0.2">
      <c r="A12693" s="2"/>
    </row>
    <row r="12694" spans="1:1" x14ac:dyDescent="0.2">
      <c r="A12694" s="2"/>
    </row>
    <row r="12695" spans="1:1" x14ac:dyDescent="0.2">
      <c r="A12695" s="2"/>
    </row>
    <row r="12696" spans="1:1" x14ac:dyDescent="0.2">
      <c r="A12696" s="2"/>
    </row>
    <row r="12697" spans="1:1" x14ac:dyDescent="0.2">
      <c r="A12697" s="2"/>
    </row>
    <row r="12698" spans="1:1" x14ac:dyDescent="0.2">
      <c r="A12698" s="2"/>
    </row>
    <row r="12699" spans="1:1" x14ac:dyDescent="0.2">
      <c r="A12699" s="2"/>
    </row>
    <row r="12700" spans="1:1" x14ac:dyDescent="0.2">
      <c r="A12700" s="2"/>
    </row>
    <row r="12701" spans="1:1" x14ac:dyDescent="0.2">
      <c r="A12701" s="2"/>
    </row>
    <row r="12702" spans="1:1" x14ac:dyDescent="0.2">
      <c r="A12702" s="2"/>
    </row>
    <row r="12703" spans="1:1" x14ac:dyDescent="0.2">
      <c r="A12703" s="2"/>
    </row>
    <row r="12704" spans="1:1" x14ac:dyDescent="0.2">
      <c r="A12704" s="2"/>
    </row>
    <row r="12705" spans="1:1" x14ac:dyDescent="0.2">
      <c r="A12705" s="2"/>
    </row>
    <row r="12706" spans="1:1" x14ac:dyDescent="0.2">
      <c r="A12706" s="2"/>
    </row>
    <row r="12707" spans="1:1" x14ac:dyDescent="0.2">
      <c r="A12707" s="2"/>
    </row>
    <row r="12708" spans="1:1" x14ac:dyDescent="0.2">
      <c r="A12708" s="2"/>
    </row>
    <row r="12709" spans="1:1" x14ac:dyDescent="0.2">
      <c r="A12709" s="2"/>
    </row>
    <row r="12710" spans="1:1" x14ac:dyDescent="0.2">
      <c r="A12710" s="2"/>
    </row>
    <row r="12711" spans="1:1" x14ac:dyDescent="0.2">
      <c r="A12711" s="2"/>
    </row>
    <row r="12712" spans="1:1" x14ac:dyDescent="0.2">
      <c r="A12712" s="2"/>
    </row>
    <row r="12713" spans="1:1" x14ac:dyDescent="0.2">
      <c r="A12713" s="2"/>
    </row>
    <row r="12714" spans="1:1" x14ac:dyDescent="0.2">
      <c r="A12714" s="2"/>
    </row>
    <row r="12715" spans="1:1" x14ac:dyDescent="0.2">
      <c r="A12715" s="2"/>
    </row>
    <row r="12716" spans="1:1" x14ac:dyDescent="0.2">
      <c r="A12716" s="2"/>
    </row>
    <row r="12717" spans="1:1" x14ac:dyDescent="0.2">
      <c r="A12717" s="2"/>
    </row>
    <row r="12718" spans="1:1" x14ac:dyDescent="0.2">
      <c r="A12718" s="2"/>
    </row>
    <row r="12719" spans="1:1" x14ac:dyDescent="0.2">
      <c r="A12719" s="2"/>
    </row>
    <row r="12720" spans="1:1" x14ac:dyDescent="0.2">
      <c r="A12720" s="2"/>
    </row>
    <row r="12721" spans="1:1" x14ac:dyDescent="0.2">
      <c r="A12721" s="2"/>
    </row>
    <row r="12722" spans="1:1" x14ac:dyDescent="0.2">
      <c r="A12722" s="2"/>
    </row>
    <row r="12723" spans="1:1" x14ac:dyDescent="0.2">
      <c r="A12723" s="2"/>
    </row>
    <row r="12724" spans="1:1" x14ac:dyDescent="0.2">
      <c r="A12724" s="2"/>
    </row>
    <row r="12725" spans="1:1" x14ac:dyDescent="0.2">
      <c r="A12725" s="2"/>
    </row>
    <row r="12726" spans="1:1" x14ac:dyDescent="0.2">
      <c r="A12726" s="2"/>
    </row>
    <row r="12727" spans="1:1" x14ac:dyDescent="0.2">
      <c r="A12727" s="2"/>
    </row>
    <row r="12728" spans="1:1" x14ac:dyDescent="0.2">
      <c r="A12728" s="2"/>
    </row>
    <row r="12729" spans="1:1" x14ac:dyDescent="0.2">
      <c r="A12729" s="2"/>
    </row>
    <row r="12730" spans="1:1" x14ac:dyDescent="0.2">
      <c r="A12730" s="2"/>
    </row>
    <row r="12731" spans="1:1" x14ac:dyDescent="0.2">
      <c r="A12731" s="2"/>
    </row>
    <row r="12732" spans="1:1" x14ac:dyDescent="0.2">
      <c r="A12732" s="2"/>
    </row>
    <row r="12733" spans="1:1" x14ac:dyDescent="0.2">
      <c r="A12733" s="2"/>
    </row>
    <row r="12734" spans="1:1" x14ac:dyDescent="0.2">
      <c r="A12734" s="2"/>
    </row>
    <row r="12735" spans="1:1" x14ac:dyDescent="0.2">
      <c r="A12735" s="2"/>
    </row>
    <row r="12736" spans="1:1" x14ac:dyDescent="0.2">
      <c r="A12736" s="2"/>
    </row>
    <row r="12737" spans="1:1" x14ac:dyDescent="0.2">
      <c r="A12737" s="2"/>
    </row>
    <row r="12738" spans="1:1" x14ac:dyDescent="0.2">
      <c r="A12738" s="2"/>
    </row>
    <row r="12739" spans="1:1" x14ac:dyDescent="0.2">
      <c r="A12739" s="2"/>
    </row>
    <row r="12740" spans="1:1" x14ac:dyDescent="0.2">
      <c r="A12740" s="2"/>
    </row>
    <row r="12741" spans="1:1" x14ac:dyDescent="0.2">
      <c r="A12741" s="2"/>
    </row>
    <row r="12742" spans="1:1" x14ac:dyDescent="0.2">
      <c r="A12742" s="2"/>
    </row>
    <row r="12743" spans="1:1" x14ac:dyDescent="0.2">
      <c r="A12743" s="2"/>
    </row>
    <row r="12744" spans="1:1" x14ac:dyDescent="0.2">
      <c r="A12744" s="2"/>
    </row>
    <row r="12745" spans="1:1" x14ac:dyDescent="0.2">
      <c r="A12745" s="2"/>
    </row>
    <row r="12746" spans="1:1" x14ac:dyDescent="0.2">
      <c r="A12746" s="2"/>
    </row>
    <row r="12747" spans="1:1" x14ac:dyDescent="0.2">
      <c r="A12747" s="2"/>
    </row>
    <row r="12748" spans="1:1" x14ac:dyDescent="0.2">
      <c r="A12748" s="2"/>
    </row>
    <row r="12749" spans="1:1" x14ac:dyDescent="0.2">
      <c r="A12749" s="2"/>
    </row>
    <row r="12750" spans="1:1" x14ac:dyDescent="0.2">
      <c r="A12750" s="2"/>
    </row>
    <row r="12751" spans="1:1" x14ac:dyDescent="0.2">
      <c r="A12751" s="2"/>
    </row>
    <row r="12752" spans="1:1" x14ac:dyDescent="0.2">
      <c r="A12752" s="2"/>
    </row>
    <row r="12753" spans="1:1" x14ac:dyDescent="0.2">
      <c r="A12753" s="2"/>
    </row>
    <row r="12754" spans="1:1" x14ac:dyDescent="0.2">
      <c r="A12754" s="2"/>
    </row>
    <row r="12755" spans="1:1" x14ac:dyDescent="0.2">
      <c r="A12755" s="2"/>
    </row>
    <row r="12756" spans="1:1" x14ac:dyDescent="0.2">
      <c r="A12756" s="2"/>
    </row>
    <row r="12757" spans="1:1" x14ac:dyDescent="0.2">
      <c r="A12757" s="2"/>
    </row>
    <row r="12758" spans="1:1" x14ac:dyDescent="0.2">
      <c r="A12758" s="2"/>
    </row>
    <row r="12759" spans="1:1" x14ac:dyDescent="0.2">
      <c r="A12759" s="2"/>
    </row>
    <row r="12760" spans="1:1" x14ac:dyDescent="0.2">
      <c r="A12760" s="2"/>
    </row>
    <row r="12761" spans="1:1" x14ac:dyDescent="0.2">
      <c r="A12761" s="2"/>
    </row>
    <row r="12762" spans="1:1" x14ac:dyDescent="0.2">
      <c r="A12762" s="2"/>
    </row>
    <row r="12763" spans="1:1" x14ac:dyDescent="0.2">
      <c r="A12763" s="2"/>
    </row>
    <row r="12764" spans="1:1" x14ac:dyDescent="0.2">
      <c r="A12764" s="2"/>
    </row>
    <row r="12765" spans="1:1" x14ac:dyDescent="0.2">
      <c r="A12765" s="2"/>
    </row>
    <row r="12766" spans="1:1" x14ac:dyDescent="0.2">
      <c r="A12766" s="2"/>
    </row>
    <row r="12767" spans="1:1" x14ac:dyDescent="0.2">
      <c r="A12767" s="2"/>
    </row>
    <row r="12768" spans="1:1" x14ac:dyDescent="0.2">
      <c r="A12768" s="2"/>
    </row>
    <row r="12769" spans="1:1" x14ac:dyDescent="0.2">
      <c r="A12769" s="2"/>
    </row>
    <row r="12770" spans="1:1" x14ac:dyDescent="0.2">
      <c r="A12770" s="2"/>
    </row>
    <row r="12771" spans="1:1" x14ac:dyDescent="0.2">
      <c r="A12771" s="2"/>
    </row>
    <row r="12772" spans="1:1" x14ac:dyDescent="0.2">
      <c r="A12772" s="2"/>
    </row>
    <row r="12773" spans="1:1" x14ac:dyDescent="0.2">
      <c r="A12773" s="2"/>
    </row>
    <row r="12774" spans="1:1" x14ac:dyDescent="0.2">
      <c r="A12774" s="2"/>
    </row>
    <row r="12775" spans="1:1" x14ac:dyDescent="0.2">
      <c r="A12775" s="2"/>
    </row>
    <row r="12776" spans="1:1" x14ac:dyDescent="0.2">
      <c r="A12776" s="2"/>
    </row>
    <row r="12777" spans="1:1" x14ac:dyDescent="0.2">
      <c r="A12777" s="2"/>
    </row>
    <row r="12778" spans="1:1" x14ac:dyDescent="0.2">
      <c r="A12778" s="2"/>
    </row>
    <row r="12779" spans="1:1" x14ac:dyDescent="0.2">
      <c r="A12779" s="2"/>
    </row>
    <row r="12780" spans="1:1" x14ac:dyDescent="0.2">
      <c r="A12780" s="2"/>
    </row>
    <row r="12781" spans="1:1" x14ac:dyDescent="0.2">
      <c r="A12781" s="2"/>
    </row>
    <row r="12782" spans="1:1" x14ac:dyDescent="0.2">
      <c r="A12782" s="2"/>
    </row>
    <row r="12783" spans="1:1" x14ac:dyDescent="0.2">
      <c r="A12783" s="2"/>
    </row>
    <row r="12784" spans="1:1" x14ac:dyDescent="0.2">
      <c r="A12784" s="2"/>
    </row>
    <row r="12785" spans="1:1" x14ac:dyDescent="0.2">
      <c r="A12785" s="2"/>
    </row>
    <row r="12786" spans="1:1" x14ac:dyDescent="0.2">
      <c r="A12786" s="2"/>
    </row>
    <row r="12787" spans="1:1" x14ac:dyDescent="0.2">
      <c r="A12787" s="2"/>
    </row>
    <row r="12788" spans="1:1" x14ac:dyDescent="0.2">
      <c r="A12788" s="2"/>
    </row>
    <row r="12789" spans="1:1" x14ac:dyDescent="0.2">
      <c r="A12789" s="2"/>
    </row>
    <row r="12790" spans="1:1" x14ac:dyDescent="0.2">
      <c r="A12790" s="2"/>
    </row>
    <row r="12791" spans="1:1" x14ac:dyDescent="0.2">
      <c r="A12791" s="2"/>
    </row>
    <row r="12792" spans="1:1" x14ac:dyDescent="0.2">
      <c r="A12792" s="2"/>
    </row>
    <row r="12793" spans="1:1" x14ac:dyDescent="0.2">
      <c r="A12793" s="2"/>
    </row>
    <row r="12794" spans="1:1" x14ac:dyDescent="0.2">
      <c r="A12794" s="2"/>
    </row>
    <row r="12795" spans="1:1" x14ac:dyDescent="0.2">
      <c r="A12795" s="2"/>
    </row>
    <row r="12796" spans="1:1" x14ac:dyDescent="0.2">
      <c r="A12796" s="2"/>
    </row>
    <row r="12797" spans="1:1" x14ac:dyDescent="0.2">
      <c r="A12797" s="2"/>
    </row>
    <row r="12798" spans="1:1" x14ac:dyDescent="0.2">
      <c r="A12798" s="2"/>
    </row>
    <row r="12799" spans="1:1" x14ac:dyDescent="0.2">
      <c r="A12799" s="2"/>
    </row>
    <row r="12800" spans="1:1" x14ac:dyDescent="0.2">
      <c r="A12800" s="2"/>
    </row>
    <row r="12801" spans="1:1" x14ac:dyDescent="0.2">
      <c r="A12801" s="2"/>
    </row>
    <row r="12802" spans="1:1" x14ac:dyDescent="0.2">
      <c r="A12802" s="2"/>
    </row>
    <row r="12803" spans="1:1" x14ac:dyDescent="0.2">
      <c r="A12803" s="2"/>
    </row>
    <row r="12804" spans="1:1" x14ac:dyDescent="0.2">
      <c r="A12804" s="2"/>
    </row>
    <row r="12805" spans="1:1" x14ac:dyDescent="0.2">
      <c r="A12805" s="2"/>
    </row>
    <row r="12806" spans="1:1" x14ac:dyDescent="0.2">
      <c r="A12806" s="2"/>
    </row>
    <row r="12807" spans="1:1" x14ac:dyDescent="0.2">
      <c r="A12807" s="2"/>
    </row>
    <row r="12808" spans="1:1" x14ac:dyDescent="0.2">
      <c r="A12808" s="2"/>
    </row>
    <row r="12809" spans="1:1" x14ac:dyDescent="0.2">
      <c r="A12809" s="2"/>
    </row>
    <row r="12810" spans="1:1" x14ac:dyDescent="0.2">
      <c r="A12810" s="2"/>
    </row>
    <row r="12811" spans="1:1" x14ac:dyDescent="0.2">
      <c r="A12811" s="2"/>
    </row>
    <row r="12812" spans="1:1" x14ac:dyDescent="0.2">
      <c r="A12812" s="2"/>
    </row>
    <row r="12813" spans="1:1" x14ac:dyDescent="0.2">
      <c r="A12813" s="2"/>
    </row>
    <row r="12814" spans="1:1" x14ac:dyDescent="0.2">
      <c r="A12814" s="2"/>
    </row>
    <row r="12815" spans="1:1" x14ac:dyDescent="0.2">
      <c r="A12815" s="2"/>
    </row>
    <row r="12816" spans="1:1" x14ac:dyDescent="0.2">
      <c r="A12816" s="2"/>
    </row>
    <row r="12817" spans="1:1" x14ac:dyDescent="0.2">
      <c r="A12817" s="2"/>
    </row>
    <row r="12818" spans="1:1" x14ac:dyDescent="0.2">
      <c r="A12818" s="2"/>
    </row>
    <row r="12819" spans="1:1" x14ac:dyDescent="0.2">
      <c r="A12819" s="2"/>
    </row>
    <row r="12820" spans="1:1" x14ac:dyDescent="0.2">
      <c r="A12820" s="2"/>
    </row>
    <row r="12821" spans="1:1" x14ac:dyDescent="0.2">
      <c r="A12821" s="2"/>
    </row>
    <row r="12822" spans="1:1" x14ac:dyDescent="0.2">
      <c r="A12822" s="2"/>
    </row>
    <row r="12823" spans="1:1" x14ac:dyDescent="0.2">
      <c r="A12823" s="2"/>
    </row>
    <row r="12824" spans="1:1" x14ac:dyDescent="0.2">
      <c r="A12824" s="2"/>
    </row>
    <row r="12825" spans="1:1" x14ac:dyDescent="0.2">
      <c r="A12825" s="2"/>
    </row>
    <row r="12826" spans="1:1" x14ac:dyDescent="0.2">
      <c r="A12826" s="2"/>
    </row>
    <row r="12827" spans="1:1" x14ac:dyDescent="0.2">
      <c r="A12827" s="2"/>
    </row>
    <row r="12828" spans="1:1" x14ac:dyDescent="0.2">
      <c r="A12828" s="2"/>
    </row>
    <row r="12829" spans="1:1" x14ac:dyDescent="0.2">
      <c r="A12829" s="2"/>
    </row>
    <row r="12830" spans="1:1" x14ac:dyDescent="0.2">
      <c r="A12830" s="2"/>
    </row>
    <row r="12831" spans="1:1" x14ac:dyDescent="0.2">
      <c r="A12831" s="2"/>
    </row>
    <row r="12832" spans="1:1" x14ac:dyDescent="0.2">
      <c r="A12832" s="2"/>
    </row>
    <row r="12833" spans="1:1" x14ac:dyDescent="0.2">
      <c r="A12833" s="2"/>
    </row>
    <row r="12834" spans="1:1" x14ac:dyDescent="0.2">
      <c r="A12834" s="2"/>
    </row>
    <row r="12835" spans="1:1" x14ac:dyDescent="0.2">
      <c r="A12835" s="2"/>
    </row>
    <row r="12836" spans="1:1" x14ac:dyDescent="0.2">
      <c r="A12836" s="2"/>
    </row>
    <row r="12837" spans="1:1" x14ac:dyDescent="0.2">
      <c r="A12837" s="2"/>
    </row>
    <row r="12838" spans="1:1" x14ac:dyDescent="0.2">
      <c r="A12838" s="2"/>
    </row>
    <row r="12839" spans="1:1" x14ac:dyDescent="0.2">
      <c r="A12839" s="2"/>
    </row>
    <row r="12840" spans="1:1" x14ac:dyDescent="0.2">
      <c r="A12840" s="2"/>
    </row>
    <row r="12841" spans="1:1" x14ac:dyDescent="0.2">
      <c r="A12841" s="2"/>
    </row>
    <row r="12842" spans="1:1" x14ac:dyDescent="0.2">
      <c r="A12842" s="2"/>
    </row>
    <row r="12843" spans="1:1" x14ac:dyDescent="0.2">
      <c r="A12843" s="2"/>
    </row>
    <row r="12844" spans="1:1" x14ac:dyDescent="0.2">
      <c r="A12844" s="2"/>
    </row>
    <row r="12845" spans="1:1" x14ac:dyDescent="0.2">
      <c r="A12845" s="2"/>
    </row>
    <row r="12846" spans="1:1" x14ac:dyDescent="0.2">
      <c r="A12846" s="2"/>
    </row>
    <row r="12847" spans="1:1" x14ac:dyDescent="0.2">
      <c r="A12847" s="2"/>
    </row>
    <row r="12848" spans="1:1" x14ac:dyDescent="0.2">
      <c r="A12848" s="2"/>
    </row>
    <row r="12849" spans="1:1" x14ac:dyDescent="0.2">
      <c r="A12849" s="2"/>
    </row>
    <row r="12850" spans="1:1" x14ac:dyDescent="0.2">
      <c r="A12850" s="2"/>
    </row>
    <row r="12851" spans="1:1" x14ac:dyDescent="0.2">
      <c r="A12851" s="2"/>
    </row>
    <row r="12852" spans="1:1" x14ac:dyDescent="0.2">
      <c r="A12852" s="2"/>
    </row>
    <row r="12853" spans="1:1" x14ac:dyDescent="0.2">
      <c r="A12853" s="2"/>
    </row>
    <row r="12854" spans="1:1" x14ac:dyDescent="0.2">
      <c r="A12854" s="2"/>
    </row>
    <row r="12855" spans="1:1" x14ac:dyDescent="0.2">
      <c r="A12855" s="2"/>
    </row>
    <row r="12856" spans="1:1" x14ac:dyDescent="0.2">
      <c r="A12856" s="2"/>
    </row>
    <row r="12857" spans="1:1" x14ac:dyDescent="0.2">
      <c r="A12857" s="2"/>
    </row>
    <row r="12858" spans="1:1" x14ac:dyDescent="0.2">
      <c r="A12858" s="2"/>
    </row>
    <row r="12859" spans="1:1" x14ac:dyDescent="0.2">
      <c r="A12859" s="2"/>
    </row>
    <row r="12860" spans="1:1" x14ac:dyDescent="0.2">
      <c r="A12860" s="2"/>
    </row>
    <row r="12861" spans="1:1" x14ac:dyDescent="0.2">
      <c r="A12861" s="2"/>
    </row>
    <row r="12862" spans="1:1" x14ac:dyDescent="0.2">
      <c r="A12862" s="2"/>
    </row>
    <row r="12863" spans="1:1" x14ac:dyDescent="0.2">
      <c r="A12863" s="2"/>
    </row>
    <row r="12864" spans="1:1" x14ac:dyDescent="0.2">
      <c r="A12864" s="2"/>
    </row>
    <row r="12865" spans="1:1" x14ac:dyDescent="0.2">
      <c r="A12865" s="2"/>
    </row>
    <row r="12866" spans="1:1" x14ac:dyDescent="0.2">
      <c r="A12866" s="2"/>
    </row>
    <row r="12867" spans="1:1" x14ac:dyDescent="0.2">
      <c r="A12867" s="2"/>
    </row>
    <row r="12868" spans="1:1" x14ac:dyDescent="0.2">
      <c r="A12868" s="2"/>
    </row>
    <row r="12869" spans="1:1" x14ac:dyDescent="0.2">
      <c r="A12869" s="2"/>
    </row>
    <row r="12870" spans="1:1" x14ac:dyDescent="0.2">
      <c r="A12870" s="2"/>
    </row>
    <row r="12871" spans="1:1" x14ac:dyDescent="0.2">
      <c r="A12871" s="2"/>
    </row>
    <row r="12872" spans="1:1" x14ac:dyDescent="0.2">
      <c r="A12872" s="2"/>
    </row>
    <row r="12873" spans="1:1" x14ac:dyDescent="0.2">
      <c r="A12873" s="2"/>
    </row>
    <row r="12874" spans="1:1" x14ac:dyDescent="0.2">
      <c r="A12874" s="2"/>
    </row>
    <row r="12875" spans="1:1" x14ac:dyDescent="0.2">
      <c r="A12875" s="2"/>
    </row>
    <row r="12876" spans="1:1" x14ac:dyDescent="0.2">
      <c r="A12876" s="2"/>
    </row>
    <row r="12877" spans="1:1" x14ac:dyDescent="0.2">
      <c r="A12877" s="2"/>
    </row>
    <row r="12878" spans="1:1" x14ac:dyDescent="0.2">
      <c r="A12878" s="2"/>
    </row>
    <row r="12879" spans="1:1" x14ac:dyDescent="0.2">
      <c r="A12879" s="2"/>
    </row>
    <row r="12880" spans="1:1" x14ac:dyDescent="0.2">
      <c r="A12880" s="2"/>
    </row>
    <row r="12881" spans="1:1" x14ac:dyDescent="0.2">
      <c r="A12881" s="2"/>
    </row>
    <row r="12882" spans="1:1" x14ac:dyDescent="0.2">
      <c r="A12882" s="2"/>
    </row>
    <row r="12883" spans="1:1" x14ac:dyDescent="0.2">
      <c r="A12883" s="2"/>
    </row>
    <row r="12884" spans="1:1" x14ac:dyDescent="0.2">
      <c r="A12884" s="2"/>
    </row>
    <row r="12885" spans="1:1" x14ac:dyDescent="0.2">
      <c r="A12885" s="2"/>
    </row>
    <row r="12886" spans="1:1" x14ac:dyDescent="0.2">
      <c r="A12886" s="2"/>
    </row>
    <row r="12887" spans="1:1" x14ac:dyDescent="0.2">
      <c r="A12887" s="2"/>
    </row>
    <row r="12888" spans="1:1" x14ac:dyDescent="0.2">
      <c r="A12888" s="2"/>
    </row>
    <row r="12889" spans="1:1" x14ac:dyDescent="0.2">
      <c r="A12889" s="2"/>
    </row>
    <row r="12890" spans="1:1" x14ac:dyDescent="0.2">
      <c r="A12890" s="2"/>
    </row>
    <row r="12891" spans="1:1" x14ac:dyDescent="0.2">
      <c r="A12891" s="2"/>
    </row>
    <row r="12892" spans="1:1" x14ac:dyDescent="0.2">
      <c r="A12892" s="2"/>
    </row>
    <row r="12893" spans="1:1" x14ac:dyDescent="0.2">
      <c r="A12893" s="2"/>
    </row>
    <row r="12894" spans="1:1" x14ac:dyDescent="0.2">
      <c r="A12894" s="2"/>
    </row>
    <row r="12895" spans="1:1" x14ac:dyDescent="0.2">
      <c r="A12895" s="2"/>
    </row>
    <row r="12896" spans="1:1" x14ac:dyDescent="0.2">
      <c r="A12896" s="2"/>
    </row>
    <row r="12897" spans="1:1" x14ac:dyDescent="0.2">
      <c r="A12897" s="2"/>
    </row>
    <row r="12898" spans="1:1" x14ac:dyDescent="0.2">
      <c r="A12898" s="2"/>
    </row>
    <row r="12899" spans="1:1" x14ac:dyDescent="0.2">
      <c r="A12899" s="2"/>
    </row>
    <row r="12900" spans="1:1" x14ac:dyDescent="0.2">
      <c r="A12900" s="2"/>
    </row>
    <row r="12901" spans="1:1" x14ac:dyDescent="0.2">
      <c r="A12901" s="2"/>
    </row>
    <row r="12902" spans="1:1" x14ac:dyDescent="0.2">
      <c r="A12902" s="2"/>
    </row>
    <row r="12903" spans="1:1" x14ac:dyDescent="0.2">
      <c r="A12903" s="2"/>
    </row>
    <row r="12904" spans="1:1" x14ac:dyDescent="0.2">
      <c r="A12904" s="2"/>
    </row>
    <row r="12905" spans="1:1" x14ac:dyDescent="0.2">
      <c r="A12905" s="2"/>
    </row>
    <row r="12906" spans="1:1" x14ac:dyDescent="0.2">
      <c r="A12906" s="2"/>
    </row>
    <row r="12907" spans="1:1" x14ac:dyDescent="0.2">
      <c r="A12907" s="2"/>
    </row>
    <row r="12908" spans="1:1" x14ac:dyDescent="0.2">
      <c r="A12908" s="2"/>
    </row>
    <row r="12909" spans="1:1" x14ac:dyDescent="0.2">
      <c r="A12909" s="2"/>
    </row>
    <row r="12910" spans="1:1" x14ac:dyDescent="0.2">
      <c r="A12910" s="2"/>
    </row>
    <row r="12911" spans="1:1" x14ac:dyDescent="0.2">
      <c r="A12911" s="2"/>
    </row>
    <row r="12912" spans="1:1" x14ac:dyDescent="0.2">
      <c r="A12912" s="2"/>
    </row>
    <row r="12913" spans="1:1" x14ac:dyDescent="0.2">
      <c r="A12913" s="2"/>
    </row>
    <row r="12914" spans="1:1" x14ac:dyDescent="0.2">
      <c r="A12914" s="2"/>
    </row>
    <row r="12915" spans="1:1" x14ac:dyDescent="0.2">
      <c r="A12915" s="2"/>
    </row>
    <row r="12916" spans="1:1" x14ac:dyDescent="0.2">
      <c r="A12916" s="2"/>
    </row>
    <row r="12917" spans="1:1" x14ac:dyDescent="0.2">
      <c r="A12917" s="2"/>
    </row>
    <row r="12918" spans="1:1" x14ac:dyDescent="0.2">
      <c r="A12918" s="2"/>
    </row>
    <row r="12919" spans="1:1" x14ac:dyDescent="0.2">
      <c r="A12919" s="2"/>
    </row>
    <row r="12920" spans="1:1" x14ac:dyDescent="0.2">
      <c r="A12920" s="2"/>
    </row>
    <row r="12921" spans="1:1" x14ac:dyDescent="0.2">
      <c r="A12921" s="2"/>
    </row>
    <row r="12922" spans="1:1" x14ac:dyDescent="0.2">
      <c r="A12922" s="2"/>
    </row>
    <row r="12923" spans="1:1" x14ac:dyDescent="0.2">
      <c r="A12923" s="2"/>
    </row>
    <row r="12924" spans="1:1" x14ac:dyDescent="0.2">
      <c r="A12924" s="2"/>
    </row>
    <row r="12925" spans="1:1" x14ac:dyDescent="0.2">
      <c r="A12925" s="2"/>
    </row>
    <row r="12926" spans="1:1" x14ac:dyDescent="0.2">
      <c r="A12926" s="2"/>
    </row>
    <row r="12927" spans="1:1" x14ac:dyDescent="0.2">
      <c r="A12927" s="2"/>
    </row>
    <row r="12928" spans="1:1" x14ac:dyDescent="0.2">
      <c r="A12928" s="2"/>
    </row>
    <row r="12929" spans="1:1" x14ac:dyDescent="0.2">
      <c r="A12929" s="2"/>
    </row>
    <row r="12930" spans="1:1" x14ac:dyDescent="0.2">
      <c r="A12930" s="2"/>
    </row>
    <row r="12931" spans="1:1" x14ac:dyDescent="0.2">
      <c r="A12931" s="2"/>
    </row>
    <row r="12932" spans="1:1" x14ac:dyDescent="0.2">
      <c r="A12932" s="2"/>
    </row>
    <row r="12933" spans="1:1" x14ac:dyDescent="0.2">
      <c r="A12933" s="2"/>
    </row>
    <row r="12934" spans="1:1" x14ac:dyDescent="0.2">
      <c r="A12934" s="2"/>
    </row>
    <row r="12935" spans="1:1" x14ac:dyDescent="0.2">
      <c r="A12935" s="2"/>
    </row>
    <row r="12936" spans="1:1" x14ac:dyDescent="0.2">
      <c r="A12936" s="2"/>
    </row>
    <row r="12937" spans="1:1" x14ac:dyDescent="0.2">
      <c r="A12937" s="2"/>
    </row>
    <row r="12938" spans="1:1" x14ac:dyDescent="0.2">
      <c r="A12938" s="2"/>
    </row>
    <row r="12939" spans="1:1" x14ac:dyDescent="0.2">
      <c r="A12939" s="2"/>
    </row>
    <row r="12940" spans="1:1" x14ac:dyDescent="0.2">
      <c r="A12940" s="2"/>
    </row>
    <row r="12941" spans="1:1" x14ac:dyDescent="0.2">
      <c r="A12941" s="2"/>
    </row>
    <row r="12942" spans="1:1" x14ac:dyDescent="0.2">
      <c r="A12942" s="2"/>
    </row>
    <row r="12943" spans="1:1" x14ac:dyDescent="0.2">
      <c r="A12943" s="2"/>
    </row>
    <row r="12944" spans="1:1" x14ac:dyDescent="0.2">
      <c r="A12944" s="2"/>
    </row>
    <row r="12945" spans="1:1" x14ac:dyDescent="0.2">
      <c r="A12945" s="2"/>
    </row>
    <row r="12946" spans="1:1" x14ac:dyDescent="0.2">
      <c r="A12946" s="2"/>
    </row>
    <row r="12947" spans="1:1" x14ac:dyDescent="0.2">
      <c r="A12947" s="2"/>
    </row>
    <row r="12948" spans="1:1" x14ac:dyDescent="0.2">
      <c r="A12948" s="2"/>
    </row>
    <row r="12949" spans="1:1" x14ac:dyDescent="0.2">
      <c r="A12949" s="2"/>
    </row>
    <row r="12950" spans="1:1" x14ac:dyDescent="0.2">
      <c r="A12950" s="2"/>
    </row>
    <row r="12951" spans="1:1" x14ac:dyDescent="0.2">
      <c r="A12951" s="2"/>
    </row>
    <row r="12952" spans="1:1" x14ac:dyDescent="0.2">
      <c r="A12952" s="2"/>
    </row>
    <row r="12953" spans="1:1" x14ac:dyDescent="0.2">
      <c r="A12953" s="2"/>
    </row>
    <row r="12954" spans="1:1" x14ac:dyDescent="0.2">
      <c r="A12954" s="2"/>
    </row>
    <row r="12955" spans="1:1" x14ac:dyDescent="0.2">
      <c r="A12955" s="2"/>
    </row>
    <row r="12956" spans="1:1" x14ac:dyDescent="0.2">
      <c r="A12956" s="2"/>
    </row>
    <row r="12957" spans="1:1" x14ac:dyDescent="0.2">
      <c r="A12957" s="2"/>
    </row>
    <row r="12958" spans="1:1" x14ac:dyDescent="0.2">
      <c r="A12958" s="2"/>
    </row>
    <row r="12959" spans="1:1" x14ac:dyDescent="0.2">
      <c r="A12959" s="2"/>
    </row>
    <row r="12960" spans="1:1" x14ac:dyDescent="0.2">
      <c r="A12960" s="2"/>
    </row>
    <row r="12961" spans="1:1" x14ac:dyDescent="0.2">
      <c r="A12961" s="2"/>
    </row>
    <row r="12962" spans="1:1" x14ac:dyDescent="0.2">
      <c r="A12962" s="2"/>
    </row>
    <row r="12963" spans="1:1" x14ac:dyDescent="0.2">
      <c r="A12963" s="2"/>
    </row>
    <row r="12964" spans="1:1" x14ac:dyDescent="0.2">
      <c r="A12964" s="2"/>
    </row>
    <row r="12965" spans="1:1" x14ac:dyDescent="0.2">
      <c r="A12965" s="2"/>
    </row>
    <row r="12966" spans="1:1" x14ac:dyDescent="0.2">
      <c r="A12966" s="2"/>
    </row>
    <row r="12967" spans="1:1" x14ac:dyDescent="0.2">
      <c r="A12967" s="2"/>
    </row>
    <row r="12968" spans="1:1" x14ac:dyDescent="0.2">
      <c r="A12968" s="2"/>
    </row>
    <row r="12969" spans="1:1" x14ac:dyDescent="0.2">
      <c r="A12969" s="2"/>
    </row>
    <row r="12970" spans="1:1" x14ac:dyDescent="0.2">
      <c r="A12970" s="2"/>
    </row>
    <row r="12971" spans="1:1" x14ac:dyDescent="0.2">
      <c r="A12971" s="2"/>
    </row>
    <row r="12972" spans="1:1" x14ac:dyDescent="0.2">
      <c r="A12972" s="2"/>
    </row>
    <row r="12973" spans="1:1" x14ac:dyDescent="0.2">
      <c r="A12973" s="2"/>
    </row>
    <row r="12974" spans="1:1" x14ac:dyDescent="0.2">
      <c r="A12974" s="2"/>
    </row>
    <row r="12975" spans="1:1" x14ac:dyDescent="0.2">
      <c r="A12975" s="2"/>
    </row>
    <row r="12976" spans="1:1" x14ac:dyDescent="0.2">
      <c r="A12976" s="2"/>
    </row>
    <row r="12977" spans="1:1" x14ac:dyDescent="0.2">
      <c r="A12977" s="2"/>
    </row>
    <row r="12978" spans="1:1" x14ac:dyDescent="0.2">
      <c r="A12978" s="2"/>
    </row>
    <row r="12979" spans="1:1" x14ac:dyDescent="0.2">
      <c r="A12979" s="2"/>
    </row>
    <row r="12980" spans="1:1" x14ac:dyDescent="0.2">
      <c r="A12980" s="2"/>
    </row>
    <row r="12981" spans="1:1" x14ac:dyDescent="0.2">
      <c r="A12981" s="2"/>
    </row>
    <row r="12982" spans="1:1" x14ac:dyDescent="0.2">
      <c r="A12982" s="2"/>
    </row>
    <row r="12983" spans="1:1" x14ac:dyDescent="0.2">
      <c r="A12983" s="2"/>
    </row>
    <row r="12984" spans="1:1" x14ac:dyDescent="0.2">
      <c r="A12984" s="2"/>
    </row>
    <row r="12985" spans="1:1" x14ac:dyDescent="0.2">
      <c r="A12985" s="2"/>
    </row>
    <row r="12986" spans="1:1" x14ac:dyDescent="0.2">
      <c r="A12986" s="2"/>
    </row>
    <row r="12987" spans="1:1" x14ac:dyDescent="0.2">
      <c r="A12987" s="2"/>
    </row>
    <row r="12988" spans="1:1" x14ac:dyDescent="0.2">
      <c r="A12988" s="2"/>
    </row>
    <row r="12989" spans="1:1" x14ac:dyDescent="0.2">
      <c r="A12989" s="2"/>
    </row>
    <row r="12990" spans="1:1" x14ac:dyDescent="0.2">
      <c r="A12990" s="2"/>
    </row>
    <row r="12991" spans="1:1" x14ac:dyDescent="0.2">
      <c r="A12991" s="2"/>
    </row>
    <row r="12992" spans="1:1" x14ac:dyDescent="0.2">
      <c r="A12992" s="2"/>
    </row>
    <row r="12993" spans="1:1" x14ac:dyDescent="0.2">
      <c r="A12993" s="2"/>
    </row>
    <row r="12994" spans="1:1" x14ac:dyDescent="0.2">
      <c r="A12994" s="2"/>
    </row>
    <row r="12995" spans="1:1" x14ac:dyDescent="0.2">
      <c r="A12995" s="2"/>
    </row>
    <row r="12996" spans="1:1" x14ac:dyDescent="0.2">
      <c r="A12996" s="2"/>
    </row>
    <row r="12997" spans="1:1" x14ac:dyDescent="0.2">
      <c r="A12997" s="2"/>
    </row>
    <row r="12998" spans="1:1" x14ac:dyDescent="0.2">
      <c r="A12998" s="2"/>
    </row>
    <row r="12999" spans="1:1" x14ac:dyDescent="0.2">
      <c r="A12999" s="2"/>
    </row>
    <row r="13000" spans="1:1" x14ac:dyDescent="0.2">
      <c r="A13000" s="2"/>
    </row>
    <row r="13001" spans="1:1" x14ac:dyDescent="0.2">
      <c r="A13001" s="2"/>
    </row>
    <row r="13002" spans="1:1" x14ac:dyDescent="0.2">
      <c r="A13002" s="2"/>
    </row>
    <row r="13003" spans="1:1" x14ac:dyDescent="0.2">
      <c r="A13003" s="2"/>
    </row>
    <row r="13004" spans="1:1" x14ac:dyDescent="0.2">
      <c r="A13004" s="2"/>
    </row>
    <row r="13005" spans="1:1" x14ac:dyDescent="0.2">
      <c r="A13005" s="2"/>
    </row>
    <row r="13006" spans="1:1" x14ac:dyDescent="0.2">
      <c r="A13006" s="2"/>
    </row>
    <row r="13007" spans="1:1" x14ac:dyDescent="0.2">
      <c r="A13007" s="2"/>
    </row>
    <row r="13008" spans="1:1" x14ac:dyDescent="0.2">
      <c r="A13008" s="2"/>
    </row>
    <row r="13009" spans="1:1" x14ac:dyDescent="0.2">
      <c r="A13009" s="2"/>
    </row>
    <row r="13010" spans="1:1" x14ac:dyDescent="0.2">
      <c r="A13010" s="2"/>
    </row>
    <row r="13011" spans="1:1" x14ac:dyDescent="0.2">
      <c r="A13011" s="2"/>
    </row>
    <row r="13012" spans="1:1" x14ac:dyDescent="0.2">
      <c r="A13012" s="2"/>
    </row>
    <row r="13013" spans="1:1" x14ac:dyDescent="0.2">
      <c r="A13013" s="2"/>
    </row>
    <row r="13014" spans="1:1" x14ac:dyDescent="0.2">
      <c r="A13014" s="2"/>
    </row>
    <row r="13015" spans="1:1" x14ac:dyDescent="0.2">
      <c r="A13015" s="2"/>
    </row>
    <row r="13016" spans="1:1" x14ac:dyDescent="0.2">
      <c r="A13016" s="2"/>
    </row>
    <row r="13017" spans="1:1" x14ac:dyDescent="0.2">
      <c r="A13017" s="2"/>
    </row>
    <row r="13018" spans="1:1" x14ac:dyDescent="0.2">
      <c r="A13018" s="2"/>
    </row>
    <row r="13019" spans="1:1" x14ac:dyDescent="0.2">
      <c r="A13019" s="2"/>
    </row>
    <row r="13020" spans="1:1" x14ac:dyDescent="0.2">
      <c r="A13020" s="2"/>
    </row>
    <row r="13021" spans="1:1" x14ac:dyDescent="0.2">
      <c r="A13021" s="2"/>
    </row>
    <row r="13022" spans="1:1" x14ac:dyDescent="0.2">
      <c r="A13022" s="2"/>
    </row>
    <row r="13023" spans="1:1" x14ac:dyDescent="0.2">
      <c r="A13023" s="2"/>
    </row>
    <row r="13024" spans="1:1" x14ac:dyDescent="0.2">
      <c r="A13024" s="2"/>
    </row>
    <row r="13025" spans="1:1" x14ac:dyDescent="0.2">
      <c r="A13025" s="2"/>
    </row>
    <row r="13026" spans="1:1" x14ac:dyDescent="0.2">
      <c r="A13026" s="2"/>
    </row>
    <row r="13027" spans="1:1" x14ac:dyDescent="0.2">
      <c r="A13027" s="2"/>
    </row>
    <row r="13028" spans="1:1" x14ac:dyDescent="0.2">
      <c r="A13028" s="2"/>
    </row>
    <row r="13029" spans="1:1" x14ac:dyDescent="0.2">
      <c r="A13029" s="2"/>
    </row>
    <row r="13030" spans="1:1" x14ac:dyDescent="0.2">
      <c r="A13030" s="2"/>
    </row>
    <row r="13031" spans="1:1" x14ac:dyDescent="0.2">
      <c r="A13031" s="2"/>
    </row>
    <row r="13032" spans="1:1" x14ac:dyDescent="0.2">
      <c r="A13032" s="2"/>
    </row>
    <row r="13033" spans="1:1" x14ac:dyDescent="0.2">
      <c r="A13033" s="2"/>
    </row>
    <row r="13034" spans="1:1" x14ac:dyDescent="0.2">
      <c r="A13034" s="2"/>
    </row>
    <row r="13035" spans="1:1" x14ac:dyDescent="0.2">
      <c r="A13035" s="2"/>
    </row>
    <row r="13036" spans="1:1" x14ac:dyDescent="0.2">
      <c r="A13036" s="2"/>
    </row>
    <row r="13037" spans="1:1" x14ac:dyDescent="0.2">
      <c r="A13037" s="2"/>
    </row>
    <row r="13038" spans="1:1" x14ac:dyDescent="0.2">
      <c r="A13038" s="2"/>
    </row>
    <row r="13039" spans="1:1" x14ac:dyDescent="0.2">
      <c r="A13039" s="2"/>
    </row>
    <row r="13040" spans="1:1" x14ac:dyDescent="0.2">
      <c r="A13040" s="2"/>
    </row>
    <row r="13041" spans="1:1" x14ac:dyDescent="0.2">
      <c r="A13041" s="2"/>
    </row>
    <row r="13042" spans="1:1" x14ac:dyDescent="0.2">
      <c r="A13042" s="2"/>
    </row>
    <row r="13043" spans="1:1" x14ac:dyDescent="0.2">
      <c r="A13043" s="2"/>
    </row>
    <row r="13044" spans="1:1" x14ac:dyDescent="0.2">
      <c r="A13044" s="2"/>
    </row>
    <row r="13045" spans="1:1" x14ac:dyDescent="0.2">
      <c r="A13045" s="2"/>
    </row>
    <row r="13046" spans="1:1" x14ac:dyDescent="0.2">
      <c r="A13046" s="2"/>
    </row>
    <row r="13047" spans="1:1" x14ac:dyDescent="0.2">
      <c r="A13047" s="2"/>
    </row>
    <row r="13048" spans="1:1" x14ac:dyDescent="0.2">
      <c r="A13048" s="2"/>
    </row>
    <row r="13049" spans="1:1" x14ac:dyDescent="0.2">
      <c r="A13049" s="2"/>
    </row>
    <row r="13050" spans="1:1" x14ac:dyDescent="0.2">
      <c r="A13050" s="2"/>
    </row>
    <row r="13051" spans="1:1" x14ac:dyDescent="0.2">
      <c r="A13051" s="2"/>
    </row>
    <row r="13052" spans="1:1" x14ac:dyDescent="0.2">
      <c r="A13052" s="2"/>
    </row>
    <row r="13053" spans="1:1" x14ac:dyDescent="0.2">
      <c r="A13053" s="2"/>
    </row>
    <row r="13054" spans="1:1" x14ac:dyDescent="0.2">
      <c r="A13054" s="2"/>
    </row>
    <row r="13055" spans="1:1" x14ac:dyDescent="0.2">
      <c r="A13055" s="2"/>
    </row>
    <row r="13056" spans="1:1" x14ac:dyDescent="0.2">
      <c r="A13056" s="2"/>
    </row>
    <row r="13057" spans="1:1" x14ac:dyDescent="0.2">
      <c r="A13057" s="2"/>
    </row>
    <row r="13058" spans="1:1" x14ac:dyDescent="0.2">
      <c r="A13058" s="2"/>
    </row>
    <row r="13059" spans="1:1" x14ac:dyDescent="0.2">
      <c r="A13059" s="2"/>
    </row>
    <row r="13060" spans="1:1" x14ac:dyDescent="0.2">
      <c r="A13060" s="2"/>
    </row>
    <row r="13061" spans="1:1" x14ac:dyDescent="0.2">
      <c r="A13061" s="2"/>
    </row>
    <row r="13062" spans="1:1" x14ac:dyDescent="0.2">
      <c r="A13062" s="2"/>
    </row>
    <row r="13063" spans="1:1" x14ac:dyDescent="0.2">
      <c r="A13063" s="2"/>
    </row>
    <row r="13064" spans="1:1" x14ac:dyDescent="0.2">
      <c r="A13064" s="2"/>
    </row>
    <row r="13065" spans="1:1" x14ac:dyDescent="0.2">
      <c r="A13065" s="2"/>
    </row>
    <row r="13066" spans="1:1" x14ac:dyDescent="0.2">
      <c r="A13066" s="2"/>
    </row>
    <row r="13067" spans="1:1" x14ac:dyDescent="0.2">
      <c r="A13067" s="2"/>
    </row>
    <row r="13068" spans="1:1" x14ac:dyDescent="0.2">
      <c r="A13068" s="2"/>
    </row>
    <row r="13069" spans="1:1" x14ac:dyDescent="0.2">
      <c r="A13069" s="2"/>
    </row>
    <row r="13070" spans="1:1" x14ac:dyDescent="0.2">
      <c r="A13070" s="2"/>
    </row>
    <row r="13071" spans="1:1" x14ac:dyDescent="0.2">
      <c r="A13071" s="2"/>
    </row>
    <row r="13072" spans="1:1" x14ac:dyDescent="0.2">
      <c r="A13072" s="2"/>
    </row>
    <row r="13073" spans="1:1" x14ac:dyDescent="0.2">
      <c r="A13073" s="2"/>
    </row>
    <row r="13074" spans="1:1" x14ac:dyDescent="0.2">
      <c r="A13074" s="2"/>
    </row>
    <row r="13075" spans="1:1" x14ac:dyDescent="0.2">
      <c r="A13075" s="2"/>
    </row>
    <row r="13076" spans="1:1" x14ac:dyDescent="0.2">
      <c r="A13076" s="2"/>
    </row>
    <row r="13077" spans="1:1" x14ac:dyDescent="0.2">
      <c r="A13077" s="2"/>
    </row>
    <row r="13078" spans="1:1" x14ac:dyDescent="0.2">
      <c r="A13078" s="2"/>
    </row>
    <row r="13079" spans="1:1" x14ac:dyDescent="0.2">
      <c r="A13079" s="2"/>
    </row>
    <row r="13080" spans="1:1" x14ac:dyDescent="0.2">
      <c r="A13080" s="2"/>
    </row>
    <row r="13081" spans="1:1" x14ac:dyDescent="0.2">
      <c r="A13081" s="2"/>
    </row>
    <row r="13082" spans="1:1" x14ac:dyDescent="0.2">
      <c r="A13082" s="2"/>
    </row>
    <row r="13083" spans="1:1" x14ac:dyDescent="0.2">
      <c r="A13083" s="2"/>
    </row>
    <row r="13084" spans="1:1" x14ac:dyDescent="0.2">
      <c r="A13084" s="2"/>
    </row>
    <row r="13085" spans="1:1" x14ac:dyDescent="0.2">
      <c r="A13085" s="2"/>
    </row>
    <row r="13086" spans="1:1" x14ac:dyDescent="0.2">
      <c r="A13086" s="2"/>
    </row>
    <row r="13087" spans="1:1" x14ac:dyDescent="0.2">
      <c r="A13087" s="2"/>
    </row>
    <row r="13088" spans="1:1" x14ac:dyDescent="0.2">
      <c r="A13088" s="2"/>
    </row>
    <row r="13089" spans="1:1" x14ac:dyDescent="0.2">
      <c r="A13089" s="2"/>
    </row>
    <row r="13090" spans="1:1" x14ac:dyDescent="0.2">
      <c r="A13090" s="2"/>
    </row>
    <row r="13091" spans="1:1" x14ac:dyDescent="0.2">
      <c r="A13091" s="2"/>
    </row>
    <row r="13092" spans="1:1" x14ac:dyDescent="0.2">
      <c r="A13092" s="2"/>
    </row>
    <row r="13093" spans="1:1" x14ac:dyDescent="0.2">
      <c r="A13093" s="2"/>
    </row>
    <row r="13094" spans="1:1" x14ac:dyDescent="0.2">
      <c r="A13094" s="2"/>
    </row>
    <row r="13095" spans="1:1" x14ac:dyDescent="0.2">
      <c r="A13095" s="2"/>
    </row>
    <row r="13096" spans="1:1" x14ac:dyDescent="0.2">
      <c r="A13096" s="2"/>
    </row>
    <row r="13097" spans="1:1" x14ac:dyDescent="0.2">
      <c r="A13097" s="2"/>
    </row>
    <row r="13098" spans="1:1" x14ac:dyDescent="0.2">
      <c r="A13098" s="2"/>
    </row>
    <row r="13099" spans="1:1" x14ac:dyDescent="0.2">
      <c r="A13099" s="2"/>
    </row>
    <row r="13100" spans="1:1" x14ac:dyDescent="0.2">
      <c r="A13100" s="2"/>
    </row>
    <row r="13101" spans="1:1" x14ac:dyDescent="0.2">
      <c r="A13101" s="2"/>
    </row>
    <row r="13102" spans="1:1" x14ac:dyDescent="0.2">
      <c r="A13102" s="2"/>
    </row>
    <row r="13103" spans="1:1" x14ac:dyDescent="0.2">
      <c r="A13103" s="2"/>
    </row>
    <row r="13104" spans="1:1" x14ac:dyDescent="0.2">
      <c r="A13104" s="2"/>
    </row>
    <row r="13105" spans="1:1" x14ac:dyDescent="0.2">
      <c r="A13105" s="2"/>
    </row>
    <row r="13106" spans="1:1" x14ac:dyDescent="0.2">
      <c r="A13106" s="2"/>
    </row>
    <row r="13107" spans="1:1" x14ac:dyDescent="0.2">
      <c r="A13107" s="2"/>
    </row>
    <row r="13108" spans="1:1" x14ac:dyDescent="0.2">
      <c r="A13108" s="2"/>
    </row>
    <row r="13109" spans="1:1" x14ac:dyDescent="0.2">
      <c r="A13109" s="2"/>
    </row>
    <row r="13110" spans="1:1" x14ac:dyDescent="0.2">
      <c r="A13110" s="2"/>
    </row>
    <row r="13111" spans="1:1" x14ac:dyDescent="0.2">
      <c r="A13111" s="2"/>
    </row>
    <row r="13112" spans="1:1" x14ac:dyDescent="0.2">
      <c r="A13112" s="2"/>
    </row>
    <row r="13113" spans="1:1" x14ac:dyDescent="0.2">
      <c r="A13113" s="2"/>
    </row>
    <row r="13114" spans="1:1" x14ac:dyDescent="0.2">
      <c r="A13114" s="2"/>
    </row>
    <row r="13115" spans="1:1" x14ac:dyDescent="0.2">
      <c r="A13115" s="2"/>
    </row>
    <row r="13116" spans="1:1" x14ac:dyDescent="0.2">
      <c r="A13116" s="2"/>
    </row>
    <row r="13117" spans="1:1" x14ac:dyDescent="0.2">
      <c r="A13117" s="2"/>
    </row>
    <row r="13118" spans="1:1" x14ac:dyDescent="0.2">
      <c r="A13118" s="2"/>
    </row>
    <row r="13119" spans="1:1" x14ac:dyDescent="0.2">
      <c r="A13119" s="2"/>
    </row>
    <row r="13120" spans="1:1" x14ac:dyDescent="0.2">
      <c r="A13120" s="2"/>
    </row>
    <row r="13121" spans="1:1" x14ac:dyDescent="0.2">
      <c r="A13121" s="2"/>
    </row>
    <row r="13122" spans="1:1" x14ac:dyDescent="0.2">
      <c r="A13122" s="2"/>
    </row>
    <row r="13123" spans="1:1" x14ac:dyDescent="0.2">
      <c r="A13123" s="2"/>
    </row>
    <row r="13124" spans="1:1" x14ac:dyDescent="0.2">
      <c r="A13124" s="2"/>
    </row>
    <row r="13125" spans="1:1" x14ac:dyDescent="0.2">
      <c r="A13125" s="2"/>
    </row>
    <row r="13126" spans="1:1" x14ac:dyDescent="0.2">
      <c r="A13126" s="2"/>
    </row>
    <row r="13127" spans="1:1" x14ac:dyDescent="0.2">
      <c r="A13127" s="2"/>
    </row>
    <row r="13128" spans="1:1" x14ac:dyDescent="0.2">
      <c r="A13128" s="2"/>
    </row>
    <row r="13129" spans="1:1" x14ac:dyDescent="0.2">
      <c r="A13129" s="2"/>
    </row>
    <row r="13130" spans="1:1" x14ac:dyDescent="0.2">
      <c r="A13130" s="2"/>
    </row>
    <row r="13131" spans="1:1" x14ac:dyDescent="0.2">
      <c r="A13131" s="2"/>
    </row>
    <row r="13132" spans="1:1" x14ac:dyDescent="0.2">
      <c r="A13132" s="2"/>
    </row>
    <row r="13133" spans="1:1" x14ac:dyDescent="0.2">
      <c r="A13133" s="2"/>
    </row>
    <row r="13134" spans="1:1" x14ac:dyDescent="0.2">
      <c r="A13134" s="2"/>
    </row>
    <row r="13135" spans="1:1" x14ac:dyDescent="0.2">
      <c r="A13135" s="2"/>
    </row>
    <row r="13136" spans="1:1" x14ac:dyDescent="0.2">
      <c r="A13136" s="2"/>
    </row>
    <row r="13137" spans="1:1" x14ac:dyDescent="0.2">
      <c r="A13137" s="2"/>
    </row>
    <row r="13138" spans="1:1" x14ac:dyDescent="0.2">
      <c r="A13138" s="2"/>
    </row>
    <row r="13139" spans="1:1" x14ac:dyDescent="0.2">
      <c r="A13139" s="2"/>
    </row>
    <row r="13140" spans="1:1" x14ac:dyDescent="0.2">
      <c r="A13140" s="2"/>
    </row>
    <row r="13141" spans="1:1" x14ac:dyDescent="0.2">
      <c r="A13141" s="2"/>
    </row>
    <row r="13142" spans="1:1" x14ac:dyDescent="0.2">
      <c r="A13142" s="2"/>
    </row>
    <row r="13143" spans="1:1" x14ac:dyDescent="0.2">
      <c r="A13143" s="2"/>
    </row>
    <row r="13144" spans="1:1" x14ac:dyDescent="0.2">
      <c r="A13144" s="2"/>
    </row>
    <row r="13145" spans="1:1" x14ac:dyDescent="0.2">
      <c r="A13145" s="2"/>
    </row>
    <row r="13146" spans="1:1" x14ac:dyDescent="0.2">
      <c r="A13146" s="2"/>
    </row>
    <row r="13147" spans="1:1" x14ac:dyDescent="0.2">
      <c r="A13147" s="2"/>
    </row>
    <row r="13148" spans="1:1" x14ac:dyDescent="0.2">
      <c r="A13148" s="2"/>
    </row>
    <row r="13149" spans="1:1" x14ac:dyDescent="0.2">
      <c r="A13149" s="2"/>
    </row>
    <row r="13150" spans="1:1" x14ac:dyDescent="0.2">
      <c r="A13150" s="2"/>
    </row>
    <row r="13151" spans="1:1" x14ac:dyDescent="0.2">
      <c r="A13151" s="2"/>
    </row>
    <row r="13152" spans="1:1" x14ac:dyDescent="0.2">
      <c r="A13152" s="2"/>
    </row>
    <row r="13153" spans="1:1" x14ac:dyDescent="0.2">
      <c r="A13153" s="2"/>
    </row>
    <row r="13154" spans="1:1" x14ac:dyDescent="0.2">
      <c r="A13154" s="2"/>
    </row>
    <row r="13155" spans="1:1" x14ac:dyDescent="0.2">
      <c r="A13155" s="2"/>
    </row>
    <row r="13156" spans="1:1" x14ac:dyDescent="0.2">
      <c r="A13156" s="2"/>
    </row>
    <row r="13157" spans="1:1" x14ac:dyDescent="0.2">
      <c r="A13157" s="2"/>
    </row>
    <row r="13158" spans="1:1" x14ac:dyDescent="0.2">
      <c r="A13158" s="2"/>
    </row>
    <row r="13159" spans="1:1" x14ac:dyDescent="0.2">
      <c r="A13159" s="2"/>
    </row>
    <row r="13160" spans="1:1" x14ac:dyDescent="0.2">
      <c r="A13160" s="2"/>
    </row>
    <row r="13161" spans="1:1" x14ac:dyDescent="0.2">
      <c r="A13161" s="2"/>
    </row>
    <row r="13162" spans="1:1" x14ac:dyDescent="0.2">
      <c r="A13162" s="2"/>
    </row>
    <row r="13163" spans="1:1" x14ac:dyDescent="0.2">
      <c r="A13163" s="2"/>
    </row>
    <row r="13164" spans="1:1" x14ac:dyDescent="0.2">
      <c r="A13164" s="2"/>
    </row>
    <row r="13165" spans="1:1" x14ac:dyDescent="0.2">
      <c r="A13165" s="2"/>
    </row>
    <row r="13166" spans="1:1" x14ac:dyDescent="0.2">
      <c r="A13166" s="2"/>
    </row>
    <row r="13167" spans="1:1" x14ac:dyDescent="0.2">
      <c r="A13167" s="2"/>
    </row>
    <row r="13168" spans="1:1" x14ac:dyDescent="0.2">
      <c r="A13168" s="2"/>
    </row>
    <row r="13169" spans="1:1" x14ac:dyDescent="0.2">
      <c r="A13169" s="2"/>
    </row>
    <row r="13170" spans="1:1" x14ac:dyDescent="0.2">
      <c r="A13170" s="2"/>
    </row>
    <row r="13171" spans="1:1" x14ac:dyDescent="0.2">
      <c r="A13171" s="2"/>
    </row>
    <row r="13172" spans="1:1" x14ac:dyDescent="0.2">
      <c r="A13172" s="2"/>
    </row>
    <row r="13173" spans="1:1" x14ac:dyDescent="0.2">
      <c r="A13173" s="2"/>
    </row>
    <row r="13174" spans="1:1" x14ac:dyDescent="0.2">
      <c r="A13174" s="2"/>
    </row>
    <row r="13175" spans="1:1" x14ac:dyDescent="0.2">
      <c r="A13175" s="2"/>
    </row>
    <row r="13176" spans="1:1" x14ac:dyDescent="0.2">
      <c r="A13176" s="2"/>
    </row>
    <row r="13177" spans="1:1" x14ac:dyDescent="0.2">
      <c r="A13177" s="2"/>
    </row>
    <row r="13178" spans="1:1" x14ac:dyDescent="0.2">
      <c r="A13178" s="2"/>
    </row>
    <row r="13179" spans="1:1" x14ac:dyDescent="0.2">
      <c r="A13179" s="2"/>
    </row>
    <row r="13180" spans="1:1" x14ac:dyDescent="0.2">
      <c r="A13180" s="2"/>
    </row>
    <row r="13181" spans="1:1" x14ac:dyDescent="0.2">
      <c r="A13181" s="2"/>
    </row>
    <row r="13182" spans="1:1" x14ac:dyDescent="0.2">
      <c r="A13182" s="2"/>
    </row>
    <row r="13183" spans="1:1" x14ac:dyDescent="0.2">
      <c r="A13183" s="2"/>
    </row>
    <row r="13184" spans="1:1" x14ac:dyDescent="0.2">
      <c r="A13184" s="2"/>
    </row>
    <row r="13185" spans="1:1" x14ac:dyDescent="0.2">
      <c r="A13185" s="2"/>
    </row>
    <row r="13186" spans="1:1" x14ac:dyDescent="0.2">
      <c r="A13186" s="2"/>
    </row>
    <row r="13187" spans="1:1" x14ac:dyDescent="0.2">
      <c r="A13187" s="2"/>
    </row>
    <row r="13188" spans="1:1" x14ac:dyDescent="0.2">
      <c r="A13188" s="2"/>
    </row>
    <row r="13189" spans="1:1" x14ac:dyDescent="0.2">
      <c r="A13189" s="2"/>
    </row>
    <row r="13190" spans="1:1" x14ac:dyDescent="0.2">
      <c r="A13190" s="2"/>
    </row>
    <row r="13191" spans="1:1" x14ac:dyDescent="0.2">
      <c r="A13191" s="2"/>
    </row>
    <row r="13192" spans="1:1" x14ac:dyDescent="0.2">
      <c r="A13192" s="2"/>
    </row>
    <row r="13193" spans="1:1" x14ac:dyDescent="0.2">
      <c r="A13193" s="2"/>
    </row>
    <row r="13194" spans="1:1" x14ac:dyDescent="0.2">
      <c r="A13194" s="2"/>
    </row>
    <row r="13195" spans="1:1" x14ac:dyDescent="0.2">
      <c r="A13195" s="2"/>
    </row>
    <row r="13196" spans="1:1" x14ac:dyDescent="0.2">
      <c r="A13196" s="2"/>
    </row>
    <row r="13197" spans="1:1" x14ac:dyDescent="0.2">
      <c r="A13197" s="2"/>
    </row>
    <row r="13198" spans="1:1" x14ac:dyDescent="0.2">
      <c r="A13198" s="2"/>
    </row>
    <row r="13199" spans="1:1" x14ac:dyDescent="0.2">
      <c r="A13199" s="2"/>
    </row>
    <row r="13200" spans="1:1" x14ac:dyDescent="0.2">
      <c r="A13200" s="2"/>
    </row>
    <row r="13201" spans="1:1" x14ac:dyDescent="0.2">
      <c r="A13201" s="2"/>
    </row>
    <row r="13202" spans="1:1" x14ac:dyDescent="0.2">
      <c r="A13202" s="2"/>
    </row>
    <row r="13203" spans="1:1" x14ac:dyDescent="0.2">
      <c r="A13203" s="2"/>
    </row>
    <row r="13204" spans="1:1" x14ac:dyDescent="0.2">
      <c r="A13204" s="2"/>
    </row>
    <row r="13205" spans="1:1" x14ac:dyDescent="0.2">
      <c r="A13205" s="2"/>
    </row>
    <row r="13206" spans="1:1" x14ac:dyDescent="0.2">
      <c r="A13206" s="2"/>
    </row>
    <row r="13207" spans="1:1" x14ac:dyDescent="0.2">
      <c r="A13207" s="2"/>
    </row>
    <row r="13208" spans="1:1" x14ac:dyDescent="0.2">
      <c r="A13208" s="2"/>
    </row>
    <row r="13209" spans="1:1" x14ac:dyDescent="0.2">
      <c r="A13209" s="2"/>
    </row>
    <row r="13210" spans="1:1" x14ac:dyDescent="0.2">
      <c r="A13210" s="2"/>
    </row>
    <row r="13211" spans="1:1" x14ac:dyDescent="0.2">
      <c r="A13211" s="2"/>
    </row>
    <row r="13212" spans="1:1" x14ac:dyDescent="0.2">
      <c r="A13212" s="2"/>
    </row>
    <row r="13213" spans="1:1" x14ac:dyDescent="0.2">
      <c r="A13213" s="2"/>
    </row>
    <row r="13214" spans="1:1" x14ac:dyDescent="0.2">
      <c r="A13214" s="2"/>
    </row>
    <row r="13215" spans="1:1" x14ac:dyDescent="0.2">
      <c r="A13215" s="2"/>
    </row>
    <row r="13216" spans="1:1" x14ac:dyDescent="0.2">
      <c r="A13216" s="2"/>
    </row>
    <row r="13217" spans="1:1" x14ac:dyDescent="0.2">
      <c r="A13217" s="2"/>
    </row>
    <row r="13218" spans="1:1" x14ac:dyDescent="0.2">
      <c r="A13218" s="2"/>
    </row>
    <row r="13219" spans="1:1" x14ac:dyDescent="0.2">
      <c r="A13219" s="2"/>
    </row>
    <row r="13220" spans="1:1" x14ac:dyDescent="0.2">
      <c r="A13220" s="2"/>
    </row>
    <row r="13221" spans="1:1" x14ac:dyDescent="0.2">
      <c r="A13221" s="2"/>
    </row>
    <row r="13222" spans="1:1" x14ac:dyDescent="0.2">
      <c r="A13222" s="2"/>
    </row>
    <row r="13223" spans="1:1" x14ac:dyDescent="0.2">
      <c r="A13223" s="2"/>
    </row>
    <row r="13224" spans="1:1" x14ac:dyDescent="0.2">
      <c r="A13224" s="2"/>
    </row>
    <row r="13225" spans="1:1" x14ac:dyDescent="0.2">
      <c r="A13225" s="2"/>
    </row>
    <row r="13226" spans="1:1" x14ac:dyDescent="0.2">
      <c r="A13226" s="2"/>
    </row>
    <row r="13227" spans="1:1" x14ac:dyDescent="0.2">
      <c r="A13227" s="2"/>
    </row>
    <row r="13228" spans="1:1" x14ac:dyDescent="0.2">
      <c r="A13228" s="2"/>
    </row>
    <row r="13229" spans="1:1" x14ac:dyDescent="0.2">
      <c r="A13229" s="2"/>
    </row>
    <row r="13230" spans="1:1" x14ac:dyDescent="0.2">
      <c r="A13230" s="2"/>
    </row>
    <row r="13231" spans="1:1" x14ac:dyDescent="0.2">
      <c r="A13231" s="2"/>
    </row>
    <row r="13232" spans="1:1" x14ac:dyDescent="0.2">
      <c r="A13232" s="2"/>
    </row>
    <row r="13233" spans="1:1" x14ac:dyDescent="0.2">
      <c r="A13233" s="2"/>
    </row>
    <row r="13234" spans="1:1" x14ac:dyDescent="0.2">
      <c r="A13234" s="2"/>
    </row>
    <row r="13235" spans="1:1" x14ac:dyDescent="0.2">
      <c r="A13235" s="2"/>
    </row>
    <row r="13236" spans="1:1" x14ac:dyDescent="0.2">
      <c r="A13236" s="2"/>
    </row>
    <row r="13237" spans="1:1" x14ac:dyDescent="0.2">
      <c r="A13237" s="2"/>
    </row>
    <row r="13238" spans="1:1" x14ac:dyDescent="0.2">
      <c r="A13238" s="2"/>
    </row>
    <row r="13239" spans="1:1" x14ac:dyDescent="0.2">
      <c r="A13239" s="2"/>
    </row>
    <row r="13240" spans="1:1" x14ac:dyDescent="0.2">
      <c r="A13240" s="2"/>
    </row>
    <row r="13241" spans="1:1" x14ac:dyDescent="0.2">
      <c r="A13241" s="2"/>
    </row>
    <row r="13242" spans="1:1" x14ac:dyDescent="0.2">
      <c r="A13242" s="2"/>
    </row>
    <row r="13243" spans="1:1" x14ac:dyDescent="0.2">
      <c r="A13243" s="2"/>
    </row>
    <row r="13244" spans="1:1" x14ac:dyDescent="0.2">
      <c r="A13244" s="2"/>
    </row>
    <row r="13245" spans="1:1" x14ac:dyDescent="0.2">
      <c r="A13245" s="2"/>
    </row>
    <row r="13246" spans="1:1" x14ac:dyDescent="0.2">
      <c r="A13246" s="2"/>
    </row>
    <row r="13247" spans="1:1" x14ac:dyDescent="0.2">
      <c r="A13247" s="2"/>
    </row>
    <row r="13248" spans="1:1" x14ac:dyDescent="0.2">
      <c r="A13248" s="2"/>
    </row>
    <row r="13249" spans="1:1" x14ac:dyDescent="0.2">
      <c r="A13249" s="2"/>
    </row>
    <row r="13250" spans="1:1" x14ac:dyDescent="0.2">
      <c r="A13250" s="2"/>
    </row>
    <row r="13251" spans="1:1" x14ac:dyDescent="0.2">
      <c r="A13251" s="2"/>
    </row>
    <row r="13252" spans="1:1" x14ac:dyDescent="0.2">
      <c r="A13252" s="2"/>
    </row>
    <row r="13253" spans="1:1" x14ac:dyDescent="0.2">
      <c r="A13253" s="2"/>
    </row>
    <row r="13254" spans="1:1" x14ac:dyDescent="0.2">
      <c r="A13254" s="2"/>
    </row>
    <row r="13255" spans="1:1" x14ac:dyDescent="0.2">
      <c r="A13255" s="2"/>
    </row>
    <row r="13256" spans="1:1" x14ac:dyDescent="0.2">
      <c r="A13256" s="2"/>
    </row>
    <row r="13257" spans="1:1" x14ac:dyDescent="0.2">
      <c r="A13257" s="2"/>
    </row>
    <row r="13258" spans="1:1" x14ac:dyDescent="0.2">
      <c r="A13258" s="2"/>
    </row>
    <row r="13259" spans="1:1" x14ac:dyDescent="0.2">
      <c r="A13259" s="2"/>
    </row>
    <row r="13260" spans="1:1" x14ac:dyDescent="0.2">
      <c r="A13260" s="2"/>
    </row>
    <row r="13261" spans="1:1" x14ac:dyDescent="0.2">
      <c r="A13261" s="2"/>
    </row>
    <row r="13262" spans="1:1" x14ac:dyDescent="0.2">
      <c r="A13262" s="2"/>
    </row>
    <row r="13263" spans="1:1" x14ac:dyDescent="0.2">
      <c r="A13263" s="2"/>
    </row>
    <row r="13264" spans="1:1" x14ac:dyDescent="0.2">
      <c r="A13264" s="2"/>
    </row>
    <row r="13265" spans="1:1" x14ac:dyDescent="0.2">
      <c r="A13265" s="2"/>
    </row>
    <row r="13266" spans="1:1" x14ac:dyDescent="0.2">
      <c r="A13266" s="2"/>
    </row>
    <row r="13267" spans="1:1" x14ac:dyDescent="0.2">
      <c r="A13267" s="2"/>
    </row>
    <row r="13268" spans="1:1" x14ac:dyDescent="0.2">
      <c r="A13268" s="2"/>
    </row>
    <row r="13269" spans="1:1" x14ac:dyDescent="0.2">
      <c r="A13269" s="2"/>
    </row>
    <row r="13270" spans="1:1" x14ac:dyDescent="0.2">
      <c r="A13270" s="2"/>
    </row>
    <row r="13271" spans="1:1" x14ac:dyDescent="0.2">
      <c r="A13271" s="2"/>
    </row>
    <row r="13272" spans="1:1" x14ac:dyDescent="0.2">
      <c r="A13272" s="2"/>
    </row>
    <row r="13273" spans="1:1" x14ac:dyDescent="0.2">
      <c r="A13273" s="2"/>
    </row>
    <row r="13274" spans="1:1" x14ac:dyDescent="0.2">
      <c r="A13274" s="2"/>
    </row>
    <row r="13275" spans="1:1" x14ac:dyDescent="0.2">
      <c r="A13275" s="2"/>
    </row>
    <row r="13276" spans="1:1" x14ac:dyDescent="0.2">
      <c r="A13276" s="2"/>
    </row>
    <row r="13277" spans="1:1" x14ac:dyDescent="0.2">
      <c r="A13277" s="2"/>
    </row>
    <row r="13278" spans="1:1" x14ac:dyDescent="0.2">
      <c r="A13278" s="2"/>
    </row>
    <row r="13279" spans="1:1" x14ac:dyDescent="0.2">
      <c r="A13279" s="2"/>
    </row>
    <row r="13280" spans="1:1" x14ac:dyDescent="0.2">
      <c r="A13280" s="2"/>
    </row>
    <row r="13281" spans="1:1" x14ac:dyDescent="0.2">
      <c r="A13281" s="2"/>
    </row>
    <row r="13282" spans="1:1" x14ac:dyDescent="0.2">
      <c r="A13282" s="2"/>
    </row>
    <row r="13283" spans="1:1" x14ac:dyDescent="0.2">
      <c r="A13283" s="2"/>
    </row>
    <row r="13284" spans="1:1" x14ac:dyDescent="0.2">
      <c r="A13284" s="2"/>
    </row>
    <row r="13285" spans="1:1" x14ac:dyDescent="0.2">
      <c r="A13285" s="2"/>
    </row>
    <row r="13286" spans="1:1" x14ac:dyDescent="0.2">
      <c r="A13286" s="2"/>
    </row>
    <row r="13287" spans="1:1" x14ac:dyDescent="0.2">
      <c r="A13287" s="2"/>
    </row>
    <row r="13288" spans="1:1" x14ac:dyDescent="0.2">
      <c r="A13288" s="2"/>
    </row>
    <row r="13289" spans="1:1" x14ac:dyDescent="0.2">
      <c r="A13289" s="2"/>
    </row>
    <row r="13290" spans="1:1" x14ac:dyDescent="0.2">
      <c r="A13290" s="2"/>
    </row>
    <row r="13291" spans="1:1" x14ac:dyDescent="0.2">
      <c r="A13291" s="2"/>
    </row>
    <row r="13292" spans="1:1" x14ac:dyDescent="0.2">
      <c r="A13292" s="2"/>
    </row>
    <row r="13293" spans="1:1" x14ac:dyDescent="0.2">
      <c r="A13293" s="2"/>
    </row>
    <row r="13294" spans="1:1" x14ac:dyDescent="0.2">
      <c r="A13294" s="2"/>
    </row>
    <row r="13295" spans="1:1" x14ac:dyDescent="0.2">
      <c r="A13295" s="2"/>
    </row>
    <row r="13296" spans="1:1" x14ac:dyDescent="0.2">
      <c r="A13296" s="2"/>
    </row>
    <row r="13297" spans="1:1" x14ac:dyDescent="0.2">
      <c r="A13297" s="2"/>
    </row>
    <row r="13298" spans="1:1" x14ac:dyDescent="0.2">
      <c r="A13298" s="2"/>
    </row>
    <row r="13299" spans="1:1" x14ac:dyDescent="0.2">
      <c r="A13299" s="2"/>
    </row>
    <row r="13300" spans="1:1" x14ac:dyDescent="0.2">
      <c r="A13300" s="2"/>
    </row>
    <row r="13301" spans="1:1" x14ac:dyDescent="0.2">
      <c r="A13301" s="2"/>
    </row>
    <row r="13302" spans="1:1" x14ac:dyDescent="0.2">
      <c r="A13302" s="2"/>
    </row>
    <row r="13303" spans="1:1" x14ac:dyDescent="0.2">
      <c r="A13303" s="2"/>
    </row>
    <row r="13304" spans="1:1" x14ac:dyDescent="0.2">
      <c r="A13304" s="2"/>
    </row>
    <row r="13305" spans="1:1" x14ac:dyDescent="0.2">
      <c r="A13305" s="2"/>
    </row>
    <row r="13306" spans="1:1" x14ac:dyDescent="0.2">
      <c r="A13306" s="2"/>
    </row>
    <row r="13307" spans="1:1" x14ac:dyDescent="0.2">
      <c r="A13307" s="2"/>
    </row>
    <row r="13308" spans="1:1" x14ac:dyDescent="0.2">
      <c r="A13308" s="2"/>
    </row>
    <row r="13309" spans="1:1" x14ac:dyDescent="0.2">
      <c r="A13309" s="2"/>
    </row>
    <row r="13310" spans="1:1" x14ac:dyDescent="0.2">
      <c r="A13310" s="2"/>
    </row>
    <row r="13311" spans="1:1" x14ac:dyDescent="0.2">
      <c r="A13311" s="2"/>
    </row>
    <row r="13312" spans="1:1" x14ac:dyDescent="0.2">
      <c r="A13312" s="2"/>
    </row>
    <row r="13313" spans="1:1" x14ac:dyDescent="0.2">
      <c r="A13313" s="2"/>
    </row>
    <row r="13314" spans="1:1" x14ac:dyDescent="0.2">
      <c r="A13314" s="2"/>
    </row>
    <row r="13315" spans="1:1" x14ac:dyDescent="0.2">
      <c r="A13315" s="2"/>
    </row>
    <row r="13316" spans="1:1" x14ac:dyDescent="0.2">
      <c r="A13316" s="2"/>
    </row>
    <row r="13317" spans="1:1" x14ac:dyDescent="0.2">
      <c r="A13317" s="2"/>
    </row>
    <row r="13318" spans="1:1" x14ac:dyDescent="0.2">
      <c r="A13318" s="2"/>
    </row>
    <row r="13319" spans="1:1" x14ac:dyDescent="0.2">
      <c r="A13319" s="2"/>
    </row>
    <row r="13320" spans="1:1" x14ac:dyDescent="0.2">
      <c r="A13320" s="2"/>
    </row>
    <row r="13321" spans="1:1" x14ac:dyDescent="0.2">
      <c r="A13321" s="2"/>
    </row>
    <row r="13322" spans="1:1" x14ac:dyDescent="0.2">
      <c r="A13322" s="2"/>
    </row>
    <row r="13323" spans="1:1" x14ac:dyDescent="0.2">
      <c r="A13323" s="2"/>
    </row>
    <row r="13324" spans="1:1" x14ac:dyDescent="0.2">
      <c r="A13324" s="2"/>
    </row>
    <row r="13325" spans="1:1" x14ac:dyDescent="0.2">
      <c r="A13325" s="2"/>
    </row>
    <row r="13326" spans="1:1" x14ac:dyDescent="0.2">
      <c r="A13326" s="2"/>
    </row>
    <row r="13327" spans="1:1" x14ac:dyDescent="0.2">
      <c r="A13327" s="2"/>
    </row>
    <row r="13328" spans="1:1" x14ac:dyDescent="0.2">
      <c r="A13328" s="2"/>
    </row>
    <row r="13329" spans="1:1" x14ac:dyDescent="0.2">
      <c r="A13329" s="2"/>
    </row>
    <row r="13330" spans="1:1" x14ac:dyDescent="0.2">
      <c r="A13330" s="2"/>
    </row>
    <row r="13331" spans="1:1" x14ac:dyDescent="0.2">
      <c r="A13331" s="2"/>
    </row>
    <row r="13332" spans="1:1" x14ac:dyDescent="0.2">
      <c r="A13332" s="2"/>
    </row>
    <row r="13333" spans="1:1" x14ac:dyDescent="0.2">
      <c r="A13333" s="2"/>
    </row>
    <row r="13334" spans="1:1" x14ac:dyDescent="0.2">
      <c r="A13334" s="2"/>
    </row>
    <row r="13335" spans="1:1" x14ac:dyDescent="0.2">
      <c r="A13335" s="2"/>
    </row>
    <row r="13336" spans="1:1" x14ac:dyDescent="0.2">
      <c r="A13336" s="2"/>
    </row>
    <row r="13337" spans="1:1" x14ac:dyDescent="0.2">
      <c r="A13337" s="2"/>
    </row>
    <row r="13338" spans="1:1" x14ac:dyDescent="0.2">
      <c r="A13338" s="2"/>
    </row>
    <row r="13339" spans="1:1" x14ac:dyDescent="0.2">
      <c r="A13339" s="2"/>
    </row>
    <row r="13340" spans="1:1" x14ac:dyDescent="0.2">
      <c r="A13340" s="2"/>
    </row>
    <row r="13341" spans="1:1" x14ac:dyDescent="0.2">
      <c r="A13341" s="2"/>
    </row>
    <row r="13342" spans="1:1" x14ac:dyDescent="0.2">
      <c r="A13342" s="2"/>
    </row>
    <row r="13343" spans="1:1" x14ac:dyDescent="0.2">
      <c r="A13343" s="2"/>
    </row>
    <row r="13344" spans="1:1" x14ac:dyDescent="0.2">
      <c r="A13344" s="2"/>
    </row>
    <row r="13345" spans="1:1" x14ac:dyDescent="0.2">
      <c r="A13345" s="2"/>
    </row>
    <row r="13346" spans="1:1" x14ac:dyDescent="0.2">
      <c r="A13346" s="2"/>
    </row>
    <row r="13347" spans="1:1" x14ac:dyDescent="0.2">
      <c r="A13347" s="2"/>
    </row>
    <row r="13348" spans="1:1" x14ac:dyDescent="0.2">
      <c r="A13348" s="2"/>
    </row>
    <row r="13349" spans="1:1" x14ac:dyDescent="0.2">
      <c r="A13349" s="2"/>
    </row>
    <row r="13350" spans="1:1" x14ac:dyDescent="0.2">
      <c r="A13350" s="2"/>
    </row>
    <row r="13351" spans="1:1" x14ac:dyDescent="0.2">
      <c r="A13351" s="2"/>
    </row>
    <row r="13352" spans="1:1" x14ac:dyDescent="0.2">
      <c r="A13352" s="2"/>
    </row>
    <row r="13353" spans="1:1" x14ac:dyDescent="0.2">
      <c r="A13353" s="2"/>
    </row>
    <row r="13354" spans="1:1" x14ac:dyDescent="0.2">
      <c r="A13354" s="2"/>
    </row>
    <row r="13355" spans="1:1" x14ac:dyDescent="0.2">
      <c r="A13355" s="2"/>
    </row>
    <row r="13356" spans="1:1" x14ac:dyDescent="0.2">
      <c r="A13356" s="2"/>
    </row>
    <row r="13357" spans="1:1" x14ac:dyDescent="0.2">
      <c r="A13357" s="2"/>
    </row>
    <row r="13358" spans="1:1" x14ac:dyDescent="0.2">
      <c r="A13358" s="2"/>
    </row>
    <row r="13359" spans="1:1" x14ac:dyDescent="0.2">
      <c r="A13359" s="2"/>
    </row>
    <row r="13360" spans="1:1" x14ac:dyDescent="0.2">
      <c r="A13360" s="2"/>
    </row>
    <row r="13361" spans="1:1" x14ac:dyDescent="0.2">
      <c r="A13361" s="2"/>
    </row>
    <row r="13362" spans="1:1" x14ac:dyDescent="0.2">
      <c r="A13362" s="2"/>
    </row>
    <row r="13363" spans="1:1" x14ac:dyDescent="0.2">
      <c r="A13363" s="2"/>
    </row>
    <row r="13364" spans="1:1" x14ac:dyDescent="0.2">
      <c r="A13364" s="2"/>
    </row>
    <row r="13365" spans="1:1" x14ac:dyDescent="0.2">
      <c r="A13365" s="2"/>
    </row>
    <row r="13366" spans="1:1" x14ac:dyDescent="0.2">
      <c r="A13366" s="2"/>
    </row>
    <row r="13367" spans="1:1" x14ac:dyDescent="0.2">
      <c r="A13367" s="2"/>
    </row>
    <row r="13368" spans="1:1" x14ac:dyDescent="0.2">
      <c r="A13368" s="2"/>
    </row>
    <row r="13369" spans="1:1" x14ac:dyDescent="0.2">
      <c r="A13369" s="2"/>
    </row>
    <row r="13370" spans="1:1" x14ac:dyDescent="0.2">
      <c r="A13370" s="2"/>
    </row>
    <row r="13371" spans="1:1" x14ac:dyDescent="0.2">
      <c r="A13371" s="2"/>
    </row>
    <row r="13372" spans="1:1" x14ac:dyDescent="0.2">
      <c r="A13372" s="2"/>
    </row>
    <row r="13373" spans="1:1" x14ac:dyDescent="0.2">
      <c r="A13373" s="2"/>
    </row>
    <row r="13374" spans="1:1" x14ac:dyDescent="0.2">
      <c r="A13374" s="2"/>
    </row>
    <row r="13375" spans="1:1" x14ac:dyDescent="0.2">
      <c r="A13375" s="2"/>
    </row>
    <row r="13376" spans="1:1" x14ac:dyDescent="0.2">
      <c r="A13376" s="2"/>
    </row>
    <row r="13377" spans="1:1" x14ac:dyDescent="0.2">
      <c r="A13377" s="2"/>
    </row>
    <row r="13378" spans="1:1" x14ac:dyDescent="0.2">
      <c r="A13378" s="2"/>
    </row>
    <row r="13379" spans="1:1" x14ac:dyDescent="0.2">
      <c r="A13379" s="2"/>
    </row>
    <row r="13380" spans="1:1" x14ac:dyDescent="0.2">
      <c r="A13380" s="2"/>
    </row>
    <row r="13381" spans="1:1" x14ac:dyDescent="0.2">
      <c r="A13381" s="2"/>
    </row>
    <row r="13382" spans="1:1" x14ac:dyDescent="0.2">
      <c r="A13382" s="2"/>
    </row>
    <row r="13383" spans="1:1" x14ac:dyDescent="0.2">
      <c r="A13383" s="2"/>
    </row>
    <row r="13384" spans="1:1" x14ac:dyDescent="0.2">
      <c r="A13384" s="2"/>
    </row>
    <row r="13385" spans="1:1" x14ac:dyDescent="0.2">
      <c r="A13385" s="2"/>
    </row>
    <row r="13386" spans="1:1" x14ac:dyDescent="0.2">
      <c r="A13386" s="2"/>
    </row>
    <row r="13387" spans="1:1" x14ac:dyDescent="0.2">
      <c r="A13387" s="2"/>
    </row>
    <row r="13388" spans="1:1" x14ac:dyDescent="0.2">
      <c r="A13388" s="2"/>
    </row>
    <row r="13389" spans="1:1" x14ac:dyDescent="0.2">
      <c r="A13389" s="2"/>
    </row>
    <row r="13390" spans="1:1" x14ac:dyDescent="0.2">
      <c r="A13390" s="2"/>
    </row>
    <row r="13391" spans="1:1" x14ac:dyDescent="0.2">
      <c r="A13391" s="2"/>
    </row>
    <row r="13392" spans="1:1" x14ac:dyDescent="0.2">
      <c r="A13392" s="2"/>
    </row>
    <row r="13393" spans="1:1" x14ac:dyDescent="0.2">
      <c r="A13393" s="2"/>
    </row>
    <row r="13394" spans="1:1" x14ac:dyDescent="0.2">
      <c r="A13394" s="2"/>
    </row>
    <row r="13395" spans="1:1" x14ac:dyDescent="0.2">
      <c r="A13395" s="2"/>
    </row>
    <row r="13396" spans="1:1" x14ac:dyDescent="0.2">
      <c r="A13396" s="2"/>
    </row>
    <row r="13397" spans="1:1" x14ac:dyDescent="0.2">
      <c r="A13397" s="2"/>
    </row>
    <row r="13398" spans="1:1" x14ac:dyDescent="0.2">
      <c r="A13398" s="2"/>
    </row>
    <row r="13399" spans="1:1" x14ac:dyDescent="0.2">
      <c r="A13399" s="2"/>
    </row>
    <row r="13400" spans="1:1" x14ac:dyDescent="0.2">
      <c r="A13400" s="2"/>
    </row>
    <row r="13401" spans="1:1" x14ac:dyDescent="0.2">
      <c r="A13401" s="2"/>
    </row>
    <row r="13402" spans="1:1" x14ac:dyDescent="0.2">
      <c r="A13402" s="2"/>
    </row>
    <row r="13403" spans="1:1" x14ac:dyDescent="0.2">
      <c r="A13403" s="2"/>
    </row>
    <row r="13404" spans="1:1" x14ac:dyDescent="0.2">
      <c r="A13404" s="2"/>
    </row>
    <row r="13405" spans="1:1" x14ac:dyDescent="0.2">
      <c r="A13405" s="2"/>
    </row>
    <row r="13406" spans="1:1" x14ac:dyDescent="0.2">
      <c r="A13406" s="2"/>
    </row>
    <row r="13407" spans="1:1" x14ac:dyDescent="0.2">
      <c r="A13407" s="2"/>
    </row>
    <row r="13408" spans="1:1" x14ac:dyDescent="0.2">
      <c r="A13408" s="2"/>
    </row>
    <row r="13409" spans="1:1" x14ac:dyDescent="0.2">
      <c r="A13409" s="2"/>
    </row>
    <row r="13410" spans="1:1" x14ac:dyDescent="0.2">
      <c r="A13410" s="2"/>
    </row>
    <row r="13411" spans="1:1" x14ac:dyDescent="0.2">
      <c r="A13411" s="2"/>
    </row>
    <row r="13412" spans="1:1" x14ac:dyDescent="0.2">
      <c r="A13412" s="2"/>
    </row>
    <row r="13413" spans="1:1" x14ac:dyDescent="0.2">
      <c r="A13413" s="2"/>
    </row>
    <row r="13414" spans="1:1" x14ac:dyDescent="0.2">
      <c r="A13414" s="2"/>
    </row>
    <row r="13415" spans="1:1" x14ac:dyDescent="0.2">
      <c r="A13415" s="2"/>
    </row>
    <row r="13416" spans="1:1" x14ac:dyDescent="0.2">
      <c r="A13416" s="2"/>
    </row>
    <row r="13417" spans="1:1" x14ac:dyDescent="0.2">
      <c r="A13417" s="2"/>
    </row>
    <row r="13418" spans="1:1" x14ac:dyDescent="0.2">
      <c r="A13418" s="2"/>
    </row>
    <row r="13419" spans="1:1" x14ac:dyDescent="0.2">
      <c r="A13419" s="2"/>
    </row>
    <row r="13420" spans="1:1" x14ac:dyDescent="0.2">
      <c r="A13420" s="2"/>
    </row>
    <row r="13421" spans="1:1" x14ac:dyDescent="0.2">
      <c r="A13421" s="2"/>
    </row>
    <row r="13422" spans="1:1" x14ac:dyDescent="0.2">
      <c r="A13422" s="2"/>
    </row>
    <row r="13423" spans="1:1" x14ac:dyDescent="0.2">
      <c r="A13423" s="2"/>
    </row>
    <row r="13424" spans="1:1" x14ac:dyDescent="0.2">
      <c r="A13424" s="2"/>
    </row>
    <row r="13425" spans="1:1" x14ac:dyDescent="0.2">
      <c r="A13425" s="2"/>
    </row>
    <row r="13426" spans="1:1" x14ac:dyDescent="0.2">
      <c r="A13426" s="2"/>
    </row>
    <row r="13427" spans="1:1" x14ac:dyDescent="0.2">
      <c r="A13427" s="2"/>
    </row>
    <row r="13428" spans="1:1" x14ac:dyDescent="0.2">
      <c r="A13428" s="2"/>
    </row>
    <row r="13429" spans="1:1" x14ac:dyDescent="0.2">
      <c r="A13429" s="2"/>
    </row>
    <row r="13430" spans="1:1" x14ac:dyDescent="0.2">
      <c r="A13430" s="2"/>
    </row>
    <row r="13431" spans="1:1" x14ac:dyDescent="0.2">
      <c r="A13431" s="2"/>
    </row>
    <row r="13432" spans="1:1" x14ac:dyDescent="0.2">
      <c r="A13432" s="2"/>
    </row>
    <row r="13433" spans="1:1" x14ac:dyDescent="0.2">
      <c r="A13433" s="2"/>
    </row>
    <row r="13434" spans="1:1" x14ac:dyDescent="0.2">
      <c r="A13434" s="2"/>
    </row>
    <row r="13435" spans="1:1" x14ac:dyDescent="0.2">
      <c r="A13435" s="2"/>
    </row>
    <row r="13436" spans="1:1" x14ac:dyDescent="0.2">
      <c r="A13436" s="2"/>
    </row>
    <row r="13437" spans="1:1" x14ac:dyDescent="0.2">
      <c r="A13437" s="2"/>
    </row>
    <row r="13438" spans="1:1" x14ac:dyDescent="0.2">
      <c r="A13438" s="2"/>
    </row>
    <row r="13439" spans="1:1" x14ac:dyDescent="0.2">
      <c r="A13439" s="2"/>
    </row>
    <row r="13440" spans="1:1" x14ac:dyDescent="0.2">
      <c r="A13440" s="2"/>
    </row>
    <row r="13441" spans="1:1" x14ac:dyDescent="0.2">
      <c r="A13441" s="2"/>
    </row>
    <row r="13442" spans="1:1" x14ac:dyDescent="0.2">
      <c r="A13442" s="2"/>
    </row>
    <row r="13443" spans="1:1" x14ac:dyDescent="0.2">
      <c r="A13443" s="2"/>
    </row>
    <row r="13444" spans="1:1" x14ac:dyDescent="0.2">
      <c r="A13444" s="2"/>
    </row>
    <row r="13445" spans="1:1" x14ac:dyDescent="0.2">
      <c r="A13445" s="2"/>
    </row>
    <row r="13446" spans="1:1" x14ac:dyDescent="0.2">
      <c r="A13446" s="2"/>
    </row>
    <row r="13447" spans="1:1" x14ac:dyDescent="0.2">
      <c r="A13447" s="2"/>
    </row>
    <row r="13448" spans="1:1" x14ac:dyDescent="0.2">
      <c r="A13448" s="2"/>
    </row>
    <row r="13449" spans="1:1" x14ac:dyDescent="0.2">
      <c r="A13449" s="2"/>
    </row>
    <row r="13450" spans="1:1" x14ac:dyDescent="0.2">
      <c r="A13450" s="2"/>
    </row>
    <row r="13451" spans="1:1" x14ac:dyDescent="0.2">
      <c r="A13451" s="2"/>
    </row>
    <row r="13452" spans="1:1" x14ac:dyDescent="0.2">
      <c r="A13452" s="2"/>
    </row>
    <row r="13453" spans="1:1" x14ac:dyDescent="0.2">
      <c r="A13453" s="2"/>
    </row>
    <row r="13454" spans="1:1" x14ac:dyDescent="0.2">
      <c r="A13454" s="2"/>
    </row>
    <row r="13455" spans="1:1" x14ac:dyDescent="0.2">
      <c r="A13455" s="2"/>
    </row>
    <row r="13456" spans="1:1" x14ac:dyDescent="0.2">
      <c r="A13456" s="2"/>
    </row>
    <row r="13457" spans="1:1" x14ac:dyDescent="0.2">
      <c r="A13457" s="2"/>
    </row>
    <row r="13458" spans="1:1" x14ac:dyDescent="0.2">
      <c r="A13458" s="2"/>
    </row>
    <row r="13459" spans="1:1" x14ac:dyDescent="0.2">
      <c r="A13459" s="2"/>
    </row>
    <row r="13460" spans="1:1" x14ac:dyDescent="0.2">
      <c r="A13460" s="2"/>
    </row>
    <row r="13461" spans="1:1" x14ac:dyDescent="0.2">
      <c r="A13461" s="2"/>
    </row>
    <row r="13462" spans="1:1" x14ac:dyDescent="0.2">
      <c r="A13462" s="2"/>
    </row>
    <row r="13463" spans="1:1" x14ac:dyDescent="0.2">
      <c r="A13463" s="2"/>
    </row>
    <row r="13464" spans="1:1" x14ac:dyDescent="0.2">
      <c r="A13464" s="2"/>
    </row>
    <row r="13465" spans="1:1" x14ac:dyDescent="0.2">
      <c r="A13465" s="2"/>
    </row>
    <row r="13466" spans="1:1" x14ac:dyDescent="0.2">
      <c r="A13466" s="2"/>
    </row>
    <row r="13467" spans="1:1" x14ac:dyDescent="0.2">
      <c r="A13467" s="2"/>
    </row>
    <row r="13468" spans="1:1" x14ac:dyDescent="0.2">
      <c r="A13468" s="2"/>
    </row>
    <row r="13469" spans="1:1" x14ac:dyDescent="0.2">
      <c r="A13469" s="2"/>
    </row>
    <row r="13470" spans="1:1" x14ac:dyDescent="0.2">
      <c r="A13470" s="2"/>
    </row>
    <row r="13471" spans="1:1" x14ac:dyDescent="0.2">
      <c r="A13471" s="2"/>
    </row>
    <row r="13472" spans="1:1" x14ac:dyDescent="0.2">
      <c r="A13472" s="2"/>
    </row>
    <row r="13473" spans="1:1" x14ac:dyDescent="0.2">
      <c r="A13473" s="2"/>
    </row>
    <row r="13474" spans="1:1" x14ac:dyDescent="0.2">
      <c r="A13474" s="2"/>
    </row>
    <row r="13475" spans="1:1" x14ac:dyDescent="0.2">
      <c r="A13475" s="2"/>
    </row>
    <row r="13476" spans="1:1" x14ac:dyDescent="0.2">
      <c r="A13476" s="2"/>
    </row>
    <row r="13477" spans="1:1" x14ac:dyDescent="0.2">
      <c r="A13477" s="2"/>
    </row>
    <row r="13478" spans="1:1" x14ac:dyDescent="0.2">
      <c r="A13478" s="2"/>
    </row>
    <row r="13479" spans="1:1" x14ac:dyDescent="0.2">
      <c r="A13479" s="2"/>
    </row>
    <row r="13480" spans="1:1" x14ac:dyDescent="0.2">
      <c r="A13480" s="2"/>
    </row>
    <row r="13481" spans="1:1" x14ac:dyDescent="0.2">
      <c r="A13481" s="2"/>
    </row>
    <row r="13482" spans="1:1" x14ac:dyDescent="0.2">
      <c r="A13482" s="2"/>
    </row>
    <row r="13483" spans="1:1" x14ac:dyDescent="0.2">
      <c r="A13483" s="2"/>
    </row>
    <row r="13484" spans="1:1" x14ac:dyDescent="0.2">
      <c r="A13484" s="2"/>
    </row>
    <row r="13485" spans="1:1" x14ac:dyDescent="0.2">
      <c r="A13485" s="2"/>
    </row>
    <row r="13486" spans="1:1" x14ac:dyDescent="0.2">
      <c r="A13486" s="2"/>
    </row>
    <row r="13487" spans="1:1" x14ac:dyDescent="0.2">
      <c r="A13487" s="2"/>
    </row>
    <row r="13488" spans="1:1" x14ac:dyDescent="0.2">
      <c r="A13488" s="2"/>
    </row>
    <row r="13489" spans="1:1" x14ac:dyDescent="0.2">
      <c r="A13489" s="2"/>
    </row>
    <row r="13490" spans="1:1" x14ac:dyDescent="0.2">
      <c r="A13490" s="2"/>
    </row>
    <row r="13491" spans="1:1" x14ac:dyDescent="0.2">
      <c r="A13491" s="2"/>
    </row>
    <row r="13492" spans="1:1" x14ac:dyDescent="0.2">
      <c r="A13492" s="2"/>
    </row>
    <row r="13493" spans="1:1" x14ac:dyDescent="0.2">
      <c r="A13493" s="2"/>
    </row>
    <row r="13494" spans="1:1" x14ac:dyDescent="0.2">
      <c r="A13494" s="2"/>
    </row>
    <row r="13495" spans="1:1" x14ac:dyDescent="0.2">
      <c r="A13495" s="2"/>
    </row>
    <row r="13496" spans="1:1" x14ac:dyDescent="0.2">
      <c r="A13496" s="2"/>
    </row>
    <row r="13497" spans="1:1" x14ac:dyDescent="0.2">
      <c r="A13497" s="2"/>
    </row>
    <row r="13498" spans="1:1" x14ac:dyDescent="0.2">
      <c r="A13498" s="2"/>
    </row>
    <row r="13499" spans="1:1" x14ac:dyDescent="0.2">
      <c r="A13499" s="2"/>
    </row>
    <row r="13500" spans="1:1" x14ac:dyDescent="0.2">
      <c r="A13500" s="2"/>
    </row>
    <row r="13501" spans="1:1" x14ac:dyDescent="0.2">
      <c r="A13501" s="2"/>
    </row>
    <row r="13502" spans="1:1" x14ac:dyDescent="0.2">
      <c r="A13502" s="2"/>
    </row>
    <row r="13503" spans="1:1" x14ac:dyDescent="0.2">
      <c r="A13503" s="2"/>
    </row>
    <row r="13504" spans="1:1" x14ac:dyDescent="0.2">
      <c r="A13504" s="2"/>
    </row>
    <row r="13505" spans="1:1" x14ac:dyDescent="0.2">
      <c r="A13505" s="2"/>
    </row>
    <row r="13506" spans="1:1" x14ac:dyDescent="0.2">
      <c r="A13506" s="2"/>
    </row>
    <row r="13507" spans="1:1" x14ac:dyDescent="0.2">
      <c r="A13507" s="2"/>
    </row>
    <row r="13508" spans="1:1" x14ac:dyDescent="0.2">
      <c r="A13508" s="2"/>
    </row>
    <row r="13509" spans="1:1" x14ac:dyDescent="0.2">
      <c r="A13509" s="2"/>
    </row>
    <row r="13510" spans="1:1" x14ac:dyDescent="0.2">
      <c r="A13510" s="2"/>
    </row>
    <row r="13511" spans="1:1" x14ac:dyDescent="0.2">
      <c r="A13511" s="2"/>
    </row>
    <row r="13512" spans="1:1" x14ac:dyDescent="0.2">
      <c r="A13512" s="2"/>
    </row>
    <row r="13513" spans="1:1" x14ac:dyDescent="0.2">
      <c r="A13513" s="2"/>
    </row>
    <row r="13514" spans="1:1" x14ac:dyDescent="0.2">
      <c r="A13514" s="2"/>
    </row>
    <row r="13515" spans="1:1" x14ac:dyDescent="0.2">
      <c r="A13515" s="2"/>
    </row>
    <row r="13516" spans="1:1" x14ac:dyDescent="0.2">
      <c r="A13516" s="2"/>
    </row>
    <row r="13517" spans="1:1" x14ac:dyDescent="0.2">
      <c r="A13517" s="2"/>
    </row>
    <row r="13518" spans="1:1" x14ac:dyDescent="0.2">
      <c r="A13518" s="2"/>
    </row>
    <row r="13519" spans="1:1" x14ac:dyDescent="0.2">
      <c r="A13519" s="2"/>
    </row>
    <row r="13520" spans="1:1" x14ac:dyDescent="0.2">
      <c r="A13520" s="2"/>
    </row>
    <row r="13521" spans="1:1" x14ac:dyDescent="0.2">
      <c r="A13521" s="2"/>
    </row>
    <row r="13522" spans="1:1" x14ac:dyDescent="0.2">
      <c r="A13522" s="2"/>
    </row>
    <row r="13523" spans="1:1" x14ac:dyDescent="0.2">
      <c r="A13523" s="2"/>
    </row>
    <row r="13524" spans="1:1" x14ac:dyDescent="0.2">
      <c r="A13524" s="2"/>
    </row>
    <row r="13525" spans="1:1" x14ac:dyDescent="0.2">
      <c r="A13525" s="2"/>
    </row>
    <row r="13526" spans="1:1" x14ac:dyDescent="0.2">
      <c r="A13526" s="2"/>
    </row>
    <row r="13527" spans="1:1" x14ac:dyDescent="0.2">
      <c r="A13527" s="2"/>
    </row>
    <row r="13528" spans="1:1" x14ac:dyDescent="0.2">
      <c r="A13528" s="2"/>
    </row>
    <row r="13529" spans="1:1" x14ac:dyDescent="0.2">
      <c r="A13529" s="2"/>
    </row>
    <row r="13530" spans="1:1" x14ac:dyDescent="0.2">
      <c r="A13530" s="2"/>
    </row>
    <row r="13531" spans="1:1" x14ac:dyDescent="0.2">
      <c r="A13531" s="2"/>
    </row>
    <row r="13532" spans="1:1" x14ac:dyDescent="0.2">
      <c r="A13532" s="2"/>
    </row>
    <row r="13533" spans="1:1" x14ac:dyDescent="0.2">
      <c r="A13533" s="2"/>
    </row>
    <row r="13534" spans="1:1" x14ac:dyDescent="0.2">
      <c r="A13534" s="2"/>
    </row>
    <row r="13535" spans="1:1" x14ac:dyDescent="0.2">
      <c r="A13535" s="2"/>
    </row>
    <row r="13536" spans="1:1" x14ac:dyDescent="0.2">
      <c r="A13536" s="2"/>
    </row>
    <row r="13537" spans="1:1" x14ac:dyDescent="0.2">
      <c r="A13537" s="2"/>
    </row>
    <row r="13538" spans="1:1" x14ac:dyDescent="0.2">
      <c r="A13538" s="2"/>
    </row>
    <row r="13539" spans="1:1" x14ac:dyDescent="0.2">
      <c r="A13539" s="2"/>
    </row>
    <row r="13540" spans="1:1" x14ac:dyDescent="0.2">
      <c r="A13540" s="2"/>
    </row>
    <row r="13541" spans="1:1" x14ac:dyDescent="0.2">
      <c r="A13541" s="2"/>
    </row>
    <row r="13542" spans="1:1" x14ac:dyDescent="0.2">
      <c r="A13542" s="2"/>
    </row>
    <row r="13543" spans="1:1" x14ac:dyDescent="0.2">
      <c r="A13543" s="2"/>
    </row>
    <row r="13544" spans="1:1" x14ac:dyDescent="0.2">
      <c r="A13544" s="2"/>
    </row>
    <row r="13545" spans="1:1" x14ac:dyDescent="0.2">
      <c r="A13545" s="2"/>
    </row>
    <row r="13546" spans="1:1" x14ac:dyDescent="0.2">
      <c r="A13546" s="2"/>
    </row>
    <row r="13547" spans="1:1" x14ac:dyDescent="0.2">
      <c r="A13547" s="2"/>
    </row>
    <row r="13548" spans="1:1" x14ac:dyDescent="0.2">
      <c r="A13548" s="2"/>
    </row>
    <row r="13549" spans="1:1" x14ac:dyDescent="0.2">
      <c r="A13549" s="2"/>
    </row>
    <row r="13550" spans="1:1" x14ac:dyDescent="0.2">
      <c r="A13550" s="2"/>
    </row>
    <row r="13551" spans="1:1" x14ac:dyDescent="0.2">
      <c r="A13551" s="2"/>
    </row>
    <row r="13552" spans="1:1" x14ac:dyDescent="0.2">
      <c r="A13552" s="2"/>
    </row>
    <row r="13553" spans="1:1" x14ac:dyDescent="0.2">
      <c r="A13553" s="2"/>
    </row>
    <row r="13554" spans="1:1" x14ac:dyDescent="0.2">
      <c r="A13554" s="2"/>
    </row>
    <row r="13555" spans="1:1" x14ac:dyDescent="0.2">
      <c r="A13555" s="2"/>
    </row>
    <row r="13556" spans="1:1" x14ac:dyDescent="0.2">
      <c r="A13556" s="2"/>
    </row>
    <row r="13557" spans="1:1" x14ac:dyDescent="0.2">
      <c r="A13557" s="2"/>
    </row>
    <row r="13558" spans="1:1" x14ac:dyDescent="0.2">
      <c r="A13558" s="2"/>
    </row>
    <row r="13559" spans="1:1" x14ac:dyDescent="0.2">
      <c r="A13559" s="2"/>
    </row>
    <row r="13560" spans="1:1" x14ac:dyDescent="0.2">
      <c r="A13560" s="2"/>
    </row>
    <row r="13561" spans="1:1" x14ac:dyDescent="0.2">
      <c r="A13561" s="2"/>
    </row>
    <row r="13562" spans="1:1" x14ac:dyDescent="0.2">
      <c r="A13562" s="2"/>
    </row>
    <row r="13563" spans="1:1" x14ac:dyDescent="0.2">
      <c r="A13563" s="2"/>
    </row>
    <row r="13564" spans="1:1" x14ac:dyDescent="0.2">
      <c r="A13564" s="2"/>
    </row>
    <row r="13565" spans="1:1" x14ac:dyDescent="0.2">
      <c r="A13565" s="2"/>
    </row>
    <row r="13566" spans="1:1" x14ac:dyDescent="0.2">
      <c r="A13566" s="2"/>
    </row>
    <row r="13567" spans="1:1" x14ac:dyDescent="0.2">
      <c r="A13567" s="2"/>
    </row>
    <row r="13568" spans="1:1" x14ac:dyDescent="0.2">
      <c r="A13568" s="2"/>
    </row>
    <row r="13569" spans="1:1" x14ac:dyDescent="0.2">
      <c r="A13569" s="2"/>
    </row>
    <row r="13570" spans="1:1" x14ac:dyDescent="0.2">
      <c r="A13570" s="2"/>
    </row>
    <row r="13571" spans="1:1" x14ac:dyDescent="0.2">
      <c r="A13571" s="2"/>
    </row>
    <row r="13572" spans="1:1" x14ac:dyDescent="0.2">
      <c r="A13572" s="2"/>
    </row>
    <row r="13573" spans="1:1" x14ac:dyDescent="0.2">
      <c r="A13573" s="2"/>
    </row>
    <row r="13574" spans="1:1" x14ac:dyDescent="0.2">
      <c r="A13574" s="2"/>
    </row>
    <row r="13575" spans="1:1" x14ac:dyDescent="0.2">
      <c r="A13575" s="2"/>
    </row>
    <row r="13576" spans="1:1" x14ac:dyDescent="0.2">
      <c r="A13576" s="2"/>
    </row>
    <row r="13577" spans="1:1" x14ac:dyDescent="0.2">
      <c r="A13577" s="2"/>
    </row>
    <row r="13578" spans="1:1" x14ac:dyDescent="0.2">
      <c r="A13578" s="2"/>
    </row>
    <row r="13579" spans="1:1" x14ac:dyDescent="0.2">
      <c r="A13579" s="2"/>
    </row>
    <row r="13580" spans="1:1" x14ac:dyDescent="0.2">
      <c r="A13580" s="2"/>
    </row>
    <row r="13581" spans="1:1" x14ac:dyDescent="0.2">
      <c r="A13581" s="2"/>
    </row>
    <row r="13582" spans="1:1" x14ac:dyDescent="0.2">
      <c r="A13582" s="2"/>
    </row>
    <row r="13583" spans="1:1" x14ac:dyDescent="0.2">
      <c r="A13583" s="2"/>
    </row>
    <row r="13584" spans="1:1" x14ac:dyDescent="0.2">
      <c r="A13584" s="2"/>
    </row>
    <row r="13585" spans="1:1" x14ac:dyDescent="0.2">
      <c r="A13585" s="2"/>
    </row>
    <row r="13586" spans="1:1" x14ac:dyDescent="0.2">
      <c r="A13586" s="2"/>
    </row>
    <row r="13587" spans="1:1" x14ac:dyDescent="0.2">
      <c r="A13587" s="2"/>
    </row>
    <row r="13588" spans="1:1" x14ac:dyDescent="0.2">
      <c r="A13588" s="2"/>
    </row>
    <row r="13589" spans="1:1" x14ac:dyDescent="0.2">
      <c r="A13589" s="2"/>
    </row>
    <row r="13590" spans="1:1" x14ac:dyDescent="0.2">
      <c r="A13590" s="2"/>
    </row>
    <row r="13591" spans="1:1" x14ac:dyDescent="0.2">
      <c r="A13591" s="2"/>
    </row>
    <row r="13592" spans="1:1" x14ac:dyDescent="0.2">
      <c r="A13592" s="2"/>
    </row>
    <row r="13593" spans="1:1" x14ac:dyDescent="0.2">
      <c r="A13593" s="2"/>
    </row>
    <row r="13594" spans="1:1" x14ac:dyDescent="0.2">
      <c r="A13594" s="2"/>
    </row>
    <row r="13595" spans="1:1" x14ac:dyDescent="0.2">
      <c r="A13595" s="2"/>
    </row>
    <row r="13596" spans="1:1" x14ac:dyDescent="0.2">
      <c r="A13596" s="2"/>
    </row>
    <row r="13597" spans="1:1" x14ac:dyDescent="0.2">
      <c r="A13597" s="2"/>
    </row>
    <row r="13598" spans="1:1" x14ac:dyDescent="0.2">
      <c r="A13598" s="2"/>
    </row>
    <row r="13599" spans="1:1" x14ac:dyDescent="0.2">
      <c r="A13599" s="2"/>
    </row>
    <row r="13600" spans="1:1" x14ac:dyDescent="0.2">
      <c r="A13600" s="2"/>
    </row>
    <row r="13601" spans="1:1" x14ac:dyDescent="0.2">
      <c r="A13601" s="2"/>
    </row>
    <row r="13602" spans="1:1" x14ac:dyDescent="0.2">
      <c r="A13602" s="2"/>
    </row>
    <row r="13603" spans="1:1" x14ac:dyDescent="0.2">
      <c r="A13603" s="2"/>
    </row>
    <row r="13604" spans="1:1" x14ac:dyDescent="0.2">
      <c r="A13604" s="2"/>
    </row>
    <row r="13605" spans="1:1" x14ac:dyDescent="0.2">
      <c r="A13605" s="2"/>
    </row>
    <row r="13606" spans="1:1" x14ac:dyDescent="0.2">
      <c r="A13606" s="2"/>
    </row>
    <row r="13607" spans="1:1" x14ac:dyDescent="0.2">
      <c r="A13607" s="2"/>
    </row>
    <row r="13608" spans="1:1" x14ac:dyDescent="0.2">
      <c r="A13608" s="2"/>
    </row>
    <row r="13609" spans="1:1" x14ac:dyDescent="0.2">
      <c r="A13609" s="2"/>
    </row>
    <row r="13610" spans="1:1" x14ac:dyDescent="0.2">
      <c r="A13610" s="2"/>
    </row>
    <row r="13611" spans="1:1" x14ac:dyDescent="0.2">
      <c r="A13611" s="2"/>
    </row>
    <row r="13612" spans="1:1" x14ac:dyDescent="0.2">
      <c r="A13612" s="2"/>
    </row>
    <row r="13613" spans="1:1" x14ac:dyDescent="0.2">
      <c r="A13613" s="2"/>
    </row>
    <row r="13614" spans="1:1" x14ac:dyDescent="0.2">
      <c r="A13614" s="2"/>
    </row>
    <row r="13615" spans="1:1" x14ac:dyDescent="0.2">
      <c r="A13615" s="2"/>
    </row>
    <row r="13616" spans="1:1" x14ac:dyDescent="0.2">
      <c r="A13616" s="2"/>
    </row>
    <row r="13617" spans="1:1" x14ac:dyDescent="0.2">
      <c r="A13617" s="2"/>
    </row>
    <row r="13618" spans="1:1" x14ac:dyDescent="0.2">
      <c r="A13618" s="2"/>
    </row>
    <row r="13619" spans="1:1" x14ac:dyDescent="0.2">
      <c r="A13619" s="2"/>
    </row>
    <row r="13620" spans="1:1" x14ac:dyDescent="0.2">
      <c r="A13620" s="2"/>
    </row>
    <row r="13621" spans="1:1" x14ac:dyDescent="0.2">
      <c r="A13621" s="2"/>
    </row>
    <row r="13622" spans="1:1" x14ac:dyDescent="0.2">
      <c r="A13622" s="2"/>
    </row>
    <row r="13623" spans="1:1" x14ac:dyDescent="0.2">
      <c r="A13623" s="2"/>
    </row>
    <row r="13624" spans="1:1" x14ac:dyDescent="0.2">
      <c r="A13624" s="2"/>
    </row>
    <row r="13625" spans="1:1" x14ac:dyDescent="0.2">
      <c r="A13625" s="2"/>
    </row>
    <row r="13626" spans="1:1" x14ac:dyDescent="0.2">
      <c r="A13626" s="2"/>
    </row>
    <row r="13627" spans="1:1" x14ac:dyDescent="0.2">
      <c r="A13627" s="2"/>
    </row>
    <row r="13628" spans="1:1" x14ac:dyDescent="0.2">
      <c r="A13628" s="2"/>
    </row>
    <row r="13629" spans="1:1" x14ac:dyDescent="0.2">
      <c r="A13629" s="2"/>
    </row>
    <row r="13630" spans="1:1" x14ac:dyDescent="0.2">
      <c r="A13630" s="2"/>
    </row>
    <row r="13631" spans="1:1" x14ac:dyDescent="0.2">
      <c r="A13631" s="2"/>
    </row>
    <row r="13632" spans="1:1" x14ac:dyDescent="0.2">
      <c r="A13632" s="2"/>
    </row>
    <row r="13633" spans="1:1" x14ac:dyDescent="0.2">
      <c r="A13633" s="2"/>
    </row>
    <row r="13634" spans="1:1" x14ac:dyDescent="0.2">
      <c r="A13634" s="2"/>
    </row>
    <row r="13635" spans="1:1" x14ac:dyDescent="0.2">
      <c r="A13635" s="2"/>
    </row>
    <row r="13636" spans="1:1" x14ac:dyDescent="0.2">
      <c r="A13636" s="2"/>
    </row>
    <row r="13637" spans="1:1" x14ac:dyDescent="0.2">
      <c r="A13637" s="2"/>
    </row>
    <row r="13638" spans="1:1" x14ac:dyDescent="0.2">
      <c r="A13638" s="2"/>
    </row>
    <row r="13639" spans="1:1" x14ac:dyDescent="0.2">
      <c r="A13639" s="2"/>
    </row>
    <row r="13640" spans="1:1" x14ac:dyDescent="0.2">
      <c r="A13640" s="2"/>
    </row>
    <row r="13641" spans="1:1" x14ac:dyDescent="0.2">
      <c r="A13641" s="2"/>
    </row>
    <row r="13642" spans="1:1" x14ac:dyDescent="0.2">
      <c r="A13642" s="2"/>
    </row>
    <row r="13643" spans="1:1" x14ac:dyDescent="0.2">
      <c r="A13643" s="2"/>
    </row>
    <row r="13644" spans="1:1" x14ac:dyDescent="0.2">
      <c r="A13644" s="2"/>
    </row>
    <row r="13645" spans="1:1" x14ac:dyDescent="0.2">
      <c r="A13645" s="2"/>
    </row>
    <row r="13646" spans="1:1" x14ac:dyDescent="0.2">
      <c r="A13646" s="2"/>
    </row>
    <row r="13647" spans="1:1" x14ac:dyDescent="0.2">
      <c r="A13647" s="2"/>
    </row>
    <row r="13648" spans="1:1" x14ac:dyDescent="0.2">
      <c r="A13648" s="2"/>
    </row>
    <row r="13649" spans="1:1" x14ac:dyDescent="0.2">
      <c r="A13649" s="2"/>
    </row>
    <row r="13650" spans="1:1" x14ac:dyDescent="0.2">
      <c r="A13650" s="2"/>
    </row>
    <row r="13651" spans="1:1" x14ac:dyDescent="0.2">
      <c r="A13651" s="2"/>
    </row>
    <row r="13652" spans="1:1" x14ac:dyDescent="0.2">
      <c r="A13652" s="2"/>
    </row>
    <row r="13653" spans="1:1" x14ac:dyDescent="0.2">
      <c r="A13653" s="2"/>
    </row>
    <row r="13654" spans="1:1" x14ac:dyDescent="0.2">
      <c r="A13654" s="2"/>
    </row>
    <row r="13655" spans="1:1" x14ac:dyDescent="0.2">
      <c r="A13655" s="2"/>
    </row>
    <row r="13656" spans="1:1" x14ac:dyDescent="0.2">
      <c r="A13656" s="2"/>
    </row>
    <row r="13657" spans="1:1" x14ac:dyDescent="0.2">
      <c r="A13657" s="2"/>
    </row>
    <row r="13658" spans="1:1" x14ac:dyDescent="0.2">
      <c r="A13658" s="2"/>
    </row>
    <row r="13659" spans="1:1" x14ac:dyDescent="0.2">
      <c r="A13659" s="2"/>
    </row>
    <row r="13660" spans="1:1" x14ac:dyDescent="0.2">
      <c r="A13660" s="2"/>
    </row>
    <row r="13661" spans="1:1" x14ac:dyDescent="0.2">
      <c r="A13661" s="2"/>
    </row>
    <row r="13662" spans="1:1" x14ac:dyDescent="0.2">
      <c r="A13662" s="2"/>
    </row>
    <row r="13663" spans="1:1" x14ac:dyDescent="0.2">
      <c r="A13663" s="2"/>
    </row>
    <row r="13664" spans="1:1" x14ac:dyDescent="0.2">
      <c r="A13664" s="2"/>
    </row>
    <row r="13665" spans="1:1" x14ac:dyDescent="0.2">
      <c r="A13665" s="2"/>
    </row>
    <row r="13666" spans="1:1" x14ac:dyDescent="0.2">
      <c r="A13666" s="2"/>
    </row>
    <row r="13667" spans="1:1" x14ac:dyDescent="0.2">
      <c r="A13667" s="2"/>
    </row>
    <row r="13668" spans="1:1" x14ac:dyDescent="0.2">
      <c r="A13668" s="2"/>
    </row>
    <row r="13669" spans="1:1" x14ac:dyDescent="0.2">
      <c r="A13669" s="2"/>
    </row>
    <row r="13670" spans="1:1" x14ac:dyDescent="0.2">
      <c r="A13670" s="2"/>
    </row>
    <row r="13671" spans="1:1" x14ac:dyDescent="0.2">
      <c r="A13671" s="2"/>
    </row>
    <row r="13672" spans="1:1" x14ac:dyDescent="0.2">
      <c r="A13672" s="2"/>
    </row>
    <row r="13673" spans="1:1" x14ac:dyDescent="0.2">
      <c r="A13673" s="2"/>
    </row>
    <row r="13674" spans="1:1" x14ac:dyDescent="0.2">
      <c r="A13674" s="2"/>
    </row>
    <row r="13675" spans="1:1" x14ac:dyDescent="0.2">
      <c r="A13675" s="2"/>
    </row>
    <row r="13676" spans="1:1" x14ac:dyDescent="0.2">
      <c r="A13676" s="2"/>
    </row>
    <row r="13677" spans="1:1" x14ac:dyDescent="0.2">
      <c r="A13677" s="2"/>
    </row>
    <row r="13678" spans="1:1" x14ac:dyDescent="0.2">
      <c r="A13678" s="2"/>
    </row>
    <row r="13679" spans="1:1" x14ac:dyDescent="0.2">
      <c r="A13679" s="2"/>
    </row>
    <row r="13680" spans="1:1" x14ac:dyDescent="0.2">
      <c r="A13680" s="2"/>
    </row>
    <row r="13681" spans="1:1" x14ac:dyDescent="0.2">
      <c r="A13681" s="2"/>
    </row>
    <row r="13682" spans="1:1" x14ac:dyDescent="0.2">
      <c r="A13682" s="2"/>
    </row>
    <row r="13683" spans="1:1" x14ac:dyDescent="0.2">
      <c r="A13683" s="2"/>
    </row>
    <row r="13684" spans="1:1" x14ac:dyDescent="0.2">
      <c r="A13684" s="2"/>
    </row>
    <row r="13685" spans="1:1" x14ac:dyDescent="0.2">
      <c r="A13685" s="2"/>
    </row>
    <row r="13686" spans="1:1" x14ac:dyDescent="0.2">
      <c r="A13686" s="2"/>
    </row>
    <row r="13687" spans="1:1" x14ac:dyDescent="0.2">
      <c r="A13687" s="2"/>
    </row>
    <row r="13688" spans="1:1" x14ac:dyDescent="0.2">
      <c r="A13688" s="2"/>
    </row>
    <row r="13689" spans="1:1" x14ac:dyDescent="0.2">
      <c r="A13689" s="2"/>
    </row>
    <row r="13690" spans="1:1" x14ac:dyDescent="0.2">
      <c r="A13690" s="2"/>
    </row>
    <row r="13691" spans="1:1" x14ac:dyDescent="0.2">
      <c r="A13691" s="2"/>
    </row>
    <row r="13692" spans="1:1" x14ac:dyDescent="0.2">
      <c r="A13692" s="2"/>
    </row>
    <row r="13693" spans="1:1" x14ac:dyDescent="0.2">
      <c r="A13693" s="2"/>
    </row>
    <row r="13694" spans="1:1" x14ac:dyDescent="0.2">
      <c r="A13694" s="2"/>
    </row>
    <row r="13695" spans="1:1" x14ac:dyDescent="0.2">
      <c r="A13695" s="2"/>
    </row>
    <row r="13696" spans="1:1" x14ac:dyDescent="0.2">
      <c r="A13696" s="2"/>
    </row>
    <row r="13697" spans="1:1" x14ac:dyDescent="0.2">
      <c r="A13697" s="2"/>
    </row>
    <row r="13698" spans="1:1" x14ac:dyDescent="0.2">
      <c r="A13698" s="2"/>
    </row>
    <row r="13699" spans="1:1" x14ac:dyDescent="0.2">
      <c r="A13699" s="2"/>
    </row>
    <row r="13700" spans="1:1" x14ac:dyDescent="0.2">
      <c r="A13700" s="2"/>
    </row>
    <row r="13701" spans="1:1" x14ac:dyDescent="0.2">
      <c r="A13701" s="2"/>
    </row>
    <row r="13702" spans="1:1" x14ac:dyDescent="0.2">
      <c r="A13702" s="2"/>
    </row>
    <row r="13703" spans="1:1" x14ac:dyDescent="0.2">
      <c r="A13703" s="2"/>
    </row>
    <row r="13704" spans="1:1" x14ac:dyDescent="0.2">
      <c r="A13704" s="2"/>
    </row>
    <row r="13705" spans="1:1" x14ac:dyDescent="0.2">
      <c r="A13705" s="2"/>
    </row>
    <row r="13706" spans="1:1" x14ac:dyDescent="0.2">
      <c r="A13706" s="2"/>
    </row>
    <row r="13707" spans="1:1" x14ac:dyDescent="0.2">
      <c r="A13707" s="2"/>
    </row>
    <row r="13708" spans="1:1" x14ac:dyDescent="0.2">
      <c r="A13708" s="2"/>
    </row>
    <row r="13709" spans="1:1" x14ac:dyDescent="0.2">
      <c r="A13709" s="2"/>
    </row>
    <row r="13710" spans="1:1" x14ac:dyDescent="0.2">
      <c r="A13710" s="2"/>
    </row>
    <row r="13711" spans="1:1" x14ac:dyDescent="0.2">
      <c r="A13711" s="2"/>
    </row>
    <row r="13712" spans="1:1" x14ac:dyDescent="0.2">
      <c r="A13712" s="2"/>
    </row>
    <row r="13713" spans="1:1" x14ac:dyDescent="0.2">
      <c r="A13713" s="2"/>
    </row>
    <row r="13714" spans="1:1" x14ac:dyDescent="0.2">
      <c r="A13714" s="2"/>
    </row>
    <row r="13715" spans="1:1" x14ac:dyDescent="0.2">
      <c r="A13715" s="2"/>
    </row>
    <row r="13716" spans="1:1" x14ac:dyDescent="0.2">
      <c r="A13716" s="2"/>
    </row>
    <row r="13717" spans="1:1" x14ac:dyDescent="0.2">
      <c r="A13717" s="2"/>
    </row>
    <row r="13718" spans="1:1" x14ac:dyDescent="0.2">
      <c r="A13718" s="2"/>
    </row>
    <row r="13719" spans="1:1" x14ac:dyDescent="0.2">
      <c r="A13719" s="2"/>
    </row>
    <row r="13720" spans="1:1" x14ac:dyDescent="0.2">
      <c r="A13720" s="2"/>
    </row>
    <row r="13721" spans="1:1" x14ac:dyDescent="0.2">
      <c r="A13721" s="2"/>
    </row>
    <row r="13722" spans="1:1" x14ac:dyDescent="0.2">
      <c r="A13722" s="2"/>
    </row>
    <row r="13723" spans="1:1" x14ac:dyDescent="0.2">
      <c r="A13723" s="2"/>
    </row>
    <row r="13724" spans="1:1" x14ac:dyDescent="0.2">
      <c r="A13724" s="2"/>
    </row>
    <row r="13725" spans="1:1" x14ac:dyDescent="0.2">
      <c r="A13725" s="2"/>
    </row>
    <row r="13726" spans="1:1" x14ac:dyDescent="0.2">
      <c r="A13726" s="2"/>
    </row>
    <row r="13727" spans="1:1" x14ac:dyDescent="0.2">
      <c r="A13727" s="2"/>
    </row>
    <row r="13728" spans="1:1" x14ac:dyDescent="0.2">
      <c r="A13728" s="2"/>
    </row>
    <row r="13729" spans="1:1" x14ac:dyDescent="0.2">
      <c r="A13729" s="2"/>
    </row>
    <row r="13730" spans="1:1" x14ac:dyDescent="0.2">
      <c r="A13730" s="2"/>
    </row>
    <row r="13731" spans="1:1" x14ac:dyDescent="0.2">
      <c r="A13731" s="2"/>
    </row>
    <row r="13732" spans="1:1" x14ac:dyDescent="0.2">
      <c r="A13732" s="2"/>
    </row>
    <row r="13733" spans="1:1" x14ac:dyDescent="0.2">
      <c r="A13733" s="2"/>
    </row>
    <row r="13734" spans="1:1" x14ac:dyDescent="0.2">
      <c r="A13734" s="2"/>
    </row>
    <row r="13735" spans="1:1" x14ac:dyDescent="0.2">
      <c r="A13735" s="2"/>
    </row>
    <row r="13736" spans="1:1" x14ac:dyDescent="0.2">
      <c r="A13736" s="2"/>
    </row>
    <row r="13737" spans="1:1" x14ac:dyDescent="0.2">
      <c r="A13737" s="2"/>
    </row>
    <row r="13738" spans="1:1" x14ac:dyDescent="0.2">
      <c r="A13738" s="2"/>
    </row>
    <row r="13739" spans="1:1" x14ac:dyDescent="0.2">
      <c r="A13739" s="2"/>
    </row>
    <row r="13740" spans="1:1" x14ac:dyDescent="0.2">
      <c r="A13740" s="2"/>
    </row>
    <row r="13741" spans="1:1" x14ac:dyDescent="0.2">
      <c r="A13741" s="2"/>
    </row>
    <row r="13742" spans="1:1" x14ac:dyDescent="0.2">
      <c r="A13742" s="2"/>
    </row>
    <row r="13743" spans="1:1" x14ac:dyDescent="0.2">
      <c r="A13743" s="2"/>
    </row>
    <row r="13744" spans="1:1" x14ac:dyDescent="0.2">
      <c r="A13744" s="2"/>
    </row>
    <row r="13745" spans="1:1" x14ac:dyDescent="0.2">
      <c r="A13745" s="2"/>
    </row>
    <row r="13746" spans="1:1" x14ac:dyDescent="0.2">
      <c r="A13746" s="2"/>
    </row>
    <row r="13747" spans="1:1" x14ac:dyDescent="0.2">
      <c r="A13747" s="2"/>
    </row>
    <row r="13748" spans="1:1" x14ac:dyDescent="0.2">
      <c r="A13748" s="2"/>
    </row>
    <row r="13749" spans="1:1" x14ac:dyDescent="0.2">
      <c r="A13749" s="2"/>
    </row>
    <row r="13750" spans="1:1" x14ac:dyDescent="0.2">
      <c r="A13750" s="2"/>
    </row>
    <row r="13751" spans="1:1" x14ac:dyDescent="0.2">
      <c r="A13751" s="2"/>
    </row>
    <row r="13752" spans="1:1" x14ac:dyDescent="0.2">
      <c r="A13752" s="2"/>
    </row>
    <row r="13753" spans="1:1" x14ac:dyDescent="0.2">
      <c r="A13753" s="2"/>
    </row>
    <row r="13754" spans="1:1" x14ac:dyDescent="0.2">
      <c r="A13754" s="2"/>
    </row>
    <row r="13755" spans="1:1" x14ac:dyDescent="0.2">
      <c r="A13755" s="2"/>
    </row>
    <row r="13756" spans="1:1" x14ac:dyDescent="0.2">
      <c r="A13756" s="2"/>
    </row>
    <row r="13757" spans="1:1" x14ac:dyDescent="0.2">
      <c r="A13757" s="2"/>
    </row>
    <row r="13758" spans="1:1" x14ac:dyDescent="0.2">
      <c r="A13758" s="2"/>
    </row>
    <row r="13759" spans="1:1" x14ac:dyDescent="0.2">
      <c r="A13759" s="2"/>
    </row>
    <row r="13760" spans="1:1" x14ac:dyDescent="0.2">
      <c r="A13760" s="2"/>
    </row>
    <row r="13761" spans="1:1" x14ac:dyDescent="0.2">
      <c r="A13761" s="2"/>
    </row>
    <row r="13762" spans="1:1" x14ac:dyDescent="0.2">
      <c r="A13762" s="2"/>
    </row>
    <row r="13763" spans="1:1" x14ac:dyDescent="0.2">
      <c r="A13763" s="2"/>
    </row>
    <row r="13764" spans="1:1" x14ac:dyDescent="0.2">
      <c r="A13764" s="2"/>
    </row>
    <row r="13765" spans="1:1" x14ac:dyDescent="0.2">
      <c r="A13765" s="2"/>
    </row>
    <row r="13766" spans="1:1" x14ac:dyDescent="0.2">
      <c r="A13766" s="2"/>
    </row>
    <row r="13767" spans="1:1" x14ac:dyDescent="0.2">
      <c r="A13767" s="2"/>
    </row>
    <row r="13768" spans="1:1" x14ac:dyDescent="0.2">
      <c r="A13768" s="2"/>
    </row>
    <row r="13769" spans="1:1" x14ac:dyDescent="0.2">
      <c r="A13769" s="2"/>
    </row>
    <row r="13770" spans="1:1" x14ac:dyDescent="0.2">
      <c r="A13770" s="2"/>
    </row>
    <row r="13771" spans="1:1" x14ac:dyDescent="0.2">
      <c r="A13771" s="2"/>
    </row>
    <row r="13772" spans="1:1" x14ac:dyDescent="0.2">
      <c r="A13772" s="2"/>
    </row>
    <row r="13773" spans="1:1" x14ac:dyDescent="0.2">
      <c r="A13773" s="2"/>
    </row>
    <row r="13774" spans="1:1" x14ac:dyDescent="0.2">
      <c r="A13774" s="2"/>
    </row>
    <row r="13775" spans="1:1" x14ac:dyDescent="0.2">
      <c r="A13775" s="2"/>
    </row>
    <row r="13776" spans="1:1" x14ac:dyDescent="0.2">
      <c r="A13776" s="2"/>
    </row>
    <row r="13777" spans="1:1" x14ac:dyDescent="0.2">
      <c r="A13777" s="2"/>
    </row>
    <row r="13778" spans="1:1" x14ac:dyDescent="0.2">
      <c r="A13778" s="2"/>
    </row>
    <row r="13779" spans="1:1" x14ac:dyDescent="0.2">
      <c r="A13779" s="2"/>
    </row>
    <row r="13780" spans="1:1" x14ac:dyDescent="0.2">
      <c r="A13780" s="2"/>
    </row>
    <row r="13781" spans="1:1" x14ac:dyDescent="0.2">
      <c r="A13781" s="2"/>
    </row>
    <row r="13782" spans="1:1" x14ac:dyDescent="0.2">
      <c r="A13782" s="2"/>
    </row>
    <row r="13783" spans="1:1" x14ac:dyDescent="0.2">
      <c r="A13783" s="2"/>
    </row>
    <row r="13784" spans="1:1" x14ac:dyDescent="0.2">
      <c r="A13784" s="2"/>
    </row>
    <row r="13785" spans="1:1" x14ac:dyDescent="0.2">
      <c r="A13785" s="2"/>
    </row>
    <row r="13786" spans="1:1" x14ac:dyDescent="0.2">
      <c r="A13786" s="2"/>
    </row>
    <row r="13787" spans="1:1" x14ac:dyDescent="0.2">
      <c r="A13787" s="2"/>
    </row>
    <row r="13788" spans="1:1" x14ac:dyDescent="0.2">
      <c r="A13788" s="2"/>
    </row>
    <row r="13789" spans="1:1" x14ac:dyDescent="0.2">
      <c r="A13789" s="2"/>
    </row>
    <row r="13790" spans="1:1" x14ac:dyDescent="0.2">
      <c r="A13790" s="2"/>
    </row>
    <row r="13791" spans="1:1" x14ac:dyDescent="0.2">
      <c r="A13791" s="2"/>
    </row>
    <row r="13792" spans="1:1" x14ac:dyDescent="0.2">
      <c r="A13792" s="2"/>
    </row>
    <row r="13793" spans="1:1" x14ac:dyDescent="0.2">
      <c r="A13793" s="2"/>
    </row>
    <row r="13794" spans="1:1" x14ac:dyDescent="0.2">
      <c r="A13794" s="2"/>
    </row>
    <row r="13795" spans="1:1" x14ac:dyDescent="0.2">
      <c r="A13795" s="2"/>
    </row>
    <row r="13796" spans="1:1" x14ac:dyDescent="0.2">
      <c r="A13796" s="2"/>
    </row>
    <row r="13797" spans="1:1" x14ac:dyDescent="0.2">
      <c r="A13797" s="2"/>
    </row>
    <row r="13798" spans="1:1" x14ac:dyDescent="0.2">
      <c r="A13798" s="2"/>
    </row>
    <row r="13799" spans="1:1" x14ac:dyDescent="0.2">
      <c r="A13799" s="2"/>
    </row>
    <row r="13800" spans="1:1" x14ac:dyDescent="0.2">
      <c r="A13800" s="2"/>
    </row>
    <row r="13801" spans="1:1" x14ac:dyDescent="0.2">
      <c r="A13801" s="2"/>
    </row>
    <row r="13802" spans="1:1" x14ac:dyDescent="0.2">
      <c r="A13802" s="2"/>
    </row>
    <row r="13803" spans="1:1" x14ac:dyDescent="0.2">
      <c r="A13803" s="2"/>
    </row>
    <row r="13804" spans="1:1" x14ac:dyDescent="0.2">
      <c r="A13804" s="2"/>
    </row>
    <row r="13805" spans="1:1" x14ac:dyDescent="0.2">
      <c r="A13805" s="2"/>
    </row>
    <row r="13806" spans="1:1" x14ac:dyDescent="0.2">
      <c r="A13806" s="2"/>
    </row>
    <row r="13807" spans="1:1" x14ac:dyDescent="0.2">
      <c r="A13807" s="2"/>
    </row>
    <row r="13808" spans="1:1" x14ac:dyDescent="0.2">
      <c r="A13808" s="2"/>
    </row>
    <row r="13809" spans="1:1" x14ac:dyDescent="0.2">
      <c r="A13809" s="2"/>
    </row>
    <row r="13810" spans="1:1" x14ac:dyDescent="0.2">
      <c r="A13810" s="2"/>
    </row>
    <row r="13811" spans="1:1" x14ac:dyDescent="0.2">
      <c r="A13811" s="2"/>
    </row>
    <row r="13812" spans="1:1" x14ac:dyDescent="0.2">
      <c r="A13812" s="2"/>
    </row>
    <row r="13813" spans="1:1" x14ac:dyDescent="0.2">
      <c r="A13813" s="2"/>
    </row>
    <row r="13814" spans="1:1" x14ac:dyDescent="0.2">
      <c r="A13814" s="2"/>
    </row>
    <row r="13815" spans="1:1" x14ac:dyDescent="0.2">
      <c r="A13815" s="2"/>
    </row>
    <row r="13816" spans="1:1" x14ac:dyDescent="0.2">
      <c r="A13816" s="2"/>
    </row>
    <row r="13817" spans="1:1" x14ac:dyDescent="0.2">
      <c r="A13817" s="2"/>
    </row>
    <row r="13818" spans="1:1" x14ac:dyDescent="0.2">
      <c r="A13818" s="2"/>
    </row>
    <row r="13819" spans="1:1" x14ac:dyDescent="0.2">
      <c r="A13819" s="2"/>
    </row>
    <row r="13820" spans="1:1" x14ac:dyDescent="0.2">
      <c r="A13820" s="2"/>
    </row>
    <row r="13821" spans="1:1" x14ac:dyDescent="0.2">
      <c r="A13821" s="2"/>
    </row>
    <row r="13822" spans="1:1" x14ac:dyDescent="0.2">
      <c r="A13822" s="2"/>
    </row>
    <row r="13823" spans="1:1" x14ac:dyDescent="0.2">
      <c r="A13823" s="2"/>
    </row>
    <row r="13824" spans="1:1" x14ac:dyDescent="0.2">
      <c r="A13824" s="2"/>
    </row>
    <row r="13825" spans="1:1" x14ac:dyDescent="0.2">
      <c r="A13825" s="2"/>
    </row>
    <row r="13826" spans="1:1" x14ac:dyDescent="0.2">
      <c r="A13826" s="2"/>
    </row>
    <row r="13827" spans="1:1" x14ac:dyDescent="0.2">
      <c r="A13827" s="2"/>
    </row>
    <row r="13828" spans="1:1" x14ac:dyDescent="0.2">
      <c r="A13828" s="2"/>
    </row>
    <row r="13829" spans="1:1" x14ac:dyDescent="0.2">
      <c r="A13829" s="2"/>
    </row>
    <row r="13830" spans="1:1" x14ac:dyDescent="0.2">
      <c r="A13830" s="2"/>
    </row>
    <row r="13831" spans="1:1" x14ac:dyDescent="0.2">
      <c r="A13831" s="2"/>
    </row>
    <row r="13832" spans="1:1" x14ac:dyDescent="0.2">
      <c r="A13832" s="2"/>
    </row>
    <row r="13833" spans="1:1" x14ac:dyDescent="0.2">
      <c r="A13833" s="2"/>
    </row>
    <row r="13834" spans="1:1" x14ac:dyDescent="0.2">
      <c r="A13834" s="2"/>
    </row>
    <row r="13835" spans="1:1" x14ac:dyDescent="0.2">
      <c r="A13835" s="2"/>
    </row>
    <row r="13836" spans="1:1" x14ac:dyDescent="0.2">
      <c r="A13836" s="2"/>
    </row>
    <row r="13837" spans="1:1" x14ac:dyDescent="0.2">
      <c r="A13837" s="2"/>
    </row>
    <row r="13838" spans="1:1" x14ac:dyDescent="0.2">
      <c r="A13838" s="2"/>
    </row>
    <row r="13839" spans="1:1" x14ac:dyDescent="0.2">
      <c r="A13839" s="2"/>
    </row>
    <row r="13840" spans="1:1" x14ac:dyDescent="0.2">
      <c r="A13840" s="2"/>
    </row>
    <row r="13841" spans="1:1" x14ac:dyDescent="0.2">
      <c r="A13841" s="2"/>
    </row>
    <row r="13842" spans="1:1" x14ac:dyDescent="0.2">
      <c r="A13842" s="2"/>
    </row>
    <row r="13843" spans="1:1" x14ac:dyDescent="0.2">
      <c r="A13843" s="2"/>
    </row>
    <row r="13844" spans="1:1" x14ac:dyDescent="0.2">
      <c r="A13844" s="2"/>
    </row>
    <row r="13845" spans="1:1" x14ac:dyDescent="0.2">
      <c r="A13845" s="2"/>
    </row>
    <row r="13846" spans="1:1" x14ac:dyDescent="0.2">
      <c r="A13846" s="2"/>
    </row>
    <row r="13847" spans="1:1" x14ac:dyDescent="0.2">
      <c r="A13847" s="2"/>
    </row>
    <row r="13848" spans="1:1" x14ac:dyDescent="0.2">
      <c r="A13848" s="2"/>
    </row>
    <row r="13849" spans="1:1" x14ac:dyDescent="0.2">
      <c r="A13849" s="2"/>
    </row>
    <row r="13850" spans="1:1" x14ac:dyDescent="0.2">
      <c r="A13850" s="2"/>
    </row>
    <row r="13851" spans="1:1" x14ac:dyDescent="0.2">
      <c r="A13851" s="2"/>
    </row>
    <row r="13852" spans="1:1" x14ac:dyDescent="0.2">
      <c r="A13852" s="2"/>
    </row>
    <row r="13853" spans="1:1" x14ac:dyDescent="0.2">
      <c r="A13853" s="2"/>
    </row>
    <row r="13854" spans="1:1" x14ac:dyDescent="0.2">
      <c r="A13854" s="2"/>
    </row>
    <row r="13855" spans="1:1" x14ac:dyDescent="0.2">
      <c r="A13855" s="2"/>
    </row>
    <row r="13856" spans="1:1" x14ac:dyDescent="0.2">
      <c r="A13856" s="2"/>
    </row>
    <row r="13857" spans="1:1" x14ac:dyDescent="0.2">
      <c r="A13857" s="2"/>
    </row>
    <row r="13858" spans="1:1" x14ac:dyDescent="0.2">
      <c r="A13858" s="2"/>
    </row>
    <row r="13859" spans="1:1" x14ac:dyDescent="0.2">
      <c r="A13859" s="2"/>
    </row>
    <row r="13860" spans="1:1" x14ac:dyDescent="0.2">
      <c r="A13860" s="2"/>
    </row>
    <row r="13861" spans="1:1" x14ac:dyDescent="0.2">
      <c r="A13861" s="2"/>
    </row>
    <row r="13862" spans="1:1" x14ac:dyDescent="0.2">
      <c r="A13862" s="2"/>
    </row>
    <row r="13863" spans="1:1" x14ac:dyDescent="0.2">
      <c r="A13863" s="2"/>
    </row>
    <row r="13864" spans="1:1" x14ac:dyDescent="0.2">
      <c r="A13864" s="2"/>
    </row>
    <row r="13865" spans="1:1" x14ac:dyDescent="0.2">
      <c r="A13865" s="2"/>
    </row>
    <row r="13866" spans="1:1" x14ac:dyDescent="0.2">
      <c r="A13866" s="2"/>
    </row>
    <row r="13867" spans="1:1" x14ac:dyDescent="0.2">
      <c r="A13867" s="2"/>
    </row>
    <row r="13868" spans="1:1" x14ac:dyDescent="0.2">
      <c r="A13868" s="2"/>
    </row>
    <row r="13869" spans="1:1" x14ac:dyDescent="0.2">
      <c r="A13869" s="2"/>
    </row>
    <row r="13870" spans="1:1" x14ac:dyDescent="0.2">
      <c r="A13870" s="2"/>
    </row>
    <row r="13871" spans="1:1" x14ac:dyDescent="0.2">
      <c r="A13871" s="2"/>
    </row>
    <row r="13872" spans="1:1" x14ac:dyDescent="0.2">
      <c r="A13872" s="2"/>
    </row>
    <row r="13873" spans="1:1" x14ac:dyDescent="0.2">
      <c r="A13873" s="2"/>
    </row>
    <row r="13874" spans="1:1" x14ac:dyDescent="0.2">
      <c r="A13874" s="2"/>
    </row>
    <row r="13875" spans="1:1" x14ac:dyDescent="0.2">
      <c r="A13875" s="2"/>
    </row>
    <row r="13876" spans="1:1" x14ac:dyDescent="0.2">
      <c r="A13876" s="2"/>
    </row>
    <row r="13877" spans="1:1" x14ac:dyDescent="0.2">
      <c r="A13877" s="2"/>
    </row>
    <row r="13878" spans="1:1" x14ac:dyDescent="0.2">
      <c r="A13878" s="2"/>
    </row>
    <row r="13879" spans="1:1" x14ac:dyDescent="0.2">
      <c r="A13879" s="2"/>
    </row>
    <row r="13880" spans="1:1" x14ac:dyDescent="0.2">
      <c r="A13880" s="2"/>
    </row>
    <row r="13881" spans="1:1" x14ac:dyDescent="0.2">
      <c r="A13881" s="2"/>
    </row>
    <row r="13882" spans="1:1" x14ac:dyDescent="0.2">
      <c r="A13882" s="2"/>
    </row>
    <row r="13883" spans="1:1" x14ac:dyDescent="0.2">
      <c r="A13883" s="2"/>
    </row>
    <row r="13884" spans="1:1" x14ac:dyDescent="0.2">
      <c r="A13884" s="2"/>
    </row>
    <row r="13885" spans="1:1" x14ac:dyDescent="0.2">
      <c r="A13885" s="2"/>
    </row>
    <row r="13886" spans="1:1" x14ac:dyDescent="0.2">
      <c r="A13886" s="2"/>
    </row>
    <row r="13887" spans="1:1" x14ac:dyDescent="0.2">
      <c r="A13887" s="2"/>
    </row>
    <row r="13888" spans="1:1" x14ac:dyDescent="0.2">
      <c r="A13888" s="2"/>
    </row>
    <row r="13889" spans="1:1" x14ac:dyDescent="0.2">
      <c r="A13889" s="2"/>
    </row>
    <row r="13890" spans="1:1" x14ac:dyDescent="0.2">
      <c r="A13890" s="2"/>
    </row>
    <row r="13891" spans="1:1" x14ac:dyDescent="0.2">
      <c r="A13891" s="2"/>
    </row>
    <row r="13892" spans="1:1" x14ac:dyDescent="0.2">
      <c r="A13892" s="2"/>
    </row>
    <row r="13893" spans="1:1" x14ac:dyDescent="0.2">
      <c r="A13893" s="2"/>
    </row>
    <row r="13894" spans="1:1" x14ac:dyDescent="0.2">
      <c r="A13894" s="2"/>
    </row>
    <row r="13895" spans="1:1" x14ac:dyDescent="0.2">
      <c r="A13895" s="2"/>
    </row>
    <row r="13896" spans="1:1" x14ac:dyDescent="0.2">
      <c r="A13896" s="2"/>
    </row>
    <row r="13897" spans="1:1" x14ac:dyDescent="0.2">
      <c r="A13897" s="2"/>
    </row>
    <row r="13898" spans="1:1" x14ac:dyDescent="0.2">
      <c r="A13898" s="2"/>
    </row>
    <row r="13899" spans="1:1" x14ac:dyDescent="0.2">
      <c r="A13899" s="2"/>
    </row>
    <row r="13900" spans="1:1" x14ac:dyDescent="0.2">
      <c r="A13900" s="2"/>
    </row>
    <row r="13901" spans="1:1" x14ac:dyDescent="0.2">
      <c r="A13901" s="2"/>
    </row>
    <row r="13902" spans="1:1" x14ac:dyDescent="0.2">
      <c r="A13902" s="2"/>
    </row>
    <row r="13903" spans="1:1" x14ac:dyDescent="0.2">
      <c r="A13903" s="2"/>
    </row>
    <row r="13904" spans="1:1" x14ac:dyDescent="0.2">
      <c r="A13904" s="2"/>
    </row>
    <row r="13905" spans="1:1" x14ac:dyDescent="0.2">
      <c r="A13905" s="2"/>
    </row>
    <row r="13906" spans="1:1" x14ac:dyDescent="0.2">
      <c r="A13906" s="2"/>
    </row>
    <row r="13907" spans="1:1" x14ac:dyDescent="0.2">
      <c r="A13907" s="2"/>
    </row>
    <row r="13908" spans="1:1" x14ac:dyDescent="0.2">
      <c r="A13908" s="2"/>
    </row>
    <row r="13909" spans="1:1" x14ac:dyDescent="0.2">
      <c r="A13909" s="2"/>
    </row>
    <row r="13910" spans="1:1" x14ac:dyDescent="0.2">
      <c r="A13910" s="2"/>
    </row>
    <row r="13911" spans="1:1" x14ac:dyDescent="0.2">
      <c r="A13911" s="2"/>
    </row>
    <row r="13912" spans="1:1" x14ac:dyDescent="0.2">
      <c r="A13912" s="2"/>
    </row>
    <row r="13913" spans="1:1" x14ac:dyDescent="0.2">
      <c r="A13913" s="2"/>
    </row>
    <row r="13914" spans="1:1" x14ac:dyDescent="0.2">
      <c r="A13914" s="2"/>
    </row>
    <row r="13915" spans="1:1" x14ac:dyDescent="0.2">
      <c r="A13915" s="2"/>
    </row>
    <row r="13916" spans="1:1" x14ac:dyDescent="0.2">
      <c r="A13916" s="2"/>
    </row>
    <row r="13917" spans="1:1" x14ac:dyDescent="0.2">
      <c r="A13917" s="2"/>
    </row>
    <row r="13918" spans="1:1" x14ac:dyDescent="0.2">
      <c r="A13918" s="2"/>
    </row>
    <row r="13919" spans="1:1" x14ac:dyDescent="0.2">
      <c r="A13919" s="2"/>
    </row>
    <row r="13920" spans="1:1" x14ac:dyDescent="0.2">
      <c r="A13920" s="2"/>
    </row>
    <row r="13921" spans="1:1" x14ac:dyDescent="0.2">
      <c r="A13921" s="2"/>
    </row>
    <row r="13922" spans="1:1" x14ac:dyDescent="0.2">
      <c r="A13922" s="2"/>
    </row>
    <row r="13923" spans="1:1" x14ac:dyDescent="0.2">
      <c r="A13923" s="2"/>
    </row>
    <row r="13924" spans="1:1" x14ac:dyDescent="0.2">
      <c r="A13924" s="2"/>
    </row>
    <row r="13925" spans="1:1" x14ac:dyDescent="0.2">
      <c r="A13925" s="2"/>
    </row>
    <row r="13926" spans="1:1" x14ac:dyDescent="0.2">
      <c r="A13926" s="2"/>
    </row>
    <row r="13927" spans="1:1" x14ac:dyDescent="0.2">
      <c r="A13927" s="2"/>
    </row>
    <row r="13928" spans="1:1" x14ac:dyDescent="0.2">
      <c r="A13928" s="2"/>
    </row>
    <row r="13929" spans="1:1" x14ac:dyDescent="0.2">
      <c r="A13929" s="2"/>
    </row>
    <row r="13930" spans="1:1" x14ac:dyDescent="0.2">
      <c r="A13930" s="2"/>
    </row>
    <row r="13931" spans="1:1" x14ac:dyDescent="0.2">
      <c r="A13931" s="2"/>
    </row>
    <row r="13932" spans="1:1" x14ac:dyDescent="0.2">
      <c r="A13932" s="2"/>
    </row>
    <row r="13933" spans="1:1" x14ac:dyDescent="0.2">
      <c r="A13933" s="2"/>
    </row>
    <row r="13934" spans="1:1" x14ac:dyDescent="0.2">
      <c r="A13934" s="2"/>
    </row>
    <row r="13935" spans="1:1" x14ac:dyDescent="0.2">
      <c r="A13935" s="2"/>
    </row>
    <row r="13936" spans="1:1" x14ac:dyDescent="0.2">
      <c r="A13936" s="2"/>
    </row>
    <row r="13937" spans="1:1" x14ac:dyDescent="0.2">
      <c r="A13937" s="2"/>
    </row>
    <row r="13938" spans="1:1" x14ac:dyDescent="0.2">
      <c r="A13938" s="2"/>
    </row>
    <row r="13939" spans="1:1" x14ac:dyDescent="0.2">
      <c r="A13939" s="2"/>
    </row>
    <row r="13940" spans="1:1" x14ac:dyDescent="0.2">
      <c r="A13940" s="2"/>
    </row>
    <row r="13941" spans="1:1" x14ac:dyDescent="0.2">
      <c r="A13941" s="2"/>
    </row>
    <row r="13942" spans="1:1" x14ac:dyDescent="0.2">
      <c r="A13942" s="2"/>
    </row>
    <row r="13943" spans="1:1" x14ac:dyDescent="0.2">
      <c r="A13943" s="2"/>
    </row>
    <row r="13944" spans="1:1" x14ac:dyDescent="0.2">
      <c r="A13944" s="2"/>
    </row>
    <row r="13945" spans="1:1" x14ac:dyDescent="0.2">
      <c r="A13945" s="2"/>
    </row>
    <row r="13946" spans="1:1" x14ac:dyDescent="0.2">
      <c r="A13946" s="2"/>
    </row>
    <row r="13947" spans="1:1" x14ac:dyDescent="0.2">
      <c r="A13947" s="2"/>
    </row>
    <row r="13948" spans="1:1" x14ac:dyDescent="0.2">
      <c r="A13948" s="2"/>
    </row>
    <row r="13949" spans="1:1" x14ac:dyDescent="0.2">
      <c r="A13949" s="2"/>
    </row>
    <row r="13950" spans="1:1" x14ac:dyDescent="0.2">
      <c r="A13950" s="2"/>
    </row>
    <row r="13951" spans="1:1" x14ac:dyDescent="0.2">
      <c r="A13951" s="2"/>
    </row>
    <row r="13952" spans="1:1" x14ac:dyDescent="0.2">
      <c r="A13952" s="2"/>
    </row>
    <row r="13953" spans="1:1" x14ac:dyDescent="0.2">
      <c r="A13953" s="2"/>
    </row>
    <row r="13954" spans="1:1" x14ac:dyDescent="0.2">
      <c r="A13954" s="2"/>
    </row>
    <row r="13955" spans="1:1" x14ac:dyDescent="0.2">
      <c r="A13955" s="2"/>
    </row>
    <row r="13956" spans="1:1" x14ac:dyDescent="0.2">
      <c r="A13956" s="2"/>
    </row>
    <row r="13957" spans="1:1" x14ac:dyDescent="0.2">
      <c r="A13957" s="2"/>
    </row>
    <row r="13958" spans="1:1" x14ac:dyDescent="0.2">
      <c r="A13958" s="2"/>
    </row>
    <row r="13959" spans="1:1" x14ac:dyDescent="0.2">
      <c r="A13959" s="2"/>
    </row>
    <row r="13960" spans="1:1" x14ac:dyDescent="0.2">
      <c r="A13960" s="2"/>
    </row>
    <row r="13961" spans="1:1" x14ac:dyDescent="0.2">
      <c r="A13961" s="2"/>
    </row>
    <row r="13962" spans="1:1" x14ac:dyDescent="0.2">
      <c r="A13962" s="2"/>
    </row>
    <row r="13963" spans="1:1" x14ac:dyDescent="0.2">
      <c r="A13963" s="2"/>
    </row>
    <row r="13964" spans="1:1" x14ac:dyDescent="0.2">
      <c r="A13964" s="2"/>
    </row>
    <row r="13965" spans="1:1" x14ac:dyDescent="0.2">
      <c r="A13965" s="2"/>
    </row>
    <row r="13966" spans="1:1" x14ac:dyDescent="0.2">
      <c r="A13966" s="2"/>
    </row>
    <row r="13967" spans="1:1" x14ac:dyDescent="0.2">
      <c r="A13967" s="2"/>
    </row>
    <row r="13968" spans="1:1" x14ac:dyDescent="0.2">
      <c r="A13968" s="2"/>
    </row>
    <row r="13969" spans="1:1" x14ac:dyDescent="0.2">
      <c r="A13969" s="2"/>
    </row>
    <row r="13970" spans="1:1" x14ac:dyDescent="0.2">
      <c r="A13970" s="2"/>
    </row>
    <row r="13971" spans="1:1" x14ac:dyDescent="0.2">
      <c r="A13971" s="2"/>
    </row>
    <row r="13972" spans="1:1" x14ac:dyDescent="0.2">
      <c r="A13972" s="2"/>
    </row>
    <row r="13973" spans="1:1" x14ac:dyDescent="0.2">
      <c r="A13973" s="2"/>
    </row>
    <row r="13974" spans="1:1" x14ac:dyDescent="0.2">
      <c r="A13974" s="2"/>
    </row>
    <row r="13975" spans="1:1" x14ac:dyDescent="0.2">
      <c r="A13975" s="2"/>
    </row>
    <row r="13976" spans="1:1" x14ac:dyDescent="0.2">
      <c r="A13976" s="2"/>
    </row>
    <row r="13977" spans="1:1" x14ac:dyDescent="0.2">
      <c r="A13977" s="2"/>
    </row>
    <row r="13978" spans="1:1" x14ac:dyDescent="0.2">
      <c r="A13978" s="2"/>
    </row>
    <row r="13979" spans="1:1" x14ac:dyDescent="0.2">
      <c r="A13979" s="2"/>
    </row>
    <row r="13980" spans="1:1" x14ac:dyDescent="0.2">
      <c r="A13980" s="2"/>
    </row>
    <row r="13981" spans="1:1" x14ac:dyDescent="0.2">
      <c r="A13981" s="2"/>
    </row>
    <row r="13982" spans="1:1" x14ac:dyDescent="0.2">
      <c r="A13982" s="2"/>
    </row>
    <row r="13983" spans="1:1" x14ac:dyDescent="0.2">
      <c r="A13983" s="2"/>
    </row>
    <row r="13984" spans="1:1" x14ac:dyDescent="0.2">
      <c r="A13984" s="2"/>
    </row>
    <row r="13985" spans="1:1" x14ac:dyDescent="0.2">
      <c r="A13985" s="2"/>
    </row>
    <row r="13986" spans="1:1" x14ac:dyDescent="0.2">
      <c r="A13986" s="2"/>
    </row>
    <row r="13987" spans="1:1" x14ac:dyDescent="0.2">
      <c r="A13987" s="2"/>
    </row>
    <row r="13988" spans="1:1" x14ac:dyDescent="0.2">
      <c r="A13988" s="2"/>
    </row>
    <row r="13989" spans="1:1" x14ac:dyDescent="0.2">
      <c r="A13989" s="2"/>
    </row>
    <row r="13990" spans="1:1" x14ac:dyDescent="0.2">
      <c r="A13990" s="2"/>
    </row>
    <row r="13991" spans="1:1" x14ac:dyDescent="0.2">
      <c r="A13991" s="2"/>
    </row>
    <row r="13992" spans="1:1" x14ac:dyDescent="0.2">
      <c r="A13992" s="2"/>
    </row>
    <row r="13993" spans="1:1" x14ac:dyDescent="0.2">
      <c r="A13993" s="2"/>
    </row>
    <row r="13994" spans="1:1" x14ac:dyDescent="0.2">
      <c r="A13994" s="2"/>
    </row>
    <row r="13995" spans="1:1" x14ac:dyDescent="0.2">
      <c r="A13995" s="2"/>
    </row>
    <row r="13996" spans="1:1" x14ac:dyDescent="0.2">
      <c r="A13996" s="2"/>
    </row>
    <row r="13997" spans="1:1" x14ac:dyDescent="0.2">
      <c r="A13997" s="2"/>
    </row>
    <row r="13998" spans="1:1" x14ac:dyDescent="0.2">
      <c r="A13998" s="2"/>
    </row>
    <row r="13999" spans="1:1" x14ac:dyDescent="0.2">
      <c r="A13999" s="2"/>
    </row>
    <row r="14000" spans="1:1" x14ac:dyDescent="0.2">
      <c r="A14000" s="2"/>
    </row>
    <row r="14001" spans="1:1" x14ac:dyDescent="0.2">
      <c r="A14001" s="2"/>
    </row>
    <row r="14002" spans="1:1" x14ac:dyDescent="0.2">
      <c r="A14002" s="2"/>
    </row>
    <row r="14003" spans="1:1" x14ac:dyDescent="0.2">
      <c r="A14003" s="2"/>
    </row>
    <row r="14004" spans="1:1" x14ac:dyDescent="0.2">
      <c r="A14004" s="2"/>
    </row>
    <row r="14005" spans="1:1" x14ac:dyDescent="0.2">
      <c r="A14005" s="2"/>
    </row>
    <row r="14006" spans="1:1" x14ac:dyDescent="0.2">
      <c r="A14006" s="2"/>
    </row>
    <row r="14007" spans="1:1" x14ac:dyDescent="0.2">
      <c r="A14007" s="2"/>
    </row>
    <row r="14008" spans="1:1" x14ac:dyDescent="0.2">
      <c r="A14008" s="2"/>
    </row>
    <row r="14009" spans="1:1" x14ac:dyDescent="0.2">
      <c r="A14009" s="2"/>
    </row>
    <row r="14010" spans="1:1" x14ac:dyDescent="0.2">
      <c r="A14010" s="2"/>
    </row>
    <row r="14011" spans="1:1" x14ac:dyDescent="0.2">
      <c r="A14011" s="2"/>
    </row>
    <row r="14012" spans="1:1" x14ac:dyDescent="0.2">
      <c r="A14012" s="2"/>
    </row>
    <row r="14013" spans="1:1" x14ac:dyDescent="0.2">
      <c r="A14013" s="2"/>
    </row>
    <row r="14014" spans="1:1" x14ac:dyDescent="0.2">
      <c r="A14014" s="2"/>
    </row>
    <row r="14015" spans="1:1" x14ac:dyDescent="0.2">
      <c r="A14015" s="2"/>
    </row>
    <row r="14016" spans="1:1" x14ac:dyDescent="0.2">
      <c r="A14016" s="2"/>
    </row>
    <row r="14017" spans="1:1" x14ac:dyDescent="0.2">
      <c r="A14017" s="2"/>
    </row>
    <row r="14018" spans="1:1" x14ac:dyDescent="0.2">
      <c r="A14018" s="2"/>
    </row>
    <row r="14019" spans="1:1" x14ac:dyDescent="0.2">
      <c r="A14019" s="2"/>
    </row>
    <row r="14020" spans="1:1" x14ac:dyDescent="0.2">
      <c r="A14020" s="2"/>
    </row>
    <row r="14021" spans="1:1" x14ac:dyDescent="0.2">
      <c r="A14021" s="2"/>
    </row>
    <row r="14022" spans="1:1" x14ac:dyDescent="0.2">
      <c r="A14022" s="2"/>
    </row>
    <row r="14023" spans="1:1" x14ac:dyDescent="0.2">
      <c r="A14023" s="2"/>
    </row>
    <row r="14024" spans="1:1" x14ac:dyDescent="0.2">
      <c r="A14024" s="2"/>
    </row>
    <row r="14025" spans="1:1" x14ac:dyDescent="0.2">
      <c r="A14025" s="2"/>
    </row>
    <row r="14026" spans="1:1" x14ac:dyDescent="0.2">
      <c r="A14026" s="2"/>
    </row>
    <row r="14027" spans="1:1" x14ac:dyDescent="0.2">
      <c r="A14027" s="2"/>
    </row>
    <row r="14028" spans="1:1" x14ac:dyDescent="0.2">
      <c r="A14028" s="2"/>
    </row>
    <row r="14029" spans="1:1" x14ac:dyDescent="0.2">
      <c r="A14029" s="2"/>
    </row>
    <row r="14030" spans="1:1" x14ac:dyDescent="0.2">
      <c r="A14030" s="2"/>
    </row>
    <row r="14031" spans="1:1" x14ac:dyDescent="0.2">
      <c r="A14031" s="2"/>
    </row>
    <row r="14032" spans="1:1" x14ac:dyDescent="0.2">
      <c r="A14032" s="2"/>
    </row>
    <row r="14033" spans="1:1" x14ac:dyDescent="0.2">
      <c r="A14033" s="2"/>
    </row>
    <row r="14034" spans="1:1" x14ac:dyDescent="0.2">
      <c r="A14034" s="2"/>
    </row>
    <row r="14035" spans="1:1" x14ac:dyDescent="0.2">
      <c r="A14035" s="2"/>
    </row>
    <row r="14036" spans="1:1" x14ac:dyDescent="0.2">
      <c r="A14036" s="2"/>
    </row>
    <row r="14037" spans="1:1" x14ac:dyDescent="0.2">
      <c r="A14037" s="2"/>
    </row>
    <row r="14038" spans="1:1" x14ac:dyDescent="0.2">
      <c r="A14038" s="2"/>
    </row>
    <row r="14039" spans="1:1" x14ac:dyDescent="0.2">
      <c r="A14039" s="2"/>
    </row>
    <row r="14040" spans="1:1" x14ac:dyDescent="0.2">
      <c r="A14040" s="2"/>
    </row>
    <row r="14041" spans="1:1" x14ac:dyDescent="0.2">
      <c r="A14041" s="2"/>
    </row>
    <row r="14042" spans="1:1" x14ac:dyDescent="0.2">
      <c r="A14042" s="2"/>
    </row>
    <row r="14043" spans="1:1" x14ac:dyDescent="0.2">
      <c r="A14043" s="2"/>
    </row>
    <row r="14044" spans="1:1" x14ac:dyDescent="0.2">
      <c r="A14044" s="2"/>
    </row>
    <row r="14045" spans="1:1" x14ac:dyDescent="0.2">
      <c r="A14045" s="2"/>
    </row>
    <row r="14046" spans="1:1" x14ac:dyDescent="0.2">
      <c r="A14046" s="2"/>
    </row>
    <row r="14047" spans="1:1" x14ac:dyDescent="0.2">
      <c r="A14047" s="2"/>
    </row>
    <row r="14048" spans="1:1" x14ac:dyDescent="0.2">
      <c r="A14048" s="2"/>
    </row>
    <row r="14049" spans="1:1" x14ac:dyDescent="0.2">
      <c r="A14049" s="2"/>
    </row>
    <row r="14050" spans="1:1" x14ac:dyDescent="0.2">
      <c r="A14050" s="2"/>
    </row>
    <row r="14051" spans="1:1" x14ac:dyDescent="0.2">
      <c r="A14051" s="2"/>
    </row>
    <row r="14052" spans="1:1" x14ac:dyDescent="0.2">
      <c r="A14052" s="2"/>
    </row>
    <row r="14053" spans="1:1" x14ac:dyDescent="0.2">
      <c r="A14053" s="2"/>
    </row>
    <row r="14054" spans="1:1" x14ac:dyDescent="0.2">
      <c r="A14054" s="2"/>
    </row>
    <row r="14055" spans="1:1" x14ac:dyDescent="0.2">
      <c r="A14055" s="2"/>
    </row>
    <row r="14056" spans="1:1" x14ac:dyDescent="0.2">
      <c r="A14056" s="2"/>
    </row>
    <row r="14057" spans="1:1" x14ac:dyDescent="0.2">
      <c r="A14057" s="2"/>
    </row>
    <row r="14058" spans="1:1" x14ac:dyDescent="0.2">
      <c r="A14058" s="2"/>
    </row>
    <row r="14059" spans="1:1" x14ac:dyDescent="0.2">
      <c r="A14059" s="2"/>
    </row>
    <row r="14060" spans="1:1" x14ac:dyDescent="0.2">
      <c r="A14060" s="2"/>
    </row>
    <row r="14061" spans="1:1" x14ac:dyDescent="0.2">
      <c r="A14061" s="2"/>
    </row>
    <row r="14062" spans="1:1" x14ac:dyDescent="0.2">
      <c r="A14062" s="2"/>
    </row>
    <row r="14063" spans="1:1" x14ac:dyDescent="0.2">
      <c r="A14063" s="2"/>
    </row>
    <row r="14064" spans="1:1" x14ac:dyDescent="0.2">
      <c r="A14064" s="2"/>
    </row>
    <row r="14065" spans="1:1" x14ac:dyDescent="0.2">
      <c r="A14065" s="2"/>
    </row>
    <row r="14066" spans="1:1" x14ac:dyDescent="0.2">
      <c r="A14066" s="2"/>
    </row>
    <row r="14067" spans="1:1" x14ac:dyDescent="0.2">
      <c r="A14067" s="2"/>
    </row>
    <row r="14068" spans="1:1" x14ac:dyDescent="0.2">
      <c r="A14068" s="2"/>
    </row>
    <row r="14069" spans="1:1" x14ac:dyDescent="0.2">
      <c r="A14069" s="2"/>
    </row>
    <row r="14070" spans="1:1" x14ac:dyDescent="0.2">
      <c r="A14070" s="2"/>
    </row>
    <row r="14071" spans="1:1" x14ac:dyDescent="0.2">
      <c r="A14071" s="2"/>
    </row>
    <row r="14072" spans="1:1" x14ac:dyDescent="0.2">
      <c r="A14072" s="2"/>
    </row>
    <row r="14073" spans="1:1" x14ac:dyDescent="0.2">
      <c r="A14073" s="2"/>
    </row>
    <row r="14074" spans="1:1" x14ac:dyDescent="0.2">
      <c r="A14074" s="2"/>
    </row>
    <row r="14075" spans="1:1" x14ac:dyDescent="0.2">
      <c r="A14075" s="2"/>
    </row>
    <row r="14076" spans="1:1" x14ac:dyDescent="0.2">
      <c r="A14076" s="2"/>
    </row>
    <row r="14077" spans="1:1" x14ac:dyDescent="0.2">
      <c r="A14077" s="2"/>
    </row>
    <row r="14078" spans="1:1" x14ac:dyDescent="0.2">
      <c r="A14078" s="2"/>
    </row>
    <row r="14079" spans="1:1" x14ac:dyDescent="0.2">
      <c r="A14079" s="2"/>
    </row>
    <row r="14080" spans="1:1" x14ac:dyDescent="0.2">
      <c r="A14080" s="2"/>
    </row>
    <row r="14081" spans="1:1" x14ac:dyDescent="0.2">
      <c r="A14081" s="2"/>
    </row>
    <row r="14082" spans="1:1" x14ac:dyDescent="0.2">
      <c r="A14082" s="2"/>
    </row>
    <row r="14083" spans="1:1" x14ac:dyDescent="0.2">
      <c r="A14083" s="2"/>
    </row>
    <row r="14084" spans="1:1" x14ac:dyDescent="0.2">
      <c r="A14084" s="2"/>
    </row>
    <row r="14085" spans="1:1" x14ac:dyDescent="0.2">
      <c r="A14085" s="2"/>
    </row>
    <row r="14086" spans="1:1" x14ac:dyDescent="0.2">
      <c r="A14086" s="2"/>
    </row>
    <row r="14087" spans="1:1" x14ac:dyDescent="0.2">
      <c r="A14087" s="2"/>
    </row>
    <row r="14088" spans="1:1" x14ac:dyDescent="0.2">
      <c r="A14088" s="2"/>
    </row>
    <row r="14089" spans="1:1" x14ac:dyDescent="0.2">
      <c r="A14089" s="2"/>
    </row>
    <row r="14090" spans="1:1" x14ac:dyDescent="0.2">
      <c r="A14090" s="2"/>
    </row>
    <row r="14091" spans="1:1" x14ac:dyDescent="0.2">
      <c r="A14091" s="2"/>
    </row>
    <row r="14092" spans="1:1" x14ac:dyDescent="0.2">
      <c r="A14092" s="2"/>
    </row>
    <row r="14093" spans="1:1" x14ac:dyDescent="0.2">
      <c r="A14093" s="2"/>
    </row>
    <row r="14094" spans="1:1" x14ac:dyDescent="0.2">
      <c r="A14094" s="2"/>
    </row>
    <row r="14095" spans="1:1" x14ac:dyDescent="0.2">
      <c r="A14095" s="2"/>
    </row>
    <row r="14096" spans="1:1" x14ac:dyDescent="0.2">
      <c r="A14096" s="2"/>
    </row>
    <row r="14097" spans="1:1" x14ac:dyDescent="0.2">
      <c r="A14097" s="2"/>
    </row>
    <row r="14098" spans="1:1" x14ac:dyDescent="0.2">
      <c r="A14098" s="2"/>
    </row>
    <row r="14099" spans="1:1" x14ac:dyDescent="0.2">
      <c r="A14099" s="2"/>
    </row>
    <row r="14100" spans="1:1" x14ac:dyDescent="0.2">
      <c r="A14100" s="2"/>
    </row>
    <row r="14101" spans="1:1" x14ac:dyDescent="0.2">
      <c r="A14101" s="2"/>
    </row>
    <row r="14102" spans="1:1" x14ac:dyDescent="0.2">
      <c r="A14102" s="2"/>
    </row>
    <row r="14103" spans="1:1" x14ac:dyDescent="0.2">
      <c r="A14103" s="2"/>
    </row>
    <row r="14104" spans="1:1" x14ac:dyDescent="0.2">
      <c r="A14104" s="2"/>
    </row>
    <row r="14105" spans="1:1" x14ac:dyDescent="0.2">
      <c r="A14105" s="2"/>
    </row>
    <row r="14106" spans="1:1" x14ac:dyDescent="0.2">
      <c r="A14106" s="2"/>
    </row>
    <row r="14107" spans="1:1" x14ac:dyDescent="0.2">
      <c r="A14107" s="2"/>
    </row>
    <row r="14108" spans="1:1" x14ac:dyDescent="0.2">
      <c r="A14108" s="2"/>
    </row>
    <row r="14109" spans="1:1" x14ac:dyDescent="0.2">
      <c r="A14109" s="2"/>
    </row>
    <row r="14110" spans="1:1" x14ac:dyDescent="0.2">
      <c r="A14110" s="2"/>
    </row>
    <row r="14111" spans="1:1" x14ac:dyDescent="0.2">
      <c r="A14111" s="2"/>
    </row>
    <row r="14112" spans="1:1" x14ac:dyDescent="0.2">
      <c r="A14112" s="2"/>
    </row>
    <row r="14113" spans="1:1" x14ac:dyDescent="0.2">
      <c r="A14113" s="2"/>
    </row>
    <row r="14114" spans="1:1" x14ac:dyDescent="0.2">
      <c r="A14114" s="2"/>
    </row>
    <row r="14115" spans="1:1" x14ac:dyDescent="0.2">
      <c r="A14115" s="2"/>
    </row>
    <row r="14116" spans="1:1" x14ac:dyDescent="0.2">
      <c r="A14116" s="2"/>
    </row>
    <row r="14117" spans="1:1" x14ac:dyDescent="0.2">
      <c r="A14117" s="2"/>
    </row>
    <row r="14118" spans="1:1" x14ac:dyDescent="0.2">
      <c r="A14118" s="2"/>
    </row>
    <row r="14119" spans="1:1" x14ac:dyDescent="0.2">
      <c r="A14119" s="2"/>
    </row>
    <row r="14120" spans="1:1" x14ac:dyDescent="0.2">
      <c r="A14120" s="2"/>
    </row>
    <row r="14121" spans="1:1" x14ac:dyDescent="0.2">
      <c r="A14121" s="2"/>
    </row>
    <row r="14122" spans="1:1" x14ac:dyDescent="0.2">
      <c r="A14122" s="2"/>
    </row>
    <row r="14123" spans="1:1" x14ac:dyDescent="0.2">
      <c r="A14123" s="2"/>
    </row>
    <row r="14124" spans="1:1" x14ac:dyDescent="0.2">
      <c r="A14124" s="2"/>
    </row>
    <row r="14125" spans="1:1" x14ac:dyDescent="0.2">
      <c r="A14125" s="2"/>
    </row>
    <row r="14126" spans="1:1" x14ac:dyDescent="0.2">
      <c r="A14126" s="2"/>
    </row>
    <row r="14127" spans="1:1" x14ac:dyDescent="0.2">
      <c r="A14127" s="2"/>
    </row>
    <row r="14128" spans="1:1" x14ac:dyDescent="0.2">
      <c r="A14128" s="2"/>
    </row>
    <row r="14129" spans="1:1" x14ac:dyDescent="0.2">
      <c r="A14129" s="2"/>
    </row>
    <row r="14130" spans="1:1" x14ac:dyDescent="0.2">
      <c r="A14130" s="2"/>
    </row>
    <row r="14131" spans="1:1" x14ac:dyDescent="0.2">
      <c r="A14131" s="2"/>
    </row>
    <row r="14132" spans="1:1" x14ac:dyDescent="0.2">
      <c r="A14132" s="2"/>
    </row>
    <row r="14133" spans="1:1" x14ac:dyDescent="0.2">
      <c r="A14133" s="2"/>
    </row>
    <row r="14134" spans="1:1" x14ac:dyDescent="0.2">
      <c r="A14134" s="2"/>
    </row>
    <row r="14135" spans="1:1" x14ac:dyDescent="0.2">
      <c r="A14135" s="2"/>
    </row>
    <row r="14136" spans="1:1" x14ac:dyDescent="0.2">
      <c r="A14136" s="2"/>
    </row>
    <row r="14137" spans="1:1" x14ac:dyDescent="0.2">
      <c r="A14137" s="2"/>
    </row>
    <row r="14138" spans="1:1" x14ac:dyDescent="0.2">
      <c r="A14138" s="2"/>
    </row>
    <row r="14139" spans="1:1" x14ac:dyDescent="0.2">
      <c r="A14139" s="2"/>
    </row>
    <row r="14140" spans="1:1" x14ac:dyDescent="0.2">
      <c r="A14140" s="2"/>
    </row>
    <row r="14141" spans="1:1" x14ac:dyDescent="0.2">
      <c r="A14141" s="2"/>
    </row>
    <row r="14142" spans="1:1" x14ac:dyDescent="0.2">
      <c r="A14142" s="2"/>
    </row>
    <row r="14143" spans="1:1" x14ac:dyDescent="0.2">
      <c r="A14143" s="2"/>
    </row>
    <row r="14144" spans="1:1" x14ac:dyDescent="0.2">
      <c r="A14144" s="2"/>
    </row>
    <row r="14145" spans="1:1" x14ac:dyDescent="0.2">
      <c r="A14145" s="2"/>
    </row>
    <row r="14146" spans="1:1" x14ac:dyDescent="0.2">
      <c r="A14146" s="2"/>
    </row>
    <row r="14147" spans="1:1" x14ac:dyDescent="0.2">
      <c r="A14147" s="2"/>
    </row>
    <row r="14148" spans="1:1" x14ac:dyDescent="0.2">
      <c r="A14148" s="2"/>
    </row>
    <row r="14149" spans="1:1" x14ac:dyDescent="0.2">
      <c r="A14149" s="2"/>
    </row>
    <row r="14150" spans="1:1" x14ac:dyDescent="0.2">
      <c r="A14150" s="2"/>
    </row>
    <row r="14151" spans="1:1" x14ac:dyDescent="0.2">
      <c r="A14151" s="2"/>
    </row>
    <row r="14152" spans="1:1" x14ac:dyDescent="0.2">
      <c r="A14152" s="2"/>
    </row>
    <row r="14153" spans="1:1" x14ac:dyDescent="0.2">
      <c r="A14153" s="2"/>
    </row>
    <row r="14154" spans="1:1" x14ac:dyDescent="0.2">
      <c r="A14154" s="2"/>
    </row>
    <row r="14155" spans="1:1" x14ac:dyDescent="0.2">
      <c r="A14155" s="2"/>
    </row>
    <row r="14156" spans="1:1" x14ac:dyDescent="0.2">
      <c r="A14156" s="2"/>
    </row>
    <row r="14157" spans="1:1" x14ac:dyDescent="0.2">
      <c r="A14157" s="2"/>
    </row>
    <row r="14158" spans="1:1" x14ac:dyDescent="0.2">
      <c r="A14158" s="2"/>
    </row>
    <row r="14159" spans="1:1" x14ac:dyDescent="0.2">
      <c r="A14159" s="2"/>
    </row>
    <row r="14160" spans="1:1" x14ac:dyDescent="0.2">
      <c r="A14160" s="2"/>
    </row>
    <row r="14161" spans="1:1" x14ac:dyDescent="0.2">
      <c r="A14161" s="2"/>
    </row>
    <row r="14162" spans="1:1" x14ac:dyDescent="0.2">
      <c r="A14162" s="2"/>
    </row>
    <row r="14163" spans="1:1" x14ac:dyDescent="0.2">
      <c r="A14163" s="2"/>
    </row>
    <row r="14164" spans="1:1" x14ac:dyDescent="0.2">
      <c r="A14164" s="2"/>
    </row>
    <row r="14165" spans="1:1" x14ac:dyDescent="0.2">
      <c r="A14165" s="2"/>
    </row>
    <row r="14166" spans="1:1" x14ac:dyDescent="0.2">
      <c r="A14166" s="2"/>
    </row>
    <row r="14167" spans="1:1" x14ac:dyDescent="0.2">
      <c r="A14167" s="2"/>
    </row>
    <row r="14168" spans="1:1" x14ac:dyDescent="0.2">
      <c r="A14168" s="2"/>
    </row>
    <row r="14169" spans="1:1" x14ac:dyDescent="0.2">
      <c r="A14169" s="2"/>
    </row>
    <row r="14170" spans="1:1" x14ac:dyDescent="0.2">
      <c r="A14170" s="2"/>
    </row>
    <row r="14171" spans="1:1" x14ac:dyDescent="0.2">
      <c r="A14171" s="2"/>
    </row>
    <row r="14172" spans="1:1" x14ac:dyDescent="0.2">
      <c r="A14172" s="2"/>
    </row>
    <row r="14173" spans="1:1" x14ac:dyDescent="0.2">
      <c r="A14173" s="2"/>
    </row>
    <row r="14174" spans="1:1" x14ac:dyDescent="0.2">
      <c r="A14174" s="2"/>
    </row>
    <row r="14175" spans="1:1" x14ac:dyDescent="0.2">
      <c r="A14175" s="2"/>
    </row>
    <row r="14176" spans="1:1" x14ac:dyDescent="0.2">
      <c r="A14176" s="2"/>
    </row>
    <row r="14177" spans="1:1" x14ac:dyDescent="0.2">
      <c r="A14177" s="2"/>
    </row>
    <row r="14178" spans="1:1" x14ac:dyDescent="0.2">
      <c r="A14178" s="2"/>
    </row>
    <row r="14179" spans="1:1" x14ac:dyDescent="0.2">
      <c r="A14179" s="2"/>
    </row>
    <row r="14180" spans="1:1" x14ac:dyDescent="0.2">
      <c r="A14180" s="2"/>
    </row>
    <row r="14181" spans="1:1" x14ac:dyDescent="0.2">
      <c r="A14181" s="2"/>
    </row>
    <row r="14182" spans="1:1" x14ac:dyDescent="0.2">
      <c r="A14182" s="2"/>
    </row>
    <row r="14183" spans="1:1" x14ac:dyDescent="0.2">
      <c r="A14183" s="2"/>
    </row>
    <row r="14184" spans="1:1" x14ac:dyDescent="0.2">
      <c r="A14184" s="2"/>
    </row>
    <row r="14185" spans="1:1" x14ac:dyDescent="0.2">
      <c r="A14185" s="2"/>
    </row>
    <row r="14186" spans="1:1" x14ac:dyDescent="0.2">
      <c r="A14186" s="2"/>
    </row>
    <row r="14187" spans="1:1" x14ac:dyDescent="0.2">
      <c r="A14187" s="2"/>
    </row>
    <row r="14188" spans="1:1" x14ac:dyDescent="0.2">
      <c r="A14188" s="2"/>
    </row>
    <row r="14189" spans="1:1" x14ac:dyDescent="0.2">
      <c r="A14189" s="2"/>
    </row>
    <row r="14190" spans="1:1" x14ac:dyDescent="0.2">
      <c r="A14190" s="2"/>
    </row>
    <row r="14191" spans="1:1" x14ac:dyDescent="0.2">
      <c r="A14191" s="2"/>
    </row>
    <row r="14192" spans="1:1" x14ac:dyDescent="0.2">
      <c r="A14192" s="2"/>
    </row>
    <row r="14193" spans="1:1" x14ac:dyDescent="0.2">
      <c r="A14193" s="2"/>
    </row>
    <row r="14194" spans="1:1" x14ac:dyDescent="0.2">
      <c r="A14194" s="2"/>
    </row>
    <row r="14195" spans="1:1" x14ac:dyDescent="0.2">
      <c r="A14195" s="2"/>
    </row>
    <row r="14196" spans="1:1" x14ac:dyDescent="0.2">
      <c r="A14196" s="2"/>
    </row>
    <row r="14197" spans="1:1" x14ac:dyDescent="0.2">
      <c r="A14197" s="2"/>
    </row>
    <row r="14198" spans="1:1" x14ac:dyDescent="0.2">
      <c r="A14198" s="2"/>
    </row>
    <row r="14199" spans="1:1" x14ac:dyDescent="0.2">
      <c r="A14199" s="2"/>
    </row>
    <row r="14200" spans="1:1" x14ac:dyDescent="0.2">
      <c r="A14200" s="2"/>
    </row>
    <row r="14201" spans="1:1" x14ac:dyDescent="0.2">
      <c r="A14201" s="2"/>
    </row>
    <row r="14202" spans="1:1" x14ac:dyDescent="0.2">
      <c r="A14202" s="2"/>
    </row>
    <row r="14203" spans="1:1" x14ac:dyDescent="0.2">
      <c r="A14203" s="2"/>
    </row>
    <row r="14204" spans="1:1" x14ac:dyDescent="0.2">
      <c r="A14204" s="2"/>
    </row>
    <row r="14205" spans="1:1" x14ac:dyDescent="0.2">
      <c r="A14205" s="2"/>
    </row>
    <row r="14206" spans="1:1" x14ac:dyDescent="0.2">
      <c r="A14206" s="2"/>
    </row>
    <row r="14207" spans="1:1" x14ac:dyDescent="0.2">
      <c r="A14207" s="2"/>
    </row>
    <row r="14208" spans="1:1" x14ac:dyDescent="0.2">
      <c r="A14208" s="2"/>
    </row>
    <row r="14209" spans="1:1" x14ac:dyDescent="0.2">
      <c r="A14209" s="2"/>
    </row>
    <row r="14210" spans="1:1" x14ac:dyDescent="0.2">
      <c r="A14210" s="2"/>
    </row>
    <row r="14211" spans="1:1" x14ac:dyDescent="0.2">
      <c r="A14211" s="2"/>
    </row>
    <row r="14212" spans="1:1" x14ac:dyDescent="0.2">
      <c r="A14212" s="2"/>
    </row>
    <row r="14213" spans="1:1" x14ac:dyDescent="0.2">
      <c r="A14213" s="2"/>
    </row>
    <row r="14214" spans="1:1" x14ac:dyDescent="0.2">
      <c r="A14214" s="2"/>
    </row>
    <row r="14215" spans="1:1" x14ac:dyDescent="0.2">
      <c r="A14215" s="2"/>
    </row>
    <row r="14216" spans="1:1" x14ac:dyDescent="0.2">
      <c r="A14216" s="2"/>
    </row>
    <row r="14217" spans="1:1" x14ac:dyDescent="0.2">
      <c r="A14217" s="2"/>
    </row>
    <row r="14218" spans="1:1" x14ac:dyDescent="0.2">
      <c r="A14218" s="2"/>
    </row>
    <row r="14219" spans="1:1" x14ac:dyDescent="0.2">
      <c r="A14219" s="2"/>
    </row>
    <row r="14220" spans="1:1" x14ac:dyDescent="0.2">
      <c r="A14220" s="2"/>
    </row>
    <row r="14221" spans="1:1" x14ac:dyDescent="0.2">
      <c r="A14221" s="2"/>
    </row>
    <row r="14222" spans="1:1" x14ac:dyDescent="0.2">
      <c r="A14222" s="2"/>
    </row>
    <row r="14223" spans="1:1" x14ac:dyDescent="0.2">
      <c r="A14223" s="2"/>
    </row>
    <row r="14224" spans="1:1" x14ac:dyDescent="0.2">
      <c r="A14224" s="2"/>
    </row>
    <row r="14225" spans="1:1" x14ac:dyDescent="0.2">
      <c r="A14225" s="2"/>
    </row>
    <row r="14226" spans="1:1" x14ac:dyDescent="0.2">
      <c r="A14226" s="2"/>
    </row>
    <row r="14227" spans="1:1" x14ac:dyDescent="0.2">
      <c r="A14227" s="2"/>
    </row>
    <row r="14228" spans="1:1" x14ac:dyDescent="0.2">
      <c r="A14228" s="2"/>
    </row>
    <row r="14229" spans="1:1" x14ac:dyDescent="0.2">
      <c r="A14229" s="2"/>
    </row>
    <row r="14230" spans="1:1" x14ac:dyDescent="0.2">
      <c r="A14230" s="2"/>
    </row>
    <row r="14231" spans="1:1" x14ac:dyDescent="0.2">
      <c r="A14231" s="2"/>
    </row>
    <row r="14232" spans="1:1" x14ac:dyDescent="0.2">
      <c r="A14232" s="2"/>
    </row>
    <row r="14233" spans="1:1" x14ac:dyDescent="0.2">
      <c r="A14233" s="2"/>
    </row>
    <row r="14234" spans="1:1" x14ac:dyDescent="0.2">
      <c r="A14234" s="2"/>
    </row>
    <row r="14235" spans="1:1" x14ac:dyDescent="0.2">
      <c r="A14235" s="2"/>
    </row>
    <row r="14236" spans="1:1" x14ac:dyDescent="0.2">
      <c r="A14236" s="2"/>
    </row>
    <row r="14237" spans="1:1" x14ac:dyDescent="0.2">
      <c r="A14237" s="2"/>
    </row>
    <row r="14238" spans="1:1" x14ac:dyDescent="0.2">
      <c r="A14238" s="2"/>
    </row>
    <row r="14239" spans="1:1" x14ac:dyDescent="0.2">
      <c r="A14239" s="2"/>
    </row>
    <row r="14240" spans="1:1" x14ac:dyDescent="0.2">
      <c r="A14240" s="2"/>
    </row>
    <row r="14241" spans="1:1" x14ac:dyDescent="0.2">
      <c r="A14241" s="2"/>
    </row>
    <row r="14242" spans="1:1" x14ac:dyDescent="0.2">
      <c r="A14242" s="2"/>
    </row>
    <row r="14243" spans="1:1" x14ac:dyDescent="0.2">
      <c r="A14243" s="2"/>
    </row>
    <row r="14244" spans="1:1" x14ac:dyDescent="0.2">
      <c r="A14244" s="2"/>
    </row>
    <row r="14245" spans="1:1" x14ac:dyDescent="0.2">
      <c r="A14245" s="2"/>
    </row>
    <row r="14246" spans="1:1" x14ac:dyDescent="0.2">
      <c r="A14246" s="2"/>
    </row>
    <row r="14247" spans="1:1" x14ac:dyDescent="0.2">
      <c r="A14247" s="2"/>
    </row>
    <row r="14248" spans="1:1" x14ac:dyDescent="0.2">
      <c r="A14248" s="2"/>
    </row>
    <row r="14249" spans="1:1" x14ac:dyDescent="0.2">
      <c r="A14249" s="2"/>
    </row>
    <row r="14250" spans="1:1" x14ac:dyDescent="0.2">
      <c r="A14250" s="2"/>
    </row>
    <row r="14251" spans="1:1" x14ac:dyDescent="0.2">
      <c r="A14251" s="2"/>
    </row>
    <row r="14252" spans="1:1" x14ac:dyDescent="0.2">
      <c r="A14252" s="2"/>
    </row>
    <row r="14253" spans="1:1" x14ac:dyDescent="0.2">
      <c r="A14253" s="2"/>
    </row>
    <row r="14254" spans="1:1" x14ac:dyDescent="0.2">
      <c r="A14254" s="2"/>
    </row>
    <row r="14255" spans="1:1" x14ac:dyDescent="0.2">
      <c r="A14255" s="2"/>
    </row>
    <row r="14256" spans="1:1" x14ac:dyDescent="0.2">
      <c r="A14256" s="2"/>
    </row>
    <row r="14257" spans="1:1" x14ac:dyDescent="0.2">
      <c r="A14257" s="2"/>
    </row>
    <row r="14258" spans="1:1" x14ac:dyDescent="0.2">
      <c r="A14258" s="2"/>
    </row>
    <row r="14259" spans="1:1" x14ac:dyDescent="0.2">
      <c r="A14259" s="2"/>
    </row>
    <row r="14260" spans="1:1" x14ac:dyDescent="0.2">
      <c r="A14260" s="2"/>
    </row>
    <row r="14261" spans="1:1" x14ac:dyDescent="0.2">
      <c r="A14261" s="2"/>
    </row>
    <row r="14262" spans="1:1" x14ac:dyDescent="0.2">
      <c r="A14262" s="2"/>
    </row>
    <row r="14263" spans="1:1" x14ac:dyDescent="0.2">
      <c r="A14263" s="2"/>
    </row>
    <row r="14264" spans="1:1" x14ac:dyDescent="0.2">
      <c r="A14264" s="2"/>
    </row>
    <row r="14265" spans="1:1" x14ac:dyDescent="0.2">
      <c r="A14265" s="2"/>
    </row>
    <row r="14266" spans="1:1" x14ac:dyDescent="0.2">
      <c r="A14266" s="2"/>
    </row>
    <row r="14267" spans="1:1" x14ac:dyDescent="0.2">
      <c r="A14267" s="2"/>
    </row>
    <row r="14268" spans="1:1" x14ac:dyDescent="0.2">
      <c r="A14268" s="2"/>
    </row>
    <row r="14269" spans="1:1" x14ac:dyDescent="0.2">
      <c r="A14269" s="2"/>
    </row>
    <row r="14270" spans="1:1" x14ac:dyDescent="0.2">
      <c r="A14270" s="2"/>
    </row>
    <row r="14271" spans="1:1" x14ac:dyDescent="0.2">
      <c r="A14271" s="2"/>
    </row>
    <row r="14272" spans="1:1" x14ac:dyDescent="0.2">
      <c r="A14272" s="2"/>
    </row>
    <row r="14273" spans="1:1" x14ac:dyDescent="0.2">
      <c r="A14273" s="2"/>
    </row>
    <row r="14274" spans="1:1" x14ac:dyDescent="0.2">
      <c r="A14274" s="2"/>
    </row>
    <row r="14275" spans="1:1" x14ac:dyDescent="0.2">
      <c r="A14275" s="2"/>
    </row>
    <row r="14276" spans="1:1" x14ac:dyDescent="0.2">
      <c r="A14276" s="2"/>
    </row>
    <row r="14277" spans="1:1" x14ac:dyDescent="0.2">
      <c r="A14277" s="2"/>
    </row>
    <row r="14278" spans="1:1" x14ac:dyDescent="0.2">
      <c r="A14278" s="2"/>
    </row>
    <row r="14279" spans="1:1" x14ac:dyDescent="0.2">
      <c r="A14279" s="2"/>
    </row>
    <row r="14280" spans="1:1" x14ac:dyDescent="0.2">
      <c r="A14280" s="2"/>
    </row>
    <row r="14281" spans="1:1" x14ac:dyDescent="0.2">
      <c r="A14281" s="2"/>
    </row>
    <row r="14282" spans="1:1" x14ac:dyDescent="0.2">
      <c r="A14282" s="2"/>
    </row>
    <row r="14283" spans="1:1" x14ac:dyDescent="0.2">
      <c r="A14283" s="2"/>
    </row>
    <row r="14284" spans="1:1" x14ac:dyDescent="0.2">
      <c r="A14284" s="2"/>
    </row>
    <row r="14285" spans="1:1" x14ac:dyDescent="0.2">
      <c r="A14285" s="2"/>
    </row>
    <row r="14286" spans="1:1" x14ac:dyDescent="0.2">
      <c r="A14286" s="2"/>
    </row>
    <row r="14287" spans="1:1" x14ac:dyDescent="0.2">
      <c r="A14287" s="2"/>
    </row>
    <row r="14288" spans="1:1" x14ac:dyDescent="0.2">
      <c r="A14288" s="2"/>
    </row>
    <row r="14289" spans="1:1" x14ac:dyDescent="0.2">
      <c r="A14289" s="2"/>
    </row>
    <row r="14290" spans="1:1" x14ac:dyDescent="0.2">
      <c r="A14290" s="2"/>
    </row>
    <row r="14291" spans="1:1" x14ac:dyDescent="0.2">
      <c r="A14291" s="2"/>
    </row>
    <row r="14292" spans="1:1" x14ac:dyDescent="0.2">
      <c r="A14292" s="2"/>
    </row>
    <row r="14293" spans="1:1" x14ac:dyDescent="0.2">
      <c r="A14293" s="2"/>
    </row>
    <row r="14294" spans="1:1" x14ac:dyDescent="0.2">
      <c r="A14294" s="2"/>
    </row>
    <row r="14295" spans="1:1" x14ac:dyDescent="0.2">
      <c r="A14295" s="2"/>
    </row>
    <row r="14296" spans="1:1" x14ac:dyDescent="0.2">
      <c r="A14296" s="2"/>
    </row>
    <row r="14297" spans="1:1" x14ac:dyDescent="0.2">
      <c r="A14297" s="2"/>
    </row>
    <row r="14298" spans="1:1" x14ac:dyDescent="0.2">
      <c r="A14298" s="2"/>
    </row>
    <row r="14299" spans="1:1" x14ac:dyDescent="0.2">
      <c r="A14299" s="2"/>
    </row>
    <row r="14300" spans="1:1" x14ac:dyDescent="0.2">
      <c r="A14300" s="2"/>
    </row>
    <row r="14301" spans="1:1" x14ac:dyDescent="0.2">
      <c r="A14301" s="2"/>
    </row>
    <row r="14302" spans="1:1" x14ac:dyDescent="0.2">
      <c r="A14302" s="2"/>
    </row>
    <row r="14303" spans="1:1" x14ac:dyDescent="0.2">
      <c r="A14303" s="2"/>
    </row>
    <row r="14304" spans="1:1" x14ac:dyDescent="0.2">
      <c r="A14304" s="2"/>
    </row>
    <row r="14305" spans="1:1" x14ac:dyDescent="0.2">
      <c r="A14305" s="2"/>
    </row>
    <row r="14306" spans="1:1" x14ac:dyDescent="0.2">
      <c r="A14306" s="2"/>
    </row>
    <row r="14307" spans="1:1" x14ac:dyDescent="0.2">
      <c r="A14307" s="2"/>
    </row>
    <row r="14308" spans="1:1" x14ac:dyDescent="0.2">
      <c r="A14308" s="2"/>
    </row>
    <row r="14309" spans="1:1" x14ac:dyDescent="0.2">
      <c r="A14309" s="2"/>
    </row>
    <row r="14310" spans="1:1" x14ac:dyDescent="0.2">
      <c r="A14310" s="2"/>
    </row>
    <row r="14311" spans="1:1" x14ac:dyDescent="0.2">
      <c r="A14311" s="2"/>
    </row>
    <row r="14312" spans="1:1" x14ac:dyDescent="0.2">
      <c r="A14312" s="2"/>
    </row>
    <row r="14313" spans="1:1" x14ac:dyDescent="0.2">
      <c r="A14313" s="2"/>
    </row>
    <row r="14314" spans="1:1" x14ac:dyDescent="0.2">
      <c r="A14314" s="2"/>
    </row>
    <row r="14315" spans="1:1" x14ac:dyDescent="0.2">
      <c r="A14315" s="2"/>
    </row>
    <row r="14316" spans="1:1" x14ac:dyDescent="0.2">
      <c r="A14316" s="2"/>
    </row>
    <row r="14317" spans="1:1" x14ac:dyDescent="0.2">
      <c r="A14317" s="2"/>
    </row>
    <row r="14318" spans="1:1" x14ac:dyDescent="0.2">
      <c r="A14318" s="2"/>
    </row>
    <row r="14319" spans="1:1" x14ac:dyDescent="0.2">
      <c r="A14319" s="2"/>
    </row>
    <row r="14320" spans="1:1" x14ac:dyDescent="0.2">
      <c r="A14320" s="2"/>
    </row>
    <row r="14321" spans="1:1" x14ac:dyDescent="0.2">
      <c r="A14321" s="2"/>
    </row>
    <row r="14322" spans="1:1" x14ac:dyDescent="0.2">
      <c r="A14322" s="2"/>
    </row>
    <row r="14323" spans="1:1" x14ac:dyDescent="0.2">
      <c r="A14323" s="2"/>
    </row>
    <row r="14324" spans="1:1" x14ac:dyDescent="0.2">
      <c r="A14324" s="2"/>
    </row>
    <row r="14325" spans="1:1" x14ac:dyDescent="0.2">
      <c r="A14325" s="2"/>
    </row>
    <row r="14326" spans="1:1" x14ac:dyDescent="0.2">
      <c r="A14326" s="2"/>
    </row>
    <row r="14327" spans="1:1" x14ac:dyDescent="0.2">
      <c r="A14327" s="2"/>
    </row>
    <row r="14328" spans="1:1" x14ac:dyDescent="0.2">
      <c r="A14328" s="2"/>
    </row>
    <row r="14329" spans="1:1" x14ac:dyDescent="0.2">
      <c r="A14329" s="2"/>
    </row>
    <row r="14330" spans="1:1" x14ac:dyDescent="0.2">
      <c r="A14330" s="2"/>
    </row>
    <row r="14331" spans="1:1" x14ac:dyDescent="0.2">
      <c r="A14331" s="2"/>
    </row>
    <row r="14332" spans="1:1" x14ac:dyDescent="0.2">
      <c r="A14332" s="2"/>
    </row>
    <row r="14333" spans="1:1" x14ac:dyDescent="0.2">
      <c r="A14333" s="2"/>
    </row>
    <row r="14334" spans="1:1" x14ac:dyDescent="0.2">
      <c r="A14334" s="2"/>
    </row>
    <row r="14335" spans="1:1" x14ac:dyDescent="0.2">
      <c r="A14335" s="2"/>
    </row>
    <row r="14336" spans="1:1" x14ac:dyDescent="0.2">
      <c r="A14336" s="2"/>
    </row>
    <row r="14337" spans="1:1" x14ac:dyDescent="0.2">
      <c r="A14337" s="2"/>
    </row>
    <row r="14338" spans="1:1" x14ac:dyDescent="0.2">
      <c r="A14338" s="2"/>
    </row>
    <row r="14339" spans="1:1" x14ac:dyDescent="0.2">
      <c r="A14339" s="2"/>
    </row>
    <row r="14340" spans="1:1" x14ac:dyDescent="0.2">
      <c r="A14340" s="2"/>
    </row>
    <row r="14341" spans="1:1" x14ac:dyDescent="0.2">
      <c r="A14341" s="2"/>
    </row>
    <row r="14342" spans="1:1" x14ac:dyDescent="0.2">
      <c r="A14342" s="2"/>
    </row>
    <row r="14343" spans="1:1" x14ac:dyDescent="0.2">
      <c r="A14343" s="2"/>
    </row>
    <row r="14344" spans="1:1" x14ac:dyDescent="0.2">
      <c r="A14344" s="2"/>
    </row>
    <row r="14345" spans="1:1" x14ac:dyDescent="0.2">
      <c r="A14345" s="2"/>
    </row>
    <row r="14346" spans="1:1" x14ac:dyDescent="0.2">
      <c r="A14346" s="2"/>
    </row>
    <row r="14347" spans="1:1" x14ac:dyDescent="0.2">
      <c r="A14347" s="2"/>
    </row>
    <row r="14348" spans="1:1" x14ac:dyDescent="0.2">
      <c r="A14348" s="2"/>
    </row>
    <row r="14349" spans="1:1" x14ac:dyDescent="0.2">
      <c r="A14349" s="2"/>
    </row>
    <row r="14350" spans="1:1" x14ac:dyDescent="0.2">
      <c r="A14350" s="2"/>
    </row>
    <row r="14351" spans="1:1" x14ac:dyDescent="0.2">
      <c r="A14351" s="2"/>
    </row>
    <row r="14352" spans="1:1" x14ac:dyDescent="0.2">
      <c r="A14352" s="2"/>
    </row>
    <row r="14353" spans="1:1" x14ac:dyDescent="0.2">
      <c r="A14353" s="2"/>
    </row>
    <row r="14354" spans="1:1" x14ac:dyDescent="0.2">
      <c r="A14354" s="2"/>
    </row>
    <row r="14355" spans="1:1" x14ac:dyDescent="0.2">
      <c r="A14355" s="2"/>
    </row>
    <row r="14356" spans="1:1" x14ac:dyDescent="0.2">
      <c r="A14356" s="2"/>
    </row>
    <row r="14357" spans="1:1" x14ac:dyDescent="0.2">
      <c r="A14357" s="2"/>
    </row>
    <row r="14358" spans="1:1" x14ac:dyDescent="0.2">
      <c r="A14358" s="2"/>
    </row>
    <row r="14359" spans="1:1" x14ac:dyDescent="0.2">
      <c r="A14359" s="2"/>
    </row>
    <row r="14360" spans="1:1" x14ac:dyDescent="0.2">
      <c r="A14360" s="2"/>
    </row>
    <row r="14361" spans="1:1" x14ac:dyDescent="0.2">
      <c r="A14361" s="2"/>
    </row>
    <row r="14362" spans="1:1" x14ac:dyDescent="0.2">
      <c r="A14362" s="2"/>
    </row>
    <row r="14363" spans="1:1" x14ac:dyDescent="0.2">
      <c r="A14363" s="2"/>
    </row>
    <row r="14364" spans="1:1" x14ac:dyDescent="0.2">
      <c r="A14364" s="2"/>
    </row>
    <row r="14365" spans="1:1" x14ac:dyDescent="0.2">
      <c r="A14365" s="2"/>
    </row>
    <row r="14366" spans="1:1" x14ac:dyDescent="0.2">
      <c r="A14366" s="2"/>
    </row>
    <row r="14367" spans="1:1" x14ac:dyDescent="0.2">
      <c r="A14367" s="2"/>
    </row>
    <row r="14368" spans="1:1" x14ac:dyDescent="0.2">
      <c r="A14368" s="2"/>
    </row>
    <row r="14369" spans="1:1" x14ac:dyDescent="0.2">
      <c r="A14369" s="2"/>
    </row>
    <row r="14370" spans="1:1" x14ac:dyDescent="0.2">
      <c r="A14370" s="2"/>
    </row>
    <row r="14371" spans="1:1" x14ac:dyDescent="0.2">
      <c r="A14371" s="2"/>
    </row>
    <row r="14372" spans="1:1" x14ac:dyDescent="0.2">
      <c r="A14372" s="2"/>
    </row>
    <row r="14373" spans="1:1" x14ac:dyDescent="0.2">
      <c r="A14373" s="2"/>
    </row>
    <row r="14374" spans="1:1" x14ac:dyDescent="0.2">
      <c r="A14374" s="2"/>
    </row>
    <row r="14375" spans="1:1" x14ac:dyDescent="0.2">
      <c r="A14375" s="2"/>
    </row>
    <row r="14376" spans="1:1" x14ac:dyDescent="0.2">
      <c r="A14376" s="2"/>
    </row>
    <row r="14377" spans="1:1" x14ac:dyDescent="0.2">
      <c r="A14377" s="2"/>
    </row>
    <row r="14378" spans="1:1" x14ac:dyDescent="0.2">
      <c r="A14378" s="2"/>
    </row>
    <row r="14379" spans="1:1" x14ac:dyDescent="0.2">
      <c r="A14379" s="2"/>
    </row>
    <row r="14380" spans="1:1" x14ac:dyDescent="0.2">
      <c r="A14380" s="2"/>
    </row>
    <row r="14381" spans="1:1" x14ac:dyDescent="0.2">
      <c r="A14381" s="2"/>
    </row>
    <row r="14382" spans="1:1" x14ac:dyDescent="0.2">
      <c r="A14382" s="2"/>
    </row>
    <row r="14383" spans="1:1" x14ac:dyDescent="0.2">
      <c r="A14383" s="2"/>
    </row>
    <row r="14384" spans="1:1" x14ac:dyDescent="0.2">
      <c r="A14384" s="2"/>
    </row>
    <row r="14385" spans="1:1" x14ac:dyDescent="0.2">
      <c r="A14385" s="2"/>
    </row>
    <row r="14386" spans="1:1" x14ac:dyDescent="0.2">
      <c r="A14386" s="2"/>
    </row>
    <row r="14387" spans="1:1" x14ac:dyDescent="0.2">
      <c r="A14387" s="2"/>
    </row>
    <row r="14388" spans="1:1" x14ac:dyDescent="0.2">
      <c r="A14388" s="2"/>
    </row>
    <row r="14389" spans="1:1" x14ac:dyDescent="0.2">
      <c r="A14389" s="2"/>
    </row>
    <row r="14390" spans="1:1" x14ac:dyDescent="0.2">
      <c r="A14390" s="2"/>
    </row>
    <row r="14391" spans="1:1" x14ac:dyDescent="0.2">
      <c r="A14391" s="2"/>
    </row>
    <row r="14392" spans="1:1" x14ac:dyDescent="0.2">
      <c r="A14392" s="2"/>
    </row>
    <row r="14393" spans="1:1" x14ac:dyDescent="0.2">
      <c r="A14393" s="2"/>
    </row>
    <row r="14394" spans="1:1" x14ac:dyDescent="0.2">
      <c r="A14394" s="2"/>
    </row>
    <row r="14395" spans="1:1" x14ac:dyDescent="0.2">
      <c r="A14395" s="2"/>
    </row>
    <row r="14396" spans="1:1" x14ac:dyDescent="0.2">
      <c r="A14396" s="2"/>
    </row>
    <row r="14397" spans="1:1" x14ac:dyDescent="0.2">
      <c r="A14397" s="2"/>
    </row>
    <row r="14398" spans="1:1" x14ac:dyDescent="0.2">
      <c r="A14398" s="2"/>
    </row>
    <row r="14399" spans="1:1" x14ac:dyDescent="0.2">
      <c r="A14399" s="2"/>
    </row>
    <row r="14400" spans="1:1" x14ac:dyDescent="0.2">
      <c r="A14400" s="2"/>
    </row>
    <row r="14401" spans="1:1" x14ac:dyDescent="0.2">
      <c r="A14401" s="2"/>
    </row>
    <row r="14402" spans="1:1" x14ac:dyDescent="0.2">
      <c r="A14402" s="2"/>
    </row>
    <row r="14403" spans="1:1" x14ac:dyDescent="0.2">
      <c r="A14403" s="2"/>
    </row>
    <row r="14404" spans="1:1" x14ac:dyDescent="0.2">
      <c r="A14404" s="2"/>
    </row>
    <row r="14405" spans="1:1" x14ac:dyDescent="0.2">
      <c r="A14405" s="2"/>
    </row>
    <row r="14406" spans="1:1" x14ac:dyDescent="0.2">
      <c r="A14406" s="2"/>
    </row>
    <row r="14407" spans="1:1" x14ac:dyDescent="0.2">
      <c r="A14407" s="2"/>
    </row>
    <row r="14408" spans="1:1" x14ac:dyDescent="0.2">
      <c r="A14408" s="2"/>
    </row>
    <row r="14409" spans="1:1" x14ac:dyDescent="0.2">
      <c r="A14409" s="2"/>
    </row>
    <row r="14410" spans="1:1" x14ac:dyDescent="0.2">
      <c r="A14410" s="2"/>
    </row>
    <row r="14411" spans="1:1" x14ac:dyDescent="0.2">
      <c r="A14411" s="2"/>
    </row>
    <row r="14412" spans="1:1" x14ac:dyDescent="0.2">
      <c r="A14412" s="2"/>
    </row>
    <row r="14413" spans="1:1" x14ac:dyDescent="0.2">
      <c r="A14413" s="2"/>
    </row>
    <row r="14414" spans="1:1" x14ac:dyDescent="0.2">
      <c r="A14414" s="2"/>
    </row>
    <row r="14415" spans="1:1" x14ac:dyDescent="0.2">
      <c r="A14415" s="2"/>
    </row>
    <row r="14416" spans="1:1" x14ac:dyDescent="0.2">
      <c r="A14416" s="2"/>
    </row>
    <row r="14417" spans="1:1" x14ac:dyDescent="0.2">
      <c r="A14417" s="2"/>
    </row>
    <row r="14418" spans="1:1" x14ac:dyDescent="0.2">
      <c r="A14418" s="2"/>
    </row>
    <row r="14419" spans="1:1" x14ac:dyDescent="0.2">
      <c r="A14419" s="2"/>
    </row>
    <row r="14420" spans="1:1" x14ac:dyDescent="0.2">
      <c r="A14420" s="2"/>
    </row>
    <row r="14421" spans="1:1" x14ac:dyDescent="0.2">
      <c r="A14421" s="2"/>
    </row>
    <row r="14422" spans="1:1" x14ac:dyDescent="0.2">
      <c r="A14422" s="2"/>
    </row>
    <row r="14423" spans="1:1" x14ac:dyDescent="0.2">
      <c r="A14423" s="2"/>
    </row>
    <row r="14424" spans="1:1" x14ac:dyDescent="0.2">
      <c r="A14424" s="2"/>
    </row>
    <row r="14425" spans="1:1" x14ac:dyDescent="0.2">
      <c r="A14425" s="2"/>
    </row>
    <row r="14426" spans="1:1" x14ac:dyDescent="0.2">
      <c r="A14426" s="2"/>
    </row>
    <row r="14427" spans="1:1" x14ac:dyDescent="0.2">
      <c r="A14427" s="2"/>
    </row>
    <row r="14428" spans="1:1" x14ac:dyDescent="0.2">
      <c r="A14428" s="2"/>
    </row>
    <row r="14429" spans="1:1" x14ac:dyDescent="0.2">
      <c r="A14429" s="2"/>
    </row>
    <row r="14430" spans="1:1" x14ac:dyDescent="0.2">
      <c r="A14430" s="2"/>
    </row>
    <row r="14431" spans="1:1" x14ac:dyDescent="0.2">
      <c r="A14431" s="2"/>
    </row>
    <row r="14432" spans="1:1" x14ac:dyDescent="0.2">
      <c r="A14432" s="2"/>
    </row>
    <row r="14433" spans="1:1" x14ac:dyDescent="0.2">
      <c r="A14433" s="2"/>
    </row>
    <row r="14434" spans="1:1" x14ac:dyDescent="0.2">
      <c r="A14434" s="2"/>
    </row>
    <row r="14435" spans="1:1" x14ac:dyDescent="0.2">
      <c r="A14435" s="2"/>
    </row>
    <row r="14436" spans="1:1" x14ac:dyDescent="0.2">
      <c r="A14436" s="2"/>
    </row>
    <row r="14437" spans="1:1" x14ac:dyDescent="0.2">
      <c r="A14437" s="2"/>
    </row>
    <row r="14438" spans="1:1" x14ac:dyDescent="0.2">
      <c r="A14438" s="2"/>
    </row>
    <row r="14439" spans="1:1" x14ac:dyDescent="0.2">
      <c r="A14439" s="2"/>
    </row>
    <row r="14440" spans="1:1" x14ac:dyDescent="0.2">
      <c r="A14440" s="2"/>
    </row>
    <row r="14441" spans="1:1" x14ac:dyDescent="0.2">
      <c r="A14441" s="2"/>
    </row>
    <row r="14442" spans="1:1" x14ac:dyDescent="0.2">
      <c r="A14442" s="2"/>
    </row>
    <row r="14443" spans="1:1" x14ac:dyDescent="0.2">
      <c r="A14443" s="2"/>
    </row>
    <row r="14444" spans="1:1" x14ac:dyDescent="0.2">
      <c r="A14444" s="2"/>
    </row>
    <row r="14445" spans="1:1" x14ac:dyDescent="0.2">
      <c r="A14445" s="2"/>
    </row>
    <row r="14446" spans="1:1" x14ac:dyDescent="0.2">
      <c r="A14446" s="2"/>
    </row>
    <row r="14447" spans="1:1" x14ac:dyDescent="0.2">
      <c r="A14447" s="2"/>
    </row>
    <row r="14448" spans="1:1" x14ac:dyDescent="0.2">
      <c r="A14448" s="2"/>
    </row>
    <row r="14449" spans="1:1" x14ac:dyDescent="0.2">
      <c r="A14449" s="2"/>
    </row>
    <row r="14450" spans="1:1" x14ac:dyDescent="0.2">
      <c r="A14450" s="2"/>
    </row>
    <row r="14451" spans="1:1" x14ac:dyDescent="0.2">
      <c r="A14451" s="2"/>
    </row>
    <row r="14452" spans="1:1" x14ac:dyDescent="0.2">
      <c r="A14452" s="2"/>
    </row>
    <row r="14453" spans="1:1" x14ac:dyDescent="0.2">
      <c r="A14453" s="2"/>
    </row>
    <row r="14454" spans="1:1" x14ac:dyDescent="0.2">
      <c r="A14454" s="2"/>
    </row>
    <row r="14455" spans="1:1" x14ac:dyDescent="0.2">
      <c r="A14455" s="2"/>
    </row>
    <row r="14456" spans="1:1" x14ac:dyDescent="0.2">
      <c r="A14456" s="2"/>
    </row>
    <row r="14457" spans="1:1" x14ac:dyDescent="0.2">
      <c r="A14457" s="2"/>
    </row>
    <row r="14458" spans="1:1" x14ac:dyDescent="0.2">
      <c r="A14458" s="2"/>
    </row>
    <row r="14459" spans="1:1" x14ac:dyDescent="0.2">
      <c r="A14459" s="2"/>
    </row>
    <row r="14460" spans="1:1" x14ac:dyDescent="0.2">
      <c r="A14460" s="2"/>
    </row>
    <row r="14461" spans="1:1" x14ac:dyDescent="0.2">
      <c r="A14461" s="2"/>
    </row>
    <row r="14462" spans="1:1" x14ac:dyDescent="0.2">
      <c r="A14462" s="2"/>
    </row>
    <row r="14463" spans="1:1" x14ac:dyDescent="0.2">
      <c r="A14463" s="2"/>
    </row>
    <row r="14464" spans="1:1" x14ac:dyDescent="0.2">
      <c r="A14464" s="2"/>
    </row>
    <row r="14465" spans="1:1" x14ac:dyDescent="0.2">
      <c r="A14465" s="2"/>
    </row>
    <row r="14466" spans="1:1" x14ac:dyDescent="0.2">
      <c r="A14466" s="2"/>
    </row>
    <row r="14467" spans="1:1" x14ac:dyDescent="0.2">
      <c r="A14467" s="2"/>
    </row>
    <row r="14468" spans="1:1" x14ac:dyDescent="0.2">
      <c r="A14468" s="2"/>
    </row>
    <row r="14469" spans="1:1" x14ac:dyDescent="0.2">
      <c r="A14469" s="2"/>
    </row>
    <row r="14470" spans="1:1" x14ac:dyDescent="0.2">
      <c r="A14470" s="2"/>
    </row>
    <row r="14471" spans="1:1" x14ac:dyDescent="0.2">
      <c r="A14471" s="2"/>
    </row>
    <row r="14472" spans="1:1" x14ac:dyDescent="0.2">
      <c r="A14472" s="2"/>
    </row>
    <row r="14473" spans="1:1" x14ac:dyDescent="0.2">
      <c r="A14473" s="2"/>
    </row>
    <row r="14474" spans="1:1" x14ac:dyDescent="0.2">
      <c r="A14474" s="2"/>
    </row>
    <row r="14475" spans="1:1" x14ac:dyDescent="0.2">
      <c r="A14475" s="2"/>
    </row>
    <row r="14476" spans="1:1" x14ac:dyDescent="0.2">
      <c r="A14476" s="2"/>
    </row>
    <row r="14477" spans="1:1" x14ac:dyDescent="0.2">
      <c r="A14477" s="2"/>
    </row>
    <row r="14478" spans="1:1" x14ac:dyDescent="0.2">
      <c r="A14478" s="2"/>
    </row>
    <row r="14479" spans="1:1" x14ac:dyDescent="0.2">
      <c r="A14479" s="2"/>
    </row>
    <row r="14480" spans="1:1" x14ac:dyDescent="0.2">
      <c r="A14480" s="2"/>
    </row>
    <row r="14481" spans="1:1" x14ac:dyDescent="0.2">
      <c r="A14481" s="2"/>
    </row>
    <row r="14482" spans="1:1" x14ac:dyDescent="0.2">
      <c r="A14482" s="2"/>
    </row>
    <row r="14483" spans="1:1" x14ac:dyDescent="0.2">
      <c r="A14483" s="2"/>
    </row>
    <row r="14484" spans="1:1" x14ac:dyDescent="0.2">
      <c r="A14484" s="2"/>
    </row>
    <row r="14485" spans="1:1" x14ac:dyDescent="0.2">
      <c r="A14485" s="2"/>
    </row>
    <row r="14486" spans="1:1" x14ac:dyDescent="0.2">
      <c r="A14486" s="2"/>
    </row>
    <row r="14487" spans="1:1" x14ac:dyDescent="0.2">
      <c r="A14487" s="2"/>
    </row>
    <row r="14488" spans="1:1" x14ac:dyDescent="0.2">
      <c r="A14488" s="2"/>
    </row>
    <row r="14489" spans="1:1" x14ac:dyDescent="0.2">
      <c r="A14489" s="2"/>
    </row>
    <row r="14490" spans="1:1" x14ac:dyDescent="0.2">
      <c r="A14490" s="2"/>
    </row>
    <row r="14491" spans="1:1" x14ac:dyDescent="0.2">
      <c r="A14491" s="2"/>
    </row>
    <row r="14492" spans="1:1" x14ac:dyDescent="0.2">
      <c r="A14492" s="2"/>
    </row>
    <row r="14493" spans="1:1" x14ac:dyDescent="0.2">
      <c r="A14493" s="2"/>
    </row>
    <row r="14494" spans="1:1" x14ac:dyDescent="0.2">
      <c r="A14494" s="2"/>
    </row>
    <row r="14495" spans="1:1" x14ac:dyDescent="0.2">
      <c r="A14495" s="2"/>
    </row>
    <row r="14496" spans="1:1" x14ac:dyDescent="0.2">
      <c r="A14496" s="2"/>
    </row>
    <row r="14497" spans="1:1" x14ac:dyDescent="0.2">
      <c r="A14497" s="2"/>
    </row>
    <row r="14498" spans="1:1" x14ac:dyDescent="0.2">
      <c r="A14498" s="2"/>
    </row>
    <row r="14499" spans="1:1" x14ac:dyDescent="0.2">
      <c r="A14499" s="2"/>
    </row>
    <row r="14500" spans="1:1" x14ac:dyDescent="0.2">
      <c r="A14500" s="2"/>
    </row>
    <row r="14501" spans="1:1" x14ac:dyDescent="0.2">
      <c r="A14501" s="2"/>
    </row>
    <row r="14502" spans="1:1" x14ac:dyDescent="0.2">
      <c r="A14502" s="2"/>
    </row>
    <row r="14503" spans="1:1" x14ac:dyDescent="0.2">
      <c r="A14503" s="2"/>
    </row>
    <row r="14504" spans="1:1" x14ac:dyDescent="0.2">
      <c r="A14504" s="2"/>
    </row>
    <row r="14505" spans="1:1" x14ac:dyDescent="0.2">
      <c r="A14505" s="2"/>
    </row>
    <row r="14506" spans="1:1" x14ac:dyDescent="0.2">
      <c r="A14506" s="2"/>
    </row>
    <row r="14507" spans="1:1" x14ac:dyDescent="0.2">
      <c r="A14507" s="2"/>
    </row>
    <row r="14508" spans="1:1" x14ac:dyDescent="0.2">
      <c r="A14508" s="2"/>
    </row>
    <row r="14509" spans="1:1" x14ac:dyDescent="0.2">
      <c r="A14509" s="2"/>
    </row>
    <row r="14510" spans="1:1" x14ac:dyDescent="0.2">
      <c r="A14510" s="2"/>
    </row>
    <row r="14511" spans="1:1" x14ac:dyDescent="0.2">
      <c r="A14511" s="2"/>
    </row>
    <row r="14512" spans="1:1" x14ac:dyDescent="0.2">
      <c r="A14512" s="2"/>
    </row>
    <row r="14513" spans="1:1" x14ac:dyDescent="0.2">
      <c r="A14513" s="2"/>
    </row>
    <row r="14514" spans="1:1" x14ac:dyDescent="0.2">
      <c r="A14514" s="2"/>
    </row>
    <row r="14515" spans="1:1" x14ac:dyDescent="0.2">
      <c r="A14515" s="2"/>
    </row>
    <row r="14516" spans="1:1" x14ac:dyDescent="0.2">
      <c r="A14516" s="2"/>
    </row>
    <row r="14517" spans="1:1" x14ac:dyDescent="0.2">
      <c r="A14517" s="2"/>
    </row>
    <row r="14518" spans="1:1" x14ac:dyDescent="0.2">
      <c r="A14518" s="2"/>
    </row>
    <row r="14519" spans="1:1" x14ac:dyDescent="0.2">
      <c r="A14519" s="2"/>
    </row>
    <row r="14520" spans="1:1" x14ac:dyDescent="0.2">
      <c r="A14520" s="2"/>
    </row>
    <row r="14521" spans="1:1" x14ac:dyDescent="0.2">
      <c r="A14521" s="2"/>
    </row>
    <row r="14522" spans="1:1" x14ac:dyDescent="0.2">
      <c r="A14522" s="2"/>
    </row>
    <row r="14523" spans="1:1" x14ac:dyDescent="0.2">
      <c r="A14523" s="2"/>
    </row>
    <row r="14524" spans="1:1" x14ac:dyDescent="0.2">
      <c r="A14524" s="2"/>
    </row>
    <row r="14525" spans="1:1" x14ac:dyDescent="0.2">
      <c r="A14525" s="2"/>
    </row>
    <row r="14526" spans="1:1" x14ac:dyDescent="0.2">
      <c r="A14526" s="2"/>
    </row>
    <row r="14527" spans="1:1" x14ac:dyDescent="0.2">
      <c r="A14527" s="2"/>
    </row>
    <row r="14528" spans="1:1" x14ac:dyDescent="0.2">
      <c r="A14528" s="2"/>
    </row>
    <row r="14529" spans="1:1" x14ac:dyDescent="0.2">
      <c r="A14529" s="2"/>
    </row>
    <row r="14530" spans="1:1" x14ac:dyDescent="0.2">
      <c r="A14530" s="2"/>
    </row>
    <row r="14531" spans="1:1" x14ac:dyDescent="0.2">
      <c r="A14531" s="2"/>
    </row>
    <row r="14532" spans="1:1" x14ac:dyDescent="0.2">
      <c r="A14532" s="2"/>
    </row>
    <row r="14533" spans="1:1" x14ac:dyDescent="0.2">
      <c r="A14533" s="2"/>
    </row>
    <row r="14534" spans="1:1" x14ac:dyDescent="0.2">
      <c r="A14534" s="2"/>
    </row>
    <row r="14535" spans="1:1" x14ac:dyDescent="0.2">
      <c r="A14535" s="2"/>
    </row>
    <row r="14536" spans="1:1" x14ac:dyDescent="0.2">
      <c r="A14536" s="2"/>
    </row>
    <row r="14537" spans="1:1" x14ac:dyDescent="0.2">
      <c r="A14537" s="2"/>
    </row>
    <row r="14538" spans="1:1" x14ac:dyDescent="0.2">
      <c r="A14538" s="2"/>
    </row>
    <row r="14539" spans="1:1" x14ac:dyDescent="0.2">
      <c r="A14539" s="2"/>
    </row>
    <row r="14540" spans="1:1" x14ac:dyDescent="0.2">
      <c r="A14540" s="2"/>
    </row>
    <row r="14541" spans="1:1" x14ac:dyDescent="0.2">
      <c r="A14541" s="2"/>
    </row>
    <row r="14542" spans="1:1" x14ac:dyDescent="0.2">
      <c r="A14542" s="2"/>
    </row>
    <row r="14543" spans="1:1" x14ac:dyDescent="0.2">
      <c r="A14543" s="2"/>
    </row>
    <row r="14544" spans="1:1" x14ac:dyDescent="0.2">
      <c r="A14544" s="2"/>
    </row>
    <row r="14545" spans="1:1" x14ac:dyDescent="0.2">
      <c r="A14545" s="2"/>
    </row>
    <row r="14546" spans="1:1" x14ac:dyDescent="0.2">
      <c r="A14546" s="2"/>
    </row>
    <row r="14547" spans="1:1" x14ac:dyDescent="0.2">
      <c r="A14547" s="2"/>
    </row>
    <row r="14548" spans="1:1" x14ac:dyDescent="0.2">
      <c r="A14548" s="2"/>
    </row>
    <row r="14549" spans="1:1" x14ac:dyDescent="0.2">
      <c r="A14549" s="2"/>
    </row>
    <row r="14550" spans="1:1" x14ac:dyDescent="0.2">
      <c r="A14550" s="2"/>
    </row>
    <row r="14551" spans="1:1" x14ac:dyDescent="0.2">
      <c r="A14551" s="2"/>
    </row>
    <row r="14552" spans="1:1" x14ac:dyDescent="0.2">
      <c r="A14552" s="2"/>
    </row>
    <row r="14553" spans="1:1" x14ac:dyDescent="0.2">
      <c r="A14553" s="2"/>
    </row>
    <row r="14554" spans="1:1" x14ac:dyDescent="0.2">
      <c r="A14554" s="2"/>
    </row>
    <row r="14555" spans="1:1" x14ac:dyDescent="0.2">
      <c r="A14555" s="2"/>
    </row>
    <row r="14556" spans="1:1" x14ac:dyDescent="0.2">
      <c r="A14556" s="2"/>
    </row>
    <row r="14557" spans="1:1" x14ac:dyDescent="0.2">
      <c r="A14557" s="2"/>
    </row>
    <row r="14558" spans="1:1" x14ac:dyDescent="0.2">
      <c r="A14558" s="2"/>
    </row>
    <row r="14559" spans="1:1" x14ac:dyDescent="0.2">
      <c r="A14559" s="2"/>
    </row>
    <row r="14560" spans="1:1" x14ac:dyDescent="0.2">
      <c r="A14560" s="2"/>
    </row>
    <row r="14561" spans="1:1" x14ac:dyDescent="0.2">
      <c r="A14561" s="2"/>
    </row>
    <row r="14562" spans="1:1" x14ac:dyDescent="0.2">
      <c r="A14562" s="2"/>
    </row>
    <row r="14563" spans="1:1" x14ac:dyDescent="0.2">
      <c r="A14563" s="2"/>
    </row>
    <row r="14564" spans="1:1" x14ac:dyDescent="0.2">
      <c r="A14564" s="2"/>
    </row>
    <row r="14565" spans="1:1" x14ac:dyDescent="0.2">
      <c r="A14565" s="2"/>
    </row>
    <row r="14566" spans="1:1" x14ac:dyDescent="0.2">
      <c r="A14566" s="2"/>
    </row>
    <row r="14567" spans="1:1" x14ac:dyDescent="0.2">
      <c r="A14567" s="2"/>
    </row>
    <row r="14568" spans="1:1" x14ac:dyDescent="0.2">
      <c r="A14568" s="2"/>
    </row>
    <row r="14569" spans="1:1" x14ac:dyDescent="0.2">
      <c r="A14569" s="2"/>
    </row>
    <row r="14570" spans="1:1" x14ac:dyDescent="0.2">
      <c r="A14570" s="2"/>
    </row>
    <row r="14571" spans="1:1" x14ac:dyDescent="0.2">
      <c r="A14571" s="2"/>
    </row>
    <row r="14572" spans="1:1" x14ac:dyDescent="0.2">
      <c r="A14572" s="2"/>
    </row>
    <row r="14573" spans="1:1" x14ac:dyDescent="0.2">
      <c r="A14573" s="2"/>
    </row>
    <row r="14574" spans="1:1" x14ac:dyDescent="0.2">
      <c r="A14574" s="2"/>
    </row>
    <row r="14575" spans="1:1" x14ac:dyDescent="0.2">
      <c r="A14575" s="2"/>
    </row>
    <row r="14576" spans="1:1" x14ac:dyDescent="0.2">
      <c r="A14576" s="2"/>
    </row>
    <row r="14577" spans="1:1" x14ac:dyDescent="0.2">
      <c r="A14577" s="2"/>
    </row>
    <row r="14578" spans="1:1" x14ac:dyDescent="0.2">
      <c r="A14578" s="2"/>
    </row>
    <row r="14579" spans="1:1" x14ac:dyDescent="0.2">
      <c r="A14579" s="2"/>
    </row>
    <row r="14580" spans="1:1" x14ac:dyDescent="0.2">
      <c r="A14580" s="2"/>
    </row>
    <row r="14581" spans="1:1" x14ac:dyDescent="0.2">
      <c r="A14581" s="2"/>
    </row>
    <row r="14582" spans="1:1" x14ac:dyDescent="0.2">
      <c r="A14582" s="2"/>
    </row>
    <row r="14583" spans="1:1" x14ac:dyDescent="0.2">
      <c r="A14583" s="2"/>
    </row>
    <row r="14584" spans="1:1" x14ac:dyDescent="0.2">
      <c r="A14584" s="2"/>
    </row>
    <row r="14585" spans="1:1" x14ac:dyDescent="0.2">
      <c r="A14585" s="2"/>
    </row>
    <row r="14586" spans="1:1" x14ac:dyDescent="0.2">
      <c r="A14586" s="2"/>
    </row>
    <row r="14587" spans="1:1" x14ac:dyDescent="0.2">
      <c r="A14587" s="2"/>
    </row>
    <row r="14588" spans="1:1" x14ac:dyDescent="0.2">
      <c r="A14588" s="2"/>
    </row>
    <row r="14589" spans="1:1" x14ac:dyDescent="0.2">
      <c r="A14589" s="2"/>
    </row>
    <row r="14590" spans="1:1" x14ac:dyDescent="0.2">
      <c r="A14590" s="2"/>
    </row>
    <row r="14591" spans="1:1" x14ac:dyDescent="0.2">
      <c r="A14591" s="2"/>
    </row>
    <row r="14592" spans="1:1" x14ac:dyDescent="0.2">
      <c r="A14592" s="2"/>
    </row>
    <row r="14593" spans="1:1" x14ac:dyDescent="0.2">
      <c r="A14593" s="2"/>
    </row>
    <row r="14594" spans="1:1" x14ac:dyDescent="0.2">
      <c r="A14594" s="2"/>
    </row>
    <row r="14595" spans="1:1" x14ac:dyDescent="0.2">
      <c r="A14595" s="2"/>
    </row>
    <row r="14596" spans="1:1" x14ac:dyDescent="0.2">
      <c r="A14596" s="2"/>
    </row>
    <row r="14597" spans="1:1" x14ac:dyDescent="0.2">
      <c r="A14597" s="2"/>
    </row>
    <row r="14598" spans="1:1" x14ac:dyDescent="0.2">
      <c r="A14598" s="2"/>
    </row>
    <row r="14599" spans="1:1" x14ac:dyDescent="0.2">
      <c r="A14599" s="2"/>
    </row>
    <row r="14600" spans="1:1" x14ac:dyDescent="0.2">
      <c r="A14600" s="2"/>
    </row>
    <row r="14601" spans="1:1" x14ac:dyDescent="0.2">
      <c r="A14601" s="2"/>
    </row>
    <row r="14602" spans="1:1" x14ac:dyDescent="0.2">
      <c r="A14602" s="2"/>
    </row>
    <row r="14603" spans="1:1" x14ac:dyDescent="0.2">
      <c r="A14603" s="2"/>
    </row>
    <row r="14604" spans="1:1" x14ac:dyDescent="0.2">
      <c r="A14604" s="2"/>
    </row>
    <row r="14605" spans="1:1" x14ac:dyDescent="0.2">
      <c r="A14605" s="2"/>
    </row>
    <row r="14606" spans="1:1" x14ac:dyDescent="0.2">
      <c r="A14606" s="2"/>
    </row>
    <row r="14607" spans="1:1" x14ac:dyDescent="0.2">
      <c r="A14607" s="2"/>
    </row>
    <row r="14608" spans="1:1" x14ac:dyDescent="0.2">
      <c r="A14608" s="2"/>
    </row>
    <row r="14609" spans="1:1" x14ac:dyDescent="0.2">
      <c r="A14609" s="2"/>
    </row>
    <row r="14610" spans="1:1" x14ac:dyDescent="0.2">
      <c r="A14610" s="2"/>
    </row>
    <row r="14611" spans="1:1" x14ac:dyDescent="0.2">
      <c r="A14611" s="2"/>
    </row>
    <row r="14612" spans="1:1" x14ac:dyDescent="0.2">
      <c r="A14612" s="2"/>
    </row>
    <row r="14613" spans="1:1" x14ac:dyDescent="0.2">
      <c r="A14613" s="2"/>
    </row>
    <row r="14614" spans="1:1" x14ac:dyDescent="0.2">
      <c r="A14614" s="2"/>
    </row>
    <row r="14615" spans="1:1" x14ac:dyDescent="0.2">
      <c r="A14615" s="2"/>
    </row>
    <row r="14616" spans="1:1" x14ac:dyDescent="0.2">
      <c r="A14616" s="2"/>
    </row>
    <row r="14617" spans="1:1" x14ac:dyDescent="0.2">
      <c r="A14617" s="2"/>
    </row>
    <row r="14618" spans="1:1" x14ac:dyDescent="0.2">
      <c r="A14618" s="2"/>
    </row>
    <row r="14619" spans="1:1" x14ac:dyDescent="0.2">
      <c r="A14619" s="2"/>
    </row>
    <row r="14620" spans="1:1" x14ac:dyDescent="0.2">
      <c r="A14620" s="2"/>
    </row>
    <row r="14621" spans="1:1" x14ac:dyDescent="0.2">
      <c r="A14621" s="2"/>
    </row>
    <row r="14622" spans="1:1" x14ac:dyDescent="0.2">
      <c r="A14622" s="2"/>
    </row>
    <row r="14623" spans="1:1" x14ac:dyDescent="0.2">
      <c r="A14623" s="2"/>
    </row>
    <row r="14624" spans="1:1" x14ac:dyDescent="0.2">
      <c r="A14624" s="2"/>
    </row>
    <row r="14625" spans="1:1" x14ac:dyDescent="0.2">
      <c r="A14625" s="2"/>
    </row>
    <row r="14626" spans="1:1" x14ac:dyDescent="0.2">
      <c r="A14626" s="2"/>
    </row>
    <row r="14627" spans="1:1" x14ac:dyDescent="0.2">
      <c r="A14627" s="2"/>
    </row>
    <row r="14628" spans="1:1" x14ac:dyDescent="0.2">
      <c r="A14628" s="2"/>
    </row>
    <row r="14629" spans="1:1" x14ac:dyDescent="0.2">
      <c r="A14629" s="2"/>
    </row>
    <row r="14630" spans="1:1" x14ac:dyDescent="0.2">
      <c r="A14630" s="2"/>
    </row>
    <row r="14631" spans="1:1" x14ac:dyDescent="0.2">
      <c r="A14631" s="2"/>
    </row>
    <row r="14632" spans="1:1" x14ac:dyDescent="0.2">
      <c r="A14632" s="2"/>
    </row>
    <row r="14633" spans="1:1" x14ac:dyDescent="0.2">
      <c r="A14633" s="2"/>
    </row>
    <row r="14634" spans="1:1" x14ac:dyDescent="0.2">
      <c r="A14634" s="2"/>
    </row>
    <row r="14635" spans="1:1" x14ac:dyDescent="0.2">
      <c r="A14635" s="2"/>
    </row>
    <row r="14636" spans="1:1" x14ac:dyDescent="0.2">
      <c r="A14636" s="2"/>
    </row>
    <row r="14637" spans="1:1" x14ac:dyDescent="0.2">
      <c r="A14637" s="2"/>
    </row>
    <row r="14638" spans="1:1" x14ac:dyDescent="0.2">
      <c r="A14638" s="2"/>
    </row>
    <row r="14639" spans="1:1" x14ac:dyDescent="0.2">
      <c r="A14639" s="2"/>
    </row>
    <row r="14640" spans="1:1" x14ac:dyDescent="0.2">
      <c r="A14640" s="2"/>
    </row>
    <row r="14641" spans="1:1" x14ac:dyDescent="0.2">
      <c r="A14641" s="2"/>
    </row>
    <row r="14642" spans="1:1" x14ac:dyDescent="0.2">
      <c r="A14642" s="2"/>
    </row>
    <row r="14643" spans="1:1" x14ac:dyDescent="0.2">
      <c r="A14643" s="2"/>
    </row>
    <row r="14644" spans="1:1" x14ac:dyDescent="0.2">
      <c r="A14644" s="2"/>
    </row>
    <row r="14645" spans="1:1" x14ac:dyDescent="0.2">
      <c r="A14645" s="2"/>
    </row>
    <row r="14646" spans="1:1" x14ac:dyDescent="0.2">
      <c r="A14646" s="2"/>
    </row>
    <row r="14647" spans="1:1" x14ac:dyDescent="0.2">
      <c r="A14647" s="2"/>
    </row>
    <row r="14648" spans="1:1" x14ac:dyDescent="0.2">
      <c r="A14648" s="2"/>
    </row>
    <row r="14649" spans="1:1" x14ac:dyDescent="0.2">
      <c r="A14649" s="2"/>
    </row>
    <row r="14650" spans="1:1" x14ac:dyDescent="0.2">
      <c r="A14650" s="2"/>
    </row>
    <row r="14651" spans="1:1" x14ac:dyDescent="0.2">
      <c r="A14651" s="2"/>
    </row>
    <row r="14652" spans="1:1" x14ac:dyDescent="0.2">
      <c r="A14652" s="2"/>
    </row>
    <row r="14653" spans="1:1" x14ac:dyDescent="0.2">
      <c r="A14653" s="2"/>
    </row>
    <row r="14654" spans="1:1" x14ac:dyDescent="0.2">
      <c r="A14654" s="2"/>
    </row>
    <row r="14655" spans="1:1" x14ac:dyDescent="0.2">
      <c r="A14655" s="2"/>
    </row>
    <row r="14656" spans="1:1" x14ac:dyDescent="0.2">
      <c r="A14656" s="2"/>
    </row>
    <row r="14657" spans="1:1" x14ac:dyDescent="0.2">
      <c r="A14657" s="2"/>
    </row>
    <row r="14658" spans="1:1" x14ac:dyDescent="0.2">
      <c r="A14658" s="2"/>
    </row>
    <row r="14659" spans="1:1" x14ac:dyDescent="0.2">
      <c r="A14659" s="2"/>
    </row>
    <row r="14660" spans="1:1" x14ac:dyDescent="0.2">
      <c r="A14660" s="2"/>
    </row>
    <row r="14661" spans="1:1" x14ac:dyDescent="0.2">
      <c r="A14661" s="2"/>
    </row>
    <row r="14662" spans="1:1" x14ac:dyDescent="0.2">
      <c r="A14662" s="2"/>
    </row>
    <row r="14663" spans="1:1" x14ac:dyDescent="0.2">
      <c r="A14663" s="2"/>
    </row>
    <row r="14664" spans="1:1" x14ac:dyDescent="0.2">
      <c r="A14664" s="2"/>
    </row>
    <row r="14665" spans="1:1" x14ac:dyDescent="0.2">
      <c r="A14665" s="2"/>
    </row>
    <row r="14666" spans="1:1" x14ac:dyDescent="0.2">
      <c r="A14666" s="2"/>
    </row>
    <row r="14667" spans="1:1" x14ac:dyDescent="0.2">
      <c r="A14667" s="2"/>
    </row>
    <row r="14668" spans="1:1" x14ac:dyDescent="0.2">
      <c r="A14668" s="2"/>
    </row>
    <row r="14669" spans="1:1" x14ac:dyDescent="0.2">
      <c r="A14669" s="2"/>
    </row>
    <row r="14670" spans="1:1" x14ac:dyDescent="0.2">
      <c r="A14670" s="2"/>
    </row>
    <row r="14671" spans="1:1" x14ac:dyDescent="0.2">
      <c r="A14671" s="2"/>
    </row>
    <row r="14672" spans="1:1" x14ac:dyDescent="0.2">
      <c r="A14672" s="2"/>
    </row>
    <row r="14673" spans="1:1" x14ac:dyDescent="0.2">
      <c r="A14673" s="2"/>
    </row>
    <row r="14674" spans="1:1" x14ac:dyDescent="0.2">
      <c r="A14674" s="2"/>
    </row>
    <row r="14675" spans="1:1" x14ac:dyDescent="0.2">
      <c r="A14675" s="2"/>
    </row>
    <row r="14676" spans="1:1" x14ac:dyDescent="0.2">
      <c r="A14676" s="2"/>
    </row>
    <row r="14677" spans="1:1" x14ac:dyDescent="0.2">
      <c r="A14677" s="2"/>
    </row>
    <row r="14678" spans="1:1" x14ac:dyDescent="0.2">
      <c r="A14678" s="2"/>
    </row>
    <row r="14679" spans="1:1" x14ac:dyDescent="0.2">
      <c r="A14679" s="2"/>
    </row>
    <row r="14680" spans="1:1" x14ac:dyDescent="0.2">
      <c r="A14680" s="2"/>
    </row>
    <row r="14681" spans="1:1" x14ac:dyDescent="0.2">
      <c r="A14681" s="2"/>
    </row>
    <row r="14682" spans="1:1" x14ac:dyDescent="0.2">
      <c r="A14682" s="2"/>
    </row>
    <row r="14683" spans="1:1" x14ac:dyDescent="0.2">
      <c r="A14683" s="2"/>
    </row>
    <row r="14684" spans="1:1" x14ac:dyDescent="0.2">
      <c r="A14684" s="2"/>
    </row>
    <row r="14685" spans="1:1" x14ac:dyDescent="0.2">
      <c r="A14685" s="2"/>
    </row>
    <row r="14686" spans="1:1" x14ac:dyDescent="0.2">
      <c r="A14686" s="2"/>
    </row>
    <row r="14687" spans="1:1" x14ac:dyDescent="0.2">
      <c r="A14687" s="2"/>
    </row>
    <row r="14688" spans="1:1" x14ac:dyDescent="0.2">
      <c r="A14688" s="2"/>
    </row>
    <row r="14689" spans="1:1" x14ac:dyDescent="0.2">
      <c r="A14689" s="2"/>
    </row>
    <row r="14690" spans="1:1" x14ac:dyDescent="0.2">
      <c r="A14690" s="2"/>
    </row>
    <row r="14691" spans="1:1" x14ac:dyDescent="0.2">
      <c r="A14691" s="2"/>
    </row>
    <row r="14692" spans="1:1" x14ac:dyDescent="0.2">
      <c r="A14692" s="2"/>
    </row>
    <row r="14693" spans="1:1" x14ac:dyDescent="0.2">
      <c r="A14693" s="2"/>
    </row>
    <row r="14694" spans="1:1" x14ac:dyDescent="0.2">
      <c r="A14694" s="2"/>
    </row>
    <row r="14695" spans="1:1" x14ac:dyDescent="0.2">
      <c r="A14695" s="2"/>
    </row>
    <row r="14696" spans="1:1" x14ac:dyDescent="0.2">
      <c r="A14696" s="2"/>
    </row>
    <row r="14697" spans="1:1" x14ac:dyDescent="0.2">
      <c r="A14697" s="2"/>
    </row>
    <row r="14698" spans="1:1" x14ac:dyDescent="0.2">
      <c r="A14698" s="2"/>
    </row>
    <row r="14699" spans="1:1" x14ac:dyDescent="0.2">
      <c r="A14699" s="2"/>
    </row>
    <row r="14700" spans="1:1" x14ac:dyDescent="0.2">
      <c r="A14700" s="2"/>
    </row>
    <row r="14701" spans="1:1" x14ac:dyDescent="0.2">
      <c r="A14701" s="2"/>
    </row>
    <row r="14702" spans="1:1" x14ac:dyDescent="0.2">
      <c r="A14702" s="2"/>
    </row>
    <row r="14703" spans="1:1" x14ac:dyDescent="0.2">
      <c r="A14703" s="2"/>
    </row>
    <row r="14704" spans="1:1" x14ac:dyDescent="0.2">
      <c r="A14704" s="2"/>
    </row>
    <row r="14705" spans="1:1" x14ac:dyDescent="0.2">
      <c r="A14705" s="2"/>
    </row>
    <row r="14706" spans="1:1" x14ac:dyDescent="0.2">
      <c r="A14706" s="2"/>
    </row>
    <row r="14707" spans="1:1" x14ac:dyDescent="0.2">
      <c r="A14707" s="2"/>
    </row>
    <row r="14708" spans="1:1" x14ac:dyDescent="0.2">
      <c r="A14708" s="2"/>
    </row>
    <row r="14709" spans="1:1" x14ac:dyDescent="0.2">
      <c r="A14709" s="2"/>
    </row>
    <row r="14710" spans="1:1" x14ac:dyDescent="0.2">
      <c r="A14710" s="2"/>
    </row>
    <row r="14711" spans="1:1" x14ac:dyDescent="0.2">
      <c r="A14711" s="2"/>
    </row>
    <row r="14712" spans="1:1" x14ac:dyDescent="0.2">
      <c r="A14712" s="2"/>
    </row>
    <row r="14713" spans="1:1" x14ac:dyDescent="0.2">
      <c r="A14713" s="2"/>
    </row>
    <row r="14714" spans="1:1" x14ac:dyDescent="0.2">
      <c r="A14714" s="2"/>
    </row>
    <row r="14715" spans="1:1" x14ac:dyDescent="0.2">
      <c r="A14715" s="2"/>
    </row>
    <row r="14716" spans="1:1" x14ac:dyDescent="0.2">
      <c r="A14716" s="2"/>
    </row>
    <row r="14717" spans="1:1" x14ac:dyDescent="0.2">
      <c r="A14717" s="2"/>
    </row>
    <row r="14718" spans="1:1" x14ac:dyDescent="0.2">
      <c r="A14718" s="2"/>
    </row>
    <row r="14719" spans="1:1" x14ac:dyDescent="0.2">
      <c r="A14719" s="2"/>
    </row>
    <row r="14720" spans="1:1" x14ac:dyDescent="0.2">
      <c r="A14720" s="2"/>
    </row>
    <row r="14721" spans="1:1" x14ac:dyDescent="0.2">
      <c r="A14721" s="2"/>
    </row>
    <row r="14722" spans="1:1" x14ac:dyDescent="0.2">
      <c r="A14722" s="2"/>
    </row>
    <row r="14723" spans="1:1" x14ac:dyDescent="0.2">
      <c r="A14723" s="2"/>
    </row>
    <row r="14724" spans="1:1" x14ac:dyDescent="0.2">
      <c r="A14724" s="2"/>
    </row>
    <row r="14725" spans="1:1" x14ac:dyDescent="0.2">
      <c r="A14725" s="2"/>
    </row>
    <row r="14726" spans="1:1" x14ac:dyDescent="0.2">
      <c r="A14726" s="2"/>
    </row>
    <row r="14727" spans="1:1" x14ac:dyDescent="0.2">
      <c r="A14727" s="2"/>
    </row>
    <row r="14728" spans="1:1" x14ac:dyDescent="0.2">
      <c r="A14728" s="2"/>
    </row>
    <row r="14729" spans="1:1" x14ac:dyDescent="0.2">
      <c r="A14729" s="2"/>
    </row>
    <row r="14730" spans="1:1" x14ac:dyDescent="0.2">
      <c r="A14730" s="2"/>
    </row>
    <row r="14731" spans="1:1" x14ac:dyDescent="0.2">
      <c r="A14731" s="2"/>
    </row>
    <row r="14732" spans="1:1" x14ac:dyDescent="0.2">
      <c r="A14732" s="2"/>
    </row>
    <row r="14733" spans="1:1" x14ac:dyDescent="0.2">
      <c r="A14733" s="2"/>
    </row>
    <row r="14734" spans="1:1" x14ac:dyDescent="0.2">
      <c r="A14734" s="2"/>
    </row>
    <row r="14735" spans="1:1" x14ac:dyDescent="0.2">
      <c r="A14735" s="2"/>
    </row>
    <row r="14736" spans="1:1" x14ac:dyDescent="0.2">
      <c r="A14736" s="2"/>
    </row>
    <row r="14737" spans="1:1" x14ac:dyDescent="0.2">
      <c r="A14737" s="2"/>
    </row>
    <row r="14738" spans="1:1" x14ac:dyDescent="0.2">
      <c r="A14738" s="2"/>
    </row>
    <row r="14739" spans="1:1" x14ac:dyDescent="0.2">
      <c r="A14739" s="2"/>
    </row>
    <row r="14740" spans="1:1" x14ac:dyDescent="0.2">
      <c r="A14740" s="2"/>
    </row>
    <row r="14741" spans="1:1" x14ac:dyDescent="0.2">
      <c r="A14741" s="2"/>
    </row>
    <row r="14742" spans="1:1" x14ac:dyDescent="0.2">
      <c r="A14742" s="2"/>
    </row>
    <row r="14743" spans="1:1" x14ac:dyDescent="0.2">
      <c r="A14743" s="2"/>
    </row>
    <row r="14744" spans="1:1" x14ac:dyDescent="0.2">
      <c r="A14744" s="2"/>
    </row>
    <row r="14745" spans="1:1" x14ac:dyDescent="0.2">
      <c r="A14745" s="2"/>
    </row>
    <row r="14746" spans="1:1" x14ac:dyDescent="0.2">
      <c r="A14746" s="2"/>
    </row>
    <row r="14747" spans="1:1" x14ac:dyDescent="0.2">
      <c r="A14747" s="2"/>
    </row>
    <row r="14748" spans="1:1" x14ac:dyDescent="0.2">
      <c r="A14748" s="2"/>
    </row>
    <row r="14749" spans="1:1" x14ac:dyDescent="0.2">
      <c r="A14749" s="2"/>
    </row>
    <row r="14750" spans="1:1" x14ac:dyDescent="0.2">
      <c r="A14750" s="2"/>
    </row>
    <row r="14751" spans="1:1" x14ac:dyDescent="0.2">
      <c r="A14751" s="2"/>
    </row>
    <row r="14752" spans="1:1" x14ac:dyDescent="0.2">
      <c r="A14752" s="2"/>
    </row>
    <row r="14753" spans="1:1" x14ac:dyDescent="0.2">
      <c r="A14753" s="2"/>
    </row>
    <row r="14754" spans="1:1" x14ac:dyDescent="0.2">
      <c r="A14754" s="2"/>
    </row>
    <row r="14755" spans="1:1" x14ac:dyDescent="0.2">
      <c r="A14755" s="2"/>
    </row>
    <row r="14756" spans="1:1" x14ac:dyDescent="0.2">
      <c r="A14756" s="2"/>
    </row>
    <row r="14757" spans="1:1" x14ac:dyDescent="0.2">
      <c r="A14757" s="2"/>
    </row>
    <row r="14758" spans="1:1" x14ac:dyDescent="0.2">
      <c r="A14758" s="2"/>
    </row>
    <row r="14759" spans="1:1" x14ac:dyDescent="0.2">
      <c r="A14759" s="2"/>
    </row>
    <row r="14760" spans="1:1" x14ac:dyDescent="0.2">
      <c r="A14760" s="2"/>
    </row>
    <row r="14761" spans="1:1" x14ac:dyDescent="0.2">
      <c r="A14761" s="2"/>
    </row>
    <row r="14762" spans="1:1" x14ac:dyDescent="0.2">
      <c r="A14762" s="2"/>
    </row>
    <row r="14763" spans="1:1" x14ac:dyDescent="0.2">
      <c r="A14763" s="2"/>
    </row>
    <row r="14764" spans="1:1" x14ac:dyDescent="0.2">
      <c r="A14764" s="2"/>
    </row>
    <row r="14765" spans="1:1" x14ac:dyDescent="0.2">
      <c r="A14765" s="2"/>
    </row>
    <row r="14766" spans="1:1" x14ac:dyDescent="0.2">
      <c r="A14766" s="2"/>
    </row>
    <row r="14767" spans="1:1" x14ac:dyDescent="0.2">
      <c r="A14767" s="2"/>
    </row>
    <row r="14768" spans="1:1" x14ac:dyDescent="0.2">
      <c r="A14768" s="2"/>
    </row>
    <row r="14769" spans="1:1" x14ac:dyDescent="0.2">
      <c r="A14769" s="2"/>
    </row>
    <row r="14770" spans="1:1" x14ac:dyDescent="0.2">
      <c r="A14770" s="2"/>
    </row>
    <row r="14771" spans="1:1" x14ac:dyDescent="0.2">
      <c r="A14771" s="2"/>
    </row>
    <row r="14772" spans="1:1" x14ac:dyDescent="0.2">
      <c r="A14772" s="2"/>
    </row>
    <row r="14773" spans="1:1" x14ac:dyDescent="0.2">
      <c r="A14773" s="2"/>
    </row>
    <row r="14774" spans="1:1" x14ac:dyDescent="0.2">
      <c r="A14774" s="2"/>
    </row>
    <row r="14775" spans="1:1" x14ac:dyDescent="0.2">
      <c r="A14775" s="2"/>
    </row>
    <row r="14776" spans="1:1" x14ac:dyDescent="0.2">
      <c r="A14776" s="2"/>
    </row>
    <row r="14777" spans="1:1" x14ac:dyDescent="0.2">
      <c r="A14777" s="2"/>
    </row>
    <row r="14778" spans="1:1" x14ac:dyDescent="0.2">
      <c r="A14778" s="2"/>
    </row>
    <row r="14779" spans="1:1" x14ac:dyDescent="0.2">
      <c r="A14779" s="2"/>
    </row>
    <row r="14780" spans="1:1" x14ac:dyDescent="0.2">
      <c r="A14780" s="2"/>
    </row>
    <row r="14781" spans="1:1" x14ac:dyDescent="0.2">
      <c r="A14781" s="2"/>
    </row>
    <row r="14782" spans="1:1" x14ac:dyDescent="0.2">
      <c r="A14782" s="2"/>
    </row>
    <row r="14783" spans="1:1" x14ac:dyDescent="0.2">
      <c r="A14783" s="2"/>
    </row>
    <row r="14784" spans="1:1" x14ac:dyDescent="0.2">
      <c r="A14784" s="2"/>
    </row>
    <row r="14785" spans="1:1" x14ac:dyDescent="0.2">
      <c r="A14785" s="2"/>
    </row>
    <row r="14786" spans="1:1" x14ac:dyDescent="0.2">
      <c r="A14786" s="2"/>
    </row>
    <row r="14787" spans="1:1" x14ac:dyDescent="0.2">
      <c r="A14787" s="2"/>
    </row>
    <row r="14788" spans="1:1" x14ac:dyDescent="0.2">
      <c r="A14788" s="2"/>
    </row>
    <row r="14789" spans="1:1" x14ac:dyDescent="0.2">
      <c r="A14789" s="2"/>
    </row>
    <row r="14790" spans="1:1" x14ac:dyDescent="0.2">
      <c r="A14790" s="2"/>
    </row>
    <row r="14791" spans="1:1" x14ac:dyDescent="0.2">
      <c r="A14791" s="2"/>
    </row>
    <row r="14792" spans="1:1" x14ac:dyDescent="0.2">
      <c r="A14792" s="2"/>
    </row>
    <row r="14793" spans="1:1" x14ac:dyDescent="0.2">
      <c r="A14793" s="2"/>
    </row>
    <row r="14794" spans="1:1" x14ac:dyDescent="0.2">
      <c r="A14794" s="2"/>
    </row>
    <row r="14795" spans="1:1" x14ac:dyDescent="0.2">
      <c r="A14795" s="2"/>
    </row>
    <row r="14796" spans="1:1" x14ac:dyDescent="0.2">
      <c r="A14796" s="2"/>
    </row>
    <row r="14797" spans="1:1" x14ac:dyDescent="0.2">
      <c r="A14797" s="2"/>
    </row>
    <row r="14798" spans="1:1" x14ac:dyDescent="0.2">
      <c r="A14798" s="2"/>
    </row>
    <row r="14799" spans="1:1" x14ac:dyDescent="0.2">
      <c r="A14799" s="2"/>
    </row>
    <row r="14800" spans="1:1" x14ac:dyDescent="0.2">
      <c r="A14800" s="2"/>
    </row>
    <row r="14801" spans="1:1" x14ac:dyDescent="0.2">
      <c r="A14801" s="2"/>
    </row>
    <row r="14802" spans="1:1" x14ac:dyDescent="0.2">
      <c r="A14802" s="2"/>
    </row>
    <row r="14803" spans="1:1" x14ac:dyDescent="0.2">
      <c r="A14803" s="2"/>
    </row>
    <row r="14804" spans="1:1" x14ac:dyDescent="0.2">
      <c r="A14804" s="2"/>
    </row>
    <row r="14805" spans="1:1" x14ac:dyDescent="0.2">
      <c r="A14805" s="2"/>
    </row>
    <row r="14806" spans="1:1" x14ac:dyDescent="0.2">
      <c r="A14806" s="2"/>
    </row>
    <row r="14807" spans="1:1" x14ac:dyDescent="0.2">
      <c r="A14807" s="2"/>
    </row>
    <row r="14808" spans="1:1" x14ac:dyDescent="0.2">
      <c r="A14808" s="2"/>
    </row>
    <row r="14809" spans="1:1" x14ac:dyDescent="0.2">
      <c r="A14809" s="2"/>
    </row>
    <row r="14810" spans="1:1" x14ac:dyDescent="0.2">
      <c r="A14810" s="2"/>
    </row>
    <row r="14811" spans="1:1" x14ac:dyDescent="0.2">
      <c r="A14811" s="2"/>
    </row>
    <row r="14812" spans="1:1" x14ac:dyDescent="0.2">
      <c r="A14812" s="2"/>
    </row>
    <row r="14813" spans="1:1" x14ac:dyDescent="0.2">
      <c r="A14813" s="2"/>
    </row>
    <row r="14814" spans="1:1" x14ac:dyDescent="0.2">
      <c r="A14814" s="2"/>
    </row>
    <row r="14815" spans="1:1" x14ac:dyDescent="0.2">
      <c r="A14815" s="2"/>
    </row>
    <row r="14816" spans="1:1" x14ac:dyDescent="0.2">
      <c r="A14816" s="2"/>
    </row>
    <row r="14817" spans="1:1" x14ac:dyDescent="0.2">
      <c r="A14817" s="2"/>
    </row>
    <row r="14818" spans="1:1" x14ac:dyDescent="0.2">
      <c r="A14818" s="2"/>
    </row>
    <row r="14819" spans="1:1" x14ac:dyDescent="0.2">
      <c r="A14819" s="2"/>
    </row>
    <row r="14820" spans="1:1" x14ac:dyDescent="0.2">
      <c r="A14820" s="2"/>
    </row>
    <row r="14821" spans="1:1" x14ac:dyDescent="0.2">
      <c r="A14821" s="2"/>
    </row>
    <row r="14822" spans="1:1" x14ac:dyDescent="0.2">
      <c r="A14822" s="2"/>
    </row>
    <row r="14823" spans="1:1" x14ac:dyDescent="0.2">
      <c r="A14823" s="2"/>
    </row>
    <row r="14824" spans="1:1" x14ac:dyDescent="0.2">
      <c r="A14824" s="2"/>
    </row>
    <row r="14825" spans="1:1" x14ac:dyDescent="0.2">
      <c r="A14825" s="2"/>
    </row>
    <row r="14826" spans="1:1" x14ac:dyDescent="0.2">
      <c r="A14826" s="2"/>
    </row>
    <row r="14827" spans="1:1" x14ac:dyDescent="0.2">
      <c r="A14827" s="2"/>
    </row>
    <row r="14828" spans="1:1" x14ac:dyDescent="0.2">
      <c r="A14828" s="2"/>
    </row>
    <row r="14829" spans="1:1" x14ac:dyDescent="0.2">
      <c r="A14829" s="2"/>
    </row>
    <row r="14830" spans="1:1" x14ac:dyDescent="0.2">
      <c r="A14830" s="2"/>
    </row>
    <row r="14831" spans="1:1" x14ac:dyDescent="0.2">
      <c r="A14831" s="2"/>
    </row>
    <row r="14832" spans="1:1" x14ac:dyDescent="0.2">
      <c r="A14832" s="2"/>
    </row>
    <row r="14833" spans="1:1" x14ac:dyDescent="0.2">
      <c r="A14833" s="2"/>
    </row>
    <row r="14834" spans="1:1" x14ac:dyDescent="0.2">
      <c r="A14834" s="2"/>
    </row>
    <row r="14835" spans="1:1" x14ac:dyDescent="0.2">
      <c r="A14835" s="2"/>
    </row>
    <row r="14836" spans="1:1" x14ac:dyDescent="0.2">
      <c r="A14836" s="2"/>
    </row>
    <row r="14837" spans="1:1" x14ac:dyDescent="0.2">
      <c r="A14837" s="2"/>
    </row>
    <row r="14838" spans="1:1" x14ac:dyDescent="0.2">
      <c r="A14838" s="2"/>
    </row>
    <row r="14839" spans="1:1" x14ac:dyDescent="0.2">
      <c r="A14839" s="2"/>
    </row>
    <row r="14840" spans="1:1" x14ac:dyDescent="0.2">
      <c r="A14840" s="2"/>
    </row>
    <row r="14841" spans="1:1" x14ac:dyDescent="0.2">
      <c r="A14841" s="2"/>
    </row>
    <row r="14842" spans="1:1" x14ac:dyDescent="0.2">
      <c r="A14842" s="2"/>
    </row>
    <row r="14843" spans="1:1" x14ac:dyDescent="0.2">
      <c r="A14843" s="2"/>
    </row>
    <row r="14844" spans="1:1" x14ac:dyDescent="0.2">
      <c r="A14844" s="2"/>
    </row>
    <row r="14845" spans="1:1" x14ac:dyDescent="0.2">
      <c r="A14845" s="2"/>
    </row>
    <row r="14846" spans="1:1" x14ac:dyDescent="0.2">
      <c r="A14846" s="2"/>
    </row>
    <row r="14847" spans="1:1" x14ac:dyDescent="0.2">
      <c r="A14847" s="2"/>
    </row>
    <row r="14848" spans="1:1" x14ac:dyDescent="0.2">
      <c r="A14848" s="2"/>
    </row>
    <row r="14849" spans="1:1" x14ac:dyDescent="0.2">
      <c r="A14849" s="2"/>
    </row>
    <row r="14850" spans="1:1" x14ac:dyDescent="0.2">
      <c r="A14850" s="2"/>
    </row>
    <row r="14851" spans="1:1" x14ac:dyDescent="0.2">
      <c r="A14851" s="2"/>
    </row>
    <row r="14852" spans="1:1" x14ac:dyDescent="0.2">
      <c r="A14852" s="2"/>
    </row>
    <row r="14853" spans="1:1" x14ac:dyDescent="0.2">
      <c r="A14853" s="2"/>
    </row>
    <row r="14854" spans="1:1" x14ac:dyDescent="0.2">
      <c r="A14854" s="2"/>
    </row>
    <row r="14855" spans="1:1" x14ac:dyDescent="0.2">
      <c r="A14855" s="2"/>
    </row>
    <row r="14856" spans="1:1" x14ac:dyDescent="0.2">
      <c r="A14856" s="2"/>
    </row>
    <row r="14857" spans="1:1" x14ac:dyDescent="0.2">
      <c r="A14857" s="2"/>
    </row>
    <row r="14858" spans="1:1" x14ac:dyDescent="0.2">
      <c r="A14858" s="2"/>
    </row>
    <row r="14859" spans="1:1" x14ac:dyDescent="0.2">
      <c r="A14859" s="2"/>
    </row>
    <row r="14860" spans="1:1" x14ac:dyDescent="0.2">
      <c r="A14860" s="2"/>
    </row>
    <row r="14861" spans="1:1" x14ac:dyDescent="0.2">
      <c r="A14861" s="2"/>
    </row>
    <row r="14862" spans="1:1" x14ac:dyDescent="0.2">
      <c r="A14862" s="2"/>
    </row>
    <row r="14863" spans="1:1" x14ac:dyDescent="0.2">
      <c r="A14863" s="2"/>
    </row>
    <row r="14864" spans="1:1" x14ac:dyDescent="0.2">
      <c r="A14864" s="2"/>
    </row>
    <row r="14865" spans="1:1" x14ac:dyDescent="0.2">
      <c r="A14865" s="2"/>
    </row>
    <row r="14866" spans="1:1" x14ac:dyDescent="0.2">
      <c r="A14866" s="2"/>
    </row>
    <row r="14867" spans="1:1" x14ac:dyDescent="0.2">
      <c r="A14867" s="2"/>
    </row>
    <row r="14868" spans="1:1" x14ac:dyDescent="0.2">
      <c r="A14868" s="2"/>
    </row>
    <row r="14869" spans="1:1" x14ac:dyDescent="0.2">
      <c r="A14869" s="2"/>
    </row>
    <row r="14870" spans="1:1" x14ac:dyDescent="0.2">
      <c r="A14870" s="2"/>
    </row>
    <row r="14871" spans="1:1" x14ac:dyDescent="0.2">
      <c r="A14871" s="2"/>
    </row>
    <row r="14872" spans="1:1" x14ac:dyDescent="0.2">
      <c r="A14872" s="2"/>
    </row>
    <row r="14873" spans="1:1" x14ac:dyDescent="0.2">
      <c r="A14873" s="2"/>
    </row>
    <row r="14874" spans="1:1" x14ac:dyDescent="0.2">
      <c r="A14874" s="2"/>
    </row>
    <row r="14875" spans="1:1" x14ac:dyDescent="0.2">
      <c r="A14875" s="2"/>
    </row>
    <row r="14876" spans="1:1" x14ac:dyDescent="0.2">
      <c r="A14876" s="2"/>
    </row>
    <row r="14877" spans="1:1" x14ac:dyDescent="0.2">
      <c r="A14877" s="2"/>
    </row>
    <row r="14878" spans="1:1" x14ac:dyDescent="0.2">
      <c r="A14878" s="2"/>
    </row>
    <row r="14879" spans="1:1" x14ac:dyDescent="0.2">
      <c r="A14879" s="2"/>
    </row>
    <row r="14880" spans="1:1" x14ac:dyDescent="0.2">
      <c r="A14880" s="2"/>
    </row>
    <row r="14881" spans="1:1" x14ac:dyDescent="0.2">
      <c r="A14881" s="2"/>
    </row>
    <row r="14882" spans="1:1" x14ac:dyDescent="0.2">
      <c r="A14882" s="2"/>
    </row>
    <row r="14883" spans="1:1" x14ac:dyDescent="0.2">
      <c r="A14883" s="2"/>
    </row>
    <row r="14884" spans="1:1" x14ac:dyDescent="0.2">
      <c r="A14884" s="2"/>
    </row>
    <row r="14885" spans="1:1" x14ac:dyDescent="0.2">
      <c r="A14885" s="2"/>
    </row>
    <row r="14886" spans="1:1" x14ac:dyDescent="0.2">
      <c r="A14886" s="2"/>
    </row>
    <row r="14887" spans="1:1" x14ac:dyDescent="0.2">
      <c r="A14887" s="2"/>
    </row>
    <row r="14888" spans="1:1" x14ac:dyDescent="0.2">
      <c r="A14888" s="2"/>
    </row>
    <row r="14889" spans="1:1" x14ac:dyDescent="0.2">
      <c r="A14889" s="2"/>
    </row>
    <row r="14890" spans="1:1" x14ac:dyDescent="0.2">
      <c r="A14890" s="2"/>
    </row>
    <row r="14891" spans="1:1" x14ac:dyDescent="0.2">
      <c r="A14891" s="2"/>
    </row>
    <row r="14892" spans="1:1" x14ac:dyDescent="0.2">
      <c r="A14892" s="2"/>
    </row>
    <row r="14893" spans="1:1" x14ac:dyDescent="0.2">
      <c r="A14893" s="2"/>
    </row>
    <row r="14894" spans="1:1" x14ac:dyDescent="0.2">
      <c r="A14894" s="2"/>
    </row>
    <row r="14895" spans="1:1" x14ac:dyDescent="0.2">
      <c r="A14895" s="2"/>
    </row>
    <row r="14896" spans="1:1" x14ac:dyDescent="0.2">
      <c r="A14896" s="2"/>
    </row>
    <row r="14897" spans="1:1" x14ac:dyDescent="0.2">
      <c r="A14897" s="2"/>
    </row>
    <row r="14898" spans="1:1" x14ac:dyDescent="0.2">
      <c r="A14898" s="2"/>
    </row>
    <row r="14899" spans="1:1" x14ac:dyDescent="0.2">
      <c r="A14899" s="2"/>
    </row>
    <row r="14900" spans="1:1" x14ac:dyDescent="0.2">
      <c r="A14900" s="2"/>
    </row>
    <row r="14901" spans="1:1" x14ac:dyDescent="0.2">
      <c r="A14901" s="2"/>
    </row>
    <row r="14902" spans="1:1" x14ac:dyDescent="0.2">
      <c r="A14902" s="2"/>
    </row>
    <row r="14903" spans="1:1" x14ac:dyDescent="0.2">
      <c r="A14903" s="2"/>
    </row>
    <row r="14904" spans="1:1" x14ac:dyDescent="0.2">
      <c r="A14904" s="2"/>
    </row>
    <row r="14905" spans="1:1" x14ac:dyDescent="0.2">
      <c r="A14905" s="2"/>
    </row>
    <row r="14906" spans="1:1" x14ac:dyDescent="0.2">
      <c r="A14906" s="2"/>
    </row>
    <row r="14907" spans="1:1" x14ac:dyDescent="0.2">
      <c r="A14907" s="2"/>
    </row>
    <row r="14908" spans="1:1" x14ac:dyDescent="0.2">
      <c r="A14908" s="2"/>
    </row>
    <row r="14909" spans="1:1" x14ac:dyDescent="0.2">
      <c r="A14909" s="2"/>
    </row>
    <row r="14910" spans="1:1" x14ac:dyDescent="0.2">
      <c r="A14910" s="2"/>
    </row>
    <row r="14911" spans="1:1" x14ac:dyDescent="0.2">
      <c r="A14911" s="2"/>
    </row>
    <row r="14912" spans="1:1" x14ac:dyDescent="0.2">
      <c r="A14912" s="2"/>
    </row>
    <row r="14913" spans="1:1" x14ac:dyDescent="0.2">
      <c r="A14913" s="2"/>
    </row>
    <row r="14914" spans="1:1" x14ac:dyDescent="0.2">
      <c r="A14914" s="2"/>
    </row>
    <row r="14915" spans="1:1" x14ac:dyDescent="0.2">
      <c r="A14915" s="2"/>
    </row>
    <row r="14916" spans="1:1" x14ac:dyDescent="0.2">
      <c r="A14916" s="2"/>
    </row>
    <row r="14917" spans="1:1" x14ac:dyDescent="0.2">
      <c r="A14917" s="2"/>
    </row>
    <row r="14918" spans="1:1" x14ac:dyDescent="0.2">
      <c r="A14918" s="2"/>
    </row>
    <row r="14919" spans="1:1" x14ac:dyDescent="0.2">
      <c r="A14919" s="2"/>
    </row>
    <row r="14920" spans="1:1" x14ac:dyDescent="0.2">
      <c r="A14920" s="2"/>
    </row>
    <row r="14921" spans="1:1" x14ac:dyDescent="0.2">
      <c r="A14921" s="2"/>
    </row>
    <row r="14922" spans="1:1" x14ac:dyDescent="0.2">
      <c r="A14922" s="2"/>
    </row>
    <row r="14923" spans="1:1" x14ac:dyDescent="0.2">
      <c r="A14923" s="2"/>
    </row>
    <row r="14924" spans="1:1" x14ac:dyDescent="0.2">
      <c r="A14924" s="2"/>
    </row>
    <row r="14925" spans="1:1" x14ac:dyDescent="0.2">
      <c r="A14925" s="2"/>
    </row>
    <row r="14926" spans="1:1" x14ac:dyDescent="0.2">
      <c r="A14926" s="2"/>
    </row>
    <row r="14927" spans="1:1" x14ac:dyDescent="0.2">
      <c r="A14927" s="2"/>
    </row>
    <row r="14928" spans="1:1" x14ac:dyDescent="0.2">
      <c r="A14928" s="2"/>
    </row>
    <row r="14929" spans="1:1" x14ac:dyDescent="0.2">
      <c r="A14929" s="2"/>
    </row>
    <row r="14930" spans="1:1" x14ac:dyDescent="0.2">
      <c r="A14930" s="2"/>
    </row>
    <row r="14931" spans="1:1" x14ac:dyDescent="0.2">
      <c r="A14931" s="2"/>
    </row>
    <row r="14932" spans="1:1" x14ac:dyDescent="0.2">
      <c r="A14932" s="2"/>
    </row>
    <row r="14933" spans="1:1" x14ac:dyDescent="0.2">
      <c r="A14933" s="2"/>
    </row>
    <row r="14934" spans="1:1" x14ac:dyDescent="0.2">
      <c r="A14934" s="2"/>
    </row>
    <row r="14935" spans="1:1" x14ac:dyDescent="0.2">
      <c r="A14935" s="2"/>
    </row>
    <row r="14936" spans="1:1" x14ac:dyDescent="0.2">
      <c r="A14936" s="2"/>
    </row>
    <row r="14937" spans="1:1" x14ac:dyDescent="0.2">
      <c r="A14937" s="2"/>
    </row>
    <row r="14938" spans="1:1" x14ac:dyDescent="0.2">
      <c r="A14938" s="2"/>
    </row>
    <row r="14939" spans="1:1" x14ac:dyDescent="0.2">
      <c r="A14939" s="2"/>
    </row>
    <row r="14940" spans="1:1" x14ac:dyDescent="0.2">
      <c r="A14940" s="2"/>
    </row>
    <row r="14941" spans="1:1" x14ac:dyDescent="0.2">
      <c r="A14941" s="2"/>
    </row>
    <row r="14942" spans="1:1" x14ac:dyDescent="0.2">
      <c r="A14942" s="2"/>
    </row>
    <row r="14943" spans="1:1" x14ac:dyDescent="0.2">
      <c r="A14943" s="2"/>
    </row>
    <row r="14944" spans="1:1" x14ac:dyDescent="0.2">
      <c r="A14944" s="2"/>
    </row>
    <row r="14945" spans="1:1" x14ac:dyDescent="0.2">
      <c r="A14945" s="2"/>
    </row>
    <row r="14946" spans="1:1" x14ac:dyDescent="0.2">
      <c r="A14946" s="2"/>
    </row>
    <row r="14947" spans="1:1" x14ac:dyDescent="0.2">
      <c r="A14947" s="2"/>
    </row>
    <row r="14948" spans="1:1" x14ac:dyDescent="0.2">
      <c r="A14948" s="2"/>
    </row>
    <row r="14949" spans="1:1" x14ac:dyDescent="0.2">
      <c r="A14949" s="2"/>
    </row>
    <row r="14950" spans="1:1" x14ac:dyDescent="0.2">
      <c r="A14950" s="2"/>
    </row>
    <row r="14951" spans="1:1" x14ac:dyDescent="0.2">
      <c r="A14951" s="2"/>
    </row>
    <row r="14952" spans="1:1" x14ac:dyDescent="0.2">
      <c r="A14952" s="2"/>
    </row>
    <row r="14953" spans="1:1" x14ac:dyDescent="0.2">
      <c r="A14953" s="2"/>
    </row>
    <row r="14954" spans="1:1" x14ac:dyDescent="0.2">
      <c r="A14954" s="2"/>
    </row>
    <row r="14955" spans="1:1" x14ac:dyDescent="0.2">
      <c r="A14955" s="2"/>
    </row>
    <row r="14956" spans="1:1" x14ac:dyDescent="0.2">
      <c r="A14956" s="2"/>
    </row>
    <row r="14957" spans="1:1" x14ac:dyDescent="0.2">
      <c r="A14957" s="2"/>
    </row>
    <row r="14958" spans="1:1" x14ac:dyDescent="0.2">
      <c r="A14958" s="2"/>
    </row>
    <row r="14959" spans="1:1" x14ac:dyDescent="0.2">
      <c r="A14959" s="2"/>
    </row>
    <row r="14960" spans="1:1" x14ac:dyDescent="0.2">
      <c r="A14960" s="2"/>
    </row>
    <row r="14961" spans="1:1" x14ac:dyDescent="0.2">
      <c r="A14961" s="2"/>
    </row>
    <row r="14962" spans="1:1" x14ac:dyDescent="0.2">
      <c r="A14962" s="2"/>
    </row>
    <row r="14963" spans="1:1" x14ac:dyDescent="0.2">
      <c r="A14963" s="2"/>
    </row>
    <row r="14964" spans="1:1" x14ac:dyDescent="0.2">
      <c r="A14964" s="2"/>
    </row>
    <row r="14965" spans="1:1" x14ac:dyDescent="0.2">
      <c r="A14965" s="2"/>
    </row>
    <row r="14966" spans="1:1" x14ac:dyDescent="0.2">
      <c r="A14966" s="2"/>
    </row>
    <row r="14967" spans="1:1" x14ac:dyDescent="0.2">
      <c r="A14967" s="2"/>
    </row>
    <row r="14968" spans="1:1" x14ac:dyDescent="0.2">
      <c r="A14968" s="2"/>
    </row>
    <row r="14969" spans="1:1" x14ac:dyDescent="0.2">
      <c r="A14969" s="2"/>
    </row>
    <row r="14970" spans="1:1" x14ac:dyDescent="0.2">
      <c r="A14970" s="2"/>
    </row>
    <row r="14971" spans="1:1" x14ac:dyDescent="0.2">
      <c r="A14971" s="2"/>
    </row>
    <row r="14972" spans="1:1" x14ac:dyDescent="0.2">
      <c r="A14972" s="2"/>
    </row>
    <row r="14973" spans="1:1" x14ac:dyDescent="0.2">
      <c r="A14973" s="2"/>
    </row>
    <row r="14974" spans="1:1" x14ac:dyDescent="0.2">
      <c r="A14974" s="2"/>
    </row>
    <row r="14975" spans="1:1" x14ac:dyDescent="0.2">
      <c r="A14975" s="2"/>
    </row>
    <row r="14976" spans="1:1" x14ac:dyDescent="0.2">
      <c r="A14976" s="2"/>
    </row>
    <row r="14977" spans="1:1" x14ac:dyDescent="0.2">
      <c r="A14977" s="2"/>
    </row>
    <row r="14978" spans="1:1" x14ac:dyDescent="0.2">
      <c r="A14978" s="2"/>
    </row>
    <row r="14979" spans="1:1" x14ac:dyDescent="0.2">
      <c r="A14979" s="2"/>
    </row>
    <row r="14980" spans="1:1" x14ac:dyDescent="0.2">
      <c r="A14980" s="2"/>
    </row>
    <row r="14981" spans="1:1" x14ac:dyDescent="0.2">
      <c r="A14981" s="2"/>
    </row>
    <row r="14982" spans="1:1" x14ac:dyDescent="0.2">
      <c r="A14982" s="2"/>
    </row>
    <row r="14983" spans="1:1" x14ac:dyDescent="0.2">
      <c r="A14983" s="2"/>
    </row>
    <row r="14984" spans="1:1" x14ac:dyDescent="0.2">
      <c r="A14984" s="2"/>
    </row>
    <row r="14985" spans="1:1" x14ac:dyDescent="0.2">
      <c r="A14985" s="2"/>
    </row>
    <row r="14986" spans="1:1" x14ac:dyDescent="0.2">
      <c r="A14986" s="2"/>
    </row>
    <row r="14987" spans="1:1" x14ac:dyDescent="0.2">
      <c r="A14987" s="2"/>
    </row>
    <row r="14988" spans="1:1" x14ac:dyDescent="0.2">
      <c r="A14988" s="2"/>
    </row>
    <row r="14989" spans="1:1" x14ac:dyDescent="0.2">
      <c r="A14989" s="2"/>
    </row>
    <row r="14990" spans="1:1" x14ac:dyDescent="0.2">
      <c r="A14990" s="2"/>
    </row>
    <row r="14991" spans="1:1" x14ac:dyDescent="0.2">
      <c r="A14991" s="2"/>
    </row>
    <row r="14992" spans="1:1" x14ac:dyDescent="0.2">
      <c r="A14992" s="2"/>
    </row>
    <row r="14993" spans="1:1" x14ac:dyDescent="0.2">
      <c r="A14993" s="2"/>
    </row>
    <row r="14994" spans="1:1" x14ac:dyDescent="0.2">
      <c r="A14994" s="2"/>
    </row>
    <row r="14995" spans="1:1" x14ac:dyDescent="0.2">
      <c r="A14995" s="2"/>
    </row>
    <row r="14996" spans="1:1" x14ac:dyDescent="0.2">
      <c r="A14996" s="2"/>
    </row>
    <row r="14997" spans="1:1" x14ac:dyDescent="0.2">
      <c r="A14997" s="2"/>
    </row>
    <row r="14998" spans="1:1" x14ac:dyDescent="0.2">
      <c r="A14998" s="2"/>
    </row>
    <row r="14999" spans="1:1" x14ac:dyDescent="0.2">
      <c r="A14999" s="2"/>
    </row>
    <row r="15000" spans="1:1" x14ac:dyDescent="0.2">
      <c r="A15000" s="2"/>
    </row>
    <row r="15001" spans="1:1" x14ac:dyDescent="0.2">
      <c r="A15001" s="2"/>
    </row>
    <row r="15002" spans="1:1" x14ac:dyDescent="0.2">
      <c r="A15002" s="2"/>
    </row>
    <row r="15003" spans="1:1" x14ac:dyDescent="0.2">
      <c r="A15003" s="2"/>
    </row>
    <row r="15004" spans="1:1" x14ac:dyDescent="0.2">
      <c r="A15004" s="2"/>
    </row>
    <row r="15005" spans="1:1" x14ac:dyDescent="0.2">
      <c r="A15005" s="2"/>
    </row>
    <row r="15006" spans="1:1" x14ac:dyDescent="0.2">
      <c r="A15006" s="2"/>
    </row>
    <row r="15007" spans="1:1" x14ac:dyDescent="0.2">
      <c r="A15007" s="2"/>
    </row>
    <row r="15008" spans="1:1" x14ac:dyDescent="0.2">
      <c r="A15008" s="2"/>
    </row>
    <row r="15009" spans="1:1" x14ac:dyDescent="0.2">
      <c r="A15009" s="2"/>
    </row>
    <row r="15010" spans="1:1" x14ac:dyDescent="0.2">
      <c r="A15010" s="2"/>
    </row>
    <row r="15011" spans="1:1" x14ac:dyDescent="0.2">
      <c r="A15011" s="2"/>
    </row>
    <row r="15012" spans="1:1" x14ac:dyDescent="0.2">
      <c r="A15012" s="2"/>
    </row>
    <row r="15013" spans="1:1" x14ac:dyDescent="0.2">
      <c r="A15013" s="2"/>
    </row>
    <row r="15014" spans="1:1" x14ac:dyDescent="0.2">
      <c r="A15014" s="2"/>
    </row>
    <row r="15015" spans="1:1" x14ac:dyDescent="0.2">
      <c r="A15015" s="2"/>
    </row>
    <row r="15016" spans="1:1" x14ac:dyDescent="0.2">
      <c r="A15016" s="2"/>
    </row>
    <row r="15017" spans="1:1" x14ac:dyDescent="0.2">
      <c r="A15017" s="2"/>
    </row>
    <row r="15018" spans="1:1" x14ac:dyDescent="0.2">
      <c r="A15018" s="2"/>
    </row>
    <row r="15019" spans="1:1" x14ac:dyDescent="0.2">
      <c r="A15019" s="2"/>
    </row>
    <row r="15020" spans="1:1" x14ac:dyDescent="0.2">
      <c r="A15020" s="2"/>
    </row>
    <row r="15021" spans="1:1" x14ac:dyDescent="0.2">
      <c r="A15021" s="2"/>
    </row>
    <row r="15022" spans="1:1" x14ac:dyDescent="0.2">
      <c r="A15022" s="2"/>
    </row>
    <row r="15023" spans="1:1" x14ac:dyDescent="0.2">
      <c r="A15023" s="2"/>
    </row>
    <row r="15024" spans="1:1" x14ac:dyDescent="0.2">
      <c r="A15024" s="2"/>
    </row>
    <row r="15025" spans="1:1" x14ac:dyDescent="0.2">
      <c r="A15025" s="2"/>
    </row>
    <row r="15026" spans="1:1" x14ac:dyDescent="0.2">
      <c r="A15026" s="2"/>
    </row>
    <row r="15027" spans="1:1" x14ac:dyDescent="0.2">
      <c r="A15027" s="2"/>
    </row>
    <row r="15028" spans="1:1" x14ac:dyDescent="0.2">
      <c r="A15028" s="2"/>
    </row>
    <row r="15029" spans="1:1" x14ac:dyDescent="0.2">
      <c r="A15029" s="2"/>
    </row>
    <row r="15030" spans="1:1" x14ac:dyDescent="0.2">
      <c r="A15030" s="2"/>
    </row>
    <row r="15031" spans="1:1" x14ac:dyDescent="0.2">
      <c r="A15031" s="2"/>
    </row>
    <row r="15032" spans="1:1" x14ac:dyDescent="0.2">
      <c r="A15032" s="2"/>
    </row>
    <row r="15033" spans="1:1" x14ac:dyDescent="0.2">
      <c r="A15033" s="2"/>
    </row>
    <row r="15034" spans="1:1" x14ac:dyDescent="0.2">
      <c r="A15034" s="2"/>
    </row>
    <row r="15035" spans="1:1" x14ac:dyDescent="0.2">
      <c r="A15035" s="2"/>
    </row>
    <row r="15036" spans="1:1" x14ac:dyDescent="0.2">
      <c r="A15036" s="2"/>
    </row>
    <row r="15037" spans="1:1" x14ac:dyDescent="0.2">
      <c r="A15037" s="2"/>
    </row>
    <row r="15038" spans="1:1" x14ac:dyDescent="0.2">
      <c r="A15038" s="2"/>
    </row>
    <row r="15039" spans="1:1" x14ac:dyDescent="0.2">
      <c r="A15039" s="2"/>
    </row>
    <row r="15040" spans="1:1" x14ac:dyDescent="0.2">
      <c r="A15040" s="2"/>
    </row>
    <row r="15041" spans="1:1" x14ac:dyDescent="0.2">
      <c r="A15041" s="2"/>
    </row>
    <row r="15042" spans="1:1" x14ac:dyDescent="0.2">
      <c r="A15042" s="2"/>
    </row>
    <row r="15043" spans="1:1" x14ac:dyDescent="0.2">
      <c r="A15043" s="2"/>
    </row>
    <row r="15044" spans="1:1" x14ac:dyDescent="0.2">
      <c r="A15044" s="2"/>
    </row>
    <row r="15045" spans="1:1" x14ac:dyDescent="0.2">
      <c r="A15045" s="2"/>
    </row>
    <row r="15046" spans="1:1" x14ac:dyDescent="0.2">
      <c r="A15046" s="2"/>
    </row>
    <row r="15047" spans="1:1" x14ac:dyDescent="0.2">
      <c r="A15047" s="2"/>
    </row>
    <row r="15048" spans="1:1" x14ac:dyDescent="0.2">
      <c r="A15048" s="2"/>
    </row>
    <row r="15049" spans="1:1" x14ac:dyDescent="0.2">
      <c r="A15049" s="2"/>
    </row>
    <row r="15050" spans="1:1" x14ac:dyDescent="0.2">
      <c r="A15050" s="2"/>
    </row>
    <row r="15051" spans="1:1" x14ac:dyDescent="0.2">
      <c r="A15051" s="2"/>
    </row>
    <row r="15052" spans="1:1" x14ac:dyDescent="0.2">
      <c r="A15052" s="2"/>
    </row>
    <row r="15053" spans="1:1" x14ac:dyDescent="0.2">
      <c r="A15053" s="2"/>
    </row>
    <row r="15054" spans="1:1" x14ac:dyDescent="0.2">
      <c r="A15054" s="2"/>
    </row>
    <row r="15055" spans="1:1" x14ac:dyDescent="0.2">
      <c r="A15055" s="2"/>
    </row>
    <row r="15056" spans="1:1" x14ac:dyDescent="0.2">
      <c r="A15056" s="2"/>
    </row>
    <row r="15057" spans="1:1" x14ac:dyDescent="0.2">
      <c r="A15057" s="2"/>
    </row>
    <row r="15058" spans="1:1" x14ac:dyDescent="0.2">
      <c r="A15058" s="2"/>
    </row>
    <row r="15059" spans="1:1" x14ac:dyDescent="0.2">
      <c r="A15059" s="2"/>
    </row>
    <row r="15060" spans="1:1" x14ac:dyDescent="0.2">
      <c r="A15060" s="2"/>
    </row>
    <row r="15061" spans="1:1" x14ac:dyDescent="0.2">
      <c r="A15061" s="2"/>
    </row>
    <row r="15062" spans="1:1" x14ac:dyDescent="0.2">
      <c r="A15062" s="2"/>
    </row>
    <row r="15063" spans="1:1" x14ac:dyDescent="0.2">
      <c r="A15063" s="2"/>
    </row>
    <row r="15064" spans="1:1" x14ac:dyDescent="0.2">
      <c r="A15064" s="2"/>
    </row>
    <row r="15065" spans="1:1" x14ac:dyDescent="0.2">
      <c r="A15065" s="2"/>
    </row>
    <row r="15066" spans="1:1" x14ac:dyDescent="0.2">
      <c r="A15066" s="2"/>
    </row>
    <row r="15067" spans="1:1" x14ac:dyDescent="0.2">
      <c r="A15067" s="2"/>
    </row>
    <row r="15068" spans="1:1" x14ac:dyDescent="0.2">
      <c r="A15068" s="2"/>
    </row>
    <row r="15069" spans="1:1" x14ac:dyDescent="0.2">
      <c r="A15069" s="2"/>
    </row>
    <row r="15070" spans="1:1" x14ac:dyDescent="0.2">
      <c r="A15070" s="2"/>
    </row>
    <row r="15071" spans="1:1" x14ac:dyDescent="0.2">
      <c r="A15071" s="2"/>
    </row>
    <row r="15072" spans="1:1" x14ac:dyDescent="0.2">
      <c r="A15072" s="2"/>
    </row>
    <row r="15073" spans="1:1" x14ac:dyDescent="0.2">
      <c r="A15073" s="2"/>
    </row>
    <row r="15074" spans="1:1" x14ac:dyDescent="0.2">
      <c r="A15074" s="2"/>
    </row>
    <row r="15075" spans="1:1" x14ac:dyDescent="0.2">
      <c r="A15075" s="2"/>
    </row>
    <row r="15076" spans="1:1" x14ac:dyDescent="0.2">
      <c r="A15076" s="2"/>
    </row>
    <row r="15077" spans="1:1" x14ac:dyDescent="0.2">
      <c r="A15077" s="2"/>
    </row>
    <row r="15078" spans="1:1" x14ac:dyDescent="0.2">
      <c r="A15078" s="2"/>
    </row>
    <row r="15079" spans="1:1" x14ac:dyDescent="0.2">
      <c r="A15079" s="2"/>
    </row>
    <row r="15080" spans="1:1" x14ac:dyDescent="0.2">
      <c r="A15080" s="2"/>
    </row>
    <row r="15081" spans="1:1" x14ac:dyDescent="0.2">
      <c r="A15081" s="2"/>
    </row>
    <row r="15082" spans="1:1" x14ac:dyDescent="0.2">
      <c r="A15082" s="2"/>
    </row>
    <row r="15083" spans="1:1" x14ac:dyDescent="0.2">
      <c r="A15083" s="2"/>
    </row>
    <row r="15084" spans="1:1" x14ac:dyDescent="0.2">
      <c r="A15084" s="2"/>
    </row>
    <row r="15085" spans="1:1" x14ac:dyDescent="0.2">
      <c r="A15085" s="2"/>
    </row>
    <row r="15086" spans="1:1" x14ac:dyDescent="0.2">
      <c r="A15086" s="2"/>
    </row>
    <row r="15087" spans="1:1" x14ac:dyDescent="0.2">
      <c r="A15087" s="2"/>
    </row>
    <row r="15088" spans="1:1" x14ac:dyDescent="0.2">
      <c r="A15088" s="2"/>
    </row>
    <row r="15089" spans="1:1" x14ac:dyDescent="0.2">
      <c r="A15089" s="2"/>
    </row>
    <row r="15090" spans="1:1" x14ac:dyDescent="0.2">
      <c r="A15090" s="2"/>
    </row>
    <row r="15091" spans="1:1" x14ac:dyDescent="0.2">
      <c r="A15091" s="2"/>
    </row>
    <row r="15092" spans="1:1" x14ac:dyDescent="0.2">
      <c r="A15092" s="2"/>
    </row>
    <row r="15093" spans="1:1" x14ac:dyDescent="0.2">
      <c r="A15093" s="2"/>
    </row>
    <row r="15094" spans="1:1" x14ac:dyDescent="0.2">
      <c r="A15094" s="2"/>
    </row>
    <row r="15095" spans="1:1" x14ac:dyDescent="0.2">
      <c r="A15095" s="2"/>
    </row>
    <row r="15096" spans="1:1" x14ac:dyDescent="0.2">
      <c r="A15096" s="2"/>
    </row>
    <row r="15097" spans="1:1" x14ac:dyDescent="0.2">
      <c r="A15097" s="2"/>
    </row>
    <row r="15098" spans="1:1" x14ac:dyDescent="0.2">
      <c r="A15098" s="2"/>
    </row>
    <row r="15099" spans="1:1" x14ac:dyDescent="0.2">
      <c r="A15099" s="2"/>
    </row>
    <row r="15100" spans="1:1" x14ac:dyDescent="0.2">
      <c r="A15100" s="2"/>
    </row>
    <row r="15101" spans="1:1" x14ac:dyDescent="0.2">
      <c r="A15101" s="2"/>
    </row>
    <row r="15102" spans="1:1" x14ac:dyDescent="0.2">
      <c r="A15102" s="2"/>
    </row>
    <row r="15103" spans="1:1" x14ac:dyDescent="0.2">
      <c r="A15103" s="2"/>
    </row>
    <row r="15104" spans="1:1" x14ac:dyDescent="0.2">
      <c r="A15104" s="2"/>
    </row>
    <row r="15105" spans="1:1" x14ac:dyDescent="0.2">
      <c r="A15105" s="2"/>
    </row>
    <row r="15106" spans="1:1" x14ac:dyDescent="0.2">
      <c r="A15106" s="2"/>
    </row>
    <row r="15107" spans="1:1" x14ac:dyDescent="0.2">
      <c r="A15107" s="2"/>
    </row>
    <row r="15108" spans="1:1" x14ac:dyDescent="0.2">
      <c r="A15108" s="2"/>
    </row>
    <row r="15109" spans="1:1" x14ac:dyDescent="0.2">
      <c r="A15109" s="2"/>
    </row>
    <row r="15110" spans="1:1" x14ac:dyDescent="0.2">
      <c r="A15110" s="2"/>
    </row>
    <row r="15111" spans="1:1" x14ac:dyDescent="0.2">
      <c r="A15111" s="2"/>
    </row>
    <row r="15112" spans="1:1" x14ac:dyDescent="0.2">
      <c r="A15112" s="2"/>
    </row>
    <row r="15113" spans="1:1" x14ac:dyDescent="0.2">
      <c r="A15113" s="2"/>
    </row>
    <row r="15114" spans="1:1" x14ac:dyDescent="0.2">
      <c r="A15114" s="2"/>
    </row>
    <row r="15115" spans="1:1" x14ac:dyDescent="0.2">
      <c r="A15115" s="2"/>
    </row>
    <row r="15116" spans="1:1" x14ac:dyDescent="0.2">
      <c r="A15116" s="2"/>
    </row>
    <row r="15117" spans="1:1" x14ac:dyDescent="0.2">
      <c r="A15117" s="2"/>
    </row>
    <row r="15118" spans="1:1" x14ac:dyDescent="0.2">
      <c r="A15118" s="2"/>
    </row>
    <row r="15119" spans="1:1" x14ac:dyDescent="0.2">
      <c r="A15119" s="2"/>
    </row>
    <row r="15120" spans="1:1" x14ac:dyDescent="0.2">
      <c r="A15120" s="2"/>
    </row>
    <row r="15121" spans="1:1" x14ac:dyDescent="0.2">
      <c r="A15121" s="2"/>
    </row>
    <row r="15122" spans="1:1" x14ac:dyDescent="0.2">
      <c r="A15122" s="2"/>
    </row>
    <row r="15123" spans="1:1" x14ac:dyDescent="0.2">
      <c r="A15123" s="2"/>
    </row>
    <row r="15124" spans="1:1" x14ac:dyDescent="0.2">
      <c r="A15124" s="2"/>
    </row>
    <row r="15125" spans="1:1" x14ac:dyDescent="0.2">
      <c r="A15125" s="2"/>
    </row>
    <row r="15126" spans="1:1" x14ac:dyDescent="0.2">
      <c r="A15126" s="2"/>
    </row>
    <row r="15127" spans="1:1" x14ac:dyDescent="0.2">
      <c r="A15127" s="2"/>
    </row>
    <row r="15128" spans="1:1" x14ac:dyDescent="0.2">
      <c r="A15128" s="2"/>
    </row>
    <row r="15129" spans="1:1" x14ac:dyDescent="0.2">
      <c r="A15129" s="2"/>
    </row>
    <row r="15130" spans="1:1" x14ac:dyDescent="0.2">
      <c r="A15130" s="2"/>
    </row>
    <row r="15131" spans="1:1" x14ac:dyDescent="0.2">
      <c r="A15131" s="2"/>
    </row>
    <row r="15132" spans="1:1" x14ac:dyDescent="0.2">
      <c r="A15132" s="2"/>
    </row>
    <row r="15133" spans="1:1" x14ac:dyDescent="0.2">
      <c r="A15133" s="2"/>
    </row>
    <row r="15134" spans="1:1" x14ac:dyDescent="0.2">
      <c r="A15134" s="2"/>
    </row>
    <row r="15135" spans="1:1" x14ac:dyDescent="0.2">
      <c r="A15135" s="2"/>
    </row>
    <row r="15136" spans="1:1" x14ac:dyDescent="0.2">
      <c r="A15136" s="2"/>
    </row>
    <row r="15137" spans="1:1" x14ac:dyDescent="0.2">
      <c r="A15137" s="2"/>
    </row>
    <row r="15138" spans="1:1" x14ac:dyDescent="0.2">
      <c r="A15138" s="2"/>
    </row>
    <row r="15139" spans="1:1" x14ac:dyDescent="0.2">
      <c r="A15139" s="2"/>
    </row>
    <row r="15140" spans="1:1" x14ac:dyDescent="0.2">
      <c r="A15140" s="2"/>
    </row>
    <row r="15141" spans="1:1" x14ac:dyDescent="0.2">
      <c r="A15141" s="2"/>
    </row>
    <row r="15142" spans="1:1" x14ac:dyDescent="0.2">
      <c r="A15142" s="2"/>
    </row>
    <row r="15143" spans="1:1" x14ac:dyDescent="0.2">
      <c r="A15143" s="2"/>
    </row>
    <row r="15144" spans="1:1" x14ac:dyDescent="0.2">
      <c r="A15144" s="2"/>
    </row>
    <row r="15145" spans="1:1" x14ac:dyDescent="0.2">
      <c r="A15145" s="2"/>
    </row>
    <row r="15146" spans="1:1" x14ac:dyDescent="0.2">
      <c r="A15146" s="2"/>
    </row>
    <row r="15147" spans="1:1" x14ac:dyDescent="0.2">
      <c r="A15147" s="2"/>
    </row>
    <row r="15148" spans="1:1" x14ac:dyDescent="0.2">
      <c r="A15148" s="2"/>
    </row>
    <row r="15149" spans="1:1" x14ac:dyDescent="0.2">
      <c r="A15149" s="2"/>
    </row>
    <row r="15150" spans="1:1" x14ac:dyDescent="0.2">
      <c r="A15150" s="2"/>
    </row>
    <row r="15151" spans="1:1" x14ac:dyDescent="0.2">
      <c r="A15151" s="2"/>
    </row>
    <row r="15152" spans="1:1" x14ac:dyDescent="0.2">
      <c r="A15152" s="2"/>
    </row>
    <row r="15153" spans="1:1" x14ac:dyDescent="0.2">
      <c r="A15153" s="2"/>
    </row>
    <row r="15154" spans="1:1" x14ac:dyDescent="0.2">
      <c r="A15154" s="2"/>
    </row>
    <row r="15155" spans="1:1" x14ac:dyDescent="0.2">
      <c r="A15155" s="2"/>
    </row>
    <row r="15156" spans="1:1" x14ac:dyDescent="0.2">
      <c r="A15156" s="2"/>
    </row>
    <row r="15157" spans="1:1" x14ac:dyDescent="0.2">
      <c r="A15157" s="2"/>
    </row>
    <row r="15158" spans="1:1" x14ac:dyDescent="0.2">
      <c r="A15158" s="2"/>
    </row>
    <row r="15159" spans="1:1" x14ac:dyDescent="0.2">
      <c r="A15159" s="2"/>
    </row>
    <row r="15160" spans="1:1" x14ac:dyDescent="0.2">
      <c r="A15160" s="2"/>
    </row>
    <row r="15161" spans="1:1" x14ac:dyDescent="0.2">
      <c r="A15161" s="2"/>
    </row>
    <row r="15162" spans="1:1" x14ac:dyDescent="0.2">
      <c r="A15162" s="2"/>
    </row>
    <row r="15163" spans="1:1" x14ac:dyDescent="0.2">
      <c r="A15163" s="2"/>
    </row>
    <row r="15164" spans="1:1" x14ac:dyDescent="0.2">
      <c r="A15164" s="2"/>
    </row>
    <row r="15165" spans="1:1" x14ac:dyDescent="0.2">
      <c r="A15165" s="2"/>
    </row>
    <row r="15166" spans="1:1" x14ac:dyDescent="0.2">
      <c r="A15166" s="2"/>
    </row>
    <row r="15167" spans="1:1" x14ac:dyDescent="0.2">
      <c r="A15167" s="2"/>
    </row>
    <row r="15168" spans="1:1" x14ac:dyDescent="0.2">
      <c r="A15168" s="2"/>
    </row>
    <row r="15169" spans="1:1" x14ac:dyDescent="0.2">
      <c r="A15169" s="2"/>
    </row>
    <row r="15170" spans="1:1" x14ac:dyDescent="0.2">
      <c r="A15170" s="2"/>
    </row>
    <row r="15171" spans="1:1" x14ac:dyDescent="0.2">
      <c r="A15171" s="2"/>
    </row>
    <row r="15172" spans="1:1" x14ac:dyDescent="0.2">
      <c r="A15172" s="2"/>
    </row>
    <row r="15173" spans="1:1" x14ac:dyDescent="0.2">
      <c r="A15173" s="2"/>
    </row>
    <row r="15174" spans="1:1" x14ac:dyDescent="0.2">
      <c r="A15174" s="2"/>
    </row>
    <row r="15175" spans="1:1" x14ac:dyDescent="0.2">
      <c r="A15175" s="2"/>
    </row>
    <row r="15176" spans="1:1" x14ac:dyDescent="0.2">
      <c r="A15176" s="2"/>
    </row>
    <row r="15177" spans="1:1" x14ac:dyDescent="0.2">
      <c r="A15177" s="2"/>
    </row>
    <row r="15178" spans="1:1" x14ac:dyDescent="0.2">
      <c r="A15178" s="2"/>
    </row>
    <row r="15179" spans="1:1" x14ac:dyDescent="0.2">
      <c r="A15179" s="2"/>
    </row>
    <row r="15180" spans="1:1" x14ac:dyDescent="0.2">
      <c r="A15180" s="2"/>
    </row>
    <row r="15181" spans="1:1" x14ac:dyDescent="0.2">
      <c r="A15181" s="2"/>
    </row>
    <row r="15182" spans="1:1" x14ac:dyDescent="0.2">
      <c r="A15182" s="2"/>
    </row>
    <row r="15183" spans="1:1" x14ac:dyDescent="0.2">
      <c r="A15183" s="2"/>
    </row>
    <row r="15184" spans="1:1" x14ac:dyDescent="0.2">
      <c r="A15184" s="2"/>
    </row>
    <row r="15185" spans="1:1" x14ac:dyDescent="0.2">
      <c r="A15185" s="2"/>
    </row>
    <row r="15186" spans="1:1" x14ac:dyDescent="0.2">
      <c r="A15186" s="2"/>
    </row>
    <row r="15187" spans="1:1" x14ac:dyDescent="0.2">
      <c r="A15187" s="2"/>
    </row>
    <row r="15188" spans="1:1" x14ac:dyDescent="0.2">
      <c r="A15188" s="2"/>
    </row>
    <row r="15189" spans="1:1" x14ac:dyDescent="0.2">
      <c r="A15189" s="2"/>
    </row>
    <row r="15190" spans="1:1" x14ac:dyDescent="0.2">
      <c r="A15190" s="2"/>
    </row>
    <row r="15191" spans="1:1" x14ac:dyDescent="0.2">
      <c r="A15191" s="2"/>
    </row>
    <row r="15192" spans="1:1" x14ac:dyDescent="0.2">
      <c r="A15192" s="2"/>
    </row>
    <row r="15193" spans="1:1" x14ac:dyDescent="0.2">
      <c r="A15193" s="2"/>
    </row>
    <row r="15194" spans="1:1" x14ac:dyDescent="0.2">
      <c r="A15194" s="2"/>
    </row>
    <row r="15195" spans="1:1" x14ac:dyDescent="0.2">
      <c r="A15195" s="2"/>
    </row>
    <row r="15196" spans="1:1" x14ac:dyDescent="0.2">
      <c r="A15196" s="2"/>
    </row>
    <row r="15197" spans="1:1" x14ac:dyDescent="0.2">
      <c r="A15197" s="2"/>
    </row>
    <row r="15198" spans="1:1" x14ac:dyDescent="0.2">
      <c r="A15198" s="2"/>
    </row>
    <row r="15199" spans="1:1" x14ac:dyDescent="0.2">
      <c r="A15199" s="2"/>
    </row>
    <row r="15200" spans="1:1" x14ac:dyDescent="0.2">
      <c r="A15200" s="2"/>
    </row>
    <row r="15201" spans="1:1" x14ac:dyDescent="0.2">
      <c r="A15201" s="2"/>
    </row>
    <row r="15202" spans="1:1" x14ac:dyDescent="0.2">
      <c r="A15202" s="2"/>
    </row>
    <row r="15203" spans="1:1" x14ac:dyDescent="0.2">
      <c r="A15203" s="2"/>
    </row>
    <row r="15204" spans="1:1" x14ac:dyDescent="0.2">
      <c r="A15204" s="2"/>
    </row>
    <row r="15205" spans="1:1" x14ac:dyDescent="0.2">
      <c r="A15205" s="2"/>
    </row>
    <row r="15206" spans="1:1" x14ac:dyDescent="0.2">
      <c r="A15206" s="2"/>
    </row>
    <row r="15207" spans="1:1" x14ac:dyDescent="0.2">
      <c r="A15207" s="2"/>
    </row>
    <row r="15208" spans="1:1" x14ac:dyDescent="0.2">
      <c r="A15208" s="2"/>
    </row>
    <row r="15209" spans="1:1" x14ac:dyDescent="0.2">
      <c r="A15209" s="2"/>
    </row>
    <row r="15210" spans="1:1" x14ac:dyDescent="0.2">
      <c r="A15210" s="2"/>
    </row>
    <row r="15211" spans="1:1" x14ac:dyDescent="0.2">
      <c r="A15211" s="2"/>
    </row>
    <row r="15212" spans="1:1" x14ac:dyDescent="0.2">
      <c r="A15212" s="2"/>
    </row>
    <row r="15213" spans="1:1" x14ac:dyDescent="0.2">
      <c r="A15213" s="2"/>
    </row>
    <row r="15214" spans="1:1" x14ac:dyDescent="0.2">
      <c r="A15214" s="2"/>
    </row>
    <row r="15215" spans="1:1" x14ac:dyDescent="0.2">
      <c r="A15215" s="2"/>
    </row>
    <row r="15216" spans="1:1" x14ac:dyDescent="0.2">
      <c r="A15216" s="2"/>
    </row>
    <row r="15217" spans="1:1" x14ac:dyDescent="0.2">
      <c r="A15217" s="2"/>
    </row>
    <row r="15218" spans="1:1" x14ac:dyDescent="0.2">
      <c r="A15218" s="2"/>
    </row>
    <row r="15219" spans="1:1" x14ac:dyDescent="0.2">
      <c r="A15219" s="2"/>
    </row>
    <row r="15220" spans="1:1" x14ac:dyDescent="0.2">
      <c r="A15220" s="2"/>
    </row>
    <row r="15221" spans="1:1" x14ac:dyDescent="0.2">
      <c r="A15221" s="2"/>
    </row>
    <row r="15222" spans="1:1" x14ac:dyDescent="0.2">
      <c r="A15222" s="2"/>
    </row>
    <row r="15223" spans="1:1" x14ac:dyDescent="0.2">
      <c r="A15223" s="2"/>
    </row>
    <row r="15224" spans="1:1" x14ac:dyDescent="0.2">
      <c r="A15224" s="2"/>
    </row>
    <row r="15225" spans="1:1" x14ac:dyDescent="0.2">
      <c r="A15225" s="2"/>
    </row>
    <row r="15226" spans="1:1" x14ac:dyDescent="0.2">
      <c r="A15226" s="2"/>
    </row>
    <row r="15227" spans="1:1" x14ac:dyDescent="0.2">
      <c r="A15227" s="2"/>
    </row>
    <row r="15228" spans="1:1" x14ac:dyDescent="0.2">
      <c r="A15228" s="2"/>
    </row>
    <row r="15229" spans="1:1" x14ac:dyDescent="0.2">
      <c r="A15229" s="2"/>
    </row>
    <row r="15230" spans="1:1" x14ac:dyDescent="0.2">
      <c r="A15230" s="2"/>
    </row>
    <row r="15231" spans="1:1" x14ac:dyDescent="0.2">
      <c r="A15231" s="2"/>
    </row>
    <row r="15232" spans="1:1" x14ac:dyDescent="0.2">
      <c r="A15232" s="2"/>
    </row>
    <row r="15233" spans="1:1" x14ac:dyDescent="0.2">
      <c r="A15233" s="2"/>
    </row>
    <row r="15234" spans="1:1" x14ac:dyDescent="0.2">
      <c r="A15234" s="2"/>
    </row>
    <row r="15235" spans="1:1" x14ac:dyDescent="0.2">
      <c r="A15235" s="2"/>
    </row>
    <row r="15236" spans="1:1" x14ac:dyDescent="0.2">
      <c r="A15236" s="2"/>
    </row>
    <row r="15237" spans="1:1" x14ac:dyDescent="0.2">
      <c r="A15237" s="2"/>
    </row>
    <row r="15238" spans="1:1" x14ac:dyDescent="0.2">
      <c r="A15238" s="2"/>
    </row>
    <row r="15239" spans="1:1" x14ac:dyDescent="0.2">
      <c r="A15239" s="2"/>
    </row>
    <row r="15240" spans="1:1" x14ac:dyDescent="0.2">
      <c r="A15240" s="2"/>
    </row>
    <row r="15241" spans="1:1" x14ac:dyDescent="0.2">
      <c r="A15241" s="2"/>
    </row>
    <row r="15242" spans="1:1" x14ac:dyDescent="0.2">
      <c r="A15242" s="2"/>
    </row>
    <row r="15243" spans="1:1" x14ac:dyDescent="0.2">
      <c r="A15243" s="2"/>
    </row>
    <row r="15244" spans="1:1" x14ac:dyDescent="0.2">
      <c r="A15244" s="2"/>
    </row>
    <row r="15245" spans="1:1" x14ac:dyDescent="0.2">
      <c r="A15245" s="2"/>
    </row>
    <row r="15246" spans="1:1" x14ac:dyDescent="0.2">
      <c r="A15246" s="2"/>
    </row>
    <row r="15247" spans="1:1" x14ac:dyDescent="0.2">
      <c r="A15247" s="2"/>
    </row>
    <row r="15248" spans="1:1" x14ac:dyDescent="0.2">
      <c r="A15248" s="2"/>
    </row>
    <row r="15249" spans="1:1" x14ac:dyDescent="0.2">
      <c r="A15249" s="2"/>
    </row>
    <row r="15250" spans="1:1" x14ac:dyDescent="0.2">
      <c r="A15250" s="2"/>
    </row>
    <row r="15251" spans="1:1" x14ac:dyDescent="0.2">
      <c r="A15251" s="2"/>
    </row>
    <row r="15252" spans="1:1" x14ac:dyDescent="0.2">
      <c r="A15252" s="2"/>
    </row>
    <row r="15253" spans="1:1" x14ac:dyDescent="0.2">
      <c r="A15253" s="2"/>
    </row>
    <row r="15254" spans="1:1" x14ac:dyDescent="0.2">
      <c r="A15254" s="2"/>
    </row>
    <row r="15255" spans="1:1" x14ac:dyDescent="0.2">
      <c r="A15255" s="2"/>
    </row>
    <row r="15256" spans="1:1" x14ac:dyDescent="0.2">
      <c r="A15256" s="2"/>
    </row>
    <row r="15257" spans="1:1" x14ac:dyDescent="0.2">
      <c r="A15257" s="2"/>
    </row>
    <row r="15258" spans="1:1" x14ac:dyDescent="0.2">
      <c r="A15258" s="2"/>
    </row>
    <row r="15259" spans="1:1" x14ac:dyDescent="0.2">
      <c r="A15259" s="2"/>
    </row>
    <row r="15260" spans="1:1" x14ac:dyDescent="0.2">
      <c r="A15260" s="2"/>
    </row>
    <row r="15261" spans="1:1" x14ac:dyDescent="0.2">
      <c r="A15261" s="2"/>
    </row>
    <row r="15262" spans="1:1" x14ac:dyDescent="0.2">
      <c r="A15262" s="2"/>
    </row>
    <row r="15263" spans="1:1" x14ac:dyDescent="0.2">
      <c r="A15263" s="2"/>
    </row>
    <row r="15264" spans="1:1" x14ac:dyDescent="0.2">
      <c r="A15264" s="2"/>
    </row>
    <row r="15265" spans="1:1" x14ac:dyDescent="0.2">
      <c r="A15265" s="2"/>
    </row>
    <row r="15266" spans="1:1" x14ac:dyDescent="0.2">
      <c r="A15266" s="2"/>
    </row>
    <row r="15267" spans="1:1" x14ac:dyDescent="0.2">
      <c r="A15267" s="2"/>
    </row>
    <row r="15268" spans="1:1" x14ac:dyDescent="0.2">
      <c r="A15268" s="2"/>
    </row>
    <row r="15269" spans="1:1" x14ac:dyDescent="0.2">
      <c r="A15269" s="2"/>
    </row>
    <row r="15270" spans="1:1" x14ac:dyDescent="0.2">
      <c r="A15270" s="2"/>
    </row>
    <row r="15271" spans="1:1" x14ac:dyDescent="0.2">
      <c r="A15271" s="2"/>
    </row>
    <row r="15272" spans="1:1" x14ac:dyDescent="0.2">
      <c r="A15272" s="2"/>
    </row>
    <row r="15273" spans="1:1" x14ac:dyDescent="0.2">
      <c r="A15273" s="2"/>
    </row>
    <row r="15274" spans="1:1" x14ac:dyDescent="0.2">
      <c r="A15274" s="2"/>
    </row>
    <row r="15275" spans="1:1" x14ac:dyDescent="0.2">
      <c r="A15275" s="2"/>
    </row>
    <row r="15276" spans="1:1" x14ac:dyDescent="0.2">
      <c r="A15276" s="2"/>
    </row>
    <row r="15277" spans="1:1" x14ac:dyDescent="0.2">
      <c r="A15277" s="2"/>
    </row>
    <row r="15278" spans="1:1" x14ac:dyDescent="0.2">
      <c r="A15278" s="2"/>
    </row>
    <row r="15279" spans="1:1" x14ac:dyDescent="0.2">
      <c r="A15279" s="2"/>
    </row>
    <row r="15280" spans="1:1" x14ac:dyDescent="0.2">
      <c r="A15280" s="2"/>
    </row>
    <row r="15281" spans="1:1" x14ac:dyDescent="0.2">
      <c r="A15281" s="2"/>
    </row>
    <row r="15282" spans="1:1" x14ac:dyDescent="0.2">
      <c r="A15282" s="2"/>
    </row>
    <row r="15283" spans="1:1" x14ac:dyDescent="0.2">
      <c r="A15283" s="2"/>
    </row>
    <row r="15284" spans="1:1" x14ac:dyDescent="0.2">
      <c r="A15284" s="2"/>
    </row>
    <row r="15285" spans="1:1" x14ac:dyDescent="0.2">
      <c r="A15285" s="2"/>
    </row>
    <row r="15286" spans="1:1" x14ac:dyDescent="0.2">
      <c r="A15286" s="2"/>
    </row>
    <row r="15287" spans="1:1" x14ac:dyDescent="0.2">
      <c r="A15287" s="2"/>
    </row>
    <row r="15288" spans="1:1" x14ac:dyDescent="0.2">
      <c r="A15288" s="2"/>
    </row>
    <row r="15289" spans="1:1" x14ac:dyDescent="0.2">
      <c r="A15289" s="2"/>
    </row>
    <row r="15290" spans="1:1" x14ac:dyDescent="0.2">
      <c r="A15290" s="2"/>
    </row>
    <row r="15291" spans="1:1" x14ac:dyDescent="0.2">
      <c r="A15291" s="2"/>
    </row>
    <row r="15292" spans="1:1" x14ac:dyDescent="0.2">
      <c r="A15292" s="2"/>
    </row>
    <row r="15293" spans="1:1" x14ac:dyDescent="0.2">
      <c r="A15293" s="2"/>
    </row>
    <row r="15294" spans="1:1" x14ac:dyDescent="0.2">
      <c r="A15294" s="2"/>
    </row>
    <row r="15295" spans="1:1" x14ac:dyDescent="0.2">
      <c r="A15295" s="2"/>
    </row>
    <row r="15296" spans="1:1" x14ac:dyDescent="0.2">
      <c r="A15296" s="2"/>
    </row>
    <row r="15297" spans="1:1" x14ac:dyDescent="0.2">
      <c r="A15297" s="2"/>
    </row>
    <row r="15298" spans="1:1" x14ac:dyDescent="0.2">
      <c r="A15298" s="2"/>
    </row>
    <row r="15299" spans="1:1" x14ac:dyDescent="0.2">
      <c r="A15299" s="2"/>
    </row>
    <row r="15300" spans="1:1" x14ac:dyDescent="0.2">
      <c r="A15300" s="2"/>
    </row>
    <row r="15301" spans="1:1" x14ac:dyDescent="0.2">
      <c r="A15301" s="2"/>
    </row>
    <row r="15302" spans="1:1" x14ac:dyDescent="0.2">
      <c r="A15302" s="2"/>
    </row>
    <row r="15303" spans="1:1" x14ac:dyDescent="0.2">
      <c r="A15303" s="2"/>
    </row>
    <row r="15304" spans="1:1" x14ac:dyDescent="0.2">
      <c r="A15304" s="2"/>
    </row>
    <row r="15305" spans="1:1" x14ac:dyDescent="0.2">
      <c r="A15305" s="2"/>
    </row>
    <row r="15306" spans="1:1" x14ac:dyDescent="0.2">
      <c r="A15306" s="2"/>
    </row>
    <row r="15307" spans="1:1" x14ac:dyDescent="0.2">
      <c r="A15307" s="2"/>
    </row>
    <row r="15308" spans="1:1" x14ac:dyDescent="0.2">
      <c r="A15308" s="2"/>
    </row>
    <row r="15309" spans="1:1" x14ac:dyDescent="0.2">
      <c r="A15309" s="2"/>
    </row>
    <row r="15310" spans="1:1" x14ac:dyDescent="0.2">
      <c r="A15310" s="2"/>
    </row>
    <row r="15311" spans="1:1" x14ac:dyDescent="0.2">
      <c r="A15311" s="2"/>
    </row>
    <row r="15312" spans="1:1" x14ac:dyDescent="0.2">
      <c r="A15312" s="2"/>
    </row>
    <row r="15313" spans="1:1" x14ac:dyDescent="0.2">
      <c r="A15313" s="2"/>
    </row>
    <row r="15314" spans="1:1" x14ac:dyDescent="0.2">
      <c r="A15314" s="2"/>
    </row>
    <row r="15315" spans="1:1" x14ac:dyDescent="0.2">
      <c r="A15315" s="2"/>
    </row>
    <row r="15316" spans="1:1" x14ac:dyDescent="0.2">
      <c r="A15316" s="2"/>
    </row>
    <row r="15317" spans="1:1" x14ac:dyDescent="0.2">
      <c r="A15317" s="2"/>
    </row>
    <row r="15318" spans="1:1" x14ac:dyDescent="0.2">
      <c r="A15318" s="2"/>
    </row>
    <row r="15319" spans="1:1" x14ac:dyDescent="0.2">
      <c r="A15319" s="2"/>
    </row>
    <row r="15320" spans="1:1" x14ac:dyDescent="0.2">
      <c r="A15320" s="2"/>
    </row>
    <row r="15321" spans="1:1" x14ac:dyDescent="0.2">
      <c r="A15321" s="2"/>
    </row>
    <row r="15322" spans="1:1" x14ac:dyDescent="0.2">
      <c r="A15322" s="2"/>
    </row>
    <row r="15323" spans="1:1" x14ac:dyDescent="0.2">
      <c r="A15323" s="2"/>
    </row>
    <row r="15324" spans="1:1" x14ac:dyDescent="0.2">
      <c r="A15324" s="2"/>
    </row>
    <row r="15325" spans="1:1" x14ac:dyDescent="0.2">
      <c r="A15325" s="2"/>
    </row>
    <row r="15326" spans="1:1" x14ac:dyDescent="0.2">
      <c r="A15326" s="2"/>
    </row>
    <row r="15327" spans="1:1" x14ac:dyDescent="0.2">
      <c r="A15327" s="2"/>
    </row>
    <row r="15328" spans="1:1" x14ac:dyDescent="0.2">
      <c r="A15328" s="2"/>
    </row>
    <row r="15329" spans="1:1" x14ac:dyDescent="0.2">
      <c r="A15329" s="2"/>
    </row>
    <row r="15330" spans="1:1" x14ac:dyDescent="0.2">
      <c r="A15330" s="2"/>
    </row>
    <row r="15331" spans="1:1" x14ac:dyDescent="0.2">
      <c r="A15331" s="2"/>
    </row>
    <row r="15332" spans="1:1" x14ac:dyDescent="0.2">
      <c r="A15332" s="2"/>
    </row>
    <row r="15333" spans="1:1" x14ac:dyDescent="0.2">
      <c r="A15333" s="2"/>
    </row>
    <row r="15334" spans="1:1" x14ac:dyDescent="0.2">
      <c r="A15334" s="2"/>
    </row>
    <row r="15335" spans="1:1" x14ac:dyDescent="0.2">
      <c r="A15335" s="2"/>
    </row>
    <row r="15336" spans="1:1" x14ac:dyDescent="0.2">
      <c r="A15336" s="2"/>
    </row>
    <row r="15337" spans="1:1" x14ac:dyDescent="0.2">
      <c r="A15337" s="2"/>
    </row>
    <row r="15338" spans="1:1" x14ac:dyDescent="0.2">
      <c r="A15338" s="2"/>
    </row>
    <row r="15339" spans="1:1" x14ac:dyDescent="0.2">
      <c r="A15339" s="2"/>
    </row>
    <row r="15340" spans="1:1" x14ac:dyDescent="0.2">
      <c r="A15340" s="2"/>
    </row>
    <row r="15341" spans="1:1" x14ac:dyDescent="0.2">
      <c r="A15341" s="2"/>
    </row>
    <row r="15342" spans="1:1" x14ac:dyDescent="0.2">
      <c r="A15342" s="2"/>
    </row>
    <row r="15343" spans="1:1" x14ac:dyDescent="0.2">
      <c r="A15343" s="2"/>
    </row>
    <row r="15344" spans="1:1" x14ac:dyDescent="0.2">
      <c r="A15344" s="2"/>
    </row>
    <row r="15345" spans="1:1" x14ac:dyDescent="0.2">
      <c r="A15345" s="2"/>
    </row>
    <row r="15346" spans="1:1" x14ac:dyDescent="0.2">
      <c r="A15346" s="2"/>
    </row>
    <row r="15347" spans="1:1" x14ac:dyDescent="0.2">
      <c r="A15347" s="2"/>
    </row>
    <row r="15348" spans="1:1" x14ac:dyDescent="0.2">
      <c r="A15348" s="2"/>
    </row>
    <row r="15349" spans="1:1" x14ac:dyDescent="0.2">
      <c r="A15349" s="2"/>
    </row>
    <row r="15350" spans="1:1" x14ac:dyDescent="0.2">
      <c r="A15350" s="2"/>
    </row>
    <row r="15351" spans="1:1" x14ac:dyDescent="0.2">
      <c r="A15351" s="2"/>
    </row>
    <row r="15352" spans="1:1" x14ac:dyDescent="0.2">
      <c r="A15352" s="2"/>
    </row>
    <row r="15353" spans="1:1" x14ac:dyDescent="0.2">
      <c r="A15353" s="2"/>
    </row>
    <row r="15354" spans="1:1" x14ac:dyDescent="0.2">
      <c r="A15354" s="2"/>
    </row>
    <row r="15355" spans="1:1" x14ac:dyDescent="0.2">
      <c r="A15355" s="2"/>
    </row>
    <row r="15356" spans="1:1" x14ac:dyDescent="0.2">
      <c r="A15356" s="2"/>
    </row>
    <row r="15357" spans="1:1" x14ac:dyDescent="0.2">
      <c r="A15357" s="2"/>
    </row>
    <row r="15358" spans="1:1" x14ac:dyDescent="0.2">
      <c r="A15358" s="2"/>
    </row>
    <row r="15359" spans="1:1" x14ac:dyDescent="0.2">
      <c r="A15359" s="2"/>
    </row>
    <row r="15360" spans="1:1" x14ac:dyDescent="0.2">
      <c r="A15360" s="2"/>
    </row>
    <row r="15361" spans="1:1" x14ac:dyDescent="0.2">
      <c r="A15361" s="2"/>
    </row>
    <row r="15362" spans="1:1" x14ac:dyDescent="0.2">
      <c r="A15362" s="2"/>
    </row>
    <row r="15363" spans="1:1" x14ac:dyDescent="0.2">
      <c r="A15363" s="2"/>
    </row>
    <row r="15364" spans="1:1" x14ac:dyDescent="0.2">
      <c r="A15364" s="2"/>
    </row>
    <row r="15365" spans="1:1" x14ac:dyDescent="0.2">
      <c r="A15365" s="2"/>
    </row>
    <row r="15366" spans="1:1" x14ac:dyDescent="0.2">
      <c r="A15366" s="2"/>
    </row>
    <row r="15367" spans="1:1" x14ac:dyDescent="0.2">
      <c r="A15367" s="2"/>
    </row>
    <row r="15368" spans="1:1" x14ac:dyDescent="0.2">
      <c r="A15368" s="2"/>
    </row>
    <row r="15369" spans="1:1" x14ac:dyDescent="0.2">
      <c r="A15369" s="2"/>
    </row>
    <row r="15370" spans="1:1" x14ac:dyDescent="0.2">
      <c r="A15370" s="2"/>
    </row>
    <row r="15371" spans="1:1" x14ac:dyDescent="0.2">
      <c r="A15371" s="2"/>
    </row>
    <row r="15372" spans="1:1" x14ac:dyDescent="0.2">
      <c r="A15372" s="2"/>
    </row>
    <row r="15373" spans="1:1" x14ac:dyDescent="0.2">
      <c r="A15373" s="2"/>
    </row>
    <row r="15374" spans="1:1" x14ac:dyDescent="0.2">
      <c r="A15374" s="2"/>
    </row>
    <row r="15375" spans="1:1" x14ac:dyDescent="0.2">
      <c r="A15375" s="2"/>
    </row>
    <row r="15376" spans="1:1" x14ac:dyDescent="0.2">
      <c r="A15376" s="2"/>
    </row>
    <row r="15377" spans="1:1" x14ac:dyDescent="0.2">
      <c r="A15377" s="2"/>
    </row>
    <row r="15378" spans="1:1" x14ac:dyDescent="0.2">
      <c r="A15378" s="2"/>
    </row>
    <row r="15379" spans="1:1" x14ac:dyDescent="0.2">
      <c r="A15379" s="2"/>
    </row>
    <row r="15380" spans="1:1" x14ac:dyDescent="0.2">
      <c r="A15380" s="2"/>
    </row>
    <row r="15381" spans="1:1" x14ac:dyDescent="0.2">
      <c r="A15381" s="2"/>
    </row>
    <row r="15382" spans="1:1" x14ac:dyDescent="0.2">
      <c r="A15382" s="2"/>
    </row>
    <row r="15383" spans="1:1" x14ac:dyDescent="0.2">
      <c r="A15383" s="2"/>
    </row>
    <row r="15384" spans="1:1" x14ac:dyDescent="0.2">
      <c r="A15384" s="2"/>
    </row>
    <row r="15385" spans="1:1" x14ac:dyDescent="0.2">
      <c r="A15385" s="2"/>
    </row>
    <row r="15386" spans="1:1" x14ac:dyDescent="0.2">
      <c r="A15386" s="2"/>
    </row>
    <row r="15387" spans="1:1" x14ac:dyDescent="0.2">
      <c r="A15387" s="2"/>
    </row>
    <row r="15388" spans="1:1" x14ac:dyDescent="0.2">
      <c r="A15388" s="2"/>
    </row>
    <row r="15389" spans="1:1" x14ac:dyDescent="0.2">
      <c r="A15389" s="2"/>
    </row>
    <row r="15390" spans="1:1" x14ac:dyDescent="0.2">
      <c r="A15390" s="2"/>
    </row>
    <row r="15391" spans="1:1" x14ac:dyDescent="0.2">
      <c r="A15391" s="2"/>
    </row>
    <row r="15392" spans="1:1" x14ac:dyDescent="0.2">
      <c r="A15392" s="2"/>
    </row>
    <row r="15393" spans="1:1" x14ac:dyDescent="0.2">
      <c r="A15393" s="2"/>
    </row>
    <row r="15394" spans="1:1" x14ac:dyDescent="0.2">
      <c r="A15394" s="2"/>
    </row>
    <row r="15395" spans="1:1" x14ac:dyDescent="0.2">
      <c r="A15395" s="2"/>
    </row>
    <row r="15396" spans="1:1" x14ac:dyDescent="0.2">
      <c r="A15396" s="2"/>
    </row>
    <row r="15397" spans="1:1" x14ac:dyDescent="0.2">
      <c r="A15397" s="2"/>
    </row>
    <row r="15398" spans="1:1" x14ac:dyDescent="0.2">
      <c r="A15398" s="2"/>
    </row>
    <row r="15399" spans="1:1" x14ac:dyDescent="0.2">
      <c r="A15399" s="2"/>
    </row>
    <row r="15400" spans="1:1" x14ac:dyDescent="0.2">
      <c r="A15400" s="2"/>
    </row>
    <row r="15401" spans="1:1" x14ac:dyDescent="0.2">
      <c r="A15401" s="2"/>
    </row>
    <row r="15402" spans="1:1" x14ac:dyDescent="0.2">
      <c r="A15402" s="2"/>
    </row>
    <row r="15403" spans="1:1" x14ac:dyDescent="0.2">
      <c r="A15403" s="2"/>
    </row>
    <row r="15404" spans="1:1" x14ac:dyDescent="0.2">
      <c r="A15404" s="2"/>
    </row>
    <row r="15405" spans="1:1" x14ac:dyDescent="0.2">
      <c r="A15405" s="2"/>
    </row>
    <row r="15406" spans="1:1" x14ac:dyDescent="0.2">
      <c r="A15406" s="2"/>
    </row>
    <row r="15407" spans="1:1" x14ac:dyDescent="0.2">
      <c r="A15407" s="2"/>
    </row>
    <row r="15408" spans="1:1" x14ac:dyDescent="0.2">
      <c r="A15408" s="2"/>
    </row>
    <row r="15409" spans="1:1" x14ac:dyDescent="0.2">
      <c r="A15409" s="2"/>
    </row>
    <row r="15410" spans="1:1" x14ac:dyDescent="0.2">
      <c r="A15410" s="2"/>
    </row>
    <row r="15411" spans="1:1" x14ac:dyDescent="0.2">
      <c r="A15411" s="2"/>
    </row>
    <row r="15412" spans="1:1" x14ac:dyDescent="0.2">
      <c r="A15412" s="2"/>
    </row>
    <row r="15413" spans="1:1" x14ac:dyDescent="0.2">
      <c r="A15413" s="2"/>
    </row>
    <row r="15414" spans="1:1" x14ac:dyDescent="0.2">
      <c r="A15414" s="2"/>
    </row>
    <row r="15415" spans="1:1" x14ac:dyDescent="0.2">
      <c r="A15415" s="2"/>
    </row>
    <row r="15416" spans="1:1" x14ac:dyDescent="0.2">
      <c r="A15416" s="2"/>
    </row>
    <row r="15417" spans="1:1" x14ac:dyDescent="0.2">
      <c r="A15417" s="2"/>
    </row>
    <row r="15418" spans="1:1" x14ac:dyDescent="0.2">
      <c r="A15418" s="2"/>
    </row>
    <row r="15419" spans="1:1" x14ac:dyDescent="0.2">
      <c r="A15419" s="2"/>
    </row>
    <row r="15420" spans="1:1" x14ac:dyDescent="0.2">
      <c r="A15420" s="2"/>
    </row>
    <row r="15421" spans="1:1" x14ac:dyDescent="0.2">
      <c r="A15421" s="2"/>
    </row>
    <row r="15422" spans="1:1" x14ac:dyDescent="0.2">
      <c r="A15422" s="2"/>
    </row>
    <row r="15423" spans="1:1" x14ac:dyDescent="0.2">
      <c r="A15423" s="2"/>
    </row>
    <row r="15424" spans="1:1" x14ac:dyDescent="0.2">
      <c r="A15424" s="2"/>
    </row>
    <row r="15425" spans="1:1" x14ac:dyDescent="0.2">
      <c r="A15425" s="2"/>
    </row>
    <row r="15426" spans="1:1" x14ac:dyDescent="0.2">
      <c r="A15426" s="2"/>
    </row>
    <row r="15427" spans="1:1" x14ac:dyDescent="0.2">
      <c r="A15427" s="2"/>
    </row>
    <row r="15428" spans="1:1" x14ac:dyDescent="0.2">
      <c r="A15428" s="2"/>
    </row>
    <row r="15429" spans="1:1" x14ac:dyDescent="0.2">
      <c r="A15429" s="2"/>
    </row>
    <row r="15430" spans="1:1" x14ac:dyDescent="0.2">
      <c r="A15430" s="2"/>
    </row>
    <row r="15431" spans="1:1" x14ac:dyDescent="0.2">
      <c r="A15431" s="2"/>
    </row>
    <row r="15432" spans="1:1" x14ac:dyDescent="0.2">
      <c r="A15432" s="2"/>
    </row>
    <row r="15433" spans="1:1" x14ac:dyDescent="0.2">
      <c r="A15433" s="2"/>
    </row>
    <row r="15434" spans="1:1" x14ac:dyDescent="0.2">
      <c r="A15434" s="2"/>
    </row>
    <row r="15435" spans="1:1" x14ac:dyDescent="0.2">
      <c r="A15435" s="2"/>
    </row>
    <row r="15436" spans="1:1" x14ac:dyDescent="0.2">
      <c r="A15436" s="2"/>
    </row>
    <row r="15437" spans="1:1" x14ac:dyDescent="0.2">
      <c r="A15437" s="2"/>
    </row>
    <row r="15438" spans="1:1" x14ac:dyDescent="0.2">
      <c r="A15438" s="2"/>
    </row>
    <row r="15439" spans="1:1" x14ac:dyDescent="0.2">
      <c r="A15439" s="2"/>
    </row>
    <row r="15440" spans="1:1" x14ac:dyDescent="0.2">
      <c r="A15440" s="2"/>
    </row>
    <row r="15441" spans="1:1" x14ac:dyDescent="0.2">
      <c r="A15441" s="2"/>
    </row>
    <row r="15442" spans="1:1" x14ac:dyDescent="0.2">
      <c r="A15442" s="2"/>
    </row>
    <row r="15443" spans="1:1" x14ac:dyDescent="0.2">
      <c r="A15443" s="2"/>
    </row>
    <row r="15444" spans="1:1" x14ac:dyDescent="0.2">
      <c r="A15444" s="2"/>
    </row>
    <row r="15445" spans="1:1" x14ac:dyDescent="0.2">
      <c r="A15445" s="2"/>
    </row>
    <row r="15446" spans="1:1" x14ac:dyDescent="0.2">
      <c r="A15446" s="2"/>
    </row>
    <row r="15447" spans="1:1" x14ac:dyDescent="0.2">
      <c r="A15447" s="2"/>
    </row>
    <row r="15448" spans="1:1" x14ac:dyDescent="0.2">
      <c r="A15448" s="2"/>
    </row>
    <row r="15449" spans="1:1" x14ac:dyDescent="0.2">
      <c r="A15449" s="2"/>
    </row>
    <row r="15450" spans="1:1" x14ac:dyDescent="0.2">
      <c r="A15450" s="2"/>
    </row>
    <row r="15451" spans="1:1" x14ac:dyDescent="0.2">
      <c r="A15451" s="2"/>
    </row>
    <row r="15452" spans="1:1" x14ac:dyDescent="0.2">
      <c r="A15452" s="2"/>
    </row>
    <row r="15453" spans="1:1" x14ac:dyDescent="0.2">
      <c r="A15453" s="2"/>
    </row>
    <row r="15454" spans="1:1" x14ac:dyDescent="0.2">
      <c r="A15454" s="2"/>
    </row>
    <row r="15455" spans="1:1" x14ac:dyDescent="0.2">
      <c r="A15455" s="2"/>
    </row>
    <row r="15456" spans="1:1" x14ac:dyDescent="0.2">
      <c r="A15456" s="2"/>
    </row>
    <row r="15457" spans="1:1" x14ac:dyDescent="0.2">
      <c r="A15457" s="2"/>
    </row>
    <row r="15458" spans="1:1" x14ac:dyDescent="0.2">
      <c r="A15458" s="2"/>
    </row>
    <row r="15459" spans="1:1" x14ac:dyDescent="0.2">
      <c r="A15459" s="2"/>
    </row>
    <row r="15460" spans="1:1" x14ac:dyDescent="0.2">
      <c r="A15460" s="2"/>
    </row>
    <row r="15461" spans="1:1" x14ac:dyDescent="0.2">
      <c r="A15461" s="2"/>
    </row>
    <row r="15462" spans="1:1" x14ac:dyDescent="0.2">
      <c r="A15462" s="2"/>
    </row>
    <row r="15463" spans="1:1" x14ac:dyDescent="0.2">
      <c r="A15463" s="2"/>
    </row>
    <row r="15464" spans="1:1" x14ac:dyDescent="0.2">
      <c r="A15464" s="2"/>
    </row>
    <row r="15465" spans="1:1" x14ac:dyDescent="0.2">
      <c r="A15465" s="2"/>
    </row>
    <row r="15466" spans="1:1" x14ac:dyDescent="0.2">
      <c r="A15466" s="2"/>
    </row>
    <row r="15467" spans="1:1" x14ac:dyDescent="0.2">
      <c r="A15467" s="2"/>
    </row>
    <row r="15468" spans="1:1" x14ac:dyDescent="0.2">
      <c r="A15468" s="2"/>
    </row>
    <row r="15469" spans="1:1" x14ac:dyDescent="0.2">
      <c r="A15469" s="2"/>
    </row>
    <row r="15470" spans="1:1" x14ac:dyDescent="0.2">
      <c r="A15470" s="2"/>
    </row>
    <row r="15471" spans="1:1" x14ac:dyDescent="0.2">
      <c r="A15471" s="2"/>
    </row>
    <row r="15472" spans="1:1" x14ac:dyDescent="0.2">
      <c r="A15472" s="2"/>
    </row>
    <row r="15473" spans="1:1" x14ac:dyDescent="0.2">
      <c r="A15473" s="2"/>
    </row>
    <row r="15474" spans="1:1" x14ac:dyDescent="0.2">
      <c r="A15474" s="2"/>
    </row>
    <row r="15475" spans="1:1" x14ac:dyDescent="0.2">
      <c r="A15475" s="2"/>
    </row>
    <row r="15476" spans="1:1" x14ac:dyDescent="0.2">
      <c r="A15476" s="2"/>
    </row>
    <row r="15477" spans="1:1" x14ac:dyDescent="0.2">
      <c r="A15477" s="2"/>
    </row>
    <row r="15478" spans="1:1" x14ac:dyDescent="0.2">
      <c r="A15478" s="2"/>
    </row>
    <row r="15479" spans="1:1" x14ac:dyDescent="0.2">
      <c r="A15479" s="2"/>
    </row>
    <row r="15480" spans="1:1" x14ac:dyDescent="0.2">
      <c r="A15480" s="2"/>
    </row>
    <row r="15481" spans="1:1" x14ac:dyDescent="0.2">
      <c r="A15481" s="2"/>
    </row>
    <row r="15482" spans="1:1" x14ac:dyDescent="0.2">
      <c r="A15482" s="2"/>
    </row>
    <row r="15483" spans="1:1" x14ac:dyDescent="0.2">
      <c r="A15483" s="2"/>
    </row>
    <row r="15484" spans="1:1" x14ac:dyDescent="0.2">
      <c r="A15484" s="2"/>
    </row>
    <row r="15485" spans="1:1" x14ac:dyDescent="0.2">
      <c r="A15485" s="2"/>
    </row>
    <row r="15486" spans="1:1" x14ac:dyDescent="0.2">
      <c r="A15486" s="2"/>
    </row>
    <row r="15487" spans="1:1" x14ac:dyDescent="0.2">
      <c r="A15487" s="2"/>
    </row>
    <row r="15488" spans="1:1" x14ac:dyDescent="0.2">
      <c r="A15488" s="2"/>
    </row>
    <row r="15489" spans="1:1" x14ac:dyDescent="0.2">
      <c r="A15489" s="2"/>
    </row>
    <row r="15490" spans="1:1" x14ac:dyDescent="0.2">
      <c r="A15490" s="2"/>
    </row>
    <row r="15491" spans="1:1" x14ac:dyDescent="0.2">
      <c r="A15491" s="2"/>
    </row>
    <row r="15492" spans="1:1" x14ac:dyDescent="0.2">
      <c r="A15492" s="2"/>
    </row>
    <row r="15493" spans="1:1" x14ac:dyDescent="0.2">
      <c r="A15493" s="2"/>
    </row>
    <row r="15494" spans="1:1" x14ac:dyDescent="0.2">
      <c r="A15494" s="2"/>
    </row>
    <row r="15495" spans="1:1" x14ac:dyDescent="0.2">
      <c r="A15495" s="2"/>
    </row>
    <row r="15496" spans="1:1" x14ac:dyDescent="0.2">
      <c r="A15496" s="2"/>
    </row>
    <row r="15497" spans="1:1" x14ac:dyDescent="0.2">
      <c r="A15497" s="2"/>
    </row>
    <row r="15498" spans="1:1" x14ac:dyDescent="0.2">
      <c r="A15498" s="2"/>
    </row>
    <row r="15499" spans="1:1" x14ac:dyDescent="0.2">
      <c r="A15499" s="2"/>
    </row>
    <row r="15500" spans="1:1" x14ac:dyDescent="0.2">
      <c r="A15500" s="2"/>
    </row>
    <row r="15501" spans="1:1" x14ac:dyDescent="0.2">
      <c r="A15501" s="2"/>
    </row>
    <row r="15502" spans="1:1" x14ac:dyDescent="0.2">
      <c r="A15502" s="2"/>
    </row>
    <row r="15503" spans="1:1" x14ac:dyDescent="0.2">
      <c r="A15503" s="2"/>
    </row>
    <row r="15504" spans="1:1" x14ac:dyDescent="0.2">
      <c r="A15504" s="2"/>
    </row>
    <row r="15505" spans="1:1" x14ac:dyDescent="0.2">
      <c r="A15505" s="2"/>
    </row>
    <row r="15506" spans="1:1" x14ac:dyDescent="0.2">
      <c r="A15506" s="2"/>
    </row>
    <row r="15507" spans="1:1" x14ac:dyDescent="0.2">
      <c r="A15507" s="2"/>
    </row>
    <row r="15508" spans="1:1" x14ac:dyDescent="0.2">
      <c r="A15508" s="2"/>
    </row>
    <row r="15509" spans="1:1" x14ac:dyDescent="0.2">
      <c r="A15509" s="2"/>
    </row>
    <row r="15510" spans="1:1" x14ac:dyDescent="0.2">
      <c r="A15510" s="2"/>
    </row>
    <row r="15511" spans="1:1" x14ac:dyDescent="0.2">
      <c r="A15511" s="2"/>
    </row>
    <row r="15512" spans="1:1" x14ac:dyDescent="0.2">
      <c r="A15512" s="2"/>
    </row>
    <row r="15513" spans="1:1" x14ac:dyDescent="0.2">
      <c r="A15513" s="2"/>
    </row>
    <row r="15514" spans="1:1" x14ac:dyDescent="0.2">
      <c r="A15514" s="2"/>
    </row>
    <row r="15515" spans="1:1" x14ac:dyDescent="0.2">
      <c r="A15515" s="2"/>
    </row>
    <row r="15516" spans="1:1" x14ac:dyDescent="0.2">
      <c r="A15516" s="2"/>
    </row>
    <row r="15517" spans="1:1" x14ac:dyDescent="0.2">
      <c r="A15517" s="2"/>
    </row>
    <row r="15518" spans="1:1" x14ac:dyDescent="0.2">
      <c r="A15518" s="2"/>
    </row>
    <row r="15519" spans="1:1" x14ac:dyDescent="0.2">
      <c r="A15519" s="2"/>
    </row>
    <row r="15520" spans="1:1" x14ac:dyDescent="0.2">
      <c r="A15520" s="2"/>
    </row>
    <row r="15521" spans="1:1" x14ac:dyDescent="0.2">
      <c r="A15521" s="2"/>
    </row>
    <row r="15522" spans="1:1" x14ac:dyDescent="0.2">
      <c r="A15522" s="2"/>
    </row>
    <row r="15523" spans="1:1" x14ac:dyDescent="0.2">
      <c r="A15523" s="2"/>
    </row>
    <row r="15524" spans="1:1" x14ac:dyDescent="0.2">
      <c r="A15524" s="2"/>
    </row>
    <row r="15525" spans="1:1" x14ac:dyDescent="0.2">
      <c r="A15525" s="2"/>
    </row>
    <row r="15526" spans="1:1" x14ac:dyDescent="0.2">
      <c r="A15526" s="2"/>
    </row>
    <row r="15527" spans="1:1" x14ac:dyDescent="0.2">
      <c r="A15527" s="2"/>
    </row>
    <row r="15528" spans="1:1" x14ac:dyDescent="0.2">
      <c r="A15528" s="2"/>
    </row>
    <row r="15529" spans="1:1" x14ac:dyDescent="0.2">
      <c r="A15529" s="2"/>
    </row>
    <row r="15530" spans="1:1" x14ac:dyDescent="0.2">
      <c r="A15530" s="2"/>
    </row>
    <row r="15531" spans="1:1" x14ac:dyDescent="0.2">
      <c r="A15531" s="2"/>
    </row>
    <row r="15532" spans="1:1" x14ac:dyDescent="0.2">
      <c r="A15532" s="2"/>
    </row>
    <row r="15533" spans="1:1" x14ac:dyDescent="0.2">
      <c r="A15533" s="2"/>
    </row>
    <row r="15534" spans="1:1" x14ac:dyDescent="0.2">
      <c r="A15534" s="2"/>
    </row>
    <row r="15535" spans="1:1" x14ac:dyDescent="0.2">
      <c r="A15535" s="2"/>
    </row>
    <row r="15536" spans="1:1" x14ac:dyDescent="0.2">
      <c r="A15536" s="2"/>
    </row>
    <row r="15537" spans="1:1" x14ac:dyDescent="0.2">
      <c r="A15537" s="2"/>
    </row>
    <row r="15538" spans="1:1" x14ac:dyDescent="0.2">
      <c r="A15538" s="2"/>
    </row>
    <row r="15539" spans="1:1" x14ac:dyDescent="0.2">
      <c r="A15539" s="2"/>
    </row>
    <row r="15540" spans="1:1" x14ac:dyDescent="0.2">
      <c r="A15540" s="2"/>
    </row>
    <row r="15541" spans="1:1" x14ac:dyDescent="0.2">
      <c r="A15541" s="2"/>
    </row>
    <row r="15542" spans="1:1" x14ac:dyDescent="0.2">
      <c r="A15542" s="2"/>
    </row>
    <row r="15543" spans="1:1" x14ac:dyDescent="0.2">
      <c r="A15543" s="2"/>
    </row>
    <row r="15544" spans="1:1" x14ac:dyDescent="0.2">
      <c r="A15544" s="2"/>
    </row>
    <row r="15545" spans="1:1" x14ac:dyDescent="0.2">
      <c r="A15545" s="2"/>
    </row>
    <row r="15546" spans="1:1" x14ac:dyDescent="0.2">
      <c r="A15546" s="2"/>
    </row>
    <row r="15547" spans="1:1" x14ac:dyDescent="0.2">
      <c r="A15547" s="2"/>
    </row>
    <row r="15548" spans="1:1" x14ac:dyDescent="0.2">
      <c r="A15548" s="2"/>
    </row>
    <row r="15549" spans="1:1" x14ac:dyDescent="0.2">
      <c r="A15549" s="2"/>
    </row>
    <row r="15550" spans="1:1" x14ac:dyDescent="0.2">
      <c r="A15550" s="2"/>
    </row>
    <row r="15551" spans="1:1" x14ac:dyDescent="0.2">
      <c r="A15551" s="2"/>
    </row>
    <row r="15552" spans="1:1" x14ac:dyDescent="0.2">
      <c r="A15552" s="2"/>
    </row>
    <row r="15553" spans="1:1" x14ac:dyDescent="0.2">
      <c r="A15553" s="2"/>
    </row>
    <row r="15554" spans="1:1" x14ac:dyDescent="0.2">
      <c r="A15554" s="2"/>
    </row>
    <row r="15555" spans="1:1" x14ac:dyDescent="0.2">
      <c r="A15555" s="2"/>
    </row>
    <row r="15556" spans="1:1" x14ac:dyDescent="0.2">
      <c r="A15556" s="2"/>
    </row>
    <row r="15557" spans="1:1" x14ac:dyDescent="0.2">
      <c r="A15557" s="2"/>
    </row>
    <row r="15558" spans="1:1" x14ac:dyDescent="0.2">
      <c r="A15558" s="2"/>
    </row>
    <row r="15559" spans="1:1" x14ac:dyDescent="0.2">
      <c r="A15559" s="2"/>
    </row>
    <row r="15560" spans="1:1" x14ac:dyDescent="0.2">
      <c r="A15560" s="2"/>
    </row>
    <row r="15561" spans="1:1" x14ac:dyDescent="0.2">
      <c r="A15561" s="2"/>
    </row>
    <row r="15562" spans="1:1" x14ac:dyDescent="0.2">
      <c r="A15562" s="2"/>
    </row>
    <row r="15563" spans="1:1" x14ac:dyDescent="0.2">
      <c r="A15563" s="2"/>
    </row>
    <row r="15564" spans="1:1" x14ac:dyDescent="0.2">
      <c r="A15564" s="2"/>
    </row>
    <row r="15565" spans="1:1" x14ac:dyDescent="0.2">
      <c r="A15565" s="2"/>
    </row>
    <row r="15566" spans="1:1" x14ac:dyDescent="0.2">
      <c r="A15566" s="2"/>
    </row>
    <row r="15567" spans="1:1" x14ac:dyDescent="0.2">
      <c r="A15567" s="2"/>
    </row>
    <row r="15568" spans="1:1" x14ac:dyDescent="0.2">
      <c r="A15568" s="2"/>
    </row>
    <row r="15569" spans="1:1" x14ac:dyDescent="0.2">
      <c r="A15569" s="2"/>
    </row>
    <row r="15570" spans="1:1" x14ac:dyDescent="0.2">
      <c r="A15570" s="2"/>
    </row>
    <row r="15571" spans="1:1" x14ac:dyDescent="0.2">
      <c r="A15571" s="2"/>
    </row>
    <row r="15572" spans="1:1" x14ac:dyDescent="0.2">
      <c r="A15572" s="2"/>
    </row>
    <row r="15573" spans="1:1" x14ac:dyDescent="0.2">
      <c r="A15573" s="2"/>
    </row>
    <row r="15574" spans="1:1" x14ac:dyDescent="0.2">
      <c r="A15574" s="2"/>
    </row>
    <row r="15575" spans="1:1" x14ac:dyDescent="0.2">
      <c r="A15575" s="2"/>
    </row>
    <row r="15576" spans="1:1" x14ac:dyDescent="0.2">
      <c r="A15576" s="2"/>
    </row>
    <row r="15577" spans="1:1" x14ac:dyDescent="0.2">
      <c r="A15577" s="2"/>
    </row>
    <row r="15578" spans="1:1" x14ac:dyDescent="0.2">
      <c r="A15578" s="2"/>
    </row>
    <row r="15579" spans="1:1" x14ac:dyDescent="0.2">
      <c r="A15579" s="2"/>
    </row>
    <row r="15580" spans="1:1" x14ac:dyDescent="0.2">
      <c r="A15580" s="2"/>
    </row>
    <row r="15581" spans="1:1" x14ac:dyDescent="0.2">
      <c r="A15581" s="2"/>
    </row>
    <row r="15582" spans="1:1" x14ac:dyDescent="0.2">
      <c r="A15582" s="2"/>
    </row>
    <row r="15583" spans="1:1" x14ac:dyDescent="0.2">
      <c r="A15583" s="2"/>
    </row>
    <row r="15584" spans="1:1" x14ac:dyDescent="0.2">
      <c r="A15584" s="2"/>
    </row>
    <row r="15585" spans="1:1" x14ac:dyDescent="0.2">
      <c r="A15585" s="2"/>
    </row>
    <row r="15586" spans="1:1" x14ac:dyDescent="0.2">
      <c r="A15586" s="2"/>
    </row>
    <row r="15587" spans="1:1" x14ac:dyDescent="0.2">
      <c r="A15587" s="2"/>
    </row>
    <row r="15588" spans="1:1" x14ac:dyDescent="0.2">
      <c r="A15588" s="2"/>
    </row>
    <row r="15589" spans="1:1" x14ac:dyDescent="0.2">
      <c r="A15589" s="2"/>
    </row>
    <row r="15590" spans="1:1" x14ac:dyDescent="0.2">
      <c r="A15590" s="2"/>
    </row>
    <row r="15591" spans="1:1" x14ac:dyDescent="0.2">
      <c r="A15591" s="2"/>
    </row>
    <row r="15592" spans="1:1" x14ac:dyDescent="0.2">
      <c r="A15592" s="2"/>
    </row>
    <row r="15593" spans="1:1" x14ac:dyDescent="0.2">
      <c r="A15593" s="2"/>
    </row>
    <row r="15594" spans="1:1" x14ac:dyDescent="0.2">
      <c r="A15594" s="2"/>
    </row>
    <row r="15595" spans="1:1" x14ac:dyDescent="0.2">
      <c r="A15595" s="2"/>
    </row>
    <row r="15596" spans="1:1" x14ac:dyDescent="0.2">
      <c r="A15596" s="2"/>
    </row>
    <row r="15597" spans="1:1" x14ac:dyDescent="0.2">
      <c r="A15597" s="2"/>
    </row>
    <row r="15598" spans="1:1" x14ac:dyDescent="0.2">
      <c r="A15598" s="2"/>
    </row>
    <row r="15599" spans="1:1" x14ac:dyDescent="0.2">
      <c r="A15599" s="2"/>
    </row>
    <row r="15600" spans="1:1" x14ac:dyDescent="0.2">
      <c r="A15600" s="2"/>
    </row>
    <row r="15601" spans="1:1" x14ac:dyDescent="0.2">
      <c r="A15601" s="2"/>
    </row>
    <row r="15602" spans="1:1" x14ac:dyDescent="0.2">
      <c r="A15602" s="2"/>
    </row>
    <row r="15603" spans="1:1" x14ac:dyDescent="0.2">
      <c r="A15603" s="2"/>
    </row>
    <row r="15604" spans="1:1" x14ac:dyDescent="0.2">
      <c r="A15604" s="2"/>
    </row>
    <row r="15605" spans="1:1" x14ac:dyDescent="0.2">
      <c r="A15605" s="2"/>
    </row>
    <row r="15606" spans="1:1" x14ac:dyDescent="0.2">
      <c r="A15606" s="2"/>
    </row>
    <row r="15607" spans="1:1" x14ac:dyDescent="0.2">
      <c r="A15607" s="2"/>
    </row>
    <row r="15608" spans="1:1" x14ac:dyDescent="0.2">
      <c r="A15608" s="2"/>
    </row>
    <row r="15609" spans="1:1" x14ac:dyDescent="0.2">
      <c r="A15609" s="2"/>
    </row>
    <row r="15610" spans="1:1" x14ac:dyDescent="0.2">
      <c r="A15610" s="2"/>
    </row>
    <row r="15611" spans="1:1" x14ac:dyDescent="0.2">
      <c r="A15611" s="2"/>
    </row>
    <row r="15612" spans="1:1" x14ac:dyDescent="0.2">
      <c r="A15612" s="2"/>
    </row>
    <row r="15613" spans="1:1" x14ac:dyDescent="0.2">
      <c r="A15613" s="2"/>
    </row>
    <row r="15614" spans="1:1" x14ac:dyDescent="0.2">
      <c r="A15614" s="2"/>
    </row>
    <row r="15615" spans="1:1" x14ac:dyDescent="0.2">
      <c r="A15615" s="2"/>
    </row>
    <row r="15616" spans="1:1" x14ac:dyDescent="0.2">
      <c r="A15616" s="2"/>
    </row>
    <row r="15617" spans="1:1" x14ac:dyDescent="0.2">
      <c r="A15617" s="2"/>
    </row>
    <row r="15618" spans="1:1" x14ac:dyDescent="0.2">
      <c r="A15618" s="2"/>
    </row>
    <row r="15619" spans="1:1" x14ac:dyDescent="0.2">
      <c r="A15619" s="2"/>
    </row>
    <row r="15620" spans="1:1" x14ac:dyDescent="0.2">
      <c r="A15620" s="2"/>
    </row>
    <row r="15621" spans="1:1" x14ac:dyDescent="0.2">
      <c r="A15621" s="2"/>
    </row>
    <row r="15622" spans="1:1" x14ac:dyDescent="0.2">
      <c r="A15622" s="2"/>
    </row>
    <row r="15623" spans="1:1" x14ac:dyDescent="0.2">
      <c r="A15623" s="2"/>
    </row>
    <row r="15624" spans="1:1" x14ac:dyDescent="0.2">
      <c r="A15624" s="2"/>
    </row>
    <row r="15625" spans="1:1" x14ac:dyDescent="0.2">
      <c r="A15625" s="2"/>
    </row>
    <row r="15626" spans="1:1" x14ac:dyDescent="0.2">
      <c r="A15626" s="2"/>
    </row>
    <row r="15627" spans="1:1" x14ac:dyDescent="0.2">
      <c r="A15627" s="2"/>
    </row>
    <row r="15628" spans="1:1" x14ac:dyDescent="0.2">
      <c r="A15628" s="2"/>
    </row>
    <row r="15629" spans="1:1" x14ac:dyDescent="0.2">
      <c r="A15629" s="2"/>
    </row>
    <row r="15630" spans="1:1" x14ac:dyDescent="0.2">
      <c r="A15630" s="2"/>
    </row>
    <row r="15631" spans="1:1" x14ac:dyDescent="0.2">
      <c r="A15631" s="2"/>
    </row>
    <row r="15632" spans="1:1" x14ac:dyDescent="0.2">
      <c r="A15632" s="2"/>
    </row>
    <row r="15633" spans="1:1" x14ac:dyDescent="0.2">
      <c r="A15633" s="2"/>
    </row>
    <row r="15634" spans="1:1" x14ac:dyDescent="0.2">
      <c r="A15634" s="2"/>
    </row>
    <row r="15635" spans="1:1" x14ac:dyDescent="0.2">
      <c r="A15635" s="2"/>
    </row>
    <row r="15636" spans="1:1" x14ac:dyDescent="0.2">
      <c r="A15636" s="2"/>
    </row>
    <row r="15637" spans="1:1" x14ac:dyDescent="0.2">
      <c r="A15637" s="2"/>
    </row>
    <row r="15638" spans="1:1" x14ac:dyDescent="0.2">
      <c r="A15638" s="2"/>
    </row>
    <row r="15639" spans="1:1" x14ac:dyDescent="0.2">
      <c r="A15639" s="2"/>
    </row>
    <row r="15640" spans="1:1" x14ac:dyDescent="0.2">
      <c r="A15640" s="2"/>
    </row>
    <row r="15641" spans="1:1" x14ac:dyDescent="0.2">
      <c r="A15641" s="2"/>
    </row>
    <row r="15642" spans="1:1" x14ac:dyDescent="0.2">
      <c r="A15642" s="2"/>
    </row>
    <row r="15643" spans="1:1" x14ac:dyDescent="0.2">
      <c r="A15643" s="2"/>
    </row>
    <row r="15644" spans="1:1" x14ac:dyDescent="0.2">
      <c r="A15644" s="2"/>
    </row>
    <row r="15645" spans="1:1" x14ac:dyDescent="0.2">
      <c r="A15645" s="2"/>
    </row>
    <row r="15646" spans="1:1" x14ac:dyDescent="0.2">
      <c r="A15646" s="2"/>
    </row>
    <row r="15647" spans="1:1" x14ac:dyDescent="0.2">
      <c r="A15647" s="2"/>
    </row>
    <row r="15648" spans="1:1" x14ac:dyDescent="0.2">
      <c r="A15648" s="2"/>
    </row>
    <row r="15649" spans="1:1" x14ac:dyDescent="0.2">
      <c r="A15649" s="2"/>
    </row>
    <row r="15650" spans="1:1" x14ac:dyDescent="0.2">
      <c r="A15650" s="2"/>
    </row>
    <row r="15651" spans="1:1" x14ac:dyDescent="0.2">
      <c r="A15651" s="2"/>
    </row>
    <row r="15652" spans="1:1" x14ac:dyDescent="0.2">
      <c r="A15652" s="2"/>
    </row>
    <row r="15653" spans="1:1" x14ac:dyDescent="0.2">
      <c r="A15653" s="2"/>
    </row>
    <row r="15654" spans="1:1" x14ac:dyDescent="0.2">
      <c r="A15654" s="2"/>
    </row>
    <row r="15655" spans="1:1" x14ac:dyDescent="0.2">
      <c r="A15655" s="2"/>
    </row>
    <row r="15656" spans="1:1" x14ac:dyDescent="0.2">
      <c r="A15656" s="2"/>
    </row>
    <row r="15657" spans="1:1" x14ac:dyDescent="0.2">
      <c r="A15657" s="2"/>
    </row>
    <row r="15658" spans="1:1" x14ac:dyDescent="0.2">
      <c r="A15658" s="2"/>
    </row>
    <row r="15659" spans="1:1" x14ac:dyDescent="0.2">
      <c r="A15659" s="2"/>
    </row>
    <row r="15660" spans="1:1" x14ac:dyDescent="0.2">
      <c r="A15660" s="2"/>
    </row>
    <row r="15661" spans="1:1" x14ac:dyDescent="0.2">
      <c r="A15661" s="2"/>
    </row>
    <row r="15662" spans="1:1" x14ac:dyDescent="0.2">
      <c r="A15662" s="2"/>
    </row>
    <row r="15663" spans="1:1" x14ac:dyDescent="0.2">
      <c r="A15663" s="2"/>
    </row>
    <row r="15664" spans="1:1" x14ac:dyDescent="0.2">
      <c r="A15664" s="2"/>
    </row>
    <row r="15665" spans="1:1" x14ac:dyDescent="0.2">
      <c r="A15665" s="2"/>
    </row>
    <row r="15666" spans="1:1" x14ac:dyDescent="0.2">
      <c r="A15666" s="2"/>
    </row>
    <row r="15667" spans="1:1" x14ac:dyDescent="0.2">
      <c r="A15667" s="2"/>
    </row>
    <row r="15668" spans="1:1" x14ac:dyDescent="0.2">
      <c r="A15668" s="2"/>
    </row>
    <row r="15669" spans="1:1" x14ac:dyDescent="0.2">
      <c r="A15669" s="2"/>
    </row>
    <row r="15670" spans="1:1" x14ac:dyDescent="0.2">
      <c r="A15670" s="2"/>
    </row>
    <row r="15671" spans="1:1" x14ac:dyDescent="0.2">
      <c r="A15671" s="2"/>
    </row>
    <row r="15672" spans="1:1" x14ac:dyDescent="0.2">
      <c r="A15672" s="2"/>
    </row>
    <row r="15673" spans="1:1" x14ac:dyDescent="0.2">
      <c r="A15673" s="2"/>
    </row>
    <row r="15674" spans="1:1" x14ac:dyDescent="0.2">
      <c r="A15674" s="2"/>
    </row>
    <row r="15675" spans="1:1" x14ac:dyDescent="0.2">
      <c r="A15675" s="2"/>
    </row>
    <row r="15676" spans="1:1" x14ac:dyDescent="0.2">
      <c r="A15676" s="2"/>
    </row>
    <row r="15677" spans="1:1" x14ac:dyDescent="0.2">
      <c r="A15677" s="2"/>
    </row>
    <row r="15678" spans="1:1" x14ac:dyDescent="0.2">
      <c r="A15678" s="2"/>
    </row>
    <row r="15679" spans="1:1" x14ac:dyDescent="0.2">
      <c r="A15679" s="2"/>
    </row>
    <row r="15680" spans="1:1" x14ac:dyDescent="0.2">
      <c r="A15680" s="2"/>
    </row>
    <row r="15681" spans="1:1" x14ac:dyDescent="0.2">
      <c r="A15681" s="2"/>
    </row>
    <row r="15682" spans="1:1" x14ac:dyDescent="0.2">
      <c r="A15682" s="2"/>
    </row>
    <row r="15683" spans="1:1" x14ac:dyDescent="0.2">
      <c r="A15683" s="2"/>
    </row>
    <row r="15684" spans="1:1" x14ac:dyDescent="0.2">
      <c r="A15684" s="2"/>
    </row>
    <row r="15685" spans="1:1" x14ac:dyDescent="0.2">
      <c r="A15685" s="2"/>
    </row>
    <row r="15686" spans="1:1" x14ac:dyDescent="0.2">
      <c r="A15686" s="2"/>
    </row>
    <row r="15687" spans="1:1" x14ac:dyDescent="0.2">
      <c r="A15687" s="2"/>
    </row>
    <row r="15688" spans="1:1" x14ac:dyDescent="0.2">
      <c r="A15688" s="2"/>
    </row>
    <row r="15689" spans="1:1" x14ac:dyDescent="0.2">
      <c r="A15689" s="2"/>
    </row>
    <row r="15690" spans="1:1" x14ac:dyDescent="0.2">
      <c r="A15690" s="2"/>
    </row>
    <row r="15691" spans="1:1" x14ac:dyDescent="0.2">
      <c r="A15691" s="2"/>
    </row>
    <row r="15692" spans="1:1" x14ac:dyDescent="0.2">
      <c r="A15692" s="2"/>
    </row>
    <row r="15693" spans="1:1" x14ac:dyDescent="0.2">
      <c r="A15693" s="2"/>
    </row>
    <row r="15694" spans="1:1" x14ac:dyDescent="0.2">
      <c r="A15694" s="2"/>
    </row>
    <row r="15695" spans="1:1" x14ac:dyDescent="0.2">
      <c r="A15695" s="2"/>
    </row>
    <row r="15696" spans="1:1" x14ac:dyDescent="0.2">
      <c r="A15696" s="2"/>
    </row>
    <row r="15697" spans="1:1" x14ac:dyDescent="0.2">
      <c r="A15697" s="2"/>
    </row>
    <row r="15698" spans="1:1" x14ac:dyDescent="0.2">
      <c r="A15698" s="2"/>
    </row>
    <row r="15699" spans="1:1" x14ac:dyDescent="0.2">
      <c r="A15699" s="2"/>
    </row>
    <row r="15700" spans="1:1" x14ac:dyDescent="0.2">
      <c r="A15700" s="2"/>
    </row>
    <row r="15701" spans="1:1" x14ac:dyDescent="0.2">
      <c r="A15701" s="2"/>
    </row>
    <row r="15702" spans="1:1" x14ac:dyDescent="0.2">
      <c r="A15702" s="2"/>
    </row>
    <row r="15703" spans="1:1" x14ac:dyDescent="0.2">
      <c r="A15703" s="2"/>
    </row>
    <row r="15704" spans="1:1" x14ac:dyDescent="0.2">
      <c r="A15704" s="2"/>
    </row>
    <row r="15705" spans="1:1" x14ac:dyDescent="0.2">
      <c r="A15705" s="2"/>
    </row>
    <row r="15706" spans="1:1" x14ac:dyDescent="0.2">
      <c r="A15706" s="2"/>
    </row>
    <row r="15707" spans="1:1" x14ac:dyDescent="0.2">
      <c r="A15707" s="2"/>
    </row>
    <row r="15708" spans="1:1" x14ac:dyDescent="0.2">
      <c r="A15708" s="2"/>
    </row>
    <row r="15709" spans="1:1" x14ac:dyDescent="0.2">
      <c r="A15709" s="2"/>
    </row>
    <row r="15710" spans="1:1" x14ac:dyDescent="0.2">
      <c r="A15710" s="2"/>
    </row>
    <row r="15711" spans="1:1" x14ac:dyDescent="0.2">
      <c r="A15711" s="2"/>
    </row>
    <row r="15712" spans="1:1" x14ac:dyDescent="0.2">
      <c r="A15712" s="2"/>
    </row>
    <row r="15713" spans="1:1" x14ac:dyDescent="0.2">
      <c r="A15713" s="2"/>
    </row>
    <row r="15714" spans="1:1" x14ac:dyDescent="0.2">
      <c r="A15714" s="2"/>
    </row>
    <row r="15715" spans="1:1" x14ac:dyDescent="0.2">
      <c r="A15715" s="2"/>
    </row>
    <row r="15716" spans="1:1" x14ac:dyDescent="0.2">
      <c r="A15716" s="2"/>
    </row>
    <row r="15717" spans="1:1" x14ac:dyDescent="0.2">
      <c r="A15717" s="2"/>
    </row>
    <row r="15718" spans="1:1" x14ac:dyDescent="0.2">
      <c r="A15718" s="2"/>
    </row>
    <row r="15719" spans="1:1" x14ac:dyDescent="0.2">
      <c r="A15719" s="2"/>
    </row>
    <row r="15720" spans="1:1" x14ac:dyDescent="0.2">
      <c r="A15720" s="2"/>
    </row>
    <row r="15721" spans="1:1" x14ac:dyDescent="0.2">
      <c r="A15721" s="2"/>
    </row>
    <row r="15722" spans="1:1" x14ac:dyDescent="0.2">
      <c r="A15722" s="2"/>
    </row>
    <row r="15723" spans="1:1" x14ac:dyDescent="0.2">
      <c r="A15723" s="2"/>
    </row>
    <row r="15724" spans="1:1" x14ac:dyDescent="0.2">
      <c r="A15724" s="2"/>
    </row>
    <row r="15725" spans="1:1" x14ac:dyDescent="0.2">
      <c r="A15725" s="2"/>
    </row>
    <row r="15726" spans="1:1" x14ac:dyDescent="0.2">
      <c r="A15726" s="2"/>
    </row>
    <row r="15727" spans="1:1" x14ac:dyDescent="0.2">
      <c r="A15727" s="2"/>
    </row>
    <row r="15728" spans="1:1" x14ac:dyDescent="0.2">
      <c r="A15728" s="2"/>
    </row>
    <row r="15729" spans="1:1" x14ac:dyDescent="0.2">
      <c r="A15729" s="2"/>
    </row>
    <row r="15730" spans="1:1" x14ac:dyDescent="0.2">
      <c r="A15730" s="2"/>
    </row>
    <row r="15731" spans="1:1" x14ac:dyDescent="0.2">
      <c r="A15731" s="2"/>
    </row>
    <row r="15732" spans="1:1" x14ac:dyDescent="0.2">
      <c r="A15732" s="2"/>
    </row>
    <row r="15733" spans="1:1" x14ac:dyDescent="0.2">
      <c r="A15733" s="2"/>
    </row>
    <row r="15734" spans="1:1" x14ac:dyDescent="0.2">
      <c r="A15734" s="2"/>
    </row>
    <row r="15735" spans="1:1" x14ac:dyDescent="0.2">
      <c r="A15735" s="2"/>
    </row>
    <row r="15736" spans="1:1" x14ac:dyDescent="0.2">
      <c r="A15736" s="2"/>
    </row>
    <row r="15737" spans="1:1" x14ac:dyDescent="0.2">
      <c r="A15737" s="2"/>
    </row>
    <row r="15738" spans="1:1" x14ac:dyDescent="0.2">
      <c r="A15738" s="2"/>
    </row>
    <row r="15739" spans="1:1" x14ac:dyDescent="0.2">
      <c r="A15739" s="2"/>
    </row>
    <row r="15740" spans="1:1" x14ac:dyDescent="0.2">
      <c r="A15740" s="2"/>
    </row>
    <row r="15741" spans="1:1" x14ac:dyDescent="0.2">
      <c r="A15741" s="2"/>
    </row>
    <row r="15742" spans="1:1" x14ac:dyDescent="0.2">
      <c r="A15742" s="2"/>
    </row>
    <row r="15743" spans="1:1" x14ac:dyDescent="0.2">
      <c r="A15743" s="2"/>
    </row>
    <row r="15744" spans="1:1" x14ac:dyDescent="0.2">
      <c r="A15744" s="2"/>
    </row>
    <row r="15745" spans="1:1" x14ac:dyDescent="0.2">
      <c r="A15745" s="2"/>
    </row>
    <row r="15746" spans="1:1" x14ac:dyDescent="0.2">
      <c r="A15746" s="2"/>
    </row>
    <row r="15747" spans="1:1" x14ac:dyDescent="0.2">
      <c r="A15747" s="2"/>
    </row>
    <row r="15748" spans="1:1" x14ac:dyDescent="0.2">
      <c r="A15748" s="2"/>
    </row>
    <row r="15749" spans="1:1" x14ac:dyDescent="0.2">
      <c r="A15749" s="2"/>
    </row>
    <row r="15750" spans="1:1" x14ac:dyDescent="0.2">
      <c r="A15750" s="2"/>
    </row>
    <row r="15751" spans="1:1" x14ac:dyDescent="0.2">
      <c r="A15751" s="2"/>
    </row>
    <row r="15752" spans="1:1" x14ac:dyDescent="0.2">
      <c r="A15752" s="2"/>
    </row>
    <row r="15753" spans="1:1" x14ac:dyDescent="0.2">
      <c r="A15753" s="2"/>
    </row>
    <row r="15754" spans="1:1" x14ac:dyDescent="0.2">
      <c r="A15754" s="2"/>
    </row>
    <row r="15755" spans="1:1" x14ac:dyDescent="0.2">
      <c r="A15755" s="2"/>
    </row>
    <row r="15756" spans="1:1" x14ac:dyDescent="0.2">
      <c r="A15756" s="2"/>
    </row>
    <row r="15757" spans="1:1" x14ac:dyDescent="0.2">
      <c r="A15757" s="2"/>
    </row>
    <row r="15758" spans="1:1" x14ac:dyDescent="0.2">
      <c r="A15758" s="2"/>
    </row>
    <row r="15759" spans="1:1" x14ac:dyDescent="0.2">
      <c r="A15759" s="2"/>
    </row>
    <row r="15760" spans="1:1" x14ac:dyDescent="0.2">
      <c r="A15760" s="2"/>
    </row>
    <row r="15761" spans="1:1" x14ac:dyDescent="0.2">
      <c r="A15761" s="2"/>
    </row>
    <row r="15762" spans="1:1" x14ac:dyDescent="0.2">
      <c r="A15762" s="2"/>
    </row>
    <row r="15763" spans="1:1" x14ac:dyDescent="0.2">
      <c r="A15763" s="2"/>
    </row>
    <row r="15764" spans="1:1" x14ac:dyDescent="0.2">
      <c r="A15764" s="2"/>
    </row>
    <row r="15765" spans="1:1" x14ac:dyDescent="0.2">
      <c r="A15765" s="2"/>
    </row>
    <row r="15766" spans="1:1" x14ac:dyDescent="0.2">
      <c r="A15766" s="2"/>
    </row>
    <row r="15767" spans="1:1" x14ac:dyDescent="0.2">
      <c r="A15767" s="2"/>
    </row>
    <row r="15768" spans="1:1" x14ac:dyDescent="0.2">
      <c r="A15768" s="2"/>
    </row>
    <row r="15769" spans="1:1" x14ac:dyDescent="0.2">
      <c r="A15769" s="2"/>
    </row>
    <row r="15770" spans="1:1" x14ac:dyDescent="0.2">
      <c r="A15770" s="2"/>
    </row>
    <row r="15771" spans="1:1" x14ac:dyDescent="0.2">
      <c r="A15771" s="2"/>
    </row>
    <row r="15772" spans="1:1" x14ac:dyDescent="0.2">
      <c r="A15772" s="2"/>
    </row>
    <row r="15773" spans="1:1" x14ac:dyDescent="0.2">
      <c r="A15773" s="2"/>
    </row>
    <row r="15774" spans="1:1" x14ac:dyDescent="0.2">
      <c r="A15774" s="2"/>
    </row>
    <row r="15775" spans="1:1" x14ac:dyDescent="0.2">
      <c r="A15775" s="2"/>
    </row>
    <row r="15776" spans="1:1" x14ac:dyDescent="0.2">
      <c r="A15776" s="2"/>
    </row>
    <row r="15777" spans="1:1" x14ac:dyDescent="0.2">
      <c r="A15777" s="2"/>
    </row>
    <row r="15778" spans="1:1" x14ac:dyDescent="0.2">
      <c r="A15778" s="2"/>
    </row>
    <row r="15779" spans="1:1" x14ac:dyDescent="0.2">
      <c r="A15779" s="2"/>
    </row>
    <row r="15780" spans="1:1" x14ac:dyDescent="0.2">
      <c r="A15780" s="2"/>
    </row>
    <row r="15781" spans="1:1" x14ac:dyDescent="0.2">
      <c r="A15781" s="2"/>
    </row>
    <row r="15782" spans="1:1" x14ac:dyDescent="0.2">
      <c r="A15782" s="2"/>
    </row>
    <row r="15783" spans="1:1" x14ac:dyDescent="0.2">
      <c r="A15783" s="2"/>
    </row>
    <row r="15784" spans="1:1" x14ac:dyDescent="0.2">
      <c r="A15784" s="2"/>
    </row>
    <row r="15785" spans="1:1" x14ac:dyDescent="0.2">
      <c r="A15785" s="2"/>
    </row>
    <row r="15786" spans="1:1" x14ac:dyDescent="0.2">
      <c r="A15786" s="2"/>
    </row>
    <row r="15787" spans="1:1" x14ac:dyDescent="0.2">
      <c r="A15787" s="2"/>
    </row>
    <row r="15788" spans="1:1" x14ac:dyDescent="0.2">
      <c r="A15788" s="2"/>
    </row>
    <row r="15789" spans="1:1" x14ac:dyDescent="0.2">
      <c r="A15789" s="2"/>
    </row>
    <row r="15790" spans="1:1" x14ac:dyDescent="0.2">
      <c r="A15790" s="2"/>
    </row>
    <row r="15791" spans="1:1" x14ac:dyDescent="0.2">
      <c r="A15791" s="2"/>
    </row>
    <row r="15792" spans="1:1" x14ac:dyDescent="0.2">
      <c r="A15792" s="2"/>
    </row>
    <row r="15793" spans="1:1" x14ac:dyDescent="0.2">
      <c r="A15793" s="2"/>
    </row>
    <row r="15794" spans="1:1" x14ac:dyDescent="0.2">
      <c r="A15794" s="2"/>
    </row>
    <row r="15795" spans="1:1" x14ac:dyDescent="0.2">
      <c r="A15795" s="2"/>
    </row>
    <row r="15796" spans="1:1" x14ac:dyDescent="0.2">
      <c r="A15796" s="2"/>
    </row>
    <row r="15797" spans="1:1" x14ac:dyDescent="0.2">
      <c r="A15797" s="2"/>
    </row>
    <row r="15798" spans="1:1" x14ac:dyDescent="0.2">
      <c r="A15798" s="2"/>
    </row>
    <row r="15799" spans="1:1" x14ac:dyDescent="0.2">
      <c r="A15799" s="2"/>
    </row>
    <row r="15800" spans="1:1" x14ac:dyDescent="0.2">
      <c r="A15800" s="2"/>
    </row>
    <row r="15801" spans="1:1" x14ac:dyDescent="0.2">
      <c r="A15801" s="2"/>
    </row>
    <row r="15802" spans="1:1" x14ac:dyDescent="0.2">
      <c r="A15802" s="2"/>
    </row>
    <row r="15803" spans="1:1" x14ac:dyDescent="0.2">
      <c r="A15803" s="2"/>
    </row>
    <row r="15804" spans="1:1" x14ac:dyDescent="0.2">
      <c r="A15804" s="2"/>
    </row>
    <row r="15805" spans="1:1" x14ac:dyDescent="0.2">
      <c r="A15805" s="2"/>
    </row>
    <row r="15806" spans="1:1" x14ac:dyDescent="0.2">
      <c r="A15806" s="2"/>
    </row>
    <row r="15807" spans="1:1" x14ac:dyDescent="0.2">
      <c r="A15807" s="2"/>
    </row>
    <row r="15808" spans="1:1" x14ac:dyDescent="0.2">
      <c r="A15808" s="2"/>
    </row>
    <row r="15809" spans="1:1" x14ac:dyDescent="0.2">
      <c r="A15809" s="2"/>
    </row>
    <row r="15810" spans="1:1" x14ac:dyDescent="0.2">
      <c r="A15810" s="2"/>
    </row>
    <row r="15811" spans="1:1" x14ac:dyDescent="0.2">
      <c r="A15811" s="2"/>
    </row>
    <row r="15812" spans="1:1" x14ac:dyDescent="0.2">
      <c r="A15812" s="2"/>
    </row>
    <row r="15813" spans="1:1" x14ac:dyDescent="0.2">
      <c r="A15813" s="2"/>
    </row>
    <row r="15814" spans="1:1" x14ac:dyDescent="0.2">
      <c r="A15814" s="2"/>
    </row>
    <row r="15815" spans="1:1" x14ac:dyDescent="0.2">
      <c r="A15815" s="2"/>
    </row>
    <row r="15816" spans="1:1" x14ac:dyDescent="0.2">
      <c r="A15816" s="2"/>
    </row>
    <row r="15817" spans="1:1" x14ac:dyDescent="0.2">
      <c r="A15817" s="2"/>
    </row>
    <row r="15818" spans="1:1" x14ac:dyDescent="0.2">
      <c r="A15818" s="2"/>
    </row>
    <row r="15819" spans="1:1" x14ac:dyDescent="0.2">
      <c r="A15819" s="2"/>
    </row>
    <row r="15820" spans="1:1" x14ac:dyDescent="0.2">
      <c r="A15820" s="2"/>
    </row>
    <row r="15821" spans="1:1" x14ac:dyDescent="0.2">
      <c r="A15821" s="2"/>
    </row>
    <row r="15822" spans="1:1" x14ac:dyDescent="0.2">
      <c r="A15822" s="2"/>
    </row>
    <row r="15823" spans="1:1" x14ac:dyDescent="0.2">
      <c r="A15823" s="2"/>
    </row>
    <row r="15824" spans="1:1" x14ac:dyDescent="0.2">
      <c r="A15824" s="2"/>
    </row>
    <row r="15825" spans="1:1" x14ac:dyDescent="0.2">
      <c r="A15825" s="2"/>
    </row>
    <row r="15826" spans="1:1" x14ac:dyDescent="0.2">
      <c r="A15826" s="2"/>
    </row>
    <row r="15827" spans="1:1" x14ac:dyDescent="0.2">
      <c r="A15827" s="2"/>
    </row>
    <row r="15828" spans="1:1" x14ac:dyDescent="0.2">
      <c r="A15828" s="2"/>
    </row>
    <row r="15829" spans="1:1" x14ac:dyDescent="0.2">
      <c r="A15829" s="2"/>
    </row>
    <row r="15830" spans="1:1" x14ac:dyDescent="0.2">
      <c r="A15830" s="2"/>
    </row>
    <row r="15831" spans="1:1" x14ac:dyDescent="0.2">
      <c r="A15831" s="2"/>
    </row>
    <row r="15832" spans="1:1" x14ac:dyDescent="0.2">
      <c r="A15832" s="2"/>
    </row>
    <row r="15833" spans="1:1" x14ac:dyDescent="0.2">
      <c r="A15833" s="2"/>
    </row>
    <row r="15834" spans="1:1" x14ac:dyDescent="0.2">
      <c r="A15834" s="2"/>
    </row>
    <row r="15835" spans="1:1" x14ac:dyDescent="0.2">
      <c r="A15835" s="2"/>
    </row>
    <row r="15836" spans="1:1" x14ac:dyDescent="0.2">
      <c r="A15836" s="2"/>
    </row>
    <row r="15837" spans="1:1" x14ac:dyDescent="0.2">
      <c r="A15837" s="2"/>
    </row>
    <row r="15838" spans="1:1" x14ac:dyDescent="0.2">
      <c r="A15838" s="2"/>
    </row>
    <row r="15839" spans="1:1" x14ac:dyDescent="0.2">
      <c r="A15839" s="2"/>
    </row>
    <row r="15840" spans="1:1" x14ac:dyDescent="0.2">
      <c r="A15840" s="2"/>
    </row>
    <row r="15841" spans="1:1" x14ac:dyDescent="0.2">
      <c r="A15841" s="2"/>
    </row>
    <row r="15842" spans="1:1" x14ac:dyDescent="0.2">
      <c r="A15842" s="2"/>
    </row>
    <row r="15843" spans="1:1" x14ac:dyDescent="0.2">
      <c r="A15843" s="2"/>
    </row>
    <row r="15844" spans="1:1" x14ac:dyDescent="0.2">
      <c r="A15844" s="2"/>
    </row>
    <row r="15845" spans="1:1" x14ac:dyDescent="0.2">
      <c r="A15845" s="2"/>
    </row>
    <row r="15846" spans="1:1" x14ac:dyDescent="0.2">
      <c r="A15846" s="2"/>
    </row>
    <row r="15847" spans="1:1" x14ac:dyDescent="0.2">
      <c r="A15847" s="2"/>
    </row>
    <row r="15848" spans="1:1" x14ac:dyDescent="0.2">
      <c r="A15848" s="2"/>
    </row>
    <row r="15849" spans="1:1" x14ac:dyDescent="0.2">
      <c r="A15849" s="2"/>
    </row>
    <row r="15850" spans="1:1" x14ac:dyDescent="0.2">
      <c r="A15850" s="2"/>
    </row>
    <row r="15851" spans="1:1" x14ac:dyDescent="0.2">
      <c r="A15851" s="2"/>
    </row>
    <row r="15852" spans="1:1" x14ac:dyDescent="0.2">
      <c r="A15852" s="2"/>
    </row>
    <row r="15853" spans="1:1" x14ac:dyDescent="0.2">
      <c r="A15853" s="2"/>
    </row>
    <row r="15854" spans="1:1" x14ac:dyDescent="0.2">
      <c r="A15854" s="2"/>
    </row>
    <row r="15855" spans="1:1" x14ac:dyDescent="0.2">
      <c r="A15855" s="2"/>
    </row>
    <row r="15856" spans="1:1" x14ac:dyDescent="0.2">
      <c r="A15856" s="2"/>
    </row>
    <row r="15857" spans="1:1" x14ac:dyDescent="0.2">
      <c r="A15857" s="2"/>
    </row>
    <row r="15858" spans="1:1" x14ac:dyDescent="0.2">
      <c r="A15858" s="2"/>
    </row>
    <row r="15859" spans="1:1" x14ac:dyDescent="0.2">
      <c r="A15859" s="2"/>
    </row>
    <row r="15860" spans="1:1" x14ac:dyDescent="0.2">
      <c r="A15860" s="2"/>
    </row>
    <row r="15861" spans="1:1" x14ac:dyDescent="0.2">
      <c r="A15861" s="2"/>
    </row>
    <row r="15862" spans="1:1" x14ac:dyDescent="0.2">
      <c r="A15862" s="2"/>
    </row>
    <row r="15863" spans="1:1" x14ac:dyDescent="0.2">
      <c r="A15863" s="2"/>
    </row>
    <row r="15864" spans="1:1" x14ac:dyDescent="0.2">
      <c r="A15864" s="2"/>
    </row>
    <row r="15865" spans="1:1" x14ac:dyDescent="0.2">
      <c r="A15865" s="2"/>
    </row>
    <row r="15866" spans="1:1" x14ac:dyDescent="0.2">
      <c r="A15866" s="2"/>
    </row>
    <row r="15867" spans="1:1" x14ac:dyDescent="0.2">
      <c r="A15867" s="2"/>
    </row>
    <row r="15868" spans="1:1" x14ac:dyDescent="0.2">
      <c r="A15868" s="2"/>
    </row>
    <row r="15869" spans="1:1" x14ac:dyDescent="0.2">
      <c r="A15869" s="2"/>
    </row>
    <row r="15870" spans="1:1" x14ac:dyDescent="0.2">
      <c r="A15870" s="2"/>
    </row>
    <row r="15871" spans="1:1" x14ac:dyDescent="0.2">
      <c r="A15871" s="2"/>
    </row>
    <row r="15872" spans="1:1" x14ac:dyDescent="0.2">
      <c r="A15872" s="2"/>
    </row>
    <row r="15873" spans="1:1" x14ac:dyDescent="0.2">
      <c r="A15873" s="2"/>
    </row>
    <row r="15874" spans="1:1" x14ac:dyDescent="0.2">
      <c r="A15874" s="2"/>
    </row>
    <row r="15875" spans="1:1" x14ac:dyDescent="0.2">
      <c r="A15875" s="2"/>
    </row>
    <row r="15876" spans="1:1" x14ac:dyDescent="0.2">
      <c r="A15876" s="2"/>
    </row>
    <row r="15877" spans="1:1" x14ac:dyDescent="0.2">
      <c r="A15877" s="2"/>
    </row>
    <row r="15878" spans="1:1" x14ac:dyDescent="0.2">
      <c r="A15878" s="2"/>
    </row>
    <row r="15879" spans="1:1" x14ac:dyDescent="0.2">
      <c r="A15879" s="2"/>
    </row>
    <row r="15880" spans="1:1" x14ac:dyDescent="0.2">
      <c r="A15880" s="2"/>
    </row>
    <row r="15881" spans="1:1" x14ac:dyDescent="0.2">
      <c r="A15881" s="2"/>
    </row>
    <row r="15882" spans="1:1" x14ac:dyDescent="0.2">
      <c r="A15882" s="2"/>
    </row>
    <row r="15883" spans="1:1" x14ac:dyDescent="0.2">
      <c r="A15883" s="2"/>
    </row>
    <row r="15884" spans="1:1" x14ac:dyDescent="0.2">
      <c r="A15884" s="2"/>
    </row>
    <row r="15885" spans="1:1" x14ac:dyDescent="0.2">
      <c r="A15885" s="2"/>
    </row>
    <row r="15886" spans="1:1" x14ac:dyDescent="0.2">
      <c r="A15886" s="2"/>
    </row>
    <row r="15887" spans="1:1" x14ac:dyDescent="0.2">
      <c r="A15887" s="2"/>
    </row>
    <row r="15888" spans="1:1" x14ac:dyDescent="0.2">
      <c r="A15888" s="2"/>
    </row>
    <row r="15889" spans="1:1" x14ac:dyDescent="0.2">
      <c r="A15889" s="2"/>
    </row>
    <row r="15890" spans="1:1" x14ac:dyDescent="0.2">
      <c r="A15890" s="2"/>
    </row>
    <row r="15891" spans="1:1" x14ac:dyDescent="0.2">
      <c r="A15891" s="2"/>
    </row>
    <row r="15892" spans="1:1" x14ac:dyDescent="0.2">
      <c r="A15892" s="2"/>
    </row>
    <row r="15893" spans="1:1" x14ac:dyDescent="0.2">
      <c r="A15893" s="2"/>
    </row>
    <row r="15894" spans="1:1" x14ac:dyDescent="0.2">
      <c r="A15894" s="2"/>
    </row>
    <row r="15895" spans="1:1" x14ac:dyDescent="0.2">
      <c r="A15895" s="2"/>
    </row>
    <row r="15896" spans="1:1" x14ac:dyDescent="0.2">
      <c r="A15896" s="2"/>
    </row>
    <row r="15897" spans="1:1" x14ac:dyDescent="0.2">
      <c r="A15897" s="2"/>
    </row>
    <row r="15898" spans="1:1" x14ac:dyDescent="0.2">
      <c r="A15898" s="2"/>
    </row>
    <row r="15899" spans="1:1" x14ac:dyDescent="0.2">
      <c r="A15899" s="2"/>
    </row>
    <row r="15900" spans="1:1" x14ac:dyDescent="0.2">
      <c r="A15900" s="2"/>
    </row>
    <row r="15901" spans="1:1" x14ac:dyDescent="0.2">
      <c r="A15901" s="2"/>
    </row>
    <row r="15902" spans="1:1" x14ac:dyDescent="0.2">
      <c r="A15902" s="2"/>
    </row>
    <row r="15903" spans="1:1" x14ac:dyDescent="0.2">
      <c r="A15903" s="2"/>
    </row>
    <row r="15904" spans="1:1" x14ac:dyDescent="0.2">
      <c r="A15904" s="2"/>
    </row>
    <row r="15905" spans="1:1" x14ac:dyDescent="0.2">
      <c r="A15905" s="2"/>
    </row>
    <row r="15906" spans="1:1" x14ac:dyDescent="0.2">
      <c r="A15906" s="2"/>
    </row>
    <row r="15907" spans="1:1" x14ac:dyDescent="0.2">
      <c r="A15907" s="2"/>
    </row>
    <row r="15908" spans="1:1" x14ac:dyDescent="0.2">
      <c r="A15908" s="2"/>
    </row>
    <row r="15909" spans="1:1" x14ac:dyDescent="0.2">
      <c r="A15909" s="2"/>
    </row>
    <row r="15910" spans="1:1" x14ac:dyDescent="0.2">
      <c r="A15910" s="2"/>
    </row>
    <row r="15911" spans="1:1" x14ac:dyDescent="0.2">
      <c r="A15911" s="2"/>
    </row>
    <row r="15912" spans="1:1" x14ac:dyDescent="0.2">
      <c r="A15912" s="2"/>
    </row>
    <row r="15913" spans="1:1" x14ac:dyDescent="0.2">
      <c r="A15913" s="2"/>
    </row>
    <row r="15914" spans="1:1" x14ac:dyDescent="0.2">
      <c r="A15914" s="2"/>
    </row>
    <row r="15915" spans="1:1" x14ac:dyDescent="0.2">
      <c r="A15915" s="2"/>
    </row>
    <row r="15916" spans="1:1" x14ac:dyDescent="0.2">
      <c r="A15916" s="2"/>
    </row>
    <row r="15917" spans="1:1" x14ac:dyDescent="0.2">
      <c r="A15917" s="2"/>
    </row>
    <row r="15918" spans="1:1" x14ac:dyDescent="0.2">
      <c r="A15918" s="2"/>
    </row>
    <row r="15919" spans="1:1" x14ac:dyDescent="0.2">
      <c r="A15919" s="2"/>
    </row>
    <row r="15920" spans="1:1" x14ac:dyDescent="0.2">
      <c r="A15920" s="2"/>
    </row>
    <row r="15921" spans="1:1" x14ac:dyDescent="0.2">
      <c r="A15921" s="2"/>
    </row>
    <row r="15922" spans="1:1" x14ac:dyDescent="0.2">
      <c r="A15922" s="2"/>
    </row>
    <row r="15923" spans="1:1" x14ac:dyDescent="0.2">
      <c r="A15923" s="2"/>
    </row>
    <row r="15924" spans="1:1" x14ac:dyDescent="0.2">
      <c r="A15924" s="2"/>
    </row>
    <row r="15925" spans="1:1" x14ac:dyDescent="0.2">
      <c r="A15925" s="2"/>
    </row>
    <row r="15926" spans="1:1" x14ac:dyDescent="0.2">
      <c r="A15926" s="2"/>
    </row>
    <row r="15927" spans="1:1" x14ac:dyDescent="0.2">
      <c r="A15927" s="2"/>
    </row>
    <row r="15928" spans="1:1" x14ac:dyDescent="0.2">
      <c r="A15928" s="2"/>
    </row>
    <row r="15929" spans="1:1" x14ac:dyDescent="0.2">
      <c r="A15929" s="2"/>
    </row>
    <row r="15930" spans="1:1" x14ac:dyDescent="0.2">
      <c r="A15930" s="2"/>
    </row>
    <row r="15931" spans="1:1" x14ac:dyDescent="0.2">
      <c r="A15931" s="2"/>
    </row>
    <row r="15932" spans="1:1" x14ac:dyDescent="0.2">
      <c r="A15932" s="2"/>
    </row>
    <row r="15933" spans="1:1" x14ac:dyDescent="0.2">
      <c r="A15933" s="2"/>
    </row>
    <row r="15934" spans="1:1" x14ac:dyDescent="0.2">
      <c r="A15934" s="2"/>
    </row>
    <row r="15935" spans="1:1" x14ac:dyDescent="0.2">
      <c r="A15935" s="2"/>
    </row>
    <row r="15936" spans="1:1" x14ac:dyDescent="0.2">
      <c r="A15936" s="2"/>
    </row>
    <row r="15937" spans="1:1" x14ac:dyDescent="0.2">
      <c r="A15937" s="2"/>
    </row>
    <row r="15938" spans="1:1" x14ac:dyDescent="0.2">
      <c r="A15938" s="2"/>
    </row>
    <row r="15939" spans="1:1" x14ac:dyDescent="0.2">
      <c r="A15939" s="2"/>
    </row>
    <row r="15940" spans="1:1" x14ac:dyDescent="0.2">
      <c r="A15940" s="2"/>
    </row>
    <row r="15941" spans="1:1" x14ac:dyDescent="0.2">
      <c r="A15941" s="2"/>
    </row>
    <row r="15942" spans="1:1" x14ac:dyDescent="0.2">
      <c r="A15942" s="2"/>
    </row>
    <row r="15943" spans="1:1" x14ac:dyDescent="0.2">
      <c r="A15943" s="2"/>
    </row>
    <row r="15944" spans="1:1" x14ac:dyDescent="0.2">
      <c r="A15944" s="2"/>
    </row>
    <row r="15945" spans="1:1" x14ac:dyDescent="0.2">
      <c r="A15945" s="2"/>
    </row>
    <row r="15946" spans="1:1" x14ac:dyDescent="0.2">
      <c r="A15946" s="2"/>
    </row>
    <row r="15947" spans="1:1" x14ac:dyDescent="0.2">
      <c r="A15947" s="2"/>
    </row>
    <row r="15948" spans="1:1" x14ac:dyDescent="0.2">
      <c r="A15948" s="2"/>
    </row>
    <row r="15949" spans="1:1" x14ac:dyDescent="0.2">
      <c r="A15949" s="2"/>
    </row>
    <row r="15950" spans="1:1" x14ac:dyDescent="0.2">
      <c r="A15950" s="2"/>
    </row>
    <row r="15951" spans="1:1" x14ac:dyDescent="0.2">
      <c r="A15951" s="2"/>
    </row>
    <row r="15952" spans="1:1" x14ac:dyDescent="0.2">
      <c r="A15952" s="2"/>
    </row>
    <row r="15953" spans="1:1" x14ac:dyDescent="0.2">
      <c r="A15953" s="2"/>
    </row>
    <row r="15954" spans="1:1" x14ac:dyDescent="0.2">
      <c r="A15954" s="2"/>
    </row>
    <row r="15955" spans="1:1" x14ac:dyDescent="0.2">
      <c r="A15955" s="2"/>
    </row>
    <row r="15956" spans="1:1" x14ac:dyDescent="0.2">
      <c r="A15956" s="2"/>
    </row>
    <row r="15957" spans="1:1" x14ac:dyDescent="0.2">
      <c r="A15957" s="2"/>
    </row>
    <row r="15958" spans="1:1" x14ac:dyDescent="0.2">
      <c r="A15958" s="2"/>
    </row>
    <row r="15959" spans="1:1" x14ac:dyDescent="0.2">
      <c r="A15959" s="2"/>
    </row>
    <row r="15960" spans="1:1" x14ac:dyDescent="0.2">
      <c r="A15960" s="2"/>
    </row>
    <row r="15961" spans="1:1" x14ac:dyDescent="0.2">
      <c r="A15961" s="2"/>
    </row>
    <row r="15962" spans="1:1" x14ac:dyDescent="0.2">
      <c r="A15962" s="2"/>
    </row>
    <row r="15963" spans="1:1" x14ac:dyDescent="0.2">
      <c r="A15963" s="2"/>
    </row>
    <row r="15964" spans="1:1" x14ac:dyDescent="0.2">
      <c r="A15964" s="2"/>
    </row>
    <row r="15965" spans="1:1" x14ac:dyDescent="0.2">
      <c r="A15965" s="2"/>
    </row>
    <row r="15966" spans="1:1" x14ac:dyDescent="0.2">
      <c r="A15966" s="2"/>
    </row>
    <row r="15967" spans="1:1" x14ac:dyDescent="0.2">
      <c r="A15967" s="2"/>
    </row>
    <row r="15968" spans="1:1" x14ac:dyDescent="0.2">
      <c r="A15968" s="2"/>
    </row>
    <row r="15969" spans="1:1" x14ac:dyDescent="0.2">
      <c r="A15969" s="2"/>
    </row>
    <row r="15970" spans="1:1" x14ac:dyDescent="0.2">
      <c r="A15970" s="2"/>
    </row>
    <row r="15971" spans="1:1" x14ac:dyDescent="0.2">
      <c r="A15971" s="2"/>
    </row>
    <row r="15972" spans="1:1" x14ac:dyDescent="0.2">
      <c r="A15972" s="2"/>
    </row>
    <row r="15973" spans="1:1" x14ac:dyDescent="0.2">
      <c r="A15973" s="2"/>
    </row>
    <row r="15974" spans="1:1" x14ac:dyDescent="0.2">
      <c r="A15974" s="2"/>
    </row>
    <row r="15975" spans="1:1" x14ac:dyDescent="0.2">
      <c r="A15975" s="2"/>
    </row>
    <row r="15976" spans="1:1" x14ac:dyDescent="0.2">
      <c r="A15976" s="2"/>
    </row>
    <row r="15977" spans="1:1" x14ac:dyDescent="0.2">
      <c r="A15977" s="2"/>
    </row>
    <row r="15978" spans="1:1" x14ac:dyDescent="0.2">
      <c r="A15978" s="2"/>
    </row>
    <row r="15979" spans="1:1" x14ac:dyDescent="0.2">
      <c r="A15979" s="2"/>
    </row>
    <row r="15980" spans="1:1" x14ac:dyDescent="0.2">
      <c r="A15980" s="2"/>
    </row>
    <row r="15981" spans="1:1" x14ac:dyDescent="0.2">
      <c r="A15981" s="2"/>
    </row>
    <row r="15982" spans="1:1" x14ac:dyDescent="0.2">
      <c r="A15982" s="2"/>
    </row>
    <row r="15983" spans="1:1" x14ac:dyDescent="0.2">
      <c r="A15983" s="2"/>
    </row>
    <row r="15984" spans="1:1" x14ac:dyDescent="0.2">
      <c r="A15984" s="2"/>
    </row>
    <row r="15985" spans="1:1" x14ac:dyDescent="0.2">
      <c r="A15985" s="2"/>
    </row>
    <row r="15986" spans="1:1" x14ac:dyDescent="0.2">
      <c r="A15986" s="2"/>
    </row>
    <row r="15987" spans="1:1" x14ac:dyDescent="0.2">
      <c r="A15987" s="2"/>
    </row>
    <row r="15988" spans="1:1" x14ac:dyDescent="0.2">
      <c r="A15988" s="2"/>
    </row>
    <row r="15989" spans="1:1" x14ac:dyDescent="0.2">
      <c r="A15989" s="2"/>
    </row>
    <row r="15990" spans="1:1" x14ac:dyDescent="0.2">
      <c r="A15990" s="2"/>
    </row>
    <row r="15991" spans="1:1" x14ac:dyDescent="0.2">
      <c r="A15991" s="2"/>
    </row>
    <row r="15992" spans="1:1" x14ac:dyDescent="0.2">
      <c r="A15992" s="2"/>
    </row>
    <row r="15993" spans="1:1" x14ac:dyDescent="0.2">
      <c r="A15993" s="2"/>
    </row>
    <row r="15994" spans="1:1" x14ac:dyDescent="0.2">
      <c r="A15994" s="2"/>
    </row>
    <row r="15995" spans="1:1" x14ac:dyDescent="0.2">
      <c r="A15995" s="2"/>
    </row>
    <row r="15996" spans="1:1" x14ac:dyDescent="0.2">
      <c r="A15996" s="2"/>
    </row>
    <row r="15997" spans="1:1" x14ac:dyDescent="0.2">
      <c r="A15997" s="2"/>
    </row>
    <row r="15998" spans="1:1" x14ac:dyDescent="0.2">
      <c r="A15998" s="2"/>
    </row>
    <row r="15999" spans="1:1" x14ac:dyDescent="0.2">
      <c r="A15999" s="2"/>
    </row>
    <row r="16000" spans="1:1" x14ac:dyDescent="0.2">
      <c r="A16000" s="2"/>
    </row>
    <row r="16001" spans="1:1" x14ac:dyDescent="0.2">
      <c r="A16001" s="2"/>
    </row>
    <row r="16002" spans="1:1" x14ac:dyDescent="0.2">
      <c r="A16002" s="2"/>
    </row>
    <row r="16003" spans="1:1" x14ac:dyDescent="0.2">
      <c r="A16003" s="2"/>
    </row>
    <row r="16004" spans="1:1" x14ac:dyDescent="0.2">
      <c r="A16004" s="2"/>
    </row>
    <row r="16005" spans="1:1" x14ac:dyDescent="0.2">
      <c r="A16005" s="2"/>
    </row>
    <row r="16006" spans="1:1" x14ac:dyDescent="0.2">
      <c r="A16006" s="2"/>
    </row>
    <row r="16007" spans="1:1" x14ac:dyDescent="0.2">
      <c r="A16007" s="2"/>
    </row>
    <row r="16008" spans="1:1" x14ac:dyDescent="0.2">
      <c r="A16008" s="2"/>
    </row>
    <row r="16009" spans="1:1" x14ac:dyDescent="0.2">
      <c r="A16009" s="2"/>
    </row>
    <row r="16010" spans="1:1" x14ac:dyDescent="0.2">
      <c r="A16010" s="2"/>
    </row>
    <row r="16011" spans="1:1" x14ac:dyDescent="0.2">
      <c r="A16011" s="2"/>
    </row>
    <row r="16012" spans="1:1" x14ac:dyDescent="0.2">
      <c r="A16012" s="2"/>
    </row>
    <row r="16013" spans="1:1" x14ac:dyDescent="0.2">
      <c r="A16013" s="2"/>
    </row>
    <row r="16014" spans="1:1" x14ac:dyDescent="0.2">
      <c r="A16014" s="2"/>
    </row>
    <row r="16015" spans="1:1" x14ac:dyDescent="0.2">
      <c r="A16015" s="2"/>
    </row>
    <row r="16016" spans="1:1" x14ac:dyDescent="0.2">
      <c r="A16016" s="2"/>
    </row>
    <row r="16017" spans="1:1" x14ac:dyDescent="0.2">
      <c r="A16017" s="2"/>
    </row>
    <row r="16018" spans="1:1" x14ac:dyDescent="0.2">
      <c r="A16018" s="2"/>
    </row>
    <row r="16019" spans="1:1" x14ac:dyDescent="0.2">
      <c r="A16019" s="2"/>
    </row>
    <row r="16020" spans="1:1" x14ac:dyDescent="0.2">
      <c r="A16020" s="2"/>
    </row>
    <row r="16021" spans="1:1" x14ac:dyDescent="0.2">
      <c r="A16021" s="2"/>
    </row>
    <row r="16022" spans="1:1" x14ac:dyDescent="0.2">
      <c r="A16022" s="2"/>
    </row>
    <row r="16023" spans="1:1" x14ac:dyDescent="0.2">
      <c r="A16023" s="2"/>
    </row>
    <row r="16024" spans="1:1" x14ac:dyDescent="0.2">
      <c r="A16024" s="2"/>
    </row>
    <row r="16025" spans="1:1" x14ac:dyDescent="0.2">
      <c r="A16025" s="2"/>
    </row>
    <row r="16026" spans="1:1" x14ac:dyDescent="0.2">
      <c r="A16026" s="2"/>
    </row>
    <row r="16027" spans="1:1" x14ac:dyDescent="0.2">
      <c r="A16027" s="2"/>
    </row>
    <row r="16028" spans="1:1" x14ac:dyDescent="0.2">
      <c r="A16028" s="2"/>
    </row>
    <row r="16029" spans="1:1" x14ac:dyDescent="0.2">
      <c r="A16029" s="2"/>
    </row>
    <row r="16030" spans="1:1" x14ac:dyDescent="0.2">
      <c r="A16030" s="2"/>
    </row>
    <row r="16031" spans="1:1" x14ac:dyDescent="0.2">
      <c r="A16031" s="2"/>
    </row>
    <row r="16032" spans="1:1" x14ac:dyDescent="0.2">
      <c r="A16032" s="2"/>
    </row>
    <row r="16033" spans="1:1" x14ac:dyDescent="0.2">
      <c r="A16033" s="2"/>
    </row>
    <row r="16034" spans="1:1" x14ac:dyDescent="0.2">
      <c r="A16034" s="2"/>
    </row>
    <row r="16035" spans="1:1" x14ac:dyDescent="0.2">
      <c r="A16035" s="2"/>
    </row>
    <row r="16036" spans="1:1" x14ac:dyDescent="0.2">
      <c r="A16036" s="2"/>
    </row>
    <row r="16037" spans="1:1" x14ac:dyDescent="0.2">
      <c r="A16037" s="2"/>
    </row>
    <row r="16038" spans="1:1" x14ac:dyDescent="0.2">
      <c r="A16038" s="2"/>
    </row>
    <row r="16039" spans="1:1" x14ac:dyDescent="0.2">
      <c r="A16039" s="2"/>
    </row>
    <row r="16040" spans="1:1" x14ac:dyDescent="0.2">
      <c r="A16040" s="2"/>
    </row>
    <row r="16041" spans="1:1" x14ac:dyDescent="0.2">
      <c r="A16041" s="2"/>
    </row>
    <row r="16042" spans="1:1" x14ac:dyDescent="0.2">
      <c r="A16042" s="2"/>
    </row>
    <row r="16043" spans="1:1" x14ac:dyDescent="0.2">
      <c r="A16043" s="2"/>
    </row>
    <row r="16044" spans="1:1" x14ac:dyDescent="0.2">
      <c r="A16044" s="2"/>
    </row>
    <row r="16045" spans="1:1" x14ac:dyDescent="0.2">
      <c r="A16045" s="2"/>
    </row>
    <row r="16046" spans="1:1" x14ac:dyDescent="0.2">
      <c r="A16046" s="2"/>
    </row>
    <row r="16047" spans="1:1" x14ac:dyDescent="0.2">
      <c r="A16047" s="2"/>
    </row>
    <row r="16048" spans="1:1" x14ac:dyDescent="0.2">
      <c r="A16048" s="2"/>
    </row>
    <row r="16049" spans="1:1" x14ac:dyDescent="0.2">
      <c r="A16049" s="2"/>
    </row>
    <row r="16050" spans="1:1" x14ac:dyDescent="0.2">
      <c r="A16050" s="2"/>
    </row>
    <row r="16051" spans="1:1" x14ac:dyDescent="0.2">
      <c r="A16051" s="2"/>
    </row>
    <row r="16052" spans="1:1" x14ac:dyDescent="0.2">
      <c r="A16052" s="2"/>
    </row>
    <row r="16053" spans="1:1" x14ac:dyDescent="0.2">
      <c r="A16053" s="2"/>
    </row>
    <row r="16054" spans="1:1" x14ac:dyDescent="0.2">
      <c r="A16054" s="2"/>
    </row>
    <row r="16055" spans="1:1" x14ac:dyDescent="0.2">
      <c r="A16055" s="2"/>
    </row>
    <row r="16056" spans="1:1" x14ac:dyDescent="0.2">
      <c r="A16056" s="2"/>
    </row>
    <row r="16057" spans="1:1" x14ac:dyDescent="0.2">
      <c r="A16057" s="2"/>
    </row>
    <row r="16058" spans="1:1" x14ac:dyDescent="0.2">
      <c r="A16058" s="2"/>
    </row>
    <row r="16059" spans="1:1" x14ac:dyDescent="0.2">
      <c r="A16059" s="2"/>
    </row>
    <row r="16060" spans="1:1" x14ac:dyDescent="0.2">
      <c r="A16060" s="2"/>
    </row>
    <row r="16061" spans="1:1" x14ac:dyDescent="0.2">
      <c r="A16061" s="2"/>
    </row>
    <row r="16062" spans="1:1" x14ac:dyDescent="0.2">
      <c r="A16062" s="2"/>
    </row>
    <row r="16063" spans="1:1" x14ac:dyDescent="0.2">
      <c r="A16063" s="2"/>
    </row>
    <row r="16064" spans="1:1" x14ac:dyDescent="0.2">
      <c r="A16064" s="2"/>
    </row>
    <row r="16065" spans="1:1" x14ac:dyDescent="0.2">
      <c r="A16065" s="2"/>
    </row>
    <row r="16066" spans="1:1" x14ac:dyDescent="0.2">
      <c r="A16066" s="2"/>
    </row>
    <row r="16067" spans="1:1" x14ac:dyDescent="0.2">
      <c r="A16067" s="2"/>
    </row>
    <row r="16068" spans="1:1" x14ac:dyDescent="0.2">
      <c r="A16068" s="2"/>
    </row>
    <row r="16069" spans="1:1" x14ac:dyDescent="0.2">
      <c r="A16069" s="2"/>
    </row>
    <row r="16070" spans="1:1" x14ac:dyDescent="0.2">
      <c r="A16070" s="2"/>
    </row>
    <row r="16071" spans="1:1" x14ac:dyDescent="0.2">
      <c r="A16071" s="2"/>
    </row>
    <row r="16072" spans="1:1" x14ac:dyDescent="0.2">
      <c r="A16072" s="2"/>
    </row>
    <row r="16073" spans="1:1" x14ac:dyDescent="0.2">
      <c r="A16073" s="2"/>
    </row>
    <row r="16074" spans="1:1" x14ac:dyDescent="0.2">
      <c r="A16074" s="2"/>
    </row>
    <row r="16075" spans="1:1" x14ac:dyDescent="0.2">
      <c r="A16075" s="2"/>
    </row>
    <row r="16076" spans="1:1" x14ac:dyDescent="0.2">
      <c r="A16076" s="2"/>
    </row>
    <row r="16077" spans="1:1" x14ac:dyDescent="0.2">
      <c r="A16077" s="2"/>
    </row>
    <row r="16078" spans="1:1" x14ac:dyDescent="0.2">
      <c r="A16078" s="2"/>
    </row>
    <row r="16079" spans="1:1" x14ac:dyDescent="0.2">
      <c r="A16079" s="2"/>
    </row>
    <row r="16080" spans="1:1" x14ac:dyDescent="0.2">
      <c r="A16080" s="2"/>
    </row>
    <row r="16081" spans="1:1" x14ac:dyDescent="0.2">
      <c r="A16081" s="2"/>
    </row>
    <row r="16082" spans="1:1" x14ac:dyDescent="0.2">
      <c r="A16082" s="2"/>
    </row>
    <row r="16083" spans="1:1" x14ac:dyDescent="0.2">
      <c r="A16083" s="2"/>
    </row>
    <row r="16084" spans="1:1" x14ac:dyDescent="0.2">
      <c r="A16084" s="2"/>
    </row>
    <row r="16085" spans="1:1" x14ac:dyDescent="0.2">
      <c r="A16085" s="2"/>
    </row>
    <row r="16086" spans="1:1" x14ac:dyDescent="0.2">
      <c r="A16086" s="2"/>
    </row>
    <row r="16087" spans="1:1" x14ac:dyDescent="0.2">
      <c r="A16087" s="2"/>
    </row>
    <row r="16088" spans="1:1" x14ac:dyDescent="0.2">
      <c r="A16088" s="2"/>
    </row>
    <row r="16089" spans="1:1" x14ac:dyDescent="0.2">
      <c r="A16089" s="2"/>
    </row>
    <row r="16090" spans="1:1" x14ac:dyDescent="0.2">
      <c r="A16090" s="2"/>
    </row>
    <row r="16091" spans="1:1" x14ac:dyDescent="0.2">
      <c r="A16091" s="2"/>
    </row>
    <row r="16092" spans="1:1" x14ac:dyDescent="0.2">
      <c r="A16092" s="2"/>
    </row>
    <row r="16093" spans="1:1" x14ac:dyDescent="0.2">
      <c r="A16093" s="2"/>
    </row>
    <row r="16094" spans="1:1" x14ac:dyDescent="0.2">
      <c r="A16094" s="2"/>
    </row>
    <row r="16095" spans="1:1" x14ac:dyDescent="0.2">
      <c r="A16095" s="2"/>
    </row>
    <row r="16096" spans="1:1" x14ac:dyDescent="0.2">
      <c r="A16096" s="2"/>
    </row>
    <row r="16097" spans="1:1" x14ac:dyDescent="0.2">
      <c r="A16097" s="2"/>
    </row>
    <row r="16098" spans="1:1" x14ac:dyDescent="0.2">
      <c r="A16098" s="2"/>
    </row>
    <row r="16099" spans="1:1" x14ac:dyDescent="0.2">
      <c r="A16099" s="2"/>
    </row>
    <row r="16100" spans="1:1" x14ac:dyDescent="0.2">
      <c r="A16100" s="2"/>
    </row>
    <row r="16101" spans="1:1" x14ac:dyDescent="0.2">
      <c r="A16101" s="2"/>
    </row>
    <row r="16102" spans="1:1" x14ac:dyDescent="0.2">
      <c r="A16102" s="2"/>
    </row>
    <row r="16103" spans="1:1" x14ac:dyDescent="0.2">
      <c r="A16103" s="2"/>
    </row>
    <row r="16104" spans="1:1" x14ac:dyDescent="0.2">
      <c r="A16104" s="2"/>
    </row>
    <row r="16105" spans="1:1" x14ac:dyDescent="0.2">
      <c r="A16105" s="2"/>
    </row>
    <row r="16106" spans="1:1" x14ac:dyDescent="0.2">
      <c r="A16106" s="2"/>
    </row>
    <row r="16107" spans="1:1" x14ac:dyDescent="0.2">
      <c r="A16107" s="2"/>
    </row>
    <row r="16108" spans="1:1" x14ac:dyDescent="0.2">
      <c r="A16108" s="2"/>
    </row>
    <row r="16109" spans="1:1" x14ac:dyDescent="0.2">
      <c r="A16109" s="2"/>
    </row>
    <row r="16110" spans="1:1" x14ac:dyDescent="0.2">
      <c r="A16110" s="2"/>
    </row>
    <row r="16111" spans="1:1" x14ac:dyDescent="0.2">
      <c r="A16111" s="2"/>
    </row>
    <row r="16112" spans="1:1" x14ac:dyDescent="0.2">
      <c r="A16112" s="2"/>
    </row>
    <row r="16113" spans="1:1" x14ac:dyDescent="0.2">
      <c r="A16113" s="2"/>
    </row>
    <row r="16114" spans="1:1" x14ac:dyDescent="0.2">
      <c r="A16114" s="2"/>
    </row>
    <row r="16115" spans="1:1" x14ac:dyDescent="0.2">
      <c r="A16115" s="2"/>
    </row>
    <row r="16116" spans="1:1" x14ac:dyDescent="0.2">
      <c r="A16116" s="2"/>
    </row>
    <row r="16117" spans="1:1" x14ac:dyDescent="0.2">
      <c r="A16117" s="2"/>
    </row>
    <row r="16118" spans="1:1" x14ac:dyDescent="0.2">
      <c r="A16118" s="2"/>
    </row>
    <row r="16119" spans="1:1" x14ac:dyDescent="0.2">
      <c r="A16119" s="2"/>
    </row>
    <row r="16120" spans="1:1" x14ac:dyDescent="0.2">
      <c r="A16120" s="2"/>
    </row>
    <row r="16121" spans="1:1" x14ac:dyDescent="0.2">
      <c r="A16121" s="2"/>
    </row>
    <row r="16122" spans="1:1" x14ac:dyDescent="0.2">
      <c r="A16122" s="2"/>
    </row>
    <row r="16123" spans="1:1" x14ac:dyDescent="0.2">
      <c r="A16123" s="2"/>
    </row>
    <row r="16124" spans="1:1" x14ac:dyDescent="0.2">
      <c r="A16124" s="2"/>
    </row>
    <row r="16125" spans="1:1" x14ac:dyDescent="0.2">
      <c r="A16125" s="2"/>
    </row>
    <row r="16126" spans="1:1" x14ac:dyDescent="0.2">
      <c r="A16126" s="2"/>
    </row>
    <row r="16127" spans="1:1" x14ac:dyDescent="0.2">
      <c r="A16127" s="2"/>
    </row>
    <row r="16128" spans="1:1" x14ac:dyDescent="0.2">
      <c r="A16128" s="2"/>
    </row>
    <row r="16129" spans="1:1" x14ac:dyDescent="0.2">
      <c r="A16129" s="2"/>
    </row>
    <row r="16130" spans="1:1" x14ac:dyDescent="0.2">
      <c r="A16130" s="2"/>
    </row>
    <row r="16131" spans="1:1" x14ac:dyDescent="0.2">
      <c r="A16131" s="2"/>
    </row>
    <row r="16132" spans="1:1" x14ac:dyDescent="0.2">
      <c r="A16132" s="2"/>
    </row>
    <row r="16133" spans="1:1" x14ac:dyDescent="0.2">
      <c r="A16133" s="2"/>
    </row>
    <row r="16134" spans="1:1" x14ac:dyDescent="0.2">
      <c r="A16134" s="2"/>
    </row>
    <row r="16135" spans="1:1" x14ac:dyDescent="0.2">
      <c r="A16135" s="2"/>
    </row>
    <row r="16136" spans="1:1" x14ac:dyDescent="0.2">
      <c r="A16136" s="2"/>
    </row>
    <row r="16137" spans="1:1" x14ac:dyDescent="0.2">
      <c r="A16137" s="2"/>
    </row>
    <row r="16138" spans="1:1" x14ac:dyDescent="0.2">
      <c r="A16138" s="2"/>
    </row>
    <row r="16139" spans="1:1" x14ac:dyDescent="0.2">
      <c r="A16139" s="2"/>
    </row>
    <row r="16140" spans="1:1" x14ac:dyDescent="0.2">
      <c r="A16140" s="2"/>
    </row>
    <row r="16141" spans="1:1" x14ac:dyDescent="0.2">
      <c r="A16141" s="2"/>
    </row>
    <row r="16142" spans="1:1" x14ac:dyDescent="0.2">
      <c r="A16142" s="2"/>
    </row>
    <row r="16143" spans="1:1" x14ac:dyDescent="0.2">
      <c r="A16143" s="2"/>
    </row>
    <row r="16144" spans="1:1" x14ac:dyDescent="0.2">
      <c r="A16144" s="2"/>
    </row>
    <row r="16145" spans="1:1" x14ac:dyDescent="0.2">
      <c r="A16145" s="2"/>
    </row>
    <row r="16146" spans="1:1" x14ac:dyDescent="0.2">
      <c r="A16146" s="2"/>
    </row>
    <row r="16147" spans="1:1" x14ac:dyDescent="0.2">
      <c r="A16147" s="2"/>
    </row>
    <row r="16148" spans="1:1" x14ac:dyDescent="0.2">
      <c r="A16148" s="2"/>
    </row>
    <row r="16149" spans="1:1" x14ac:dyDescent="0.2">
      <c r="A16149" s="2"/>
    </row>
    <row r="16150" spans="1:1" x14ac:dyDescent="0.2">
      <c r="A16150" s="2"/>
    </row>
    <row r="16151" spans="1:1" x14ac:dyDescent="0.2">
      <c r="A16151" s="2"/>
    </row>
    <row r="16152" spans="1:1" x14ac:dyDescent="0.2">
      <c r="A16152" s="2"/>
    </row>
    <row r="16153" spans="1:1" x14ac:dyDescent="0.2">
      <c r="A16153" s="2"/>
    </row>
    <row r="16154" spans="1:1" x14ac:dyDescent="0.2">
      <c r="A16154" s="2"/>
    </row>
    <row r="16155" spans="1:1" x14ac:dyDescent="0.2">
      <c r="A16155" s="2"/>
    </row>
    <row r="16156" spans="1:1" x14ac:dyDescent="0.2">
      <c r="A16156" s="2"/>
    </row>
    <row r="16157" spans="1:1" x14ac:dyDescent="0.2">
      <c r="A16157" s="2"/>
    </row>
    <row r="16158" spans="1:1" x14ac:dyDescent="0.2">
      <c r="A16158" s="2"/>
    </row>
    <row r="16159" spans="1:1" x14ac:dyDescent="0.2">
      <c r="A16159" s="2"/>
    </row>
    <row r="16160" spans="1:1" x14ac:dyDescent="0.2">
      <c r="A16160" s="2"/>
    </row>
    <row r="16161" spans="1:1" x14ac:dyDescent="0.2">
      <c r="A16161" s="2"/>
    </row>
    <row r="16162" spans="1:1" x14ac:dyDescent="0.2">
      <c r="A16162" s="2"/>
    </row>
    <row r="16163" spans="1:1" x14ac:dyDescent="0.2">
      <c r="A16163" s="2"/>
    </row>
    <row r="16164" spans="1:1" x14ac:dyDescent="0.2">
      <c r="A16164" s="2"/>
    </row>
    <row r="16165" spans="1:1" x14ac:dyDescent="0.2">
      <c r="A16165" s="2"/>
    </row>
    <row r="16166" spans="1:1" x14ac:dyDescent="0.2">
      <c r="A16166" s="2"/>
    </row>
    <row r="16167" spans="1:1" x14ac:dyDescent="0.2">
      <c r="A16167" s="2"/>
    </row>
    <row r="16168" spans="1:1" x14ac:dyDescent="0.2">
      <c r="A16168" s="2"/>
    </row>
    <row r="16169" spans="1:1" x14ac:dyDescent="0.2">
      <c r="A16169" s="2"/>
    </row>
    <row r="16170" spans="1:1" x14ac:dyDescent="0.2">
      <c r="A16170" s="2"/>
    </row>
    <row r="16171" spans="1:1" x14ac:dyDescent="0.2">
      <c r="A16171" s="2"/>
    </row>
    <row r="16172" spans="1:1" x14ac:dyDescent="0.2">
      <c r="A16172" s="2"/>
    </row>
    <row r="16173" spans="1:1" x14ac:dyDescent="0.2">
      <c r="A16173" s="2"/>
    </row>
    <row r="16174" spans="1:1" x14ac:dyDescent="0.2">
      <c r="A16174" s="2"/>
    </row>
    <row r="16175" spans="1:1" x14ac:dyDescent="0.2">
      <c r="A16175" s="2"/>
    </row>
    <row r="16176" spans="1:1" x14ac:dyDescent="0.2">
      <c r="A16176" s="2"/>
    </row>
    <row r="16177" spans="1:1" x14ac:dyDescent="0.2">
      <c r="A16177" s="2"/>
    </row>
    <row r="16178" spans="1:1" x14ac:dyDescent="0.2">
      <c r="A16178" s="2"/>
    </row>
    <row r="16179" spans="1:1" x14ac:dyDescent="0.2">
      <c r="A16179" s="2"/>
    </row>
    <row r="16180" spans="1:1" x14ac:dyDescent="0.2">
      <c r="A16180" s="2"/>
    </row>
    <row r="16181" spans="1:1" x14ac:dyDescent="0.2">
      <c r="A16181" s="2"/>
    </row>
    <row r="16182" spans="1:1" x14ac:dyDescent="0.2">
      <c r="A16182" s="2"/>
    </row>
    <row r="16183" spans="1:1" x14ac:dyDescent="0.2">
      <c r="A16183" s="2"/>
    </row>
    <row r="16184" spans="1:1" x14ac:dyDescent="0.2">
      <c r="A16184" s="2"/>
    </row>
    <row r="16185" spans="1:1" x14ac:dyDescent="0.2">
      <c r="A16185" s="2"/>
    </row>
    <row r="16186" spans="1:1" x14ac:dyDescent="0.2">
      <c r="A16186" s="2"/>
    </row>
    <row r="16187" spans="1:1" x14ac:dyDescent="0.2">
      <c r="A16187" s="2"/>
    </row>
    <row r="16188" spans="1:1" x14ac:dyDescent="0.2">
      <c r="A16188" s="2"/>
    </row>
    <row r="16189" spans="1:1" x14ac:dyDescent="0.2">
      <c r="A16189" s="2"/>
    </row>
    <row r="16190" spans="1:1" x14ac:dyDescent="0.2">
      <c r="A16190" s="2"/>
    </row>
    <row r="16191" spans="1:1" x14ac:dyDescent="0.2">
      <c r="A16191" s="2"/>
    </row>
    <row r="16192" spans="1:1" x14ac:dyDescent="0.2">
      <c r="A16192" s="2"/>
    </row>
    <row r="16193" spans="1:1" x14ac:dyDescent="0.2">
      <c r="A16193" s="2"/>
    </row>
    <row r="16194" spans="1:1" x14ac:dyDescent="0.2">
      <c r="A16194" s="2"/>
    </row>
    <row r="16195" spans="1:1" x14ac:dyDescent="0.2">
      <c r="A16195" s="2"/>
    </row>
    <row r="16196" spans="1:1" x14ac:dyDescent="0.2">
      <c r="A16196" s="2"/>
    </row>
    <row r="16197" spans="1:1" x14ac:dyDescent="0.2">
      <c r="A16197" s="2"/>
    </row>
    <row r="16198" spans="1:1" x14ac:dyDescent="0.2">
      <c r="A16198" s="2"/>
    </row>
    <row r="16199" spans="1:1" x14ac:dyDescent="0.2">
      <c r="A16199" s="2"/>
    </row>
    <row r="16200" spans="1:1" x14ac:dyDescent="0.2">
      <c r="A16200" s="2"/>
    </row>
    <row r="16201" spans="1:1" x14ac:dyDescent="0.2">
      <c r="A16201" s="2"/>
    </row>
    <row r="16202" spans="1:1" x14ac:dyDescent="0.2">
      <c r="A16202" s="2"/>
    </row>
    <row r="16203" spans="1:1" x14ac:dyDescent="0.2">
      <c r="A16203" s="2"/>
    </row>
    <row r="16204" spans="1:1" x14ac:dyDescent="0.2">
      <c r="A16204" s="2"/>
    </row>
    <row r="16205" spans="1:1" x14ac:dyDescent="0.2">
      <c r="A16205" s="2"/>
    </row>
    <row r="16206" spans="1:1" x14ac:dyDescent="0.2">
      <c r="A16206" s="2"/>
    </row>
    <row r="16207" spans="1:1" x14ac:dyDescent="0.2">
      <c r="A16207" s="2"/>
    </row>
    <row r="16208" spans="1:1" x14ac:dyDescent="0.2">
      <c r="A16208" s="2"/>
    </row>
    <row r="16209" spans="1:1" x14ac:dyDescent="0.2">
      <c r="A16209" s="2"/>
    </row>
    <row r="16210" spans="1:1" x14ac:dyDescent="0.2">
      <c r="A16210" s="2"/>
    </row>
    <row r="16211" spans="1:1" x14ac:dyDescent="0.2">
      <c r="A16211" s="2"/>
    </row>
    <row r="16212" spans="1:1" x14ac:dyDescent="0.2">
      <c r="A16212" s="2"/>
    </row>
    <row r="16213" spans="1:1" x14ac:dyDescent="0.2">
      <c r="A16213" s="2"/>
    </row>
    <row r="16214" spans="1:1" x14ac:dyDescent="0.2">
      <c r="A16214" s="2"/>
    </row>
    <row r="16215" spans="1:1" x14ac:dyDescent="0.2">
      <c r="A16215" s="2"/>
    </row>
    <row r="16216" spans="1:1" x14ac:dyDescent="0.2">
      <c r="A16216" s="2"/>
    </row>
    <row r="16217" spans="1:1" x14ac:dyDescent="0.2">
      <c r="A16217" s="2"/>
    </row>
    <row r="16218" spans="1:1" x14ac:dyDescent="0.2">
      <c r="A16218" s="2"/>
    </row>
    <row r="16219" spans="1:1" x14ac:dyDescent="0.2">
      <c r="A16219" s="2"/>
    </row>
    <row r="16220" spans="1:1" x14ac:dyDescent="0.2">
      <c r="A16220" s="2"/>
    </row>
    <row r="16221" spans="1:1" x14ac:dyDescent="0.2">
      <c r="A16221" s="2"/>
    </row>
    <row r="16222" spans="1:1" x14ac:dyDescent="0.2">
      <c r="A16222" s="2"/>
    </row>
    <row r="16223" spans="1:1" x14ac:dyDescent="0.2">
      <c r="A16223" s="2"/>
    </row>
    <row r="16224" spans="1:1" x14ac:dyDescent="0.2">
      <c r="A16224" s="2"/>
    </row>
    <row r="16225" spans="1:1" x14ac:dyDescent="0.2">
      <c r="A16225" s="2"/>
    </row>
    <row r="16226" spans="1:1" x14ac:dyDescent="0.2">
      <c r="A16226" s="2"/>
    </row>
    <row r="16227" spans="1:1" x14ac:dyDescent="0.2">
      <c r="A16227" s="2"/>
    </row>
    <row r="16228" spans="1:1" x14ac:dyDescent="0.2">
      <c r="A16228" s="2"/>
    </row>
    <row r="16229" spans="1:1" x14ac:dyDescent="0.2">
      <c r="A16229" s="2"/>
    </row>
    <row r="16230" spans="1:1" x14ac:dyDescent="0.2">
      <c r="A16230" s="2"/>
    </row>
    <row r="16231" spans="1:1" x14ac:dyDescent="0.2">
      <c r="A16231" s="2"/>
    </row>
    <row r="16232" spans="1:1" x14ac:dyDescent="0.2">
      <c r="A16232" s="2"/>
    </row>
    <row r="16233" spans="1:1" x14ac:dyDescent="0.2">
      <c r="A16233" s="2"/>
    </row>
    <row r="16234" spans="1:1" x14ac:dyDescent="0.2">
      <c r="A16234" s="2"/>
    </row>
    <row r="16235" spans="1:1" x14ac:dyDescent="0.2">
      <c r="A16235" s="2"/>
    </row>
    <row r="16236" spans="1:1" x14ac:dyDescent="0.2">
      <c r="A16236" s="2"/>
    </row>
    <row r="16237" spans="1:1" x14ac:dyDescent="0.2">
      <c r="A16237" s="2"/>
    </row>
    <row r="16238" spans="1:1" x14ac:dyDescent="0.2">
      <c r="A16238" s="2"/>
    </row>
    <row r="16239" spans="1:1" x14ac:dyDescent="0.2">
      <c r="A16239" s="2"/>
    </row>
    <row r="16240" spans="1:1" x14ac:dyDescent="0.2">
      <c r="A16240" s="2"/>
    </row>
    <row r="16241" spans="1:1" x14ac:dyDescent="0.2">
      <c r="A16241" s="2"/>
    </row>
    <row r="16242" spans="1:1" x14ac:dyDescent="0.2">
      <c r="A16242" s="2"/>
    </row>
    <row r="16243" spans="1:1" x14ac:dyDescent="0.2">
      <c r="A16243" s="2"/>
    </row>
    <row r="16244" spans="1:1" x14ac:dyDescent="0.2">
      <c r="A16244" s="2"/>
    </row>
    <row r="16245" spans="1:1" x14ac:dyDescent="0.2">
      <c r="A16245" s="2"/>
    </row>
    <row r="16246" spans="1:1" x14ac:dyDescent="0.2">
      <c r="A16246" s="2"/>
    </row>
    <row r="16247" spans="1:1" x14ac:dyDescent="0.2">
      <c r="A16247" s="2"/>
    </row>
    <row r="16248" spans="1:1" x14ac:dyDescent="0.2">
      <c r="A16248" s="2"/>
    </row>
    <row r="16249" spans="1:1" x14ac:dyDescent="0.2">
      <c r="A16249" s="2"/>
    </row>
    <row r="16250" spans="1:1" x14ac:dyDescent="0.2">
      <c r="A16250" s="2"/>
    </row>
    <row r="16251" spans="1:1" x14ac:dyDescent="0.2">
      <c r="A16251" s="2"/>
    </row>
    <row r="16252" spans="1:1" x14ac:dyDescent="0.2">
      <c r="A16252" s="2"/>
    </row>
    <row r="16253" spans="1:1" x14ac:dyDescent="0.2">
      <c r="A16253" s="2"/>
    </row>
    <row r="16254" spans="1:1" x14ac:dyDescent="0.2">
      <c r="A16254" s="2"/>
    </row>
    <row r="16255" spans="1:1" x14ac:dyDescent="0.2">
      <c r="A16255" s="2"/>
    </row>
    <row r="16256" spans="1:1" x14ac:dyDescent="0.2">
      <c r="A16256" s="2"/>
    </row>
    <row r="16257" spans="1:1" x14ac:dyDescent="0.2">
      <c r="A16257" s="2"/>
    </row>
    <row r="16258" spans="1:1" x14ac:dyDescent="0.2">
      <c r="A16258" s="2"/>
    </row>
    <row r="16259" spans="1:1" x14ac:dyDescent="0.2">
      <c r="A16259" s="2"/>
    </row>
    <row r="16260" spans="1:1" x14ac:dyDescent="0.2">
      <c r="A16260" s="2"/>
    </row>
    <row r="16261" spans="1:1" x14ac:dyDescent="0.2">
      <c r="A16261" s="2"/>
    </row>
    <row r="16262" spans="1:1" x14ac:dyDescent="0.2">
      <c r="A16262" s="2"/>
    </row>
    <row r="16263" spans="1:1" x14ac:dyDescent="0.2">
      <c r="A16263" s="2"/>
    </row>
    <row r="16264" spans="1:1" x14ac:dyDescent="0.2">
      <c r="A16264" s="2"/>
    </row>
    <row r="16265" spans="1:1" x14ac:dyDescent="0.2">
      <c r="A16265" s="2"/>
    </row>
    <row r="16266" spans="1:1" x14ac:dyDescent="0.2">
      <c r="A16266" s="2"/>
    </row>
    <row r="16267" spans="1:1" x14ac:dyDescent="0.2">
      <c r="A16267" s="2"/>
    </row>
    <row r="16268" spans="1:1" x14ac:dyDescent="0.2">
      <c r="A16268" s="2"/>
    </row>
    <row r="16269" spans="1:1" x14ac:dyDescent="0.2">
      <c r="A16269" s="2"/>
    </row>
    <row r="16270" spans="1:1" x14ac:dyDescent="0.2">
      <c r="A16270" s="2"/>
    </row>
    <row r="16271" spans="1:1" x14ac:dyDescent="0.2">
      <c r="A16271" s="2"/>
    </row>
    <row r="16272" spans="1:1" x14ac:dyDescent="0.2">
      <c r="A16272" s="2"/>
    </row>
    <row r="16273" spans="1:1" x14ac:dyDescent="0.2">
      <c r="A16273" s="2"/>
    </row>
    <row r="16274" spans="1:1" x14ac:dyDescent="0.2">
      <c r="A16274" s="2"/>
    </row>
    <row r="16275" spans="1:1" x14ac:dyDescent="0.2">
      <c r="A16275" s="2"/>
    </row>
    <row r="16276" spans="1:1" x14ac:dyDescent="0.2">
      <c r="A16276" s="2"/>
    </row>
    <row r="16277" spans="1:1" x14ac:dyDescent="0.2">
      <c r="A16277" s="2"/>
    </row>
    <row r="16278" spans="1:1" x14ac:dyDescent="0.2">
      <c r="A16278" s="2"/>
    </row>
    <row r="16279" spans="1:1" x14ac:dyDescent="0.2">
      <c r="A16279" s="2"/>
    </row>
    <row r="16280" spans="1:1" x14ac:dyDescent="0.2">
      <c r="A16280" s="2"/>
    </row>
    <row r="16281" spans="1:1" x14ac:dyDescent="0.2">
      <c r="A16281" s="2"/>
    </row>
    <row r="16282" spans="1:1" x14ac:dyDescent="0.2">
      <c r="A16282" s="2"/>
    </row>
    <row r="16283" spans="1:1" x14ac:dyDescent="0.2">
      <c r="A16283" s="2"/>
    </row>
    <row r="16284" spans="1:1" x14ac:dyDescent="0.2">
      <c r="A16284" s="2"/>
    </row>
    <row r="16285" spans="1:1" x14ac:dyDescent="0.2">
      <c r="A16285" s="2"/>
    </row>
    <row r="16286" spans="1:1" x14ac:dyDescent="0.2">
      <c r="A16286" s="2"/>
    </row>
    <row r="16287" spans="1:1" x14ac:dyDescent="0.2">
      <c r="A16287" s="2"/>
    </row>
    <row r="16288" spans="1:1" x14ac:dyDescent="0.2">
      <c r="A16288" s="2"/>
    </row>
    <row r="16289" spans="1:1" x14ac:dyDescent="0.2">
      <c r="A16289" s="2"/>
    </row>
    <row r="16290" spans="1:1" x14ac:dyDescent="0.2">
      <c r="A16290" s="2"/>
    </row>
    <row r="16291" spans="1:1" x14ac:dyDescent="0.2">
      <c r="A16291" s="2"/>
    </row>
    <row r="16292" spans="1:1" x14ac:dyDescent="0.2">
      <c r="A16292" s="2"/>
    </row>
    <row r="16293" spans="1:1" x14ac:dyDescent="0.2">
      <c r="A16293" s="2"/>
    </row>
    <row r="16294" spans="1:1" x14ac:dyDescent="0.2">
      <c r="A16294" s="2"/>
    </row>
    <row r="16295" spans="1:1" x14ac:dyDescent="0.2">
      <c r="A16295" s="2"/>
    </row>
    <row r="16296" spans="1:1" x14ac:dyDescent="0.2">
      <c r="A16296" s="2"/>
    </row>
    <row r="16297" spans="1:1" x14ac:dyDescent="0.2">
      <c r="A16297" s="2"/>
    </row>
    <row r="16298" spans="1:1" x14ac:dyDescent="0.2">
      <c r="A16298" s="2"/>
    </row>
    <row r="16299" spans="1:1" x14ac:dyDescent="0.2">
      <c r="A16299" s="2"/>
    </row>
    <row r="16300" spans="1:1" x14ac:dyDescent="0.2">
      <c r="A16300" s="2"/>
    </row>
    <row r="16301" spans="1:1" x14ac:dyDescent="0.2">
      <c r="A16301" s="2"/>
    </row>
    <row r="16302" spans="1:1" x14ac:dyDescent="0.2">
      <c r="A16302" s="2"/>
    </row>
    <row r="16303" spans="1:1" x14ac:dyDescent="0.2">
      <c r="A16303" s="2"/>
    </row>
    <row r="16304" spans="1:1" x14ac:dyDescent="0.2">
      <c r="A16304" s="2"/>
    </row>
    <row r="16305" spans="1:1" x14ac:dyDescent="0.2">
      <c r="A16305" s="2"/>
    </row>
    <row r="16306" spans="1:1" x14ac:dyDescent="0.2">
      <c r="A16306" s="2"/>
    </row>
    <row r="16307" spans="1:1" x14ac:dyDescent="0.2">
      <c r="A16307" s="2"/>
    </row>
    <row r="16308" spans="1:1" x14ac:dyDescent="0.2">
      <c r="A16308" s="2"/>
    </row>
    <row r="16309" spans="1:1" x14ac:dyDescent="0.2">
      <c r="A16309" s="2"/>
    </row>
    <row r="16310" spans="1:1" x14ac:dyDescent="0.2">
      <c r="A16310" s="2"/>
    </row>
    <row r="16311" spans="1:1" x14ac:dyDescent="0.2">
      <c r="A16311" s="2"/>
    </row>
    <row r="16312" spans="1:1" x14ac:dyDescent="0.2">
      <c r="A16312" s="2"/>
    </row>
    <row r="16313" spans="1:1" x14ac:dyDescent="0.2">
      <c r="A16313" s="2"/>
    </row>
    <row r="16314" spans="1:1" x14ac:dyDescent="0.2">
      <c r="A16314" s="2"/>
    </row>
    <row r="16315" spans="1:1" x14ac:dyDescent="0.2">
      <c r="A16315" s="2"/>
    </row>
    <row r="16316" spans="1:1" x14ac:dyDescent="0.2">
      <c r="A16316" s="2"/>
    </row>
    <row r="16317" spans="1:1" x14ac:dyDescent="0.2">
      <c r="A16317" s="2"/>
    </row>
    <row r="16318" spans="1:1" x14ac:dyDescent="0.2">
      <c r="A16318" s="2"/>
    </row>
    <row r="16319" spans="1:1" x14ac:dyDescent="0.2">
      <c r="A16319" s="2"/>
    </row>
    <row r="16320" spans="1:1" x14ac:dyDescent="0.2">
      <c r="A16320" s="2"/>
    </row>
    <row r="16321" spans="1:1" x14ac:dyDescent="0.2">
      <c r="A16321" s="2"/>
    </row>
    <row r="16322" spans="1:1" x14ac:dyDescent="0.2">
      <c r="A16322" s="2"/>
    </row>
    <row r="16323" spans="1:1" x14ac:dyDescent="0.2">
      <c r="A16323" s="2"/>
    </row>
    <row r="16324" spans="1:1" x14ac:dyDescent="0.2">
      <c r="A16324" s="2"/>
    </row>
    <row r="16325" spans="1:1" x14ac:dyDescent="0.2">
      <c r="A16325" s="2"/>
    </row>
    <row r="16326" spans="1:1" x14ac:dyDescent="0.2">
      <c r="A16326" s="2"/>
    </row>
    <row r="16327" spans="1:1" x14ac:dyDescent="0.2">
      <c r="A16327" s="2"/>
    </row>
    <row r="16328" spans="1:1" x14ac:dyDescent="0.2">
      <c r="A16328" s="2"/>
    </row>
    <row r="16329" spans="1:1" x14ac:dyDescent="0.2">
      <c r="A16329" s="2"/>
    </row>
    <row r="16330" spans="1:1" x14ac:dyDescent="0.2">
      <c r="A16330" s="2"/>
    </row>
    <row r="16331" spans="1:1" x14ac:dyDescent="0.2">
      <c r="A16331" s="2"/>
    </row>
    <row r="16332" spans="1:1" x14ac:dyDescent="0.2">
      <c r="A16332" s="2"/>
    </row>
    <row r="16333" spans="1:1" x14ac:dyDescent="0.2">
      <c r="A16333" s="2"/>
    </row>
    <row r="16334" spans="1:1" x14ac:dyDescent="0.2">
      <c r="A16334" s="2"/>
    </row>
    <row r="16335" spans="1:1" x14ac:dyDescent="0.2">
      <c r="A16335" s="2"/>
    </row>
    <row r="16336" spans="1:1" x14ac:dyDescent="0.2">
      <c r="A16336" s="2"/>
    </row>
    <row r="16337" spans="1:1" x14ac:dyDescent="0.2">
      <c r="A16337" s="2"/>
    </row>
    <row r="16338" spans="1:1" x14ac:dyDescent="0.2">
      <c r="A16338" s="2"/>
    </row>
    <row r="16339" spans="1:1" x14ac:dyDescent="0.2">
      <c r="A16339" s="2"/>
    </row>
    <row r="16340" spans="1:1" x14ac:dyDescent="0.2">
      <c r="A16340" s="2"/>
    </row>
    <row r="16341" spans="1:1" x14ac:dyDescent="0.2">
      <c r="A16341" s="2"/>
    </row>
    <row r="16342" spans="1:1" x14ac:dyDescent="0.2">
      <c r="A16342" s="2"/>
    </row>
    <row r="16343" spans="1:1" x14ac:dyDescent="0.2">
      <c r="A16343" s="2"/>
    </row>
    <row r="16344" spans="1:1" x14ac:dyDescent="0.2">
      <c r="A16344" s="2"/>
    </row>
    <row r="16345" spans="1:1" x14ac:dyDescent="0.2">
      <c r="A16345" s="2"/>
    </row>
    <row r="16346" spans="1:1" x14ac:dyDescent="0.2">
      <c r="A16346" s="2"/>
    </row>
    <row r="16347" spans="1:1" x14ac:dyDescent="0.2">
      <c r="A16347" s="2"/>
    </row>
    <row r="16348" spans="1:1" x14ac:dyDescent="0.2">
      <c r="A16348" s="2"/>
    </row>
    <row r="16349" spans="1:1" x14ac:dyDescent="0.2">
      <c r="A16349" s="2"/>
    </row>
  </sheetData>
  <dataValidations count="1">
    <dataValidation type="list" allowBlank="1" showInputMessage="1" showErrorMessage="1" sqref="H1 K1" xr:uid="{B2F874A1-6521-2043-B7EA-C612670B965B}">
      <formula1>$A$2:$A$36</formula1>
    </dataValidation>
  </dataValidation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8DCBD-2EED-9044-9399-7A9D6907AD26}">
  <dimension ref="A1"/>
  <sheetViews>
    <sheetView zoomScale="75" workbookViewId="0">
      <selection activeCell="AB50" sqref="AB5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44ED0-6234-6244-8AE6-895ECC138739}">
  <dimension ref="A1:M21"/>
  <sheetViews>
    <sheetView workbookViewId="0">
      <selection activeCell="P25" sqref="P25"/>
    </sheetView>
  </sheetViews>
  <sheetFormatPr baseColWidth="10" defaultRowHeight="16" x14ac:dyDescent="0.2"/>
  <cols>
    <col min="1" max="1" width="19.33203125" bestFit="1" customWidth="1"/>
    <col min="2" max="2" width="12.33203125" bestFit="1" customWidth="1"/>
    <col min="3" max="3" width="4.6640625" bestFit="1" customWidth="1"/>
    <col min="4" max="4" width="6.1640625" bestFit="1" customWidth="1"/>
    <col min="5" max="5" width="10.1640625" bestFit="1" customWidth="1"/>
    <col min="6" max="6" width="7.5" bestFit="1" customWidth="1"/>
    <col min="7" max="7" width="11.5" bestFit="1" customWidth="1"/>
    <col min="8" max="8" width="11.83203125" bestFit="1" customWidth="1"/>
    <col min="9" max="9" width="10.6640625" bestFit="1" customWidth="1"/>
    <col min="10" max="10" width="12" bestFit="1" customWidth="1"/>
    <col min="11" max="11" width="16" bestFit="1" customWidth="1"/>
    <col min="12" max="12" width="13.33203125" bestFit="1" customWidth="1"/>
    <col min="13" max="13" width="17.5" bestFit="1" customWidth="1"/>
  </cols>
  <sheetData>
    <row r="1" spans="1:13" x14ac:dyDescent="0.2">
      <c r="A1" s="177" t="s">
        <v>0</v>
      </c>
      <c r="B1" s="177" t="s">
        <v>349</v>
      </c>
      <c r="C1" s="177" t="s">
        <v>371</v>
      </c>
      <c r="D1" s="177" t="s">
        <v>350</v>
      </c>
      <c r="E1" s="177" t="s">
        <v>351</v>
      </c>
      <c r="F1" s="177" t="s">
        <v>352</v>
      </c>
      <c r="G1" s="177" t="s">
        <v>353</v>
      </c>
      <c r="H1" s="177" t="s">
        <v>324</v>
      </c>
      <c r="I1" s="177" t="s">
        <v>354</v>
      </c>
      <c r="J1" s="177" t="s">
        <v>355</v>
      </c>
      <c r="K1" s="177" t="s">
        <v>356</v>
      </c>
      <c r="L1" s="177" t="s">
        <v>357</v>
      </c>
      <c r="M1" s="177" t="s">
        <v>358</v>
      </c>
    </row>
    <row r="2" spans="1:13" x14ac:dyDescent="0.2">
      <c r="A2" t="s">
        <v>9</v>
      </c>
      <c r="B2">
        <v>29.2</v>
      </c>
      <c r="C2">
        <v>-5.3</v>
      </c>
      <c r="D2">
        <v>21.7</v>
      </c>
      <c r="E2">
        <v>2</v>
      </c>
      <c r="F2">
        <v>7.5</v>
      </c>
      <c r="G2">
        <v>4</v>
      </c>
      <c r="H2">
        <v>25.6</v>
      </c>
      <c r="I2">
        <v>1</v>
      </c>
      <c r="J2">
        <v>19.2</v>
      </c>
      <c r="K2">
        <v>2</v>
      </c>
      <c r="L2">
        <v>6.4</v>
      </c>
      <c r="M2">
        <v>6</v>
      </c>
    </row>
    <row r="3" spans="1:13" x14ac:dyDescent="0.2">
      <c r="A3" t="s">
        <v>12</v>
      </c>
      <c r="B3">
        <v>27.7</v>
      </c>
      <c r="D3">
        <v>22.4</v>
      </c>
      <c r="E3">
        <v>1</v>
      </c>
      <c r="F3">
        <v>5.3</v>
      </c>
      <c r="G3">
        <v>6</v>
      </c>
      <c r="H3">
        <v>25.2</v>
      </c>
      <c r="I3">
        <v>2</v>
      </c>
      <c r="J3">
        <v>21.5</v>
      </c>
      <c r="K3">
        <v>1</v>
      </c>
      <c r="L3">
        <v>3.7</v>
      </c>
      <c r="M3">
        <v>9</v>
      </c>
    </row>
    <row r="4" spans="1:13" x14ac:dyDescent="0.2">
      <c r="A4" t="s">
        <v>10</v>
      </c>
      <c r="B4">
        <v>26.3</v>
      </c>
      <c r="C4">
        <v>5.3</v>
      </c>
      <c r="D4">
        <v>13.2</v>
      </c>
      <c r="E4">
        <v>3</v>
      </c>
      <c r="F4">
        <v>13.1</v>
      </c>
      <c r="G4">
        <v>1</v>
      </c>
      <c r="H4">
        <v>18.8</v>
      </c>
      <c r="I4">
        <v>3</v>
      </c>
      <c r="J4">
        <v>9.1999999999999993</v>
      </c>
      <c r="K4">
        <v>4</v>
      </c>
      <c r="L4">
        <v>9.6999999999999993</v>
      </c>
      <c r="M4">
        <v>2</v>
      </c>
    </row>
    <row r="5" spans="1:13" x14ac:dyDescent="0.2">
      <c r="A5" t="s">
        <v>2</v>
      </c>
      <c r="B5">
        <v>21.7</v>
      </c>
      <c r="D5">
        <v>10.8</v>
      </c>
      <c r="E5">
        <v>4</v>
      </c>
      <c r="F5">
        <v>10.8</v>
      </c>
      <c r="G5">
        <v>3</v>
      </c>
      <c r="H5">
        <v>16.100000000000001</v>
      </c>
      <c r="I5">
        <v>6</v>
      </c>
      <c r="J5">
        <v>6.9</v>
      </c>
      <c r="K5">
        <v>6</v>
      </c>
      <c r="L5">
        <v>9.1999999999999993</v>
      </c>
      <c r="M5">
        <v>3</v>
      </c>
    </row>
    <row r="6" spans="1:13" x14ac:dyDescent="0.2">
      <c r="A6" t="s">
        <v>4</v>
      </c>
      <c r="B6">
        <v>12.2</v>
      </c>
      <c r="D6">
        <v>-0.4</v>
      </c>
      <c r="E6">
        <v>10</v>
      </c>
      <c r="F6">
        <v>12.6</v>
      </c>
      <c r="G6">
        <v>2</v>
      </c>
      <c r="H6">
        <v>17.600000000000001</v>
      </c>
      <c r="I6">
        <v>5</v>
      </c>
      <c r="J6">
        <v>3.3</v>
      </c>
      <c r="K6">
        <v>8</v>
      </c>
      <c r="L6">
        <v>14.3</v>
      </c>
      <c r="M6">
        <v>1</v>
      </c>
    </row>
    <row r="7" spans="1:13" x14ac:dyDescent="0.2">
      <c r="A7" t="s">
        <v>17</v>
      </c>
      <c r="B7">
        <v>11.5</v>
      </c>
      <c r="D7">
        <v>6.3</v>
      </c>
      <c r="E7">
        <v>6</v>
      </c>
      <c r="F7">
        <v>5.2</v>
      </c>
      <c r="G7">
        <v>7</v>
      </c>
      <c r="H7">
        <v>15.9</v>
      </c>
      <c r="I7">
        <v>7</v>
      </c>
      <c r="J7">
        <v>8.4</v>
      </c>
      <c r="K7">
        <v>5</v>
      </c>
      <c r="L7">
        <v>7.5</v>
      </c>
      <c r="M7">
        <v>5</v>
      </c>
    </row>
    <row r="8" spans="1:13" x14ac:dyDescent="0.2">
      <c r="A8" t="s">
        <v>14</v>
      </c>
      <c r="B8">
        <v>11.5</v>
      </c>
      <c r="D8">
        <v>5.4</v>
      </c>
      <c r="E8">
        <v>7</v>
      </c>
      <c r="F8">
        <v>6</v>
      </c>
      <c r="G8">
        <v>5</v>
      </c>
      <c r="H8">
        <v>18.2</v>
      </c>
      <c r="I8">
        <v>4</v>
      </c>
      <c r="J8">
        <v>9.4</v>
      </c>
      <c r="K8">
        <v>3</v>
      </c>
      <c r="L8">
        <v>8.9</v>
      </c>
      <c r="M8">
        <v>4</v>
      </c>
    </row>
    <row r="9" spans="1:13" x14ac:dyDescent="0.2">
      <c r="A9" t="s">
        <v>3</v>
      </c>
      <c r="B9">
        <v>7.1</v>
      </c>
      <c r="D9">
        <v>9.4</v>
      </c>
      <c r="E9">
        <v>5</v>
      </c>
      <c r="F9">
        <v>-2.2999999999999998</v>
      </c>
      <c r="G9">
        <v>12</v>
      </c>
      <c r="H9">
        <v>7.1</v>
      </c>
      <c r="I9">
        <v>8</v>
      </c>
      <c r="J9">
        <v>5.9</v>
      </c>
      <c r="K9">
        <v>7</v>
      </c>
      <c r="L9">
        <v>1.2</v>
      </c>
      <c r="M9">
        <v>10</v>
      </c>
    </row>
    <row r="10" spans="1:13" x14ac:dyDescent="0.2">
      <c r="A10" t="s">
        <v>8</v>
      </c>
      <c r="B10">
        <v>5.3</v>
      </c>
      <c r="D10">
        <v>1</v>
      </c>
      <c r="E10">
        <v>8</v>
      </c>
      <c r="F10">
        <v>4.4000000000000004</v>
      </c>
      <c r="G10">
        <v>8</v>
      </c>
      <c r="H10">
        <v>5.7</v>
      </c>
      <c r="I10">
        <v>9</v>
      </c>
      <c r="J10">
        <v>0.3</v>
      </c>
      <c r="K10">
        <v>9</v>
      </c>
      <c r="L10">
        <v>5.4</v>
      </c>
      <c r="M10">
        <v>7</v>
      </c>
    </row>
    <row r="11" spans="1:13" x14ac:dyDescent="0.2">
      <c r="A11" t="s">
        <v>16</v>
      </c>
      <c r="B11">
        <v>-1.2</v>
      </c>
      <c r="D11">
        <v>-0.4</v>
      </c>
      <c r="E11">
        <v>9</v>
      </c>
      <c r="F11">
        <v>-0.8</v>
      </c>
      <c r="G11">
        <v>11</v>
      </c>
      <c r="H11">
        <v>-3.7</v>
      </c>
      <c r="I11">
        <v>12</v>
      </c>
      <c r="J11">
        <v>-0.8</v>
      </c>
      <c r="K11">
        <v>10</v>
      </c>
      <c r="L11">
        <v>-2.9</v>
      </c>
      <c r="M11">
        <v>12</v>
      </c>
    </row>
    <row r="12" spans="1:13" x14ac:dyDescent="0.2">
      <c r="A12" t="s">
        <v>1</v>
      </c>
      <c r="B12">
        <v>-3.1</v>
      </c>
      <c r="D12">
        <v>-4.8</v>
      </c>
      <c r="E12">
        <v>12</v>
      </c>
      <c r="F12">
        <v>1.8</v>
      </c>
      <c r="G12">
        <v>10</v>
      </c>
      <c r="H12">
        <v>-3.5</v>
      </c>
      <c r="I12">
        <v>11</v>
      </c>
      <c r="J12">
        <v>-4.4000000000000004</v>
      </c>
      <c r="K12">
        <v>12</v>
      </c>
      <c r="L12">
        <v>0.8</v>
      </c>
      <c r="M12">
        <v>11</v>
      </c>
    </row>
    <row r="13" spans="1:13" x14ac:dyDescent="0.2">
      <c r="A13" t="s">
        <v>6</v>
      </c>
      <c r="B13">
        <v>-3.3</v>
      </c>
      <c r="D13">
        <v>-6.4</v>
      </c>
      <c r="E13">
        <v>13</v>
      </c>
      <c r="F13">
        <v>3.1</v>
      </c>
      <c r="G13">
        <v>9</v>
      </c>
      <c r="H13">
        <v>-2.6</v>
      </c>
      <c r="I13">
        <v>10</v>
      </c>
      <c r="J13">
        <v>-6.7</v>
      </c>
      <c r="K13">
        <v>14</v>
      </c>
      <c r="L13">
        <v>4.0999999999999996</v>
      </c>
      <c r="M13">
        <v>8</v>
      </c>
    </row>
    <row r="14" spans="1:13" x14ac:dyDescent="0.2">
      <c r="A14" t="s">
        <v>15</v>
      </c>
      <c r="B14">
        <v>-10</v>
      </c>
      <c r="D14">
        <v>-6.5</v>
      </c>
      <c r="E14">
        <v>14</v>
      </c>
      <c r="F14">
        <v>-3.5</v>
      </c>
      <c r="G14">
        <v>13</v>
      </c>
      <c r="H14">
        <v>-9.1</v>
      </c>
      <c r="I14">
        <v>13</v>
      </c>
      <c r="J14">
        <v>-4.2</v>
      </c>
      <c r="K14">
        <v>11</v>
      </c>
      <c r="L14">
        <v>-4.9000000000000004</v>
      </c>
      <c r="M14">
        <v>13</v>
      </c>
    </row>
    <row r="15" spans="1:13" x14ac:dyDescent="0.2">
      <c r="A15" t="s">
        <v>13</v>
      </c>
      <c r="B15">
        <v>-17</v>
      </c>
      <c r="D15">
        <v>-9.3000000000000007</v>
      </c>
      <c r="E15">
        <v>15</v>
      </c>
      <c r="F15">
        <v>-7.7</v>
      </c>
      <c r="G15">
        <v>14</v>
      </c>
      <c r="H15">
        <v>-15</v>
      </c>
      <c r="I15">
        <v>14</v>
      </c>
      <c r="J15">
        <v>-7.7</v>
      </c>
      <c r="K15">
        <v>15</v>
      </c>
      <c r="L15">
        <v>-7.3</v>
      </c>
      <c r="M15">
        <v>14</v>
      </c>
    </row>
    <row r="16" spans="1:13" x14ac:dyDescent="0.2">
      <c r="A16" t="s">
        <v>11</v>
      </c>
      <c r="B16">
        <v>-20.100000000000001</v>
      </c>
      <c r="D16">
        <v>-3.5</v>
      </c>
      <c r="E16">
        <v>11</v>
      </c>
      <c r="F16">
        <v>-16.600000000000001</v>
      </c>
      <c r="G16">
        <v>17</v>
      </c>
      <c r="H16">
        <v>-21.4</v>
      </c>
      <c r="I16">
        <v>15</v>
      </c>
      <c r="J16">
        <v>-5.3</v>
      </c>
      <c r="K16">
        <v>13</v>
      </c>
      <c r="L16">
        <v>-16.100000000000001</v>
      </c>
      <c r="M16">
        <v>17</v>
      </c>
    </row>
    <row r="17" spans="1:13" x14ac:dyDescent="0.2">
      <c r="A17" t="s">
        <v>7</v>
      </c>
      <c r="B17">
        <v>-28</v>
      </c>
      <c r="D17">
        <v>-16.600000000000001</v>
      </c>
      <c r="E17">
        <v>16</v>
      </c>
      <c r="F17">
        <v>-11.4</v>
      </c>
      <c r="G17">
        <v>16</v>
      </c>
      <c r="H17">
        <v>-23.8</v>
      </c>
      <c r="I17">
        <v>16</v>
      </c>
      <c r="J17">
        <v>-15.5</v>
      </c>
      <c r="K17">
        <v>16</v>
      </c>
      <c r="L17">
        <v>-8.3000000000000007</v>
      </c>
      <c r="M17">
        <v>15</v>
      </c>
    </row>
    <row r="18" spans="1:13" x14ac:dyDescent="0.2">
      <c r="A18" t="s">
        <v>5</v>
      </c>
      <c r="B18">
        <v>-31.2</v>
      </c>
      <c r="D18">
        <v>-21.3</v>
      </c>
      <c r="E18">
        <v>18</v>
      </c>
      <c r="F18">
        <v>-9.9</v>
      </c>
      <c r="G18">
        <v>15</v>
      </c>
      <c r="H18">
        <v>-31.9</v>
      </c>
      <c r="I18">
        <v>17</v>
      </c>
      <c r="J18">
        <v>-20.8</v>
      </c>
      <c r="K18">
        <v>18</v>
      </c>
      <c r="L18">
        <v>-11.1</v>
      </c>
      <c r="M18">
        <v>16</v>
      </c>
    </row>
    <row r="19" spans="1:13" x14ac:dyDescent="0.2">
      <c r="A19" t="s">
        <v>18</v>
      </c>
      <c r="B19">
        <v>-38.6</v>
      </c>
      <c r="D19">
        <v>-20.6</v>
      </c>
      <c r="E19">
        <v>17</v>
      </c>
      <c r="F19">
        <v>-18</v>
      </c>
      <c r="G19">
        <v>18</v>
      </c>
      <c r="H19">
        <v>-39.200000000000003</v>
      </c>
      <c r="I19">
        <v>18</v>
      </c>
      <c r="J19">
        <v>-18.8</v>
      </c>
      <c r="K19">
        <v>17</v>
      </c>
      <c r="L19">
        <v>-20.399999999999999</v>
      </c>
      <c r="M19">
        <v>18</v>
      </c>
    </row>
    <row r="21" spans="1:13" x14ac:dyDescent="0.2">
      <c r="A21">
        <v>1</v>
      </c>
      <c r="B21" s="18">
        <v>2</v>
      </c>
      <c r="C21">
        <v>3</v>
      </c>
      <c r="D21" s="18">
        <v>4</v>
      </c>
      <c r="E21">
        <v>5</v>
      </c>
      <c r="F21" s="18">
        <v>6</v>
      </c>
      <c r="G21">
        <v>7</v>
      </c>
      <c r="H21" s="18">
        <v>8</v>
      </c>
      <c r="I21">
        <v>9</v>
      </c>
      <c r="J21" s="18">
        <v>10</v>
      </c>
      <c r="K21">
        <v>11</v>
      </c>
      <c r="L21" s="18">
        <v>12</v>
      </c>
      <c r="M21">
        <v>13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94938-EF34-6F40-AD48-4FE9901DD86C}">
  <dimension ref="A1:IZ22"/>
  <sheetViews>
    <sheetView workbookViewId="0">
      <selection activeCell="F28" sqref="F28"/>
    </sheetView>
  </sheetViews>
  <sheetFormatPr baseColWidth="10" defaultRowHeight="16" x14ac:dyDescent="0.2"/>
  <cols>
    <col min="7" max="7" width="10.83203125" style="1"/>
    <col min="11" max="11" width="10.83203125" style="1"/>
    <col min="29" max="29" width="10.83203125" style="1"/>
    <col min="49" max="49" width="10.83203125" style="1"/>
    <col min="63" max="65" width="10.83203125" style="1"/>
    <col min="71" max="71" width="10.83203125" style="1"/>
    <col min="79" max="80" width="10.83203125" style="26"/>
    <col min="84" max="85" width="10.83203125" style="1"/>
    <col min="88" max="88" width="10.83203125" style="1"/>
    <col min="92" max="93" width="10.83203125" style="188"/>
    <col min="130" max="130" width="10.83203125" style="1"/>
    <col min="176" max="177" width="10.83203125" style="26"/>
    <col min="181" max="181" width="10.83203125" style="1"/>
    <col min="183" max="183" width="10.83203125" style="1"/>
    <col min="185" max="185" width="10.83203125" style="1"/>
    <col min="218" max="218" width="10.83203125" style="1"/>
    <col min="222" max="222" width="10.83203125" style="1"/>
    <col min="229" max="229" width="10.83203125" style="1"/>
    <col min="245" max="246" width="10.83203125" style="1"/>
    <col min="250" max="250" width="10.83203125" style="188"/>
  </cols>
  <sheetData>
    <row r="1" spans="1:260" x14ac:dyDescent="0.2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s="1" t="s">
        <v>24</v>
      </c>
      <c r="H1" t="s">
        <v>25</v>
      </c>
      <c r="I1" t="s">
        <v>26</v>
      </c>
      <c r="J1" t="s">
        <v>27</v>
      </c>
      <c r="K1" s="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s="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  <c r="AQ1" t="s">
        <v>60</v>
      </c>
      <c r="AR1" t="s">
        <v>61</v>
      </c>
      <c r="AS1" t="s">
        <v>62</v>
      </c>
      <c r="AT1" t="s">
        <v>63</v>
      </c>
      <c r="AU1" t="s">
        <v>64</v>
      </c>
      <c r="AV1" t="s">
        <v>65</v>
      </c>
      <c r="AW1" s="1" t="s">
        <v>66</v>
      </c>
      <c r="AX1" t="s">
        <v>67</v>
      </c>
      <c r="AY1" t="s">
        <v>68</v>
      </c>
      <c r="AZ1" t="s">
        <v>69</v>
      </c>
      <c r="BA1" t="s">
        <v>70</v>
      </c>
      <c r="BB1" t="s">
        <v>71</v>
      </c>
      <c r="BC1" t="s">
        <v>72</v>
      </c>
      <c r="BD1" t="s">
        <v>73</v>
      </c>
      <c r="BE1" t="s">
        <v>74</v>
      </c>
      <c r="BF1" t="s">
        <v>75</v>
      </c>
      <c r="BG1" t="s">
        <v>76</v>
      </c>
      <c r="BH1" t="s">
        <v>77</v>
      </c>
      <c r="BI1" t="s">
        <v>78</v>
      </c>
      <c r="BJ1" t="s">
        <v>79</v>
      </c>
      <c r="BK1" s="1" t="s">
        <v>80</v>
      </c>
      <c r="BL1" s="1" t="s">
        <v>81</v>
      </c>
      <c r="BM1" s="1" t="s">
        <v>82</v>
      </c>
      <c r="BN1" t="s">
        <v>83</v>
      </c>
      <c r="BO1" t="s">
        <v>84</v>
      </c>
      <c r="BP1" t="s">
        <v>85</v>
      </c>
      <c r="BQ1" t="s">
        <v>86</v>
      </c>
      <c r="BR1" t="s">
        <v>87</v>
      </c>
      <c r="BS1" s="1" t="s">
        <v>88</v>
      </c>
      <c r="BT1" t="s">
        <v>89</v>
      </c>
      <c r="BU1" t="s">
        <v>90</v>
      </c>
      <c r="BV1" t="s">
        <v>91</v>
      </c>
      <c r="BW1" t="s">
        <v>92</v>
      </c>
      <c r="BX1" t="s">
        <v>93</v>
      </c>
      <c r="BY1" t="s">
        <v>94</v>
      </c>
      <c r="BZ1" t="s">
        <v>95</v>
      </c>
      <c r="CA1" s="26" t="s">
        <v>96</v>
      </c>
      <c r="CB1" s="26" t="s">
        <v>97</v>
      </c>
      <c r="CC1" t="s">
        <v>98</v>
      </c>
      <c r="CD1" t="s">
        <v>99</v>
      </c>
      <c r="CE1" t="s">
        <v>100</v>
      </c>
      <c r="CF1" s="1" t="s">
        <v>101</v>
      </c>
      <c r="CG1" s="1" t="s">
        <v>102</v>
      </c>
      <c r="CH1" t="s">
        <v>103</v>
      </c>
      <c r="CI1" t="s">
        <v>104</v>
      </c>
      <c r="CJ1" s="1" t="s">
        <v>105</v>
      </c>
      <c r="CK1" t="s">
        <v>106</v>
      </c>
      <c r="CL1" t="s">
        <v>107</v>
      </c>
      <c r="CM1" t="s">
        <v>108</v>
      </c>
      <c r="CN1" s="188" t="s">
        <v>109</v>
      </c>
      <c r="CO1" s="188" t="s">
        <v>110</v>
      </c>
      <c r="CP1" t="s">
        <v>111</v>
      </c>
      <c r="CQ1" t="s">
        <v>112</v>
      </c>
      <c r="CR1" t="s">
        <v>113</v>
      </c>
      <c r="CS1" t="s">
        <v>114</v>
      </c>
      <c r="CT1" t="s">
        <v>115</v>
      </c>
      <c r="CU1" t="s">
        <v>116</v>
      </c>
      <c r="CV1" t="s">
        <v>117</v>
      </c>
      <c r="CW1" t="s">
        <v>118</v>
      </c>
      <c r="CX1" t="s">
        <v>119</v>
      </c>
      <c r="CY1" t="s">
        <v>120</v>
      </c>
      <c r="CZ1" t="s">
        <v>121</v>
      </c>
      <c r="DA1" t="s">
        <v>122</v>
      </c>
      <c r="DB1" t="s">
        <v>123</v>
      </c>
      <c r="DC1" t="s">
        <v>124</v>
      </c>
      <c r="DD1" t="s">
        <v>125</v>
      </c>
      <c r="DE1" t="s">
        <v>126</v>
      </c>
      <c r="DF1" t="s">
        <v>127</v>
      </c>
      <c r="DG1" t="s">
        <v>128</v>
      </c>
      <c r="DH1" t="s">
        <v>129</v>
      </c>
      <c r="DI1" t="s">
        <v>130</v>
      </c>
      <c r="DJ1" t="s">
        <v>131</v>
      </c>
      <c r="DK1" t="s">
        <v>132</v>
      </c>
      <c r="DL1" t="s">
        <v>133</v>
      </c>
      <c r="DM1" t="s">
        <v>134</v>
      </c>
      <c r="DN1" t="s">
        <v>135</v>
      </c>
      <c r="DO1" t="s">
        <v>136</v>
      </c>
      <c r="DP1" t="s">
        <v>137</v>
      </c>
      <c r="DQ1" t="s">
        <v>138</v>
      </c>
      <c r="DR1" t="s">
        <v>139</v>
      </c>
      <c r="DS1" t="s">
        <v>140</v>
      </c>
      <c r="DT1" t="s">
        <v>141</v>
      </c>
      <c r="DU1" t="s">
        <v>142</v>
      </c>
      <c r="DV1" t="s">
        <v>143</v>
      </c>
      <c r="DW1" t="s">
        <v>144</v>
      </c>
      <c r="DX1" t="s">
        <v>145</v>
      </c>
      <c r="DY1" t="s">
        <v>146</v>
      </c>
      <c r="DZ1" s="1" t="s">
        <v>147</v>
      </c>
      <c r="EA1" t="s">
        <v>148</v>
      </c>
      <c r="EB1" t="s">
        <v>149</v>
      </c>
      <c r="EC1" t="s">
        <v>150</v>
      </c>
      <c r="ED1" t="s">
        <v>151</v>
      </c>
      <c r="EE1" t="s">
        <v>152</v>
      </c>
      <c r="EF1" t="s">
        <v>153</v>
      </c>
      <c r="EG1" t="s">
        <v>154</v>
      </c>
      <c r="EH1" t="s">
        <v>155</v>
      </c>
      <c r="EI1" t="s">
        <v>156</v>
      </c>
      <c r="EJ1" t="s">
        <v>157</v>
      </c>
      <c r="EK1" t="s">
        <v>158</v>
      </c>
      <c r="EL1" t="s">
        <v>159</v>
      </c>
      <c r="EM1" t="s">
        <v>160</v>
      </c>
      <c r="EN1" t="s">
        <v>161</v>
      </c>
      <c r="EO1" t="s">
        <v>162</v>
      </c>
      <c r="EP1" t="s">
        <v>163</v>
      </c>
      <c r="EQ1" t="s">
        <v>164</v>
      </c>
      <c r="ER1" t="s">
        <v>165</v>
      </c>
      <c r="ES1" t="s">
        <v>166</v>
      </c>
      <c r="ET1" t="s">
        <v>167</v>
      </c>
      <c r="EU1" t="s">
        <v>168</v>
      </c>
      <c r="EV1" t="s">
        <v>169</v>
      </c>
      <c r="EW1" t="s">
        <v>170</v>
      </c>
      <c r="EX1" t="s">
        <v>171</v>
      </c>
      <c r="EY1" t="s">
        <v>172</v>
      </c>
      <c r="EZ1" t="s">
        <v>173</v>
      </c>
      <c r="FA1" t="s">
        <v>174</v>
      </c>
      <c r="FB1" t="s">
        <v>175</v>
      </c>
      <c r="FC1" t="s">
        <v>176</v>
      </c>
      <c r="FD1" t="s">
        <v>177</v>
      </c>
      <c r="FE1" t="s">
        <v>178</v>
      </c>
      <c r="FF1" t="s">
        <v>179</v>
      </c>
      <c r="FG1" t="s">
        <v>180</v>
      </c>
      <c r="FH1" t="s">
        <v>181</v>
      </c>
      <c r="FI1" t="s">
        <v>182</v>
      </c>
      <c r="FJ1" t="s">
        <v>183</v>
      </c>
      <c r="FK1" t="s">
        <v>184</v>
      </c>
      <c r="FL1" t="s">
        <v>185</v>
      </c>
      <c r="FM1" t="s">
        <v>186</v>
      </c>
      <c r="FN1" t="s">
        <v>187</v>
      </c>
      <c r="FO1" t="s">
        <v>188</v>
      </c>
      <c r="FP1" t="s">
        <v>189</v>
      </c>
      <c r="FQ1" t="s">
        <v>190</v>
      </c>
      <c r="FR1" t="s">
        <v>191</v>
      </c>
      <c r="FS1" t="s">
        <v>192</v>
      </c>
      <c r="FT1" s="26" t="s">
        <v>193</v>
      </c>
      <c r="FU1" s="26" t="s">
        <v>194</v>
      </c>
      <c r="FV1" t="s">
        <v>195</v>
      </c>
      <c r="FW1" t="s">
        <v>196</v>
      </c>
      <c r="FX1" t="s">
        <v>197</v>
      </c>
      <c r="FY1" s="1" t="s">
        <v>198</v>
      </c>
      <c r="FZ1" t="s">
        <v>199</v>
      </c>
      <c r="GA1" s="1" t="s">
        <v>200</v>
      </c>
      <c r="GB1" t="s">
        <v>201</v>
      </c>
      <c r="GC1" s="1" t="s">
        <v>202</v>
      </c>
      <c r="GD1" t="s">
        <v>203</v>
      </c>
      <c r="GE1" t="s">
        <v>204</v>
      </c>
      <c r="GF1" t="s">
        <v>205</v>
      </c>
      <c r="GG1" t="s">
        <v>206</v>
      </c>
      <c r="GH1" t="s">
        <v>207</v>
      </c>
      <c r="GI1" t="s">
        <v>208</v>
      </c>
      <c r="GJ1" t="s">
        <v>209</v>
      </c>
      <c r="GK1" t="s">
        <v>210</v>
      </c>
      <c r="GL1" t="s">
        <v>211</v>
      </c>
      <c r="GM1" t="s">
        <v>212</v>
      </c>
      <c r="GN1" t="s">
        <v>213</v>
      </c>
      <c r="GO1" t="s">
        <v>214</v>
      </c>
      <c r="GP1" t="s">
        <v>215</v>
      </c>
      <c r="GQ1" t="s">
        <v>216</v>
      </c>
      <c r="GR1" t="s">
        <v>217</v>
      </c>
      <c r="GS1" t="s">
        <v>218</v>
      </c>
      <c r="GT1" t="s">
        <v>219</v>
      </c>
      <c r="GU1" t="s">
        <v>220</v>
      </c>
      <c r="GV1" t="s">
        <v>221</v>
      </c>
      <c r="GW1" t="s">
        <v>222</v>
      </c>
      <c r="GX1" t="s">
        <v>223</v>
      </c>
      <c r="GY1" t="s">
        <v>224</v>
      </c>
      <c r="GZ1" t="s">
        <v>225</v>
      </c>
      <c r="HA1" t="s">
        <v>226</v>
      </c>
      <c r="HB1" t="s">
        <v>227</v>
      </c>
      <c r="HC1" t="s">
        <v>228</v>
      </c>
      <c r="HD1" t="s">
        <v>229</v>
      </c>
      <c r="HE1" t="s">
        <v>230</v>
      </c>
      <c r="HF1" t="s">
        <v>231</v>
      </c>
      <c r="HG1" t="s">
        <v>232</v>
      </c>
      <c r="HH1" t="s">
        <v>233</v>
      </c>
      <c r="HI1" t="s">
        <v>234</v>
      </c>
      <c r="HJ1" s="1" t="s">
        <v>235</v>
      </c>
      <c r="HK1" t="s">
        <v>236</v>
      </c>
      <c r="HL1" t="s">
        <v>237</v>
      </c>
      <c r="HM1" t="s">
        <v>238</v>
      </c>
      <c r="HN1" s="1" t="s">
        <v>239</v>
      </c>
      <c r="HO1" t="s">
        <v>240</v>
      </c>
      <c r="HP1" t="s">
        <v>241</v>
      </c>
      <c r="HQ1" t="s">
        <v>242</v>
      </c>
      <c r="HR1" t="s">
        <v>243</v>
      </c>
      <c r="HS1" t="s">
        <v>244</v>
      </c>
      <c r="HT1" t="s">
        <v>245</v>
      </c>
      <c r="HU1" s="1" t="s">
        <v>246</v>
      </c>
      <c r="HV1" t="s">
        <v>247</v>
      </c>
      <c r="HW1" t="s">
        <v>248</v>
      </c>
      <c r="HX1" t="s">
        <v>249</v>
      </c>
      <c r="HY1" t="s">
        <v>250</v>
      </c>
      <c r="HZ1" t="s">
        <v>251</v>
      </c>
      <c r="IA1" t="s">
        <v>252</v>
      </c>
      <c r="IB1" t="s">
        <v>253</v>
      </c>
      <c r="IC1" t="s">
        <v>254</v>
      </c>
      <c r="ID1" t="s">
        <v>255</v>
      </c>
      <c r="IE1" t="s">
        <v>256</v>
      </c>
      <c r="IF1" t="s">
        <v>257</v>
      </c>
      <c r="IG1" t="s">
        <v>258</v>
      </c>
      <c r="IH1" t="s">
        <v>259</v>
      </c>
      <c r="II1" t="s">
        <v>260</v>
      </c>
      <c r="IJ1" t="s">
        <v>261</v>
      </c>
      <c r="IK1" s="1" t="s">
        <v>262</v>
      </c>
      <c r="IL1" s="1" t="s">
        <v>263</v>
      </c>
      <c r="IM1" t="s">
        <v>264</v>
      </c>
      <c r="IN1" t="s">
        <v>265</v>
      </c>
      <c r="IO1" t="s">
        <v>266</v>
      </c>
      <c r="IP1" s="188" t="s">
        <v>267</v>
      </c>
      <c r="IQ1" t="s">
        <v>268</v>
      </c>
      <c r="IR1" t="s">
        <v>269</v>
      </c>
      <c r="IS1" t="s">
        <v>270</v>
      </c>
      <c r="IT1" t="s">
        <v>271</v>
      </c>
      <c r="IU1" t="s">
        <v>272</v>
      </c>
      <c r="IV1" t="s">
        <v>273</v>
      </c>
      <c r="IW1" t="s">
        <v>274</v>
      </c>
      <c r="IX1" t="s">
        <v>275</v>
      </c>
      <c r="IY1" t="s">
        <v>276</v>
      </c>
      <c r="IZ1" t="s">
        <v>277</v>
      </c>
    </row>
    <row r="2" spans="1:260" x14ac:dyDescent="0.2">
      <c r="A2" t="s">
        <v>1</v>
      </c>
      <c r="B2" t="s">
        <v>278</v>
      </c>
      <c r="C2">
        <v>23</v>
      </c>
      <c r="D2">
        <v>35</v>
      </c>
      <c r="E2">
        <v>26.315999999999999</v>
      </c>
      <c r="F2">
        <v>118.934</v>
      </c>
      <c r="G2" s="1">
        <v>193.417</v>
      </c>
      <c r="H2">
        <v>1653.261</v>
      </c>
      <c r="I2">
        <v>1511.087</v>
      </c>
      <c r="J2">
        <v>14.696</v>
      </c>
      <c r="K2" s="1">
        <v>50.610999999999997</v>
      </c>
      <c r="L2">
        <v>211.95699999999999</v>
      </c>
      <c r="M2">
        <v>142.435</v>
      </c>
      <c r="N2">
        <v>354.39100000000002</v>
      </c>
      <c r="O2">
        <v>71.709000000000003</v>
      </c>
      <c r="P2">
        <v>65.272000000000006</v>
      </c>
      <c r="Q2">
        <v>81.287999999999997</v>
      </c>
      <c r="R2">
        <v>59.808999999999997</v>
      </c>
      <c r="S2">
        <v>5.9889999999999999</v>
      </c>
      <c r="T2">
        <v>52.261000000000003</v>
      </c>
      <c r="U2">
        <v>38.521999999999998</v>
      </c>
      <c r="V2">
        <v>74.641999999999996</v>
      </c>
      <c r="W2">
        <v>5773.2169999999996</v>
      </c>
      <c r="X2">
        <v>16.291</v>
      </c>
      <c r="Y2">
        <v>59.13</v>
      </c>
      <c r="Z2">
        <v>5.9930000000000003</v>
      </c>
      <c r="AA2">
        <v>63.783000000000001</v>
      </c>
      <c r="AB2">
        <v>5.556</v>
      </c>
      <c r="AC2" s="1">
        <v>0.252</v>
      </c>
      <c r="AD2">
        <v>1.2669999999999999</v>
      </c>
      <c r="AE2">
        <v>129.60900000000001</v>
      </c>
      <c r="AF2">
        <v>215.04300000000001</v>
      </c>
      <c r="AG2">
        <v>344.65199999999999</v>
      </c>
      <c r="AH2">
        <v>37.606000000000002</v>
      </c>
      <c r="AI2">
        <v>61.695999999999998</v>
      </c>
      <c r="AJ2">
        <v>86.695999999999998</v>
      </c>
      <c r="AK2">
        <v>15.260999999999999</v>
      </c>
      <c r="AL2">
        <v>22.913</v>
      </c>
      <c r="AM2">
        <v>63.783000000000001</v>
      </c>
      <c r="AN2">
        <v>78.347999999999999</v>
      </c>
      <c r="AO2">
        <v>57.478000000000002</v>
      </c>
      <c r="AP2">
        <v>10.739000000000001</v>
      </c>
      <c r="AQ2">
        <v>22.390999999999998</v>
      </c>
      <c r="AR2">
        <v>112.783</v>
      </c>
      <c r="AS2">
        <v>11.696</v>
      </c>
      <c r="AT2">
        <v>26.739000000000001</v>
      </c>
      <c r="AU2">
        <v>38.435000000000002</v>
      </c>
      <c r="AV2">
        <v>42.13</v>
      </c>
      <c r="AW2" s="1">
        <v>76.367000000000004</v>
      </c>
      <c r="AX2">
        <v>89.695999999999998</v>
      </c>
      <c r="AY2">
        <v>7.3479999999999999</v>
      </c>
      <c r="AZ2">
        <v>11.565</v>
      </c>
      <c r="BA2">
        <v>22.13</v>
      </c>
      <c r="BB2">
        <v>13.782999999999999</v>
      </c>
      <c r="BC2">
        <v>7.7389999999999999</v>
      </c>
      <c r="BD2">
        <v>28</v>
      </c>
      <c r="BE2">
        <v>7.6959999999999997</v>
      </c>
      <c r="BF2">
        <v>11.478</v>
      </c>
      <c r="BG2">
        <v>11.348000000000001</v>
      </c>
      <c r="BH2">
        <v>1.522</v>
      </c>
      <c r="BI2">
        <v>25.565000000000001</v>
      </c>
      <c r="BJ2">
        <v>8.3480000000000008</v>
      </c>
      <c r="BK2" s="1">
        <v>44.898000000000003</v>
      </c>
      <c r="BL2" s="1">
        <v>21.963000000000001</v>
      </c>
      <c r="BM2" s="1">
        <v>43.677</v>
      </c>
      <c r="BN2">
        <v>48.917999999999999</v>
      </c>
      <c r="BO2">
        <v>22.565000000000001</v>
      </c>
      <c r="BP2">
        <v>10.478</v>
      </c>
      <c r="BQ2">
        <v>26.556000000000001</v>
      </c>
      <c r="BR2">
        <v>80.430999999999997</v>
      </c>
      <c r="BS2" s="1">
        <v>-1.7350000000000001</v>
      </c>
      <c r="BT2">
        <v>3.1509999999999998</v>
      </c>
      <c r="BU2">
        <v>-6.8000000000000005E-2</v>
      </c>
      <c r="BV2">
        <v>3.5539999999999998</v>
      </c>
      <c r="BW2">
        <v>6.5000000000000002E-2</v>
      </c>
      <c r="BX2">
        <v>2.669</v>
      </c>
      <c r="BY2">
        <v>-0.22700000000000001</v>
      </c>
      <c r="BZ2">
        <v>3.87</v>
      </c>
      <c r="CA2" s="26">
        <v>32.435000000000002</v>
      </c>
      <c r="CB2" s="26">
        <v>43.912999999999997</v>
      </c>
      <c r="CC2">
        <v>33.347999999999999</v>
      </c>
      <c r="CD2">
        <v>37.087000000000003</v>
      </c>
      <c r="CE2">
        <v>9.7829999999999995</v>
      </c>
      <c r="CF2" s="1">
        <v>20.762</v>
      </c>
      <c r="CG2" s="1">
        <v>25.591999999999999</v>
      </c>
      <c r="CH2">
        <v>10.384</v>
      </c>
      <c r="CI2">
        <v>34.125</v>
      </c>
      <c r="CJ2" s="1">
        <v>13.714</v>
      </c>
      <c r="CK2">
        <v>9.7390000000000008</v>
      </c>
      <c r="CL2">
        <v>30.803999999999998</v>
      </c>
      <c r="CM2">
        <v>60.087000000000003</v>
      </c>
      <c r="CN2" s="188">
        <v>9.9570000000000007</v>
      </c>
      <c r="CO2" s="188">
        <v>258.34800000000001</v>
      </c>
      <c r="CP2">
        <v>121.087</v>
      </c>
      <c r="CQ2">
        <v>30.87</v>
      </c>
      <c r="CR2">
        <v>95.564999999999998</v>
      </c>
      <c r="CS2">
        <v>43.435000000000002</v>
      </c>
      <c r="CT2">
        <v>45.45</v>
      </c>
      <c r="CU2">
        <v>12.087</v>
      </c>
      <c r="CV2">
        <v>27.827999999999999</v>
      </c>
      <c r="CW2">
        <v>4.1740000000000004</v>
      </c>
      <c r="CX2">
        <v>19.434999999999999</v>
      </c>
      <c r="CY2">
        <v>20.216999999999999</v>
      </c>
      <c r="CZ2">
        <v>-0.78300000000000003</v>
      </c>
      <c r="DA2">
        <v>10.304</v>
      </c>
      <c r="DB2">
        <v>95.358999999999995</v>
      </c>
      <c r="DC2">
        <v>10.087</v>
      </c>
      <c r="DD2">
        <v>40.173999999999999</v>
      </c>
      <c r="DE2">
        <v>71.043000000000006</v>
      </c>
      <c r="DF2">
        <v>194.935</v>
      </c>
      <c r="DG2">
        <v>1647.261</v>
      </c>
      <c r="DH2">
        <v>1477.13</v>
      </c>
      <c r="DI2">
        <v>15.304</v>
      </c>
      <c r="DJ2">
        <v>205.13</v>
      </c>
      <c r="DK2">
        <v>143.39099999999999</v>
      </c>
      <c r="DL2">
        <v>348.52199999999999</v>
      </c>
      <c r="DM2">
        <v>72.242999999999995</v>
      </c>
      <c r="DN2">
        <v>65.430000000000007</v>
      </c>
      <c r="DO2">
        <v>81.989000000000004</v>
      </c>
      <c r="DP2">
        <v>5.8</v>
      </c>
      <c r="DQ2">
        <v>51.609000000000002</v>
      </c>
      <c r="DR2">
        <v>40.216999999999999</v>
      </c>
      <c r="DS2">
        <v>76.954999999999998</v>
      </c>
      <c r="DT2">
        <v>5763.7389999999996</v>
      </c>
      <c r="DU2">
        <v>16.538</v>
      </c>
      <c r="DV2">
        <v>55.261000000000003</v>
      </c>
      <c r="DW2">
        <v>6.3070000000000004</v>
      </c>
      <c r="DX2">
        <v>61.521999999999998</v>
      </c>
      <c r="DY2">
        <v>5.665</v>
      </c>
      <c r="DZ2" s="1">
        <v>0.53200000000000003</v>
      </c>
      <c r="EA2">
        <v>0.16700000000000001</v>
      </c>
      <c r="EB2">
        <v>127.435</v>
      </c>
      <c r="EC2">
        <v>212.261</v>
      </c>
      <c r="ED2">
        <v>339.69600000000003</v>
      </c>
      <c r="EE2">
        <v>37.514000000000003</v>
      </c>
      <c r="EF2">
        <v>63.957000000000001</v>
      </c>
      <c r="EG2">
        <v>86.216999999999999</v>
      </c>
      <c r="EH2">
        <v>15</v>
      </c>
      <c r="EI2">
        <v>21.173999999999999</v>
      </c>
      <c r="EJ2">
        <v>65.043000000000006</v>
      </c>
      <c r="EK2">
        <v>78.87</v>
      </c>
      <c r="EL2">
        <v>55</v>
      </c>
      <c r="EM2">
        <v>7.2610000000000001</v>
      </c>
      <c r="EN2">
        <v>20.739000000000001</v>
      </c>
      <c r="EO2">
        <v>114.261</v>
      </c>
      <c r="EP2">
        <v>11.565</v>
      </c>
      <c r="EQ2">
        <v>23.913</v>
      </c>
      <c r="ER2">
        <v>35.478000000000002</v>
      </c>
      <c r="ES2">
        <v>39.042999999999999</v>
      </c>
      <c r="ET2">
        <v>73.497</v>
      </c>
      <c r="EU2">
        <v>88.260999999999996</v>
      </c>
      <c r="EV2">
        <v>9.3040000000000003</v>
      </c>
      <c r="EW2">
        <v>10.957000000000001</v>
      </c>
      <c r="EX2">
        <v>21.23</v>
      </c>
      <c r="EY2">
        <v>16.303999999999998</v>
      </c>
      <c r="EZ2">
        <v>8.2609999999999992</v>
      </c>
      <c r="FA2">
        <v>12</v>
      </c>
      <c r="FB2">
        <v>10.696</v>
      </c>
      <c r="FC2">
        <v>2.3479999999999999</v>
      </c>
      <c r="FD2">
        <v>25.042999999999999</v>
      </c>
      <c r="FE2">
        <v>7.5650000000000004</v>
      </c>
      <c r="FF2">
        <v>47.917000000000002</v>
      </c>
      <c r="FG2">
        <v>23.251999999999999</v>
      </c>
      <c r="FH2">
        <v>43.975999999999999</v>
      </c>
      <c r="FI2">
        <v>48.526000000000003</v>
      </c>
      <c r="FJ2">
        <v>22.521999999999998</v>
      </c>
      <c r="FK2">
        <v>79.025999999999996</v>
      </c>
      <c r="FL2">
        <v>1.3220000000000001</v>
      </c>
      <c r="FM2">
        <v>3.1560000000000001</v>
      </c>
      <c r="FN2">
        <v>5.2999999999999999E-2</v>
      </c>
      <c r="FO2">
        <v>3.3889999999999998</v>
      </c>
      <c r="FP2">
        <v>-2.1999999999999999E-2</v>
      </c>
      <c r="FQ2">
        <v>2.887</v>
      </c>
      <c r="FR2">
        <v>0.13900000000000001</v>
      </c>
      <c r="FS2">
        <v>4.4779999999999998</v>
      </c>
      <c r="FT2" s="26">
        <v>30.260999999999999</v>
      </c>
      <c r="FU2" s="26">
        <v>47.957000000000001</v>
      </c>
      <c r="FV2">
        <v>29.696000000000002</v>
      </c>
      <c r="FW2">
        <v>40.652000000000001</v>
      </c>
      <c r="FX2">
        <v>12.348000000000001</v>
      </c>
      <c r="FY2" s="1">
        <v>20.777999999999999</v>
      </c>
      <c r="FZ2">
        <v>21.19</v>
      </c>
      <c r="GA2" s="1">
        <v>8.9190000000000005</v>
      </c>
      <c r="GB2">
        <v>30.824999999999999</v>
      </c>
      <c r="GC2" s="1">
        <v>12.401</v>
      </c>
      <c r="GD2">
        <v>59.173999999999999</v>
      </c>
      <c r="GE2">
        <v>10.173999999999999</v>
      </c>
      <c r="GF2">
        <v>267.26100000000002</v>
      </c>
      <c r="GG2">
        <v>128.739</v>
      </c>
      <c r="GH2">
        <v>28.565000000000001</v>
      </c>
      <c r="GI2">
        <v>31.087</v>
      </c>
      <c r="GJ2">
        <v>32.5</v>
      </c>
      <c r="GK2">
        <v>8.0429999999999993</v>
      </c>
      <c r="GL2">
        <v>25.873999999999999</v>
      </c>
      <c r="GM2">
        <v>2.391</v>
      </c>
      <c r="GN2">
        <v>11.13</v>
      </c>
      <c r="GO2">
        <v>90.625</v>
      </c>
      <c r="GP2">
        <v>7.5650000000000004</v>
      </c>
      <c r="GQ2">
        <v>39.912999999999997</v>
      </c>
      <c r="GR2">
        <v>69.783000000000001</v>
      </c>
      <c r="GS2">
        <v>-1.5169999999999999</v>
      </c>
      <c r="GT2">
        <v>6</v>
      </c>
      <c r="GU2">
        <v>33.957000000000001</v>
      </c>
      <c r="GV2">
        <v>-0.60899999999999999</v>
      </c>
      <c r="GW2">
        <v>6.8259999999999996</v>
      </c>
      <c r="GX2">
        <v>-0.95699999999999996</v>
      </c>
      <c r="GY2">
        <v>5.87</v>
      </c>
      <c r="GZ2">
        <v>0.65200000000000002</v>
      </c>
      <c r="HA2">
        <v>9.4779999999999998</v>
      </c>
      <c r="HB2">
        <v>3.87</v>
      </c>
      <c r="HC2">
        <v>2.2610000000000001</v>
      </c>
      <c r="HD2">
        <v>-0.28000000000000003</v>
      </c>
      <c r="HE2">
        <v>1.1000000000000001</v>
      </c>
      <c r="HF2">
        <v>2.1739999999999999</v>
      </c>
      <c r="HG2">
        <v>2.7829999999999999</v>
      </c>
      <c r="HH2">
        <v>4.9569999999999999</v>
      </c>
      <c r="HI2">
        <v>-2.2610000000000001</v>
      </c>
      <c r="HJ2" s="1">
        <v>0.47799999999999998</v>
      </c>
      <c r="HK2">
        <v>0.26100000000000001</v>
      </c>
      <c r="HL2">
        <v>1.7390000000000001</v>
      </c>
      <c r="HM2">
        <v>-1.2609999999999999</v>
      </c>
      <c r="HN2" s="1">
        <v>-0.52200000000000002</v>
      </c>
      <c r="HO2">
        <v>2.4780000000000002</v>
      </c>
      <c r="HP2">
        <v>3.4780000000000002</v>
      </c>
      <c r="HQ2">
        <v>1.6519999999999999</v>
      </c>
      <c r="HR2">
        <v>-1.478</v>
      </c>
      <c r="HS2">
        <v>0.13</v>
      </c>
      <c r="HT2">
        <v>2.8260000000000001</v>
      </c>
      <c r="HU2" s="1">
        <v>2.9569999999999999</v>
      </c>
      <c r="HV2">
        <v>3.0870000000000002</v>
      </c>
      <c r="HW2">
        <v>1.4350000000000001</v>
      </c>
      <c r="HX2">
        <v>-1.9570000000000001</v>
      </c>
      <c r="HY2">
        <v>0.60899999999999999</v>
      </c>
      <c r="HZ2">
        <v>-2.5219999999999998</v>
      </c>
      <c r="IA2">
        <v>-0.52200000000000002</v>
      </c>
      <c r="IB2">
        <v>-0.52200000000000002</v>
      </c>
      <c r="IC2">
        <v>0.65200000000000002</v>
      </c>
      <c r="ID2">
        <v>0.52200000000000002</v>
      </c>
      <c r="IE2">
        <v>0.78300000000000003</v>
      </c>
      <c r="IF2">
        <v>4.2999999999999997E-2</v>
      </c>
      <c r="IG2">
        <v>1.405</v>
      </c>
      <c r="IH2">
        <v>-3.0569999999999999</v>
      </c>
      <c r="II2">
        <v>-4.0000000000000001E-3</v>
      </c>
      <c r="IJ2">
        <v>-0.60899999999999999</v>
      </c>
      <c r="IK2" s="1">
        <v>2.1739999999999999</v>
      </c>
      <c r="IL2" s="1">
        <v>-4.0430000000000001</v>
      </c>
      <c r="IM2">
        <v>3.6520000000000001</v>
      </c>
      <c r="IN2">
        <v>-3.5649999999999999</v>
      </c>
      <c r="IO2">
        <v>-2.5649999999999999</v>
      </c>
      <c r="IP2" s="188">
        <v>0.91300000000000003</v>
      </c>
      <c r="IQ2">
        <v>-0.217</v>
      </c>
      <c r="IR2">
        <v>-8.9130000000000003</v>
      </c>
      <c r="IS2">
        <v>-7.6520000000000001</v>
      </c>
      <c r="IT2">
        <v>2.3039999999999998</v>
      </c>
      <c r="IU2">
        <v>12.348000000000001</v>
      </c>
      <c r="IV2">
        <v>4.0430000000000001</v>
      </c>
      <c r="IW2">
        <v>1.7829999999999999</v>
      </c>
      <c r="IX2">
        <v>2.5219999999999998</v>
      </c>
      <c r="IY2">
        <v>0.26100000000000001</v>
      </c>
      <c r="IZ2">
        <v>1.2609999999999999</v>
      </c>
    </row>
    <row r="3" spans="1:260" x14ac:dyDescent="0.2">
      <c r="A3" t="s">
        <v>2</v>
      </c>
      <c r="B3" t="s">
        <v>279</v>
      </c>
      <c r="C3">
        <v>26</v>
      </c>
      <c r="D3">
        <v>35</v>
      </c>
      <c r="E3">
        <v>25.905999999999999</v>
      </c>
      <c r="F3">
        <v>109.416</v>
      </c>
      <c r="G3" s="1">
        <v>211.88499999999999</v>
      </c>
      <c r="H3">
        <v>1716.808</v>
      </c>
      <c r="I3">
        <v>1548.885</v>
      </c>
      <c r="J3">
        <v>17.538</v>
      </c>
      <c r="K3" s="1">
        <v>51.058999999999997</v>
      </c>
      <c r="L3">
        <v>211.61500000000001</v>
      </c>
      <c r="M3">
        <v>155.19200000000001</v>
      </c>
      <c r="N3">
        <v>366.80799999999999</v>
      </c>
      <c r="O3">
        <v>72.245000000000005</v>
      </c>
      <c r="P3">
        <v>64.813000000000002</v>
      </c>
      <c r="Q3">
        <v>82.379000000000005</v>
      </c>
      <c r="R3">
        <v>57.691000000000003</v>
      </c>
      <c r="S3">
        <v>5.4560000000000004</v>
      </c>
      <c r="T3">
        <v>52.884999999999998</v>
      </c>
      <c r="U3">
        <v>39.962000000000003</v>
      </c>
      <c r="V3">
        <v>77.710999999999999</v>
      </c>
      <c r="W3">
        <v>6130.7309999999998</v>
      </c>
      <c r="X3">
        <v>16.713999999999999</v>
      </c>
      <c r="Y3">
        <v>57.345999999999997</v>
      </c>
      <c r="Z3">
        <v>6.3959999999999999</v>
      </c>
      <c r="AA3">
        <v>65.462000000000003</v>
      </c>
      <c r="AB3">
        <v>5.6029999999999998</v>
      </c>
      <c r="AC3" s="1">
        <v>3.2719999999999998</v>
      </c>
      <c r="AD3">
        <v>0.42799999999999999</v>
      </c>
      <c r="AE3">
        <v>134.53800000000001</v>
      </c>
      <c r="AF3">
        <v>223.154</v>
      </c>
      <c r="AG3">
        <v>357.69200000000001</v>
      </c>
      <c r="AH3">
        <v>37.613</v>
      </c>
      <c r="AI3">
        <v>68.114999999999995</v>
      </c>
      <c r="AJ3">
        <v>89.423000000000002</v>
      </c>
      <c r="AK3">
        <v>14.423</v>
      </c>
      <c r="AL3">
        <v>20.5</v>
      </c>
      <c r="AM3">
        <v>68.923000000000002</v>
      </c>
      <c r="AN3">
        <v>83.808000000000007</v>
      </c>
      <c r="AO3">
        <v>58.462000000000003</v>
      </c>
      <c r="AP3">
        <v>10.538</v>
      </c>
      <c r="AQ3">
        <v>22.385000000000002</v>
      </c>
      <c r="AR3">
        <v>125.11499999999999</v>
      </c>
      <c r="AS3">
        <v>11.308</v>
      </c>
      <c r="AT3">
        <v>25.885000000000002</v>
      </c>
      <c r="AU3">
        <v>37.192</v>
      </c>
      <c r="AV3">
        <v>41.615000000000002</v>
      </c>
      <c r="AW3" s="1">
        <v>73.566999999999993</v>
      </c>
      <c r="AX3">
        <v>85.191999999999993</v>
      </c>
      <c r="AY3">
        <v>9.8849999999999998</v>
      </c>
      <c r="AZ3">
        <v>13.808</v>
      </c>
      <c r="BA3">
        <v>26.109000000000002</v>
      </c>
      <c r="BB3">
        <v>16.538</v>
      </c>
      <c r="BC3">
        <v>7.077</v>
      </c>
      <c r="BD3">
        <v>26</v>
      </c>
      <c r="BE3">
        <v>7.8849999999999998</v>
      </c>
      <c r="BF3">
        <v>13.192</v>
      </c>
      <c r="BG3">
        <v>10.769</v>
      </c>
      <c r="BH3">
        <v>2</v>
      </c>
      <c r="BI3">
        <v>26.308</v>
      </c>
      <c r="BJ3">
        <v>9.5</v>
      </c>
      <c r="BK3" s="1">
        <v>50.146000000000001</v>
      </c>
      <c r="BL3" s="1">
        <v>24.945</v>
      </c>
      <c r="BM3" s="1">
        <v>45.308999999999997</v>
      </c>
      <c r="BN3">
        <v>49.744999999999997</v>
      </c>
      <c r="BO3">
        <v>23.768999999999998</v>
      </c>
      <c r="BP3">
        <v>10.885</v>
      </c>
      <c r="BQ3">
        <v>28.975000000000001</v>
      </c>
      <c r="BR3">
        <v>85.489000000000004</v>
      </c>
      <c r="BS3" s="1">
        <v>2.3959999999999999</v>
      </c>
      <c r="BT3">
        <v>3.254</v>
      </c>
      <c r="BU3">
        <v>9.0999999999999998E-2</v>
      </c>
      <c r="BV3">
        <v>3.4220000000000002</v>
      </c>
      <c r="BW3">
        <v>2.7E-2</v>
      </c>
      <c r="BX3">
        <v>2.9849999999999999</v>
      </c>
      <c r="BY3">
        <v>0.19500000000000001</v>
      </c>
      <c r="BZ3">
        <v>4.5</v>
      </c>
      <c r="CA3" s="26">
        <v>36.076999999999998</v>
      </c>
      <c r="CB3" s="26">
        <v>49.345999999999997</v>
      </c>
      <c r="CC3">
        <v>35.231000000000002</v>
      </c>
      <c r="CD3">
        <v>41.615000000000002</v>
      </c>
      <c r="CE3">
        <v>13.077</v>
      </c>
      <c r="CF3" s="1">
        <v>20.794</v>
      </c>
      <c r="CG3" s="1">
        <v>23.047999999999998</v>
      </c>
      <c r="CH3">
        <v>10.066000000000001</v>
      </c>
      <c r="CI3">
        <v>30.588999999999999</v>
      </c>
      <c r="CJ3" s="1">
        <v>13.141</v>
      </c>
      <c r="CK3">
        <v>11.346</v>
      </c>
      <c r="CL3">
        <v>22.712</v>
      </c>
      <c r="CM3">
        <v>62.884999999999998</v>
      </c>
      <c r="CN3" s="188">
        <v>11.692</v>
      </c>
      <c r="CO3" s="188">
        <v>278.654</v>
      </c>
      <c r="CP3">
        <v>136.61500000000001</v>
      </c>
      <c r="CQ3">
        <v>30.308</v>
      </c>
      <c r="CR3">
        <v>102.462</v>
      </c>
      <c r="CS3">
        <v>43.768999999999998</v>
      </c>
      <c r="CT3">
        <v>42.718000000000004</v>
      </c>
      <c r="CU3">
        <v>11.423</v>
      </c>
      <c r="CV3">
        <v>26.097999999999999</v>
      </c>
      <c r="CW3">
        <v>2.6539999999999999</v>
      </c>
      <c r="CX3">
        <v>20</v>
      </c>
      <c r="CY3">
        <v>18.422999999999998</v>
      </c>
      <c r="CZ3">
        <v>1.577</v>
      </c>
      <c r="DA3">
        <v>10.692</v>
      </c>
      <c r="DB3">
        <v>98.561000000000007</v>
      </c>
      <c r="DC3">
        <v>8.1920000000000002</v>
      </c>
      <c r="DD3">
        <v>43.192</v>
      </c>
      <c r="DE3">
        <v>70.153999999999996</v>
      </c>
      <c r="DF3">
        <v>195.63800000000001</v>
      </c>
      <c r="DG3">
        <v>1583.577</v>
      </c>
      <c r="DH3">
        <v>1469.231</v>
      </c>
      <c r="DI3">
        <v>12.462</v>
      </c>
      <c r="DJ3">
        <v>204.423</v>
      </c>
      <c r="DK3">
        <v>140.346</v>
      </c>
      <c r="DL3">
        <v>344.76900000000001</v>
      </c>
      <c r="DM3">
        <v>70.549000000000007</v>
      </c>
      <c r="DN3">
        <v>62.915999999999997</v>
      </c>
      <c r="DO3">
        <v>81.665999999999997</v>
      </c>
      <c r="DP3">
        <v>5.4829999999999997</v>
      </c>
      <c r="DQ3">
        <v>51.423000000000002</v>
      </c>
      <c r="DR3">
        <v>38.962000000000003</v>
      </c>
      <c r="DS3">
        <v>73.673000000000002</v>
      </c>
      <c r="DT3">
        <v>5853.7690000000002</v>
      </c>
      <c r="DU3">
        <v>16.978999999999999</v>
      </c>
      <c r="DV3">
        <v>61.845999999999997</v>
      </c>
      <c r="DW3">
        <v>5.5750000000000002</v>
      </c>
      <c r="DX3">
        <v>68</v>
      </c>
      <c r="DY3">
        <v>5.07</v>
      </c>
      <c r="DZ3" s="1">
        <v>-2.2029999999999998</v>
      </c>
      <c r="EA3">
        <v>-1.1579999999999999</v>
      </c>
      <c r="EB3">
        <v>131.923</v>
      </c>
      <c r="EC3">
        <v>202.654</v>
      </c>
      <c r="ED3">
        <v>334.577</v>
      </c>
      <c r="EE3">
        <v>39.43</v>
      </c>
      <c r="EF3">
        <v>65.537999999999997</v>
      </c>
      <c r="EG3">
        <v>89.614999999999995</v>
      </c>
      <c r="EH3">
        <v>15.538</v>
      </c>
      <c r="EI3">
        <v>20.577000000000002</v>
      </c>
      <c r="EJ3">
        <v>69.037999999999997</v>
      </c>
      <c r="EK3">
        <v>78.769000000000005</v>
      </c>
      <c r="EL3">
        <v>56.692</v>
      </c>
      <c r="EM3">
        <v>9.8460000000000001</v>
      </c>
      <c r="EN3">
        <v>20.922999999999998</v>
      </c>
      <c r="EO3">
        <v>111</v>
      </c>
      <c r="EP3">
        <v>11.962</v>
      </c>
      <c r="EQ3">
        <v>27.885000000000002</v>
      </c>
      <c r="ER3">
        <v>39.845999999999997</v>
      </c>
      <c r="ES3">
        <v>44</v>
      </c>
      <c r="ET3">
        <v>75.524000000000001</v>
      </c>
      <c r="EU3">
        <v>78.076999999999998</v>
      </c>
      <c r="EV3">
        <v>7.923</v>
      </c>
      <c r="EW3">
        <v>9</v>
      </c>
      <c r="EX3">
        <v>17.501999999999999</v>
      </c>
      <c r="EY3">
        <v>14.077</v>
      </c>
      <c r="EZ3">
        <v>6.7690000000000001</v>
      </c>
      <c r="FA3">
        <v>10.769</v>
      </c>
      <c r="FB3">
        <v>10.808</v>
      </c>
      <c r="FC3">
        <v>1.962</v>
      </c>
      <c r="FD3">
        <v>24</v>
      </c>
      <c r="FE3">
        <v>7.8460000000000001</v>
      </c>
      <c r="FF3">
        <v>44.872</v>
      </c>
      <c r="FG3">
        <v>20.942</v>
      </c>
      <c r="FH3">
        <v>41.96</v>
      </c>
      <c r="FI3">
        <v>46.671999999999997</v>
      </c>
      <c r="FJ3">
        <v>21.308</v>
      </c>
      <c r="FK3">
        <v>75.784000000000006</v>
      </c>
      <c r="FL3">
        <v>-2.3220000000000001</v>
      </c>
      <c r="FM3">
        <v>3.1579999999999999</v>
      </c>
      <c r="FN3">
        <v>-9.7000000000000003E-2</v>
      </c>
      <c r="FO3">
        <v>3.5190000000000001</v>
      </c>
      <c r="FP3">
        <v>-0.186</v>
      </c>
      <c r="FQ3">
        <v>2.8279999999999998</v>
      </c>
      <c r="FR3">
        <v>-1.4999999999999999E-2</v>
      </c>
      <c r="FS3">
        <v>3.3849999999999998</v>
      </c>
      <c r="FT3" s="26">
        <v>33.076999999999998</v>
      </c>
      <c r="FU3" s="26">
        <v>38.962000000000003</v>
      </c>
      <c r="FV3">
        <v>29.346</v>
      </c>
      <c r="FW3">
        <v>37</v>
      </c>
      <c r="FX3">
        <v>9.077</v>
      </c>
      <c r="FY3" s="1">
        <v>18.739000000000001</v>
      </c>
      <c r="FZ3">
        <v>20.713999999999999</v>
      </c>
      <c r="GA3" s="1">
        <v>8.8290000000000006</v>
      </c>
      <c r="GB3">
        <v>29.274999999999999</v>
      </c>
      <c r="GC3" s="1">
        <v>11.782</v>
      </c>
      <c r="GD3">
        <v>67.230999999999995</v>
      </c>
      <c r="GE3">
        <v>12.462</v>
      </c>
      <c r="GF3">
        <v>294.88499999999999</v>
      </c>
      <c r="GG3">
        <v>136.30799999999999</v>
      </c>
      <c r="GH3">
        <v>31</v>
      </c>
      <c r="GI3">
        <v>40.231000000000002</v>
      </c>
      <c r="GJ3">
        <v>39.204999999999998</v>
      </c>
      <c r="GK3">
        <v>10.846</v>
      </c>
      <c r="GL3">
        <v>26.96</v>
      </c>
      <c r="GM3">
        <v>3.7690000000000001</v>
      </c>
      <c r="GN3">
        <v>10.538</v>
      </c>
      <c r="GO3">
        <v>93.430999999999997</v>
      </c>
      <c r="GP3">
        <v>7.2309999999999999</v>
      </c>
      <c r="GQ3">
        <v>43.115000000000002</v>
      </c>
      <c r="GR3">
        <v>69.691999999999993</v>
      </c>
      <c r="GS3">
        <v>16.245999999999999</v>
      </c>
      <c r="GT3">
        <v>133.23099999999999</v>
      </c>
      <c r="GU3">
        <v>79.653999999999996</v>
      </c>
      <c r="GV3">
        <v>5.077</v>
      </c>
      <c r="GW3">
        <v>7.1920000000000002</v>
      </c>
      <c r="GX3">
        <v>14.846</v>
      </c>
      <c r="GY3">
        <v>22.038</v>
      </c>
      <c r="GZ3">
        <v>1.462</v>
      </c>
      <c r="HA3">
        <v>276.96199999999999</v>
      </c>
      <c r="HB3">
        <v>-4.5</v>
      </c>
      <c r="HC3">
        <v>-2.5379999999999998</v>
      </c>
      <c r="HD3">
        <v>5.4749999999999996</v>
      </c>
      <c r="HE3">
        <v>1.587</v>
      </c>
      <c r="HF3">
        <v>2.6150000000000002</v>
      </c>
      <c r="HG3">
        <v>20.5</v>
      </c>
      <c r="HH3">
        <v>23.114999999999998</v>
      </c>
      <c r="HI3">
        <v>2.577</v>
      </c>
      <c r="HJ3" s="1">
        <v>-0.192</v>
      </c>
      <c r="HK3">
        <v>-1.115</v>
      </c>
      <c r="HL3">
        <v>-7.6999999999999999E-2</v>
      </c>
      <c r="HM3">
        <v>-0.115</v>
      </c>
      <c r="HN3" s="1">
        <v>5.0380000000000003</v>
      </c>
      <c r="HO3">
        <v>1.7689999999999999</v>
      </c>
      <c r="HP3">
        <v>0.69199999999999995</v>
      </c>
      <c r="HQ3">
        <v>1.462</v>
      </c>
      <c r="HR3">
        <v>14.115</v>
      </c>
      <c r="HS3">
        <v>-0.65400000000000003</v>
      </c>
      <c r="HT3">
        <v>-2</v>
      </c>
      <c r="HU3" s="1">
        <v>-2.6539999999999999</v>
      </c>
      <c r="HV3">
        <v>-2.3849999999999998</v>
      </c>
      <c r="HW3">
        <v>7.1150000000000002</v>
      </c>
      <c r="HX3">
        <v>1.962</v>
      </c>
      <c r="HY3">
        <v>4.8079999999999998</v>
      </c>
      <c r="HZ3">
        <v>2.4620000000000002</v>
      </c>
      <c r="IA3">
        <v>0.308</v>
      </c>
      <c r="IB3">
        <v>2.423</v>
      </c>
      <c r="IC3">
        <v>-3.7999999999999999E-2</v>
      </c>
      <c r="ID3">
        <v>2.3079999999999998</v>
      </c>
      <c r="IE3">
        <v>1.6539999999999999</v>
      </c>
      <c r="IF3">
        <v>2.4620000000000002</v>
      </c>
      <c r="IG3">
        <v>9.7050000000000001</v>
      </c>
      <c r="IH3">
        <v>4.718</v>
      </c>
      <c r="II3">
        <v>9.7000000000000003E-2</v>
      </c>
      <c r="IJ3">
        <v>1.115</v>
      </c>
      <c r="IK3" s="1">
        <v>3</v>
      </c>
      <c r="IL3" s="1">
        <v>10.385</v>
      </c>
      <c r="IM3">
        <v>5.8849999999999998</v>
      </c>
      <c r="IN3">
        <v>4.6150000000000002</v>
      </c>
      <c r="IO3">
        <v>4</v>
      </c>
      <c r="IP3" s="188">
        <v>-4.3460000000000001</v>
      </c>
      <c r="IQ3">
        <v>-0.76900000000000002</v>
      </c>
      <c r="IR3">
        <v>-16.231000000000002</v>
      </c>
      <c r="IS3">
        <v>0.308</v>
      </c>
      <c r="IT3">
        <v>-0.69199999999999995</v>
      </c>
      <c r="IU3">
        <v>3.5379999999999998</v>
      </c>
      <c r="IV3">
        <v>0.57699999999999996</v>
      </c>
      <c r="IW3">
        <v>-1.115</v>
      </c>
      <c r="IX3">
        <v>0.96199999999999997</v>
      </c>
      <c r="IY3">
        <v>7.6999999999999999E-2</v>
      </c>
      <c r="IZ3">
        <v>0.46200000000000002</v>
      </c>
    </row>
    <row r="4" spans="1:260" x14ac:dyDescent="0.2">
      <c r="A4" t="s">
        <v>3</v>
      </c>
      <c r="B4" t="s">
        <v>280</v>
      </c>
      <c r="C4">
        <v>24</v>
      </c>
      <c r="D4">
        <v>36</v>
      </c>
      <c r="E4">
        <v>25.509</v>
      </c>
      <c r="F4">
        <v>101.47499999999999</v>
      </c>
      <c r="G4" s="1">
        <v>214.68299999999999</v>
      </c>
      <c r="H4">
        <v>1712.5</v>
      </c>
      <c r="I4">
        <v>1532.5419999999999</v>
      </c>
      <c r="J4">
        <v>17.167000000000002</v>
      </c>
      <c r="K4" s="1">
        <v>47.707999999999998</v>
      </c>
      <c r="L4">
        <v>209.917</v>
      </c>
      <c r="M4">
        <v>152.917</v>
      </c>
      <c r="N4">
        <v>362.83300000000003</v>
      </c>
      <c r="O4">
        <v>73.53</v>
      </c>
      <c r="P4">
        <v>68.241</v>
      </c>
      <c r="Q4">
        <v>80.790000000000006</v>
      </c>
      <c r="R4">
        <v>57.854999999999997</v>
      </c>
      <c r="S4">
        <v>6.851</v>
      </c>
      <c r="T4">
        <v>51.625</v>
      </c>
      <c r="U4">
        <v>43.542000000000002</v>
      </c>
      <c r="V4">
        <v>78.102000000000004</v>
      </c>
      <c r="W4">
        <v>6146.875</v>
      </c>
      <c r="X4">
        <v>16.940999999999999</v>
      </c>
      <c r="Y4">
        <v>59.332999999999998</v>
      </c>
      <c r="Z4">
        <v>6.1150000000000002</v>
      </c>
      <c r="AA4">
        <v>63.832999999999998</v>
      </c>
      <c r="AB4">
        <v>5.6840000000000002</v>
      </c>
      <c r="AC4" s="1">
        <v>2.1749999999999998</v>
      </c>
      <c r="AD4">
        <v>0.85199999999999998</v>
      </c>
      <c r="AE4">
        <v>130.583</v>
      </c>
      <c r="AF4">
        <v>221.417</v>
      </c>
      <c r="AG4">
        <v>352</v>
      </c>
      <c r="AH4">
        <v>37.097999999999999</v>
      </c>
      <c r="AI4">
        <v>64</v>
      </c>
      <c r="AJ4">
        <v>88.082999999999998</v>
      </c>
      <c r="AK4">
        <v>16.125</v>
      </c>
      <c r="AL4">
        <v>21.082999999999998</v>
      </c>
      <c r="AM4">
        <v>67</v>
      </c>
      <c r="AN4">
        <v>81.75</v>
      </c>
      <c r="AO4">
        <v>58.332999999999998</v>
      </c>
      <c r="AP4">
        <v>9.625</v>
      </c>
      <c r="AQ4">
        <v>22</v>
      </c>
      <c r="AR4">
        <v>120.333</v>
      </c>
      <c r="AS4">
        <v>11.792</v>
      </c>
      <c r="AT4">
        <v>25.042000000000002</v>
      </c>
      <c r="AU4">
        <v>36.832999999999998</v>
      </c>
      <c r="AV4">
        <v>39.792000000000002</v>
      </c>
      <c r="AW4" s="1">
        <v>75.811999999999998</v>
      </c>
      <c r="AX4">
        <v>91.417000000000002</v>
      </c>
      <c r="AY4">
        <v>10.083</v>
      </c>
      <c r="AZ4">
        <v>11.5</v>
      </c>
      <c r="BA4">
        <v>22.276</v>
      </c>
      <c r="BB4">
        <v>14.667</v>
      </c>
      <c r="BC4">
        <v>8.625</v>
      </c>
      <c r="BD4">
        <v>28</v>
      </c>
      <c r="BE4">
        <v>7.5830000000000002</v>
      </c>
      <c r="BF4">
        <v>13.542</v>
      </c>
      <c r="BG4">
        <v>10.5</v>
      </c>
      <c r="BH4">
        <v>2.0830000000000002</v>
      </c>
      <c r="BI4">
        <v>26.375</v>
      </c>
      <c r="BJ4">
        <v>9.5</v>
      </c>
      <c r="BK4" s="1">
        <v>51.343000000000004</v>
      </c>
      <c r="BL4" s="1">
        <v>26.231000000000002</v>
      </c>
      <c r="BM4" s="1">
        <v>46.57</v>
      </c>
      <c r="BN4">
        <v>51.09</v>
      </c>
      <c r="BO4">
        <v>23.707999999999998</v>
      </c>
      <c r="BP4">
        <v>10.667</v>
      </c>
      <c r="BQ4">
        <v>28.515999999999998</v>
      </c>
      <c r="BR4">
        <v>85.358999999999995</v>
      </c>
      <c r="BS4" s="1">
        <v>4.3079999999999998</v>
      </c>
      <c r="BT4">
        <v>3.2360000000000002</v>
      </c>
      <c r="BU4">
        <v>0.16300000000000001</v>
      </c>
      <c r="BV4">
        <v>3.5190000000000001</v>
      </c>
      <c r="BW4">
        <v>9.6000000000000002E-2</v>
      </c>
      <c r="BX4">
        <v>2.9279999999999999</v>
      </c>
      <c r="BY4">
        <v>0.23699999999999999</v>
      </c>
      <c r="BZ4">
        <v>5.9169999999999998</v>
      </c>
      <c r="CA4" s="26">
        <v>36.542000000000002</v>
      </c>
      <c r="CB4" s="26">
        <v>49.292000000000002</v>
      </c>
      <c r="CC4">
        <v>39.042000000000002</v>
      </c>
      <c r="CD4">
        <v>39.957999999999998</v>
      </c>
      <c r="CE4">
        <v>12.75</v>
      </c>
      <c r="CF4" s="1">
        <v>21.369</v>
      </c>
      <c r="CG4" s="1">
        <v>24.59</v>
      </c>
      <c r="CH4">
        <v>11.39</v>
      </c>
      <c r="CI4">
        <v>32.271999999999998</v>
      </c>
      <c r="CJ4" s="1">
        <v>13.959</v>
      </c>
      <c r="CK4">
        <v>13.625</v>
      </c>
      <c r="CL4">
        <v>25.076000000000001</v>
      </c>
      <c r="CM4">
        <v>60.082999999999998</v>
      </c>
      <c r="CN4" s="188">
        <v>10.583</v>
      </c>
      <c r="CO4" s="188">
        <v>261.54199999999997</v>
      </c>
      <c r="CP4">
        <v>130.833</v>
      </c>
      <c r="CQ4">
        <v>32.832999999999998</v>
      </c>
      <c r="CR4">
        <v>94.832999999999998</v>
      </c>
      <c r="CS4">
        <v>35.832999999999998</v>
      </c>
      <c r="CT4">
        <v>37.786000000000001</v>
      </c>
      <c r="CU4">
        <v>10.375</v>
      </c>
      <c r="CV4">
        <v>28.952999999999999</v>
      </c>
      <c r="CW4">
        <v>2.625</v>
      </c>
      <c r="CX4">
        <v>17.75</v>
      </c>
      <c r="CY4">
        <v>20.292000000000002</v>
      </c>
      <c r="CZ4">
        <v>-2.5419999999999998</v>
      </c>
      <c r="DA4">
        <v>12.042</v>
      </c>
      <c r="DB4">
        <v>93.426000000000002</v>
      </c>
      <c r="DC4">
        <v>10.083</v>
      </c>
      <c r="DD4">
        <v>43.957999999999998</v>
      </c>
      <c r="DE4">
        <v>69.207999999999998</v>
      </c>
      <c r="DF4">
        <v>202.80799999999999</v>
      </c>
      <c r="DG4">
        <v>1587.875</v>
      </c>
      <c r="DH4">
        <v>1422.2919999999999</v>
      </c>
      <c r="DI4">
        <v>12.833</v>
      </c>
      <c r="DJ4">
        <v>200.833</v>
      </c>
      <c r="DK4">
        <v>142.667</v>
      </c>
      <c r="DL4">
        <v>343.5</v>
      </c>
      <c r="DM4">
        <v>71.566999999999993</v>
      </c>
      <c r="DN4">
        <v>63.982999999999997</v>
      </c>
      <c r="DO4">
        <v>82.242999999999995</v>
      </c>
      <c r="DP4">
        <v>5.7169999999999996</v>
      </c>
      <c r="DQ4">
        <v>55.75</v>
      </c>
      <c r="DR4">
        <v>37.292000000000002</v>
      </c>
      <c r="DS4">
        <v>72.236000000000004</v>
      </c>
      <c r="DT4">
        <v>5979.5420000000004</v>
      </c>
      <c r="DU4">
        <v>17.408000000000001</v>
      </c>
      <c r="DV4">
        <v>53.082999999999998</v>
      </c>
      <c r="DW4">
        <v>6.4710000000000001</v>
      </c>
      <c r="DX4">
        <v>63.957999999999998</v>
      </c>
      <c r="DY4">
        <v>5.3710000000000004</v>
      </c>
      <c r="DZ4" s="1">
        <v>-0.373</v>
      </c>
      <c r="EA4">
        <v>-0.30399999999999999</v>
      </c>
      <c r="EB4">
        <v>133.042</v>
      </c>
      <c r="EC4">
        <v>202.833</v>
      </c>
      <c r="ED4">
        <v>335.875</v>
      </c>
      <c r="EE4">
        <v>39.61</v>
      </c>
      <c r="EF4">
        <v>64.042000000000002</v>
      </c>
      <c r="EG4">
        <v>88.417000000000002</v>
      </c>
      <c r="EH4">
        <v>16.417000000000002</v>
      </c>
      <c r="EI4">
        <v>20.917000000000002</v>
      </c>
      <c r="EJ4">
        <v>67.457999999999998</v>
      </c>
      <c r="EK4">
        <v>81.332999999999998</v>
      </c>
      <c r="EL4">
        <v>57.082999999999998</v>
      </c>
      <c r="EM4">
        <v>9.7080000000000002</v>
      </c>
      <c r="EN4">
        <v>20.167000000000002</v>
      </c>
      <c r="EO4">
        <v>114.083</v>
      </c>
      <c r="EP4">
        <v>13.25</v>
      </c>
      <c r="EQ4">
        <v>25.667000000000002</v>
      </c>
      <c r="ER4">
        <v>38.917000000000002</v>
      </c>
      <c r="ES4">
        <v>43.042000000000002</v>
      </c>
      <c r="ET4">
        <v>75.701999999999998</v>
      </c>
      <c r="EU4">
        <v>79.417000000000002</v>
      </c>
      <c r="EV4">
        <v>9.2919999999999998</v>
      </c>
      <c r="EW4">
        <v>10.75</v>
      </c>
      <c r="EX4">
        <v>19.283000000000001</v>
      </c>
      <c r="EY4">
        <v>14.708</v>
      </c>
      <c r="EZ4">
        <v>7.75</v>
      </c>
      <c r="FA4">
        <v>11.458</v>
      </c>
      <c r="FB4">
        <v>12.125</v>
      </c>
      <c r="FC4">
        <v>1.917</v>
      </c>
      <c r="FD4">
        <v>25.957999999999998</v>
      </c>
      <c r="FE4">
        <v>7.9169999999999998</v>
      </c>
      <c r="FF4">
        <v>44.140999999999998</v>
      </c>
      <c r="FG4">
        <v>20.553000000000001</v>
      </c>
      <c r="FH4">
        <v>42.302</v>
      </c>
      <c r="FI4">
        <v>46.561999999999998</v>
      </c>
      <c r="FJ4">
        <v>23.457999999999998</v>
      </c>
      <c r="FK4">
        <v>82.513999999999996</v>
      </c>
      <c r="FL4">
        <v>-3.556</v>
      </c>
      <c r="FM4">
        <v>3.1789999999999998</v>
      </c>
      <c r="FN4">
        <v>-0.13700000000000001</v>
      </c>
      <c r="FO4">
        <v>3.4319999999999999</v>
      </c>
      <c r="FP4">
        <v>-0.20499999999999999</v>
      </c>
      <c r="FQ4">
        <v>2.8839999999999999</v>
      </c>
      <c r="FR4">
        <v>-5.8000000000000003E-2</v>
      </c>
      <c r="FS4">
        <v>2.375</v>
      </c>
      <c r="FT4" s="26">
        <v>33.75</v>
      </c>
      <c r="FU4" s="26">
        <v>44.75</v>
      </c>
      <c r="FV4">
        <v>24.25</v>
      </c>
      <c r="FW4">
        <v>42.042000000000002</v>
      </c>
      <c r="FX4">
        <v>14.583</v>
      </c>
      <c r="FY4" s="1">
        <v>21.055</v>
      </c>
      <c r="FZ4">
        <v>22.234000000000002</v>
      </c>
      <c r="GA4" s="1">
        <v>8.2149999999999999</v>
      </c>
      <c r="GB4">
        <v>32.189</v>
      </c>
      <c r="GC4" s="1">
        <v>11.464</v>
      </c>
      <c r="GD4">
        <v>52.957999999999998</v>
      </c>
      <c r="GE4">
        <v>11.25</v>
      </c>
      <c r="GF4">
        <v>265.91699999999997</v>
      </c>
      <c r="GG4">
        <v>113.75</v>
      </c>
      <c r="GH4">
        <v>29.792000000000002</v>
      </c>
      <c r="GI4">
        <v>38.375</v>
      </c>
      <c r="GJ4">
        <v>40.536999999999999</v>
      </c>
      <c r="GK4">
        <v>10.75</v>
      </c>
      <c r="GL4">
        <v>28.013000000000002</v>
      </c>
      <c r="GM4">
        <v>3.2080000000000002</v>
      </c>
      <c r="GN4">
        <v>10.333</v>
      </c>
      <c r="GO4">
        <v>93.548000000000002</v>
      </c>
      <c r="GP4">
        <v>6.7919999999999998</v>
      </c>
      <c r="GQ4">
        <v>40.582999999999998</v>
      </c>
      <c r="GR4">
        <v>71.332999999999998</v>
      </c>
      <c r="GS4">
        <v>11.875</v>
      </c>
      <c r="GT4">
        <v>124.625</v>
      </c>
      <c r="GU4">
        <v>110.25</v>
      </c>
      <c r="GV4">
        <v>4.3330000000000002</v>
      </c>
      <c r="GW4">
        <v>9.0830000000000002</v>
      </c>
      <c r="GX4">
        <v>10.25</v>
      </c>
      <c r="GY4">
        <v>19.332999999999998</v>
      </c>
      <c r="GZ4">
        <v>-4.125</v>
      </c>
      <c r="HA4">
        <v>167.333</v>
      </c>
      <c r="HB4">
        <v>6.25</v>
      </c>
      <c r="HC4">
        <v>-0.125</v>
      </c>
      <c r="HD4">
        <v>2.5489999999999999</v>
      </c>
      <c r="HE4">
        <v>1.1559999999999999</v>
      </c>
      <c r="HF4">
        <v>-2.4580000000000002</v>
      </c>
      <c r="HG4">
        <v>18.582999999999998</v>
      </c>
      <c r="HH4">
        <v>16.125</v>
      </c>
      <c r="HI4">
        <v>-4.2000000000000003E-2</v>
      </c>
      <c r="HJ4" s="1">
        <v>-0.33300000000000002</v>
      </c>
      <c r="HK4">
        <v>-0.29199999999999998</v>
      </c>
      <c r="HL4">
        <v>0.16700000000000001</v>
      </c>
      <c r="HM4">
        <v>-0.45800000000000002</v>
      </c>
      <c r="HN4" s="1">
        <v>0.41699999999999998</v>
      </c>
      <c r="HO4">
        <v>1.25</v>
      </c>
      <c r="HP4">
        <v>-8.3000000000000004E-2</v>
      </c>
      <c r="HQ4">
        <v>1.833</v>
      </c>
      <c r="HR4">
        <v>6.25</v>
      </c>
      <c r="HS4">
        <v>-1.458</v>
      </c>
      <c r="HT4">
        <v>-0.625</v>
      </c>
      <c r="HU4" s="1">
        <v>-2.0830000000000002</v>
      </c>
      <c r="HV4">
        <v>-3.25</v>
      </c>
      <c r="HW4">
        <v>12</v>
      </c>
      <c r="HX4">
        <v>0.79200000000000004</v>
      </c>
      <c r="HY4">
        <v>0.75</v>
      </c>
      <c r="HZ4">
        <v>-4.2000000000000003E-2</v>
      </c>
      <c r="IA4">
        <v>0.875</v>
      </c>
      <c r="IB4">
        <v>2.0830000000000002</v>
      </c>
      <c r="IC4">
        <v>-1.625</v>
      </c>
      <c r="ID4">
        <v>0.41699999999999998</v>
      </c>
      <c r="IE4">
        <v>1.583</v>
      </c>
      <c r="IF4">
        <v>0.25</v>
      </c>
      <c r="IG4">
        <v>2.8450000000000002</v>
      </c>
      <c r="IH4">
        <v>7.8639999999999999</v>
      </c>
      <c r="II4">
        <v>5.8000000000000003E-2</v>
      </c>
      <c r="IJ4">
        <v>3.5419999999999998</v>
      </c>
      <c r="IK4" s="1">
        <v>2.7919999999999998</v>
      </c>
      <c r="IL4" s="1">
        <v>4.5419999999999998</v>
      </c>
      <c r="IM4">
        <v>14.792</v>
      </c>
      <c r="IN4">
        <v>-2.0830000000000002</v>
      </c>
      <c r="IO4">
        <v>-1.833</v>
      </c>
      <c r="IP4" s="188">
        <v>7.125</v>
      </c>
      <c r="IQ4">
        <v>-0.66700000000000004</v>
      </c>
      <c r="IR4">
        <v>-4.375</v>
      </c>
      <c r="IS4">
        <v>17.082999999999998</v>
      </c>
      <c r="IT4">
        <v>3.0419999999999998</v>
      </c>
      <c r="IU4">
        <v>-2.5419999999999998</v>
      </c>
      <c r="IV4">
        <v>-0.375</v>
      </c>
      <c r="IW4">
        <v>-0.58299999999999996</v>
      </c>
      <c r="IX4">
        <v>3.2919999999999998</v>
      </c>
      <c r="IY4">
        <v>3.375</v>
      </c>
      <c r="IZ4">
        <v>-2.125</v>
      </c>
    </row>
    <row r="5" spans="1:260" x14ac:dyDescent="0.2">
      <c r="A5" t="s">
        <v>4</v>
      </c>
      <c r="B5" t="s">
        <v>281</v>
      </c>
      <c r="C5">
        <v>25</v>
      </c>
      <c r="D5">
        <v>35</v>
      </c>
      <c r="E5">
        <v>28.712</v>
      </c>
      <c r="F5">
        <v>157.15700000000001</v>
      </c>
      <c r="G5" s="1">
        <v>209.4</v>
      </c>
      <c r="H5">
        <v>1684.72</v>
      </c>
      <c r="I5">
        <v>1512.12</v>
      </c>
      <c r="J5">
        <v>18.72</v>
      </c>
      <c r="K5" s="1">
        <v>53.265000000000001</v>
      </c>
      <c r="L5">
        <v>205.04</v>
      </c>
      <c r="M5">
        <v>145.04</v>
      </c>
      <c r="N5">
        <v>350.08</v>
      </c>
      <c r="O5">
        <v>71.709000000000003</v>
      </c>
      <c r="P5">
        <v>66.620999999999995</v>
      </c>
      <c r="Q5">
        <v>78.902000000000001</v>
      </c>
      <c r="R5">
        <v>58.569000000000003</v>
      </c>
      <c r="S5">
        <v>6.61</v>
      </c>
      <c r="T5">
        <v>53.12</v>
      </c>
      <c r="U5">
        <v>37.24</v>
      </c>
      <c r="V5">
        <v>77.006</v>
      </c>
      <c r="W5">
        <v>5989.68</v>
      </c>
      <c r="X5">
        <v>17.109000000000002</v>
      </c>
      <c r="Y5">
        <v>57.68</v>
      </c>
      <c r="Z5">
        <v>6.069</v>
      </c>
      <c r="AA5">
        <v>62.28</v>
      </c>
      <c r="AB5">
        <v>5.6210000000000004</v>
      </c>
      <c r="AC5" s="1">
        <v>-4.0000000000000001E-3</v>
      </c>
      <c r="AD5">
        <v>1.556</v>
      </c>
      <c r="AE5">
        <v>127.2</v>
      </c>
      <c r="AF5">
        <v>213.24</v>
      </c>
      <c r="AG5">
        <v>340.44</v>
      </c>
      <c r="AH5">
        <v>37.363</v>
      </c>
      <c r="AI5">
        <v>67.959999999999994</v>
      </c>
      <c r="AJ5">
        <v>82.16</v>
      </c>
      <c r="AK5">
        <v>14.88</v>
      </c>
      <c r="AL5">
        <v>19</v>
      </c>
      <c r="AM5">
        <v>63.2</v>
      </c>
      <c r="AN5">
        <v>77.959999999999994</v>
      </c>
      <c r="AO5">
        <v>53.4</v>
      </c>
      <c r="AP5">
        <v>9</v>
      </c>
      <c r="AQ5">
        <v>21.2</v>
      </c>
      <c r="AR5">
        <v>110.48</v>
      </c>
      <c r="AS5">
        <v>11.6</v>
      </c>
      <c r="AT5">
        <v>24.4</v>
      </c>
      <c r="AU5">
        <v>36</v>
      </c>
      <c r="AV5">
        <v>41.4</v>
      </c>
      <c r="AW5" s="1">
        <v>72.271000000000001</v>
      </c>
      <c r="AX5">
        <v>88.04</v>
      </c>
      <c r="AY5">
        <v>9.48</v>
      </c>
      <c r="AZ5">
        <v>13.32</v>
      </c>
      <c r="BA5">
        <v>25.074999999999999</v>
      </c>
      <c r="BB5">
        <v>17.48</v>
      </c>
      <c r="BC5">
        <v>9.2799999999999994</v>
      </c>
      <c r="BD5">
        <v>26</v>
      </c>
      <c r="BE5">
        <v>8</v>
      </c>
      <c r="BF5">
        <v>12.32</v>
      </c>
      <c r="BG5">
        <v>11.72</v>
      </c>
      <c r="BH5">
        <v>2.2799999999999998</v>
      </c>
      <c r="BI5">
        <v>26.28</v>
      </c>
      <c r="BJ5">
        <v>9.16</v>
      </c>
      <c r="BK5" s="1">
        <v>46.88</v>
      </c>
      <c r="BL5" s="1">
        <v>23.193000000000001</v>
      </c>
      <c r="BM5" s="1">
        <v>45.256</v>
      </c>
      <c r="BN5">
        <v>49.472999999999999</v>
      </c>
      <c r="BO5">
        <v>23.84</v>
      </c>
      <c r="BP5">
        <v>9.52</v>
      </c>
      <c r="BQ5">
        <v>24.37</v>
      </c>
      <c r="BR5">
        <v>82.783000000000001</v>
      </c>
      <c r="BS5" s="1">
        <v>0.57699999999999996</v>
      </c>
      <c r="BT5">
        <v>3.15</v>
      </c>
      <c r="BU5">
        <v>2.1999999999999999E-2</v>
      </c>
      <c r="BV5">
        <v>3.36</v>
      </c>
      <c r="BW5">
        <v>-2.8000000000000001E-2</v>
      </c>
      <c r="BX5">
        <v>2.883</v>
      </c>
      <c r="BY5">
        <v>8.5999999999999993E-2</v>
      </c>
      <c r="BZ5">
        <v>2.68</v>
      </c>
      <c r="CA5" s="26">
        <v>31.6</v>
      </c>
      <c r="CB5" s="26">
        <v>51.36</v>
      </c>
      <c r="CC5">
        <v>29.48</v>
      </c>
      <c r="CD5">
        <v>45.48</v>
      </c>
      <c r="CE5">
        <v>10.68</v>
      </c>
      <c r="CF5" s="1">
        <v>21.47</v>
      </c>
      <c r="CG5" s="1">
        <v>21.922000000000001</v>
      </c>
      <c r="CH5">
        <v>7.9909999999999997</v>
      </c>
      <c r="CI5">
        <v>30.641999999999999</v>
      </c>
      <c r="CJ5" s="1">
        <v>12.692</v>
      </c>
      <c r="CK5">
        <v>10.32</v>
      </c>
      <c r="CL5">
        <v>24.030999999999999</v>
      </c>
      <c r="CM5">
        <v>65.400000000000006</v>
      </c>
      <c r="CN5" s="188">
        <v>13</v>
      </c>
      <c r="CO5" s="188">
        <v>274.68</v>
      </c>
      <c r="CP5">
        <v>126.32</v>
      </c>
      <c r="CQ5">
        <v>29.48</v>
      </c>
      <c r="CR5">
        <v>96.16</v>
      </c>
      <c r="CS5">
        <v>36.4</v>
      </c>
      <c r="CT5">
        <v>37.853999999999999</v>
      </c>
      <c r="CU5">
        <v>10.119999999999999</v>
      </c>
      <c r="CV5">
        <v>27.802</v>
      </c>
      <c r="CW5">
        <v>3.4</v>
      </c>
      <c r="CX5">
        <v>18.920000000000002</v>
      </c>
      <c r="CY5">
        <v>19.16</v>
      </c>
      <c r="CZ5">
        <v>-0.24</v>
      </c>
      <c r="DA5">
        <v>8.8800000000000008</v>
      </c>
      <c r="DB5">
        <v>92.793000000000006</v>
      </c>
      <c r="DC5">
        <v>5.08</v>
      </c>
      <c r="DD5">
        <v>44.56</v>
      </c>
      <c r="DE5">
        <v>68.84</v>
      </c>
      <c r="DF5">
        <v>194.30799999999999</v>
      </c>
      <c r="DG5">
        <v>1615.56</v>
      </c>
      <c r="DH5">
        <v>1469.68</v>
      </c>
      <c r="DI5">
        <v>11.28</v>
      </c>
      <c r="DJ5">
        <v>209.36</v>
      </c>
      <c r="DK5">
        <v>146.47999999999999</v>
      </c>
      <c r="DL5">
        <v>355.84</v>
      </c>
      <c r="DM5">
        <v>71.628</v>
      </c>
      <c r="DN5">
        <v>64.328999999999994</v>
      </c>
      <c r="DO5">
        <v>82.058999999999997</v>
      </c>
      <c r="DP5">
        <v>5.4409999999999998</v>
      </c>
      <c r="DQ5">
        <v>48.36</v>
      </c>
      <c r="DR5">
        <v>39.840000000000003</v>
      </c>
      <c r="DS5">
        <v>75</v>
      </c>
      <c r="DT5">
        <v>5761.24</v>
      </c>
      <c r="DU5">
        <v>16.190999999999999</v>
      </c>
      <c r="DV5">
        <v>59.72</v>
      </c>
      <c r="DW5">
        <v>5.9580000000000002</v>
      </c>
      <c r="DX5">
        <v>67.760000000000005</v>
      </c>
      <c r="DY5">
        <v>5.2510000000000003</v>
      </c>
      <c r="DZ5" s="1">
        <v>-1E-3</v>
      </c>
      <c r="EA5">
        <v>-0.90500000000000003</v>
      </c>
      <c r="EB5">
        <v>131.12</v>
      </c>
      <c r="EC5">
        <v>215.32</v>
      </c>
      <c r="ED5">
        <v>346.44</v>
      </c>
      <c r="EE5">
        <v>37.847999999999999</v>
      </c>
      <c r="EF5">
        <v>62.2</v>
      </c>
      <c r="EG5">
        <v>88.32</v>
      </c>
      <c r="EH5">
        <v>12.96</v>
      </c>
      <c r="EI5">
        <v>20.239999999999998</v>
      </c>
      <c r="EJ5">
        <v>68.040000000000006</v>
      </c>
      <c r="EK5">
        <v>79.36</v>
      </c>
      <c r="EL5">
        <v>55.8</v>
      </c>
      <c r="EM5">
        <v>9.44</v>
      </c>
      <c r="EN5">
        <v>21.48</v>
      </c>
      <c r="EO5">
        <v>117.36</v>
      </c>
      <c r="EP5">
        <v>11.32</v>
      </c>
      <c r="EQ5">
        <v>26.84</v>
      </c>
      <c r="ER5">
        <v>38.159999999999997</v>
      </c>
      <c r="ES5">
        <v>40.68</v>
      </c>
      <c r="ET5">
        <v>74.73</v>
      </c>
      <c r="EU5">
        <v>88.76</v>
      </c>
      <c r="EV5">
        <v>9.7200000000000006</v>
      </c>
      <c r="EW5">
        <v>9.8800000000000008</v>
      </c>
      <c r="EX5">
        <v>20.43</v>
      </c>
      <c r="EY5">
        <v>14.36</v>
      </c>
      <c r="EZ5">
        <v>5.32</v>
      </c>
      <c r="FA5">
        <v>10.36</v>
      </c>
      <c r="FB5">
        <v>9.1199999999999992</v>
      </c>
      <c r="FC5">
        <v>2</v>
      </c>
      <c r="FD5">
        <v>21.88</v>
      </c>
      <c r="FE5">
        <v>7.2</v>
      </c>
      <c r="FF5">
        <v>47.348999999999997</v>
      </c>
      <c r="FG5">
        <v>21.422999999999998</v>
      </c>
      <c r="FH5">
        <v>40.280999999999999</v>
      </c>
      <c r="FI5">
        <v>45.244</v>
      </c>
      <c r="FJ5">
        <v>19.079999999999998</v>
      </c>
      <c r="FK5">
        <v>70.748000000000005</v>
      </c>
      <c r="FL5">
        <v>-1.508</v>
      </c>
      <c r="FM5">
        <v>3.2389999999999999</v>
      </c>
      <c r="FN5">
        <v>-6.9000000000000006E-2</v>
      </c>
      <c r="FO5">
        <v>3.51</v>
      </c>
      <c r="FP5">
        <v>-0.20100000000000001</v>
      </c>
      <c r="FQ5">
        <v>2.8820000000000001</v>
      </c>
      <c r="FR5">
        <v>0.106</v>
      </c>
      <c r="FS5">
        <v>4.08</v>
      </c>
      <c r="FT5" s="26">
        <v>32.36</v>
      </c>
      <c r="FU5" s="26">
        <v>34.840000000000003</v>
      </c>
      <c r="FV5">
        <v>30.48</v>
      </c>
      <c r="FW5">
        <v>31.44</v>
      </c>
      <c r="FX5">
        <v>9.36</v>
      </c>
      <c r="FY5" s="1">
        <v>17.353000000000002</v>
      </c>
      <c r="FZ5">
        <v>22.388000000000002</v>
      </c>
      <c r="GA5" s="1">
        <v>9.4809999999999999</v>
      </c>
      <c r="GB5">
        <v>30.588000000000001</v>
      </c>
      <c r="GC5" s="1">
        <v>11.958</v>
      </c>
      <c r="GD5">
        <v>52.96</v>
      </c>
      <c r="GE5">
        <v>8.08</v>
      </c>
      <c r="GF5">
        <v>261.32</v>
      </c>
      <c r="GG5">
        <v>132.6</v>
      </c>
      <c r="GH5">
        <v>32.799999999999997</v>
      </c>
      <c r="GI5">
        <v>38.840000000000003</v>
      </c>
      <c r="GJ5">
        <v>40.475000000000001</v>
      </c>
      <c r="GK5">
        <v>10.44</v>
      </c>
      <c r="GL5">
        <v>26.88</v>
      </c>
      <c r="GM5">
        <v>3.12</v>
      </c>
      <c r="GN5">
        <v>11.48</v>
      </c>
      <c r="GO5">
        <v>89.546999999999997</v>
      </c>
      <c r="GP5">
        <v>5.28</v>
      </c>
      <c r="GQ5">
        <v>44.36</v>
      </c>
      <c r="GR5">
        <v>69.28</v>
      </c>
      <c r="GS5">
        <v>15.092000000000001</v>
      </c>
      <c r="GT5">
        <v>69.16</v>
      </c>
      <c r="GU5">
        <v>42.44</v>
      </c>
      <c r="GV5">
        <v>7.44</v>
      </c>
      <c r="GW5">
        <v>-4.32</v>
      </c>
      <c r="GX5">
        <v>-1.44</v>
      </c>
      <c r="GY5">
        <v>-5.76</v>
      </c>
      <c r="GZ5">
        <v>4.76</v>
      </c>
      <c r="HA5">
        <v>228.44</v>
      </c>
      <c r="HB5">
        <v>-2.04</v>
      </c>
      <c r="HC5">
        <v>-5.48</v>
      </c>
      <c r="HD5">
        <v>-2E-3</v>
      </c>
      <c r="HE5">
        <v>2.4609999999999999</v>
      </c>
      <c r="HF5">
        <v>-3.92</v>
      </c>
      <c r="HG5">
        <v>-2.08</v>
      </c>
      <c r="HH5">
        <v>-6</v>
      </c>
      <c r="HI5">
        <v>5.76</v>
      </c>
      <c r="HJ5" s="1">
        <v>-6.16</v>
      </c>
      <c r="HK5">
        <v>1.92</v>
      </c>
      <c r="HL5">
        <v>-1.24</v>
      </c>
      <c r="HM5">
        <v>-4.84</v>
      </c>
      <c r="HN5" s="1">
        <v>-1.4</v>
      </c>
      <c r="HO5">
        <v>-2.4</v>
      </c>
      <c r="HP5">
        <v>-0.44</v>
      </c>
      <c r="HQ5">
        <v>-0.28000000000000003</v>
      </c>
      <c r="HR5">
        <v>-6.88</v>
      </c>
      <c r="HS5">
        <v>0.28000000000000003</v>
      </c>
      <c r="HT5">
        <v>-2.44</v>
      </c>
      <c r="HU5" s="1">
        <v>-2.16</v>
      </c>
      <c r="HV5">
        <v>0.72</v>
      </c>
      <c r="HW5">
        <v>-0.72</v>
      </c>
      <c r="HX5">
        <v>-0.24</v>
      </c>
      <c r="HY5">
        <v>3.44</v>
      </c>
      <c r="HZ5">
        <v>3.12</v>
      </c>
      <c r="IA5">
        <v>3.96</v>
      </c>
      <c r="IB5">
        <v>1.96</v>
      </c>
      <c r="IC5">
        <v>2.6</v>
      </c>
      <c r="ID5">
        <v>4.4000000000000004</v>
      </c>
      <c r="IE5">
        <v>1.96</v>
      </c>
      <c r="IF5">
        <v>4.76</v>
      </c>
      <c r="IG5">
        <v>12.035</v>
      </c>
      <c r="IH5">
        <v>2.085</v>
      </c>
      <c r="II5">
        <v>-8.8999999999999996E-2</v>
      </c>
      <c r="IJ5">
        <v>-1.4</v>
      </c>
      <c r="IK5" s="1">
        <v>-0.76</v>
      </c>
      <c r="IL5" s="1">
        <v>16.52</v>
      </c>
      <c r="IM5">
        <v>-1</v>
      </c>
      <c r="IN5">
        <v>14.04</v>
      </c>
      <c r="IO5">
        <v>1.32</v>
      </c>
      <c r="IP5" s="188">
        <v>12.44</v>
      </c>
      <c r="IQ5">
        <v>4.92</v>
      </c>
      <c r="IR5">
        <v>13.36</v>
      </c>
      <c r="IS5">
        <v>-6.28</v>
      </c>
      <c r="IT5">
        <v>-3.32</v>
      </c>
      <c r="IU5">
        <v>-2.44</v>
      </c>
      <c r="IV5">
        <v>-0.32</v>
      </c>
      <c r="IW5">
        <v>0.28000000000000003</v>
      </c>
      <c r="IX5">
        <v>-0.2</v>
      </c>
      <c r="IY5">
        <v>0.2</v>
      </c>
      <c r="IZ5">
        <v>-0.44</v>
      </c>
    </row>
    <row r="6" spans="1:260" x14ac:dyDescent="0.2">
      <c r="A6" t="s">
        <v>5</v>
      </c>
      <c r="B6" t="s">
        <v>282</v>
      </c>
      <c r="C6">
        <v>23</v>
      </c>
      <c r="D6">
        <v>40</v>
      </c>
      <c r="E6">
        <v>24.991</v>
      </c>
      <c r="F6">
        <v>84.944999999999993</v>
      </c>
      <c r="G6" s="1">
        <v>177.048</v>
      </c>
      <c r="H6">
        <v>1504.826</v>
      </c>
      <c r="I6">
        <v>1403.9570000000001</v>
      </c>
      <c r="J6">
        <v>7.7830000000000004</v>
      </c>
      <c r="K6" s="1">
        <v>46.302</v>
      </c>
      <c r="L6">
        <v>194.739</v>
      </c>
      <c r="M6">
        <v>143.95699999999999</v>
      </c>
      <c r="N6">
        <v>338.69600000000003</v>
      </c>
      <c r="O6">
        <v>72.322999999999993</v>
      </c>
      <c r="P6">
        <v>66.622</v>
      </c>
      <c r="Q6">
        <v>80.036000000000001</v>
      </c>
      <c r="R6">
        <v>57.497</v>
      </c>
      <c r="S6">
        <v>5.4359999999999999</v>
      </c>
      <c r="T6">
        <v>44.216999999999999</v>
      </c>
      <c r="U6">
        <v>41.390999999999998</v>
      </c>
      <c r="V6">
        <v>74.316999999999993</v>
      </c>
      <c r="W6">
        <v>5547.2610000000004</v>
      </c>
      <c r="X6">
        <v>16.378</v>
      </c>
      <c r="Y6">
        <v>54.826000000000001</v>
      </c>
      <c r="Z6">
        <v>6.1779999999999999</v>
      </c>
      <c r="AA6">
        <v>62.912999999999997</v>
      </c>
      <c r="AB6">
        <v>5.3840000000000003</v>
      </c>
      <c r="AC6" s="1">
        <v>-0.63400000000000001</v>
      </c>
      <c r="AD6">
        <v>0.48899999999999999</v>
      </c>
      <c r="AE6">
        <v>121.652</v>
      </c>
      <c r="AF6">
        <v>208.82599999999999</v>
      </c>
      <c r="AG6">
        <v>330.47800000000001</v>
      </c>
      <c r="AH6">
        <v>36.811</v>
      </c>
      <c r="AI6">
        <v>59.564999999999998</v>
      </c>
      <c r="AJ6">
        <v>82.043000000000006</v>
      </c>
      <c r="AK6">
        <v>10.260999999999999</v>
      </c>
      <c r="AL6">
        <v>21.216999999999999</v>
      </c>
      <c r="AM6">
        <v>60.826000000000001</v>
      </c>
      <c r="AN6">
        <v>72.739000000000004</v>
      </c>
      <c r="AO6">
        <v>51.435000000000002</v>
      </c>
      <c r="AP6">
        <v>9.1300000000000008</v>
      </c>
      <c r="AQ6">
        <v>19.957000000000001</v>
      </c>
      <c r="AR6">
        <v>111.696</v>
      </c>
      <c r="AS6">
        <v>9.5220000000000002</v>
      </c>
      <c r="AT6">
        <v>23.696000000000002</v>
      </c>
      <c r="AU6">
        <v>33.216999999999999</v>
      </c>
      <c r="AV6">
        <v>39.564999999999998</v>
      </c>
      <c r="AW6" s="1">
        <v>69.340999999999994</v>
      </c>
      <c r="AX6">
        <v>88</v>
      </c>
      <c r="AY6">
        <v>9.3480000000000008</v>
      </c>
      <c r="AZ6">
        <v>9.3040000000000003</v>
      </c>
      <c r="BA6">
        <v>21.042000000000002</v>
      </c>
      <c r="BB6">
        <v>16.173999999999999</v>
      </c>
      <c r="BC6">
        <v>6</v>
      </c>
      <c r="BD6">
        <v>29</v>
      </c>
      <c r="BE6">
        <v>6.3479999999999999</v>
      </c>
      <c r="BF6">
        <v>8.8699999999999992</v>
      </c>
      <c r="BG6">
        <v>9.7829999999999995</v>
      </c>
      <c r="BH6">
        <v>2</v>
      </c>
      <c r="BI6">
        <v>20.173999999999999</v>
      </c>
      <c r="BJ6">
        <v>5.9130000000000003</v>
      </c>
      <c r="BK6" s="1">
        <v>43.966000000000001</v>
      </c>
      <c r="BL6" s="1">
        <v>20.059000000000001</v>
      </c>
      <c r="BM6" s="1">
        <v>42.183</v>
      </c>
      <c r="BN6">
        <v>45.624000000000002</v>
      </c>
      <c r="BO6">
        <v>18.390999999999998</v>
      </c>
      <c r="BP6">
        <v>9.8260000000000005</v>
      </c>
      <c r="BQ6">
        <v>28.318999999999999</v>
      </c>
      <c r="BR6">
        <v>62.454999999999998</v>
      </c>
      <c r="BS6" s="1">
        <v>-1.4550000000000001</v>
      </c>
      <c r="BT6">
        <v>3.0960000000000001</v>
      </c>
      <c r="BU6">
        <v>-7.1999999999999995E-2</v>
      </c>
      <c r="BV6">
        <v>3.262</v>
      </c>
      <c r="BW6">
        <v>-0.11700000000000001</v>
      </c>
      <c r="BX6">
        <v>2.8650000000000002</v>
      </c>
      <c r="BY6">
        <v>-8.9999999999999993E-3</v>
      </c>
      <c r="BZ6">
        <v>4.3479999999999999</v>
      </c>
      <c r="CA6" s="26">
        <v>24.042999999999999</v>
      </c>
      <c r="CB6" s="26">
        <v>34.609000000000002</v>
      </c>
      <c r="CC6">
        <v>26.216999999999999</v>
      </c>
      <c r="CD6">
        <v>29.565000000000001</v>
      </c>
      <c r="CE6">
        <v>7.2169999999999996</v>
      </c>
      <c r="CF6" s="1">
        <v>17.745999999999999</v>
      </c>
      <c r="CG6" s="1">
        <v>20.812000000000001</v>
      </c>
      <c r="CH6">
        <v>8.0210000000000008</v>
      </c>
      <c r="CI6">
        <v>28.718</v>
      </c>
      <c r="CJ6" s="1">
        <v>11.097</v>
      </c>
      <c r="CK6">
        <v>12.435</v>
      </c>
      <c r="CL6">
        <v>27.972000000000001</v>
      </c>
      <c r="CM6">
        <v>51.957000000000001</v>
      </c>
      <c r="CN6" s="188">
        <v>7.7389999999999999</v>
      </c>
      <c r="CO6" s="188">
        <v>268.08699999999999</v>
      </c>
      <c r="CP6">
        <v>130.261</v>
      </c>
      <c r="CQ6">
        <v>30.434999999999999</v>
      </c>
      <c r="CR6">
        <v>95.564999999999998</v>
      </c>
      <c r="CS6">
        <v>37</v>
      </c>
      <c r="CT6">
        <v>38.716999999999999</v>
      </c>
      <c r="CU6">
        <v>9.6959999999999997</v>
      </c>
      <c r="CV6">
        <v>26.204000000000001</v>
      </c>
      <c r="CW6">
        <v>3.13</v>
      </c>
      <c r="CX6">
        <v>17.173999999999999</v>
      </c>
      <c r="CY6">
        <v>18.434999999999999</v>
      </c>
      <c r="CZ6">
        <v>-1.2609999999999999</v>
      </c>
      <c r="DA6">
        <v>12.391</v>
      </c>
      <c r="DB6">
        <v>86.667000000000002</v>
      </c>
      <c r="DC6">
        <v>5.2169999999999996</v>
      </c>
      <c r="DD6">
        <v>40.564999999999998</v>
      </c>
      <c r="DE6">
        <v>70.391000000000005</v>
      </c>
      <c r="DF6">
        <v>217.05699999999999</v>
      </c>
      <c r="DG6">
        <v>1793.3910000000001</v>
      </c>
      <c r="DH6">
        <v>1670.5650000000001</v>
      </c>
      <c r="DI6">
        <v>22.216999999999999</v>
      </c>
      <c r="DJ6">
        <v>224.34800000000001</v>
      </c>
      <c r="DK6">
        <v>165.78299999999999</v>
      </c>
      <c r="DL6">
        <v>390.13</v>
      </c>
      <c r="DM6">
        <v>75.281000000000006</v>
      </c>
      <c r="DN6">
        <v>68.411000000000001</v>
      </c>
      <c r="DO6">
        <v>84.578999999999994</v>
      </c>
      <c r="DP6">
        <v>7.5090000000000003</v>
      </c>
      <c r="DQ6">
        <v>55.695999999999998</v>
      </c>
      <c r="DR6">
        <v>34.695999999999998</v>
      </c>
      <c r="DS6">
        <v>78.465999999999994</v>
      </c>
      <c r="DT6">
        <v>6079.174</v>
      </c>
      <c r="DU6">
        <v>15.582000000000001</v>
      </c>
      <c r="DV6">
        <v>53.042999999999999</v>
      </c>
      <c r="DW6">
        <v>7.3550000000000004</v>
      </c>
      <c r="DX6">
        <v>59.304000000000002</v>
      </c>
      <c r="DY6">
        <v>6.5780000000000003</v>
      </c>
      <c r="DZ6" s="1">
        <v>2.8239999999999998</v>
      </c>
      <c r="EA6">
        <v>2.9540000000000002</v>
      </c>
      <c r="EB6">
        <v>129.04300000000001</v>
      </c>
      <c r="EC6">
        <v>254</v>
      </c>
      <c r="ED6">
        <v>383.04300000000001</v>
      </c>
      <c r="EE6">
        <v>33.689</v>
      </c>
      <c r="EF6">
        <v>63.087000000000003</v>
      </c>
      <c r="EG6">
        <v>86.956999999999994</v>
      </c>
      <c r="EH6">
        <v>15.651999999999999</v>
      </c>
      <c r="EI6">
        <v>21.173999999999999</v>
      </c>
      <c r="EJ6">
        <v>65.783000000000001</v>
      </c>
      <c r="EK6">
        <v>78.043000000000006</v>
      </c>
      <c r="EL6">
        <v>55.261000000000003</v>
      </c>
      <c r="EM6">
        <v>10.087</v>
      </c>
      <c r="EN6">
        <v>21.13</v>
      </c>
      <c r="EO6">
        <v>137.17400000000001</v>
      </c>
      <c r="EP6">
        <v>11.087</v>
      </c>
      <c r="EQ6">
        <v>26.696000000000002</v>
      </c>
      <c r="ER6">
        <v>37.783000000000001</v>
      </c>
      <c r="ES6">
        <v>39.957000000000001</v>
      </c>
      <c r="ET6">
        <v>75.19</v>
      </c>
      <c r="EU6">
        <v>105.60899999999999</v>
      </c>
      <c r="EV6">
        <v>9.3040000000000003</v>
      </c>
      <c r="EW6">
        <v>14.435</v>
      </c>
      <c r="EX6">
        <v>25.917000000000002</v>
      </c>
      <c r="EY6">
        <v>14.957000000000001</v>
      </c>
      <c r="EZ6">
        <v>7.6959999999999997</v>
      </c>
      <c r="FA6">
        <v>13.826000000000001</v>
      </c>
      <c r="FB6">
        <v>12.565</v>
      </c>
      <c r="FC6">
        <v>2.7829999999999999</v>
      </c>
      <c r="FD6">
        <v>27.478000000000002</v>
      </c>
      <c r="FE6">
        <v>10.565</v>
      </c>
      <c r="FF6">
        <v>50.316000000000003</v>
      </c>
      <c r="FG6">
        <v>24.824000000000002</v>
      </c>
      <c r="FH6">
        <v>47.384999999999998</v>
      </c>
      <c r="FI6">
        <v>49.335999999999999</v>
      </c>
      <c r="FJ6">
        <v>26.042999999999999</v>
      </c>
      <c r="FK6">
        <v>89.325000000000003</v>
      </c>
      <c r="FL6">
        <v>3.4140000000000001</v>
      </c>
      <c r="FM6">
        <v>3.2509999999999999</v>
      </c>
      <c r="FN6">
        <v>0.124</v>
      </c>
      <c r="FO6">
        <v>3.4969999999999999</v>
      </c>
      <c r="FP6">
        <v>0.104</v>
      </c>
      <c r="FQ6">
        <v>2.919</v>
      </c>
      <c r="FR6">
        <v>0.152</v>
      </c>
      <c r="FS6">
        <v>4.6520000000000001</v>
      </c>
      <c r="FT6" s="26">
        <v>37</v>
      </c>
      <c r="FU6" s="26">
        <v>53.87</v>
      </c>
      <c r="FV6">
        <v>36.216999999999999</v>
      </c>
      <c r="FW6">
        <v>48</v>
      </c>
      <c r="FX6">
        <v>11.304</v>
      </c>
      <c r="FY6" s="1">
        <v>24.103000000000002</v>
      </c>
      <c r="FZ6">
        <v>27.088999999999999</v>
      </c>
      <c r="GA6" s="1">
        <v>12.404999999999999</v>
      </c>
      <c r="GB6">
        <v>38.021999999999998</v>
      </c>
      <c r="GC6" s="1">
        <v>15.888999999999999</v>
      </c>
      <c r="GD6">
        <v>62.304000000000002</v>
      </c>
      <c r="GE6">
        <v>11.13</v>
      </c>
      <c r="GF6">
        <v>252.13</v>
      </c>
      <c r="GG6">
        <v>110.739</v>
      </c>
      <c r="GH6">
        <v>28</v>
      </c>
      <c r="GI6">
        <v>40.261000000000003</v>
      </c>
      <c r="GJ6">
        <v>41.938000000000002</v>
      </c>
      <c r="GK6">
        <v>11</v>
      </c>
      <c r="GL6">
        <v>27.321999999999999</v>
      </c>
      <c r="GM6">
        <v>3.391</v>
      </c>
      <c r="GN6">
        <v>9.5649999999999995</v>
      </c>
      <c r="GO6">
        <v>89.545000000000002</v>
      </c>
      <c r="GP6">
        <v>10.130000000000001</v>
      </c>
      <c r="GQ6">
        <v>38.042999999999999</v>
      </c>
      <c r="GR6">
        <v>69.347999999999999</v>
      </c>
      <c r="GS6">
        <v>-40.009</v>
      </c>
      <c r="GT6">
        <v>-288.565</v>
      </c>
      <c r="GU6">
        <v>-266.60899999999998</v>
      </c>
      <c r="GV6">
        <v>-14.435</v>
      </c>
      <c r="GW6">
        <v>-29.609000000000002</v>
      </c>
      <c r="GX6">
        <v>-21.826000000000001</v>
      </c>
      <c r="GY6">
        <v>-51.435000000000002</v>
      </c>
      <c r="GZ6">
        <v>-11.478</v>
      </c>
      <c r="HA6">
        <v>-531.91300000000001</v>
      </c>
      <c r="HB6">
        <v>1.7829999999999999</v>
      </c>
      <c r="HC6">
        <v>3.609</v>
      </c>
      <c r="HD6">
        <v>-3.4580000000000002</v>
      </c>
      <c r="HE6">
        <v>-2.4660000000000002</v>
      </c>
      <c r="HF6">
        <v>-7.391</v>
      </c>
      <c r="HG6">
        <v>-45.173999999999999</v>
      </c>
      <c r="HH6">
        <v>-52.564999999999998</v>
      </c>
      <c r="HI6">
        <v>-3.5219999999999998</v>
      </c>
      <c r="HJ6" s="1">
        <v>-4.9130000000000003</v>
      </c>
      <c r="HK6">
        <v>-5.391</v>
      </c>
      <c r="HL6">
        <v>4.2999999999999997E-2</v>
      </c>
      <c r="HM6">
        <v>-4.9569999999999999</v>
      </c>
      <c r="HN6" s="1">
        <v>-5.3040000000000003</v>
      </c>
      <c r="HO6">
        <v>-3.8260000000000001</v>
      </c>
      <c r="HP6">
        <v>-0.95699999999999996</v>
      </c>
      <c r="HQ6">
        <v>-1.1739999999999999</v>
      </c>
      <c r="HR6">
        <v>-25.478000000000002</v>
      </c>
      <c r="HS6">
        <v>-1.5649999999999999</v>
      </c>
      <c r="HT6">
        <v>-3</v>
      </c>
      <c r="HU6" s="1">
        <v>-4.5650000000000004</v>
      </c>
      <c r="HV6">
        <v>-0.39100000000000001</v>
      </c>
      <c r="HW6">
        <v>-17.609000000000002</v>
      </c>
      <c r="HX6">
        <v>4.2999999999999997E-2</v>
      </c>
      <c r="HY6">
        <v>-5.13</v>
      </c>
      <c r="HZ6">
        <v>1.2170000000000001</v>
      </c>
      <c r="IA6">
        <v>-1.696</v>
      </c>
      <c r="IB6">
        <v>-4.9569999999999999</v>
      </c>
      <c r="IC6">
        <v>-2.7829999999999999</v>
      </c>
      <c r="ID6">
        <v>-7.3040000000000003</v>
      </c>
      <c r="IE6">
        <v>-4.6520000000000001</v>
      </c>
      <c r="IF6">
        <v>-7.6520000000000001</v>
      </c>
      <c r="IG6">
        <v>-26.87</v>
      </c>
      <c r="IH6">
        <v>-4.8689999999999998</v>
      </c>
      <c r="II6">
        <v>-0.155</v>
      </c>
      <c r="IJ6">
        <v>-0.30399999999999999</v>
      </c>
      <c r="IK6" s="1">
        <v>-12.957000000000001</v>
      </c>
      <c r="IL6" s="1">
        <v>-19.260999999999999</v>
      </c>
      <c r="IM6">
        <v>-10</v>
      </c>
      <c r="IN6">
        <v>-18.434999999999999</v>
      </c>
      <c r="IO6">
        <v>-4.0869999999999997</v>
      </c>
      <c r="IP6" s="188">
        <v>-10.348000000000001</v>
      </c>
      <c r="IQ6">
        <v>-3.391</v>
      </c>
      <c r="IR6">
        <v>15.957000000000001</v>
      </c>
      <c r="IS6">
        <v>19.521999999999998</v>
      </c>
      <c r="IT6">
        <v>2.4350000000000001</v>
      </c>
      <c r="IU6">
        <v>-3.2610000000000001</v>
      </c>
      <c r="IV6">
        <v>-1.304</v>
      </c>
      <c r="IW6">
        <v>-0.26100000000000001</v>
      </c>
      <c r="IX6">
        <v>-4.9130000000000003</v>
      </c>
      <c r="IY6">
        <v>2.5219999999999998</v>
      </c>
      <c r="IZ6">
        <v>1.0429999999999999</v>
      </c>
    </row>
    <row r="7" spans="1:260" x14ac:dyDescent="0.2">
      <c r="A7" t="s">
        <v>6</v>
      </c>
      <c r="B7" t="s">
        <v>283</v>
      </c>
      <c r="C7">
        <v>23</v>
      </c>
      <c r="D7">
        <v>39</v>
      </c>
      <c r="E7">
        <v>26.033999999999999</v>
      </c>
      <c r="F7">
        <v>106.374</v>
      </c>
      <c r="G7" s="1">
        <v>199.59100000000001</v>
      </c>
      <c r="H7">
        <v>1652.87</v>
      </c>
      <c r="I7">
        <v>1525.13</v>
      </c>
      <c r="J7">
        <v>12.696</v>
      </c>
      <c r="K7" s="1">
        <v>51.101999999999997</v>
      </c>
      <c r="L7">
        <v>213.261</v>
      </c>
      <c r="M7">
        <v>144.65199999999999</v>
      </c>
      <c r="N7">
        <v>357.91300000000001</v>
      </c>
      <c r="O7">
        <v>70.674999999999997</v>
      </c>
      <c r="P7">
        <v>63.262</v>
      </c>
      <c r="Q7">
        <v>81.605000000000004</v>
      </c>
      <c r="R7">
        <v>59.585000000000001</v>
      </c>
      <c r="S7">
        <v>5.6890000000000001</v>
      </c>
      <c r="T7">
        <v>53.609000000000002</v>
      </c>
      <c r="U7">
        <v>36.173999999999999</v>
      </c>
      <c r="V7">
        <v>74.153000000000006</v>
      </c>
      <c r="W7">
        <v>5802.5649999999996</v>
      </c>
      <c r="X7">
        <v>16.212</v>
      </c>
      <c r="Y7">
        <v>57.783000000000001</v>
      </c>
      <c r="Z7">
        <v>6.194</v>
      </c>
      <c r="AA7">
        <v>64.825999999999993</v>
      </c>
      <c r="AB7">
        <v>5.5209999999999999</v>
      </c>
      <c r="AC7" s="1">
        <v>-0.94699999999999995</v>
      </c>
      <c r="AD7">
        <v>0.67200000000000004</v>
      </c>
      <c r="AE7">
        <v>137.696</v>
      </c>
      <c r="AF7">
        <v>214.65199999999999</v>
      </c>
      <c r="AG7">
        <v>352.34800000000001</v>
      </c>
      <c r="AH7">
        <v>39.079000000000001</v>
      </c>
      <c r="AI7">
        <v>65.260999999999996</v>
      </c>
      <c r="AJ7">
        <v>89.087000000000003</v>
      </c>
      <c r="AK7">
        <v>15.565</v>
      </c>
      <c r="AL7">
        <v>21</v>
      </c>
      <c r="AM7">
        <v>68.087000000000003</v>
      </c>
      <c r="AN7">
        <v>82.391000000000005</v>
      </c>
      <c r="AO7">
        <v>57.042999999999999</v>
      </c>
      <c r="AP7">
        <v>9.8260000000000005</v>
      </c>
      <c r="AQ7">
        <v>23.696000000000002</v>
      </c>
      <c r="AR7">
        <v>114.652</v>
      </c>
      <c r="AS7">
        <v>12.609</v>
      </c>
      <c r="AT7">
        <v>26.652000000000001</v>
      </c>
      <c r="AU7">
        <v>39.261000000000003</v>
      </c>
      <c r="AV7">
        <v>45.738999999999997</v>
      </c>
      <c r="AW7" s="1">
        <v>73.099000000000004</v>
      </c>
      <c r="AX7">
        <v>90.087000000000003</v>
      </c>
      <c r="AY7">
        <v>10.565</v>
      </c>
      <c r="AZ7">
        <v>12.042999999999999</v>
      </c>
      <c r="BA7">
        <v>22.466000000000001</v>
      </c>
      <c r="BB7">
        <v>15.435</v>
      </c>
      <c r="BC7">
        <v>8.4350000000000005</v>
      </c>
      <c r="BD7">
        <v>34</v>
      </c>
      <c r="BE7">
        <v>7.1740000000000004</v>
      </c>
      <c r="BF7">
        <v>11.260999999999999</v>
      </c>
      <c r="BG7">
        <v>10.651999999999999</v>
      </c>
      <c r="BH7">
        <v>2.0430000000000001</v>
      </c>
      <c r="BI7">
        <v>24</v>
      </c>
      <c r="BJ7">
        <v>8.3040000000000003</v>
      </c>
      <c r="BK7" s="1">
        <v>46.92</v>
      </c>
      <c r="BL7" s="1">
        <v>21.006</v>
      </c>
      <c r="BM7" s="1">
        <v>40.875999999999998</v>
      </c>
      <c r="BN7">
        <v>44.768999999999998</v>
      </c>
      <c r="BO7">
        <v>21.609000000000002</v>
      </c>
      <c r="BP7">
        <v>12.522</v>
      </c>
      <c r="BQ7">
        <v>29.513999999999999</v>
      </c>
      <c r="BR7">
        <v>77.72</v>
      </c>
      <c r="BS7" s="1">
        <v>-1.806</v>
      </c>
      <c r="BT7">
        <v>3.2440000000000002</v>
      </c>
      <c r="BU7">
        <v>-7.4999999999999997E-2</v>
      </c>
      <c r="BV7">
        <v>3.54</v>
      </c>
      <c r="BW7">
        <v>1.9E-2</v>
      </c>
      <c r="BX7">
        <v>2.86</v>
      </c>
      <c r="BY7">
        <v>-0.19800000000000001</v>
      </c>
      <c r="BZ7">
        <v>3.2170000000000001</v>
      </c>
      <c r="CA7" s="26">
        <v>32.304000000000002</v>
      </c>
      <c r="CB7" s="26">
        <v>42.695999999999998</v>
      </c>
      <c r="CC7">
        <v>27.652000000000001</v>
      </c>
      <c r="CD7">
        <v>39.390999999999998</v>
      </c>
      <c r="CE7">
        <v>11.173999999999999</v>
      </c>
      <c r="CF7" s="1">
        <v>19.428999999999998</v>
      </c>
      <c r="CG7" s="1">
        <v>25.68</v>
      </c>
      <c r="CH7">
        <v>9.1120000000000001</v>
      </c>
      <c r="CI7">
        <v>32.415999999999997</v>
      </c>
      <c r="CJ7" s="1">
        <v>11.827999999999999</v>
      </c>
      <c r="CK7">
        <v>9.1300000000000008</v>
      </c>
      <c r="CL7">
        <v>22.856999999999999</v>
      </c>
      <c r="CM7">
        <v>63.13</v>
      </c>
      <c r="CN7" s="188">
        <v>11.651999999999999</v>
      </c>
      <c r="CO7" s="188">
        <v>272.21699999999998</v>
      </c>
      <c r="CP7">
        <v>127.565</v>
      </c>
      <c r="CQ7">
        <v>31.696000000000002</v>
      </c>
      <c r="CR7">
        <v>98.13</v>
      </c>
      <c r="CS7">
        <v>34.695999999999998</v>
      </c>
      <c r="CT7">
        <v>35.356999999999999</v>
      </c>
      <c r="CU7">
        <v>10.609</v>
      </c>
      <c r="CV7">
        <v>30.576000000000001</v>
      </c>
      <c r="CW7">
        <v>5.6959999999999997</v>
      </c>
      <c r="CX7">
        <v>21.739000000000001</v>
      </c>
      <c r="CY7">
        <v>19.826000000000001</v>
      </c>
      <c r="CZ7">
        <v>1.913</v>
      </c>
      <c r="DA7">
        <v>9.3040000000000003</v>
      </c>
      <c r="DB7">
        <v>77.102999999999994</v>
      </c>
      <c r="DC7">
        <v>5.0869999999999997</v>
      </c>
      <c r="DD7">
        <v>43.216999999999999</v>
      </c>
      <c r="DE7">
        <v>70.174000000000007</v>
      </c>
      <c r="DF7">
        <v>201.72200000000001</v>
      </c>
      <c r="DG7">
        <v>1647.3040000000001</v>
      </c>
      <c r="DH7">
        <v>1496.5650000000001</v>
      </c>
      <c r="DI7">
        <v>17.303999999999998</v>
      </c>
      <c r="DJ7">
        <v>203.65199999999999</v>
      </c>
      <c r="DK7">
        <v>149.696</v>
      </c>
      <c r="DL7">
        <v>353.34800000000001</v>
      </c>
      <c r="DM7">
        <v>73.040000000000006</v>
      </c>
      <c r="DN7">
        <v>66.994</v>
      </c>
      <c r="DO7">
        <v>81.266000000000005</v>
      </c>
      <c r="DP7">
        <v>5.5970000000000004</v>
      </c>
      <c r="DQ7">
        <v>48.783000000000001</v>
      </c>
      <c r="DR7">
        <v>41.826000000000001</v>
      </c>
      <c r="DS7">
        <v>78.021000000000001</v>
      </c>
      <c r="DT7">
        <v>5830.4350000000004</v>
      </c>
      <c r="DU7">
        <v>16.501000000000001</v>
      </c>
      <c r="DV7">
        <v>59.13</v>
      </c>
      <c r="DW7">
        <v>5.976</v>
      </c>
      <c r="DX7">
        <v>64.956999999999994</v>
      </c>
      <c r="DY7">
        <v>5.44</v>
      </c>
      <c r="DZ7" s="1">
        <v>-0.17100000000000001</v>
      </c>
      <c r="EA7">
        <v>-9.0999999999999998E-2</v>
      </c>
      <c r="EB7">
        <v>128.739</v>
      </c>
      <c r="EC7">
        <v>216.13</v>
      </c>
      <c r="ED7">
        <v>344.87</v>
      </c>
      <c r="EE7">
        <v>37.33</v>
      </c>
      <c r="EF7">
        <v>64.912999999999997</v>
      </c>
      <c r="EG7">
        <v>86.174000000000007</v>
      </c>
      <c r="EH7">
        <v>13.042999999999999</v>
      </c>
      <c r="EI7">
        <v>20.303999999999998</v>
      </c>
      <c r="EJ7">
        <v>65.87</v>
      </c>
      <c r="EK7">
        <v>79.825999999999993</v>
      </c>
      <c r="EL7">
        <v>55.435000000000002</v>
      </c>
      <c r="EM7">
        <v>8.4779999999999998</v>
      </c>
      <c r="EN7">
        <v>22.173999999999999</v>
      </c>
      <c r="EO7">
        <v>118.217</v>
      </c>
      <c r="EP7">
        <v>9.8699999999999992</v>
      </c>
      <c r="EQ7">
        <v>25.783000000000001</v>
      </c>
      <c r="ER7">
        <v>35.652000000000001</v>
      </c>
      <c r="ES7">
        <v>38.521999999999998</v>
      </c>
      <c r="ET7">
        <v>74.605000000000004</v>
      </c>
      <c r="EU7">
        <v>87.13</v>
      </c>
      <c r="EV7">
        <v>9.3040000000000003</v>
      </c>
      <c r="EW7">
        <v>11.348000000000001</v>
      </c>
      <c r="EX7">
        <v>23.262</v>
      </c>
      <c r="EY7">
        <v>15.87</v>
      </c>
      <c r="EZ7">
        <v>5.9130000000000003</v>
      </c>
      <c r="FA7">
        <v>11.913</v>
      </c>
      <c r="FB7">
        <v>9.4350000000000005</v>
      </c>
      <c r="FC7">
        <v>1.391</v>
      </c>
      <c r="FD7">
        <v>23.609000000000002</v>
      </c>
      <c r="FE7">
        <v>8.5649999999999995</v>
      </c>
      <c r="FF7">
        <v>50.46</v>
      </c>
      <c r="FG7">
        <v>24.420999999999999</v>
      </c>
      <c r="FH7">
        <v>43.761000000000003</v>
      </c>
      <c r="FI7">
        <v>48.396000000000001</v>
      </c>
      <c r="FJ7">
        <v>21.173999999999999</v>
      </c>
      <c r="FK7">
        <v>76.521000000000001</v>
      </c>
      <c r="FL7">
        <v>3.0009999999999999</v>
      </c>
      <c r="FM7">
        <v>3.2410000000000001</v>
      </c>
      <c r="FN7">
        <v>0.127</v>
      </c>
      <c r="FO7">
        <v>3.4660000000000002</v>
      </c>
      <c r="FP7">
        <v>0.09</v>
      </c>
      <c r="FQ7">
        <v>2.923</v>
      </c>
      <c r="FR7">
        <v>0.17899999999999999</v>
      </c>
      <c r="FS7">
        <v>4.7830000000000004</v>
      </c>
      <c r="FT7" s="26">
        <v>32.042999999999999</v>
      </c>
      <c r="FU7" s="26">
        <v>44.087000000000003</v>
      </c>
      <c r="FV7">
        <v>30.957000000000001</v>
      </c>
      <c r="FW7">
        <v>38.435000000000002</v>
      </c>
      <c r="FX7">
        <v>11.522</v>
      </c>
      <c r="FY7" s="1">
        <v>19.364000000000001</v>
      </c>
      <c r="FZ7">
        <v>22.001999999999999</v>
      </c>
      <c r="GA7" s="1">
        <v>8.5589999999999993</v>
      </c>
      <c r="GB7">
        <v>29.294</v>
      </c>
      <c r="GC7" s="1">
        <v>11.076000000000001</v>
      </c>
      <c r="GD7">
        <v>62.912999999999997</v>
      </c>
      <c r="GE7">
        <v>10.042999999999999</v>
      </c>
      <c r="GF7">
        <v>273.73899999999998</v>
      </c>
      <c r="GG7">
        <v>137.60900000000001</v>
      </c>
      <c r="GH7">
        <v>32.390999999999998</v>
      </c>
      <c r="GI7">
        <v>38.652000000000001</v>
      </c>
      <c r="GJ7">
        <v>39.353999999999999</v>
      </c>
      <c r="GK7">
        <v>9.4350000000000005</v>
      </c>
      <c r="GL7">
        <v>24.408999999999999</v>
      </c>
      <c r="GM7">
        <v>2.6960000000000002</v>
      </c>
      <c r="GN7">
        <v>10.651999999999999</v>
      </c>
      <c r="GO7">
        <v>95.918000000000006</v>
      </c>
      <c r="GP7">
        <v>5.609</v>
      </c>
      <c r="GQ7">
        <v>46.304000000000002</v>
      </c>
      <c r="GR7">
        <v>70.174000000000007</v>
      </c>
      <c r="GS7">
        <v>-2.13</v>
      </c>
      <c r="GT7">
        <v>5.5650000000000004</v>
      </c>
      <c r="GU7">
        <v>28.565000000000001</v>
      </c>
      <c r="GV7">
        <v>-4.609</v>
      </c>
      <c r="GW7">
        <v>9.609</v>
      </c>
      <c r="GX7">
        <v>-5.0430000000000001</v>
      </c>
      <c r="GY7">
        <v>4.5650000000000004</v>
      </c>
      <c r="GZ7">
        <v>4.8259999999999996</v>
      </c>
      <c r="HA7">
        <v>-27.87</v>
      </c>
      <c r="HB7">
        <v>-1.3480000000000001</v>
      </c>
      <c r="HC7">
        <v>-0.13</v>
      </c>
      <c r="HD7">
        <v>-0.77500000000000002</v>
      </c>
      <c r="HE7">
        <v>0.76300000000000001</v>
      </c>
      <c r="HF7">
        <v>8.9570000000000007</v>
      </c>
      <c r="HG7">
        <v>-1.478</v>
      </c>
      <c r="HH7">
        <v>7.4779999999999998</v>
      </c>
      <c r="HI7">
        <v>0.34799999999999998</v>
      </c>
      <c r="HJ7" s="1">
        <v>2.9129999999999998</v>
      </c>
      <c r="HK7">
        <v>2.5219999999999998</v>
      </c>
      <c r="HL7">
        <v>0.69599999999999995</v>
      </c>
      <c r="HM7">
        <v>2.2170000000000001</v>
      </c>
      <c r="HN7" s="1">
        <v>2.5649999999999999</v>
      </c>
      <c r="HO7">
        <v>1.609</v>
      </c>
      <c r="HP7">
        <v>1.3480000000000001</v>
      </c>
      <c r="HQ7">
        <v>1.522</v>
      </c>
      <c r="HR7">
        <v>-3.5649999999999999</v>
      </c>
      <c r="HS7">
        <v>2.7389999999999999</v>
      </c>
      <c r="HT7">
        <v>0.87</v>
      </c>
      <c r="HU7" s="1">
        <v>3.609</v>
      </c>
      <c r="HV7">
        <v>7.2169999999999996</v>
      </c>
      <c r="HW7">
        <v>2.9569999999999999</v>
      </c>
      <c r="HX7">
        <v>1.2609999999999999</v>
      </c>
      <c r="HY7">
        <v>0.69599999999999995</v>
      </c>
      <c r="HZ7">
        <v>-0.435</v>
      </c>
      <c r="IA7">
        <v>2.5219999999999998</v>
      </c>
      <c r="IB7">
        <v>-0.65200000000000002</v>
      </c>
      <c r="IC7">
        <v>1.2170000000000001</v>
      </c>
      <c r="ID7">
        <v>0.39100000000000001</v>
      </c>
      <c r="IE7">
        <v>-0.26100000000000001</v>
      </c>
      <c r="IF7">
        <v>0.435</v>
      </c>
      <c r="IG7">
        <v>1.1990000000000001</v>
      </c>
      <c r="IH7">
        <v>-4.8079999999999998</v>
      </c>
      <c r="II7">
        <v>3.0000000000000001E-3</v>
      </c>
      <c r="IJ7">
        <v>-1.5649999999999999</v>
      </c>
      <c r="IK7" s="1">
        <v>0.26100000000000001</v>
      </c>
      <c r="IL7" s="1">
        <v>-1.391</v>
      </c>
      <c r="IM7">
        <v>-3.3039999999999998</v>
      </c>
      <c r="IN7">
        <v>0.95699999999999996</v>
      </c>
      <c r="IO7">
        <v>-0.34799999999999998</v>
      </c>
      <c r="IP7" s="188">
        <v>0.217</v>
      </c>
      <c r="IQ7">
        <v>1.609</v>
      </c>
      <c r="IR7">
        <v>-1.522</v>
      </c>
      <c r="IS7">
        <v>-10.042999999999999</v>
      </c>
      <c r="IT7">
        <v>-0.69599999999999995</v>
      </c>
      <c r="IU7">
        <v>-3.9569999999999999</v>
      </c>
      <c r="IV7">
        <v>1.1739999999999999</v>
      </c>
      <c r="IW7">
        <v>3</v>
      </c>
      <c r="IX7">
        <v>-0.52200000000000002</v>
      </c>
      <c r="IY7">
        <v>-3.0870000000000002</v>
      </c>
      <c r="IZ7">
        <v>0</v>
      </c>
    </row>
    <row r="8" spans="1:260" x14ac:dyDescent="0.2">
      <c r="A8" t="s">
        <v>7</v>
      </c>
      <c r="B8" t="s">
        <v>284</v>
      </c>
      <c r="C8">
        <v>23</v>
      </c>
      <c r="D8">
        <v>44</v>
      </c>
      <c r="E8">
        <v>24.806000000000001</v>
      </c>
      <c r="F8">
        <v>88.652000000000001</v>
      </c>
      <c r="G8" s="1">
        <v>184.339</v>
      </c>
      <c r="H8">
        <v>1568.7829999999999</v>
      </c>
      <c r="I8">
        <v>1501.3040000000001</v>
      </c>
      <c r="J8">
        <v>9.8260000000000005</v>
      </c>
      <c r="K8" s="1">
        <v>46.881999999999998</v>
      </c>
      <c r="L8">
        <v>203.435</v>
      </c>
      <c r="M8">
        <v>164.91300000000001</v>
      </c>
      <c r="N8">
        <v>368.34800000000001</v>
      </c>
      <c r="O8">
        <v>73.796000000000006</v>
      </c>
      <c r="P8">
        <v>65.590999999999994</v>
      </c>
      <c r="Q8">
        <v>83.918000000000006</v>
      </c>
      <c r="R8">
        <v>55.228999999999999</v>
      </c>
      <c r="S8">
        <v>6.86</v>
      </c>
      <c r="T8">
        <v>46.783000000000001</v>
      </c>
      <c r="U8">
        <v>39.609000000000002</v>
      </c>
      <c r="V8">
        <v>72.59</v>
      </c>
      <c r="W8">
        <v>5510.13</v>
      </c>
      <c r="X8">
        <v>14.959</v>
      </c>
      <c r="Y8">
        <v>58.390999999999998</v>
      </c>
      <c r="Z8">
        <v>6.3079999999999998</v>
      </c>
      <c r="AA8">
        <v>65.347999999999999</v>
      </c>
      <c r="AB8">
        <v>5.6369999999999996</v>
      </c>
      <c r="AC8" s="1">
        <v>-2.2850000000000001</v>
      </c>
      <c r="AD8">
        <v>0.17199999999999999</v>
      </c>
      <c r="AE8">
        <v>125.82599999999999</v>
      </c>
      <c r="AF8">
        <v>232.304</v>
      </c>
      <c r="AG8">
        <v>358.13</v>
      </c>
      <c r="AH8">
        <v>35.134</v>
      </c>
      <c r="AI8">
        <v>62.738999999999997</v>
      </c>
      <c r="AJ8">
        <v>84.608999999999995</v>
      </c>
      <c r="AK8">
        <v>13</v>
      </c>
      <c r="AL8">
        <v>17.957000000000001</v>
      </c>
      <c r="AM8">
        <v>66.652000000000001</v>
      </c>
      <c r="AN8">
        <v>80.304000000000002</v>
      </c>
      <c r="AO8">
        <v>56.826000000000001</v>
      </c>
      <c r="AP8">
        <v>9.3480000000000008</v>
      </c>
      <c r="AQ8">
        <v>20.260999999999999</v>
      </c>
      <c r="AR8">
        <v>135.04300000000001</v>
      </c>
      <c r="AS8">
        <v>10.478</v>
      </c>
      <c r="AT8">
        <v>23.609000000000002</v>
      </c>
      <c r="AU8">
        <v>34.087000000000003</v>
      </c>
      <c r="AV8">
        <v>37.347999999999999</v>
      </c>
      <c r="AW8" s="1">
        <v>74.504999999999995</v>
      </c>
      <c r="AX8">
        <v>87.522000000000006</v>
      </c>
      <c r="AY8">
        <v>8.5220000000000002</v>
      </c>
      <c r="AZ8">
        <v>9.9570000000000007</v>
      </c>
      <c r="BA8">
        <v>21.283000000000001</v>
      </c>
      <c r="BB8">
        <v>13.304</v>
      </c>
      <c r="BC8">
        <v>7.4779999999999998</v>
      </c>
      <c r="BD8">
        <v>32</v>
      </c>
      <c r="BE8">
        <v>6.609</v>
      </c>
      <c r="BF8">
        <v>9.5649999999999995</v>
      </c>
      <c r="BG8">
        <v>9.3480000000000008</v>
      </c>
      <c r="BH8">
        <v>2.2170000000000001</v>
      </c>
      <c r="BI8">
        <v>20.652000000000001</v>
      </c>
      <c r="BJ8">
        <v>6.609</v>
      </c>
      <c r="BK8" s="1">
        <v>46.316000000000003</v>
      </c>
      <c r="BL8" s="1">
        <v>20.446000000000002</v>
      </c>
      <c r="BM8" s="1">
        <v>40.427999999999997</v>
      </c>
      <c r="BN8">
        <v>44.145000000000003</v>
      </c>
      <c r="BO8">
        <v>18.609000000000002</v>
      </c>
      <c r="BP8">
        <v>10.609</v>
      </c>
      <c r="BQ8">
        <v>24.18</v>
      </c>
      <c r="BR8">
        <v>65.950999999999993</v>
      </c>
      <c r="BS8" s="1">
        <v>-1.429</v>
      </c>
      <c r="BT8">
        <v>3.1930000000000001</v>
      </c>
      <c r="BU8">
        <v>-6.9000000000000006E-2</v>
      </c>
      <c r="BV8">
        <v>3.4660000000000002</v>
      </c>
      <c r="BW8">
        <v>-0.13400000000000001</v>
      </c>
      <c r="BX8">
        <v>2.8580000000000001</v>
      </c>
      <c r="BY8">
        <v>0.01</v>
      </c>
      <c r="BZ8">
        <v>2.9569999999999999</v>
      </c>
      <c r="CA8" s="26">
        <v>26.826000000000001</v>
      </c>
      <c r="CB8" s="26">
        <v>36.957000000000001</v>
      </c>
      <c r="CC8">
        <v>26.087</v>
      </c>
      <c r="CD8">
        <v>31.521999999999998</v>
      </c>
      <c r="CE8">
        <v>9.1300000000000008</v>
      </c>
      <c r="CF8" s="1">
        <v>17.542999999999999</v>
      </c>
      <c r="CG8" s="1">
        <v>20.042000000000002</v>
      </c>
      <c r="CH8">
        <v>7.6349999999999998</v>
      </c>
      <c r="CI8">
        <v>28.085999999999999</v>
      </c>
      <c r="CJ8" s="1">
        <v>10.391999999999999</v>
      </c>
      <c r="CK8">
        <v>11.609</v>
      </c>
      <c r="CL8">
        <v>26.591999999999999</v>
      </c>
      <c r="CM8">
        <v>57.478000000000002</v>
      </c>
      <c r="CN8" s="188">
        <v>8.7829999999999995</v>
      </c>
      <c r="CO8" s="188">
        <v>272.47800000000001</v>
      </c>
      <c r="CP8">
        <v>131.435</v>
      </c>
      <c r="CQ8">
        <v>27.652000000000001</v>
      </c>
      <c r="CR8">
        <v>90.739000000000004</v>
      </c>
      <c r="CS8">
        <v>37.652000000000001</v>
      </c>
      <c r="CT8">
        <v>41.494999999999997</v>
      </c>
      <c r="CU8">
        <v>10.304</v>
      </c>
      <c r="CV8">
        <v>27.367000000000001</v>
      </c>
      <c r="CW8">
        <v>1.609</v>
      </c>
      <c r="CX8">
        <v>20.13</v>
      </c>
      <c r="CY8">
        <v>17.913</v>
      </c>
      <c r="CZ8">
        <v>2.2170000000000001</v>
      </c>
      <c r="DA8">
        <v>11.173999999999999</v>
      </c>
      <c r="DB8">
        <v>90.272000000000006</v>
      </c>
      <c r="DC8">
        <v>8.391</v>
      </c>
      <c r="DD8">
        <v>37.564999999999998</v>
      </c>
      <c r="DE8">
        <v>68.174000000000007</v>
      </c>
      <c r="DF8">
        <v>213.435</v>
      </c>
      <c r="DG8">
        <v>1731.348</v>
      </c>
      <c r="DH8">
        <v>1598.3910000000001</v>
      </c>
      <c r="DI8">
        <v>20.173999999999999</v>
      </c>
      <c r="DJ8">
        <v>222.21700000000001</v>
      </c>
      <c r="DK8">
        <v>154.39099999999999</v>
      </c>
      <c r="DL8">
        <v>376.60899999999998</v>
      </c>
      <c r="DM8">
        <v>74.820999999999998</v>
      </c>
      <c r="DN8">
        <v>69.555999999999997</v>
      </c>
      <c r="DO8">
        <v>82.399000000000001</v>
      </c>
      <c r="DP8">
        <v>6.5519999999999996</v>
      </c>
      <c r="DQ8">
        <v>54.564999999999998</v>
      </c>
      <c r="DR8">
        <v>36.783000000000001</v>
      </c>
      <c r="DS8">
        <v>78.625</v>
      </c>
      <c r="DT8">
        <v>5985.2610000000004</v>
      </c>
      <c r="DU8">
        <v>15.893000000000001</v>
      </c>
      <c r="DV8">
        <v>58.042999999999999</v>
      </c>
      <c r="DW8">
        <v>6.4880000000000004</v>
      </c>
      <c r="DX8">
        <v>62.564999999999998</v>
      </c>
      <c r="DY8">
        <v>6.0190000000000001</v>
      </c>
      <c r="DZ8" s="1">
        <v>3.2839999999999998</v>
      </c>
      <c r="EA8">
        <v>4.5720000000000001</v>
      </c>
      <c r="EB8">
        <v>127.47799999999999</v>
      </c>
      <c r="EC8">
        <v>242.91300000000001</v>
      </c>
      <c r="ED8">
        <v>370.39100000000002</v>
      </c>
      <c r="EE8">
        <v>34.417000000000002</v>
      </c>
      <c r="EF8">
        <v>65.435000000000002</v>
      </c>
      <c r="EG8">
        <v>83.043000000000006</v>
      </c>
      <c r="EH8">
        <v>14.651999999999999</v>
      </c>
      <c r="EI8">
        <v>18.565000000000001</v>
      </c>
      <c r="EJ8">
        <v>64.477999999999994</v>
      </c>
      <c r="EK8">
        <v>79.783000000000001</v>
      </c>
      <c r="EL8">
        <v>55.435000000000002</v>
      </c>
      <c r="EM8">
        <v>10.651999999999999</v>
      </c>
      <c r="EN8">
        <v>21.521999999999998</v>
      </c>
      <c r="EO8">
        <v>123.913</v>
      </c>
      <c r="EP8">
        <v>12</v>
      </c>
      <c r="EQ8">
        <v>23.260999999999999</v>
      </c>
      <c r="ER8">
        <v>35.261000000000003</v>
      </c>
      <c r="ES8">
        <v>40.304000000000002</v>
      </c>
      <c r="ET8">
        <v>73.462999999999994</v>
      </c>
      <c r="EU8">
        <v>106.60899999999999</v>
      </c>
      <c r="EV8">
        <v>10.565</v>
      </c>
      <c r="EW8">
        <v>14.651999999999999</v>
      </c>
      <c r="EX8">
        <v>26.853000000000002</v>
      </c>
      <c r="EY8">
        <v>16.87</v>
      </c>
      <c r="EZ8">
        <v>10.609</v>
      </c>
      <c r="FA8">
        <v>14.087</v>
      </c>
      <c r="FB8">
        <v>11.522</v>
      </c>
      <c r="FC8">
        <v>1.87</v>
      </c>
      <c r="FD8">
        <v>28.347999999999999</v>
      </c>
      <c r="FE8">
        <v>11.042999999999999</v>
      </c>
      <c r="FF8">
        <v>49.692999999999998</v>
      </c>
      <c r="FG8">
        <v>25.817</v>
      </c>
      <c r="FH8">
        <v>46.932000000000002</v>
      </c>
      <c r="FI8">
        <v>51.951999999999998</v>
      </c>
      <c r="FJ8">
        <v>25.303999999999998</v>
      </c>
      <c r="FK8">
        <v>89.564999999999998</v>
      </c>
      <c r="FL8">
        <v>4.609</v>
      </c>
      <c r="FM8">
        <v>3.16</v>
      </c>
      <c r="FN8">
        <v>0.16300000000000001</v>
      </c>
      <c r="FO8">
        <v>3.36</v>
      </c>
      <c r="FP8">
        <v>0.24</v>
      </c>
      <c r="FQ8">
        <v>2.8929999999999998</v>
      </c>
      <c r="FR8">
        <v>0.06</v>
      </c>
      <c r="FS8">
        <v>5.0430000000000001</v>
      </c>
      <c r="FT8" s="26">
        <v>31.652000000000001</v>
      </c>
      <c r="FU8" s="26">
        <v>59.347999999999999</v>
      </c>
      <c r="FV8">
        <v>41.738999999999997</v>
      </c>
      <c r="FW8">
        <v>43.912999999999997</v>
      </c>
      <c r="FX8">
        <v>10.391</v>
      </c>
      <c r="FY8" s="1">
        <v>23.324000000000002</v>
      </c>
      <c r="FZ8">
        <v>30.178000000000001</v>
      </c>
      <c r="GA8" s="1">
        <v>13.372999999999999</v>
      </c>
      <c r="GB8">
        <v>36.61</v>
      </c>
      <c r="GC8" s="1">
        <v>15.954000000000001</v>
      </c>
      <c r="GD8">
        <v>53.695999999999998</v>
      </c>
      <c r="GE8">
        <v>10.217000000000001</v>
      </c>
      <c r="GF8">
        <v>269.04300000000001</v>
      </c>
      <c r="GG8">
        <v>120.696</v>
      </c>
      <c r="GH8">
        <v>29.609000000000002</v>
      </c>
      <c r="GI8">
        <v>36.652000000000001</v>
      </c>
      <c r="GJ8">
        <v>40.374000000000002</v>
      </c>
      <c r="GK8">
        <v>11.696</v>
      </c>
      <c r="GL8">
        <v>31.91</v>
      </c>
      <c r="GM8">
        <v>3.4350000000000001</v>
      </c>
      <c r="GN8">
        <v>9.2170000000000005</v>
      </c>
      <c r="GO8">
        <v>91.037999999999997</v>
      </c>
      <c r="GP8">
        <v>7.0430000000000001</v>
      </c>
      <c r="GQ8">
        <v>42.13</v>
      </c>
      <c r="GR8">
        <v>70.260999999999996</v>
      </c>
      <c r="GS8">
        <v>-29.096</v>
      </c>
      <c r="GT8">
        <v>-162.565</v>
      </c>
      <c r="GU8">
        <v>-97.087000000000003</v>
      </c>
      <c r="GV8">
        <v>-10.348000000000001</v>
      </c>
      <c r="GW8">
        <v>-18.783000000000001</v>
      </c>
      <c r="GX8">
        <v>10.522</v>
      </c>
      <c r="GY8">
        <v>-8.2609999999999992</v>
      </c>
      <c r="GZ8">
        <v>-7.7830000000000004</v>
      </c>
      <c r="HA8">
        <v>-475.13</v>
      </c>
      <c r="HB8">
        <v>0.34799999999999998</v>
      </c>
      <c r="HC8">
        <v>2.7829999999999999</v>
      </c>
      <c r="HD8">
        <v>-5.569</v>
      </c>
      <c r="HE8">
        <v>-4.4000000000000004</v>
      </c>
      <c r="HF8">
        <v>-1.6519999999999999</v>
      </c>
      <c r="HG8">
        <v>-10.609</v>
      </c>
      <c r="HH8">
        <v>-12.260999999999999</v>
      </c>
      <c r="HI8">
        <v>-2.6960000000000002</v>
      </c>
      <c r="HJ8" s="1">
        <v>1.5649999999999999</v>
      </c>
      <c r="HK8">
        <v>-1.6519999999999999</v>
      </c>
      <c r="HL8">
        <v>-0.60899999999999999</v>
      </c>
      <c r="HM8">
        <v>2.1739999999999999</v>
      </c>
      <c r="HN8" s="1">
        <v>0.52200000000000002</v>
      </c>
      <c r="HO8">
        <v>1.391</v>
      </c>
      <c r="HP8">
        <v>-1.304</v>
      </c>
      <c r="HQ8">
        <v>-1.2609999999999999</v>
      </c>
      <c r="HR8">
        <v>11.13</v>
      </c>
      <c r="HS8">
        <v>-1.522</v>
      </c>
      <c r="HT8">
        <v>0.34799999999999998</v>
      </c>
      <c r="HU8" s="1">
        <v>-1.1739999999999999</v>
      </c>
      <c r="HV8">
        <v>-2.9569999999999999</v>
      </c>
      <c r="HW8">
        <v>-19.087</v>
      </c>
      <c r="HX8">
        <v>-2.0430000000000001</v>
      </c>
      <c r="HY8">
        <v>-4.6959999999999997</v>
      </c>
      <c r="HZ8">
        <v>-3.5649999999999999</v>
      </c>
      <c r="IA8">
        <v>-3.13</v>
      </c>
      <c r="IB8">
        <v>-4.5220000000000002</v>
      </c>
      <c r="IC8">
        <v>-2.1739999999999999</v>
      </c>
      <c r="ID8">
        <v>-7.6959999999999997</v>
      </c>
      <c r="IE8">
        <v>-4.4349999999999996</v>
      </c>
      <c r="IF8">
        <v>-6.6959999999999997</v>
      </c>
      <c r="IG8">
        <v>-23.614000000000001</v>
      </c>
      <c r="IH8">
        <v>-6.0380000000000003</v>
      </c>
      <c r="II8">
        <v>3.4000000000000002E-2</v>
      </c>
      <c r="IJ8">
        <v>-2.0870000000000002</v>
      </c>
      <c r="IK8" s="1">
        <v>-4.8259999999999996</v>
      </c>
      <c r="IL8" s="1">
        <v>-22.390999999999998</v>
      </c>
      <c r="IM8">
        <v>-15.651999999999999</v>
      </c>
      <c r="IN8">
        <v>-12.391</v>
      </c>
      <c r="IO8">
        <v>-1.2609999999999999</v>
      </c>
      <c r="IP8" s="188">
        <v>3.7829999999999999</v>
      </c>
      <c r="IQ8">
        <v>-1.4350000000000001</v>
      </c>
      <c r="IR8">
        <v>3.4350000000000001</v>
      </c>
      <c r="IS8">
        <v>10.739000000000001</v>
      </c>
      <c r="IT8">
        <v>-1.9570000000000001</v>
      </c>
      <c r="IU8">
        <v>1</v>
      </c>
      <c r="IV8">
        <v>-1.391</v>
      </c>
      <c r="IW8">
        <v>-1.8260000000000001</v>
      </c>
      <c r="IX8">
        <v>1.3480000000000001</v>
      </c>
      <c r="IY8">
        <v>-4.5650000000000004</v>
      </c>
      <c r="IZ8">
        <v>-2.0870000000000002</v>
      </c>
    </row>
    <row r="9" spans="1:260" x14ac:dyDescent="0.2">
      <c r="A9" t="s">
        <v>8</v>
      </c>
      <c r="B9" t="s">
        <v>285</v>
      </c>
      <c r="C9">
        <v>24</v>
      </c>
      <c r="D9">
        <v>34</v>
      </c>
      <c r="E9">
        <v>24.893999999999998</v>
      </c>
      <c r="F9">
        <v>86.450999999999993</v>
      </c>
      <c r="G9" s="1">
        <v>203.59200000000001</v>
      </c>
      <c r="H9">
        <v>1647.75</v>
      </c>
      <c r="I9">
        <v>1428.1669999999999</v>
      </c>
      <c r="J9">
        <v>17.707999999999998</v>
      </c>
      <c r="K9" s="1">
        <v>49.844000000000001</v>
      </c>
      <c r="L9">
        <v>192.875</v>
      </c>
      <c r="M9">
        <v>147.792</v>
      </c>
      <c r="N9">
        <v>340.66699999999997</v>
      </c>
      <c r="O9">
        <v>73.043000000000006</v>
      </c>
      <c r="P9">
        <v>66.126999999999995</v>
      </c>
      <c r="Q9">
        <v>82.069000000000003</v>
      </c>
      <c r="R9">
        <v>56.616999999999997</v>
      </c>
      <c r="S9">
        <v>5.2480000000000002</v>
      </c>
      <c r="T9">
        <v>52.542000000000002</v>
      </c>
      <c r="U9">
        <v>36.957999999999998</v>
      </c>
      <c r="V9">
        <v>75.296999999999997</v>
      </c>
      <c r="W9">
        <v>5793.0829999999996</v>
      </c>
      <c r="X9">
        <v>17.004999999999999</v>
      </c>
      <c r="Y9">
        <v>54.332999999999998</v>
      </c>
      <c r="Z9">
        <v>6.27</v>
      </c>
      <c r="AA9">
        <v>63.25</v>
      </c>
      <c r="AB9">
        <v>5.3860000000000001</v>
      </c>
      <c r="AC9" s="1">
        <v>-0.34699999999999998</v>
      </c>
      <c r="AD9">
        <v>-1.2929999999999999</v>
      </c>
      <c r="AE9">
        <v>132.583</v>
      </c>
      <c r="AF9">
        <v>202.833</v>
      </c>
      <c r="AG9">
        <v>335.41699999999997</v>
      </c>
      <c r="AH9">
        <v>39.527999999999999</v>
      </c>
      <c r="AI9">
        <v>63.25</v>
      </c>
      <c r="AJ9">
        <v>87.375</v>
      </c>
      <c r="AK9">
        <v>14</v>
      </c>
      <c r="AL9">
        <v>22.5</v>
      </c>
      <c r="AM9">
        <v>64.875</v>
      </c>
      <c r="AN9">
        <v>80.167000000000002</v>
      </c>
      <c r="AO9">
        <v>56.167000000000002</v>
      </c>
      <c r="AP9">
        <v>11.542</v>
      </c>
      <c r="AQ9">
        <v>20.125</v>
      </c>
      <c r="AR9">
        <v>117.583</v>
      </c>
      <c r="AS9">
        <v>12.625</v>
      </c>
      <c r="AT9">
        <v>25.875</v>
      </c>
      <c r="AU9">
        <v>38.5</v>
      </c>
      <c r="AV9">
        <v>41.582999999999998</v>
      </c>
      <c r="AW9" s="1">
        <v>75.852000000000004</v>
      </c>
      <c r="AX9">
        <v>76.75</v>
      </c>
      <c r="AY9">
        <v>9.7919999999999998</v>
      </c>
      <c r="AZ9">
        <v>10.125</v>
      </c>
      <c r="BA9">
        <v>19.27</v>
      </c>
      <c r="BB9">
        <v>13.917</v>
      </c>
      <c r="BC9">
        <v>7.2919999999999998</v>
      </c>
      <c r="BD9">
        <v>26</v>
      </c>
      <c r="BE9">
        <v>7.7080000000000002</v>
      </c>
      <c r="BF9">
        <v>12.5</v>
      </c>
      <c r="BG9">
        <v>10.708</v>
      </c>
      <c r="BH9">
        <v>2.375</v>
      </c>
      <c r="BI9">
        <v>25.542000000000002</v>
      </c>
      <c r="BJ9">
        <v>9.0830000000000002</v>
      </c>
      <c r="BK9" s="1">
        <v>48.94</v>
      </c>
      <c r="BL9" s="1">
        <v>23.791</v>
      </c>
      <c r="BM9" s="1">
        <v>44.170999999999999</v>
      </c>
      <c r="BN9">
        <v>48.612000000000002</v>
      </c>
      <c r="BO9">
        <v>23</v>
      </c>
      <c r="BP9">
        <v>11.208</v>
      </c>
      <c r="BQ9">
        <v>27.881</v>
      </c>
      <c r="BR9">
        <v>83.391000000000005</v>
      </c>
      <c r="BS9" s="1">
        <v>-5.7000000000000002E-2</v>
      </c>
      <c r="BT9">
        <v>3.2650000000000001</v>
      </c>
      <c r="BU9">
        <v>-2E-3</v>
      </c>
      <c r="BV9">
        <v>3.5840000000000001</v>
      </c>
      <c r="BW9">
        <v>-3.4000000000000002E-2</v>
      </c>
      <c r="BX9">
        <v>2.9169999999999998</v>
      </c>
      <c r="BY9">
        <v>3.2000000000000001E-2</v>
      </c>
      <c r="BZ9">
        <v>4.3330000000000002</v>
      </c>
      <c r="CA9" s="26">
        <v>33.542000000000002</v>
      </c>
      <c r="CB9" s="26">
        <v>47.832999999999998</v>
      </c>
      <c r="CC9">
        <v>35.582999999999998</v>
      </c>
      <c r="CD9">
        <v>38.082999999999998</v>
      </c>
      <c r="CE9">
        <v>12.042</v>
      </c>
      <c r="CF9" s="1">
        <v>21.140999999999998</v>
      </c>
      <c r="CG9" s="1">
        <v>21.099</v>
      </c>
      <c r="CH9">
        <v>10.121</v>
      </c>
      <c r="CI9">
        <v>31.318000000000001</v>
      </c>
      <c r="CJ9" s="1">
        <v>13.673999999999999</v>
      </c>
      <c r="CK9">
        <v>10.458</v>
      </c>
      <c r="CL9">
        <v>31.076000000000001</v>
      </c>
      <c r="CM9">
        <v>60.667000000000002</v>
      </c>
      <c r="CN9" s="188">
        <v>10.292</v>
      </c>
      <c r="CO9" s="188">
        <v>262.25</v>
      </c>
      <c r="CP9">
        <v>126.042</v>
      </c>
      <c r="CQ9">
        <v>32.792000000000002</v>
      </c>
      <c r="CR9">
        <v>96.707999999999998</v>
      </c>
      <c r="CS9">
        <v>40.957999999999998</v>
      </c>
      <c r="CT9">
        <v>42.351999999999997</v>
      </c>
      <c r="CU9">
        <v>12</v>
      </c>
      <c r="CV9">
        <v>29.297999999999998</v>
      </c>
      <c r="CW9">
        <v>2.5</v>
      </c>
      <c r="CX9">
        <v>19.625</v>
      </c>
      <c r="CY9">
        <v>20.957999999999998</v>
      </c>
      <c r="CZ9">
        <v>-1.333</v>
      </c>
      <c r="DA9">
        <v>9.7080000000000002</v>
      </c>
      <c r="DB9">
        <v>96.137</v>
      </c>
      <c r="DC9">
        <v>6.9169999999999998</v>
      </c>
      <c r="DD9">
        <v>45.125</v>
      </c>
      <c r="DE9">
        <v>69.832999999999998</v>
      </c>
      <c r="DF9">
        <v>195.90799999999999</v>
      </c>
      <c r="DG9">
        <v>1652.125</v>
      </c>
      <c r="DH9">
        <v>1508.2919999999999</v>
      </c>
      <c r="DI9">
        <v>12.292</v>
      </c>
      <c r="DJ9">
        <v>209.083</v>
      </c>
      <c r="DK9">
        <v>141.292</v>
      </c>
      <c r="DL9">
        <v>350.375</v>
      </c>
      <c r="DM9">
        <v>71.209000000000003</v>
      </c>
      <c r="DN9">
        <v>65.126000000000005</v>
      </c>
      <c r="DO9">
        <v>80.212000000000003</v>
      </c>
      <c r="DP9">
        <v>5.7750000000000004</v>
      </c>
      <c r="DQ9">
        <v>49.082999999999998</v>
      </c>
      <c r="DR9">
        <v>39.167000000000002</v>
      </c>
      <c r="DS9">
        <v>74.543999999999997</v>
      </c>
      <c r="DT9">
        <v>5712.9579999999996</v>
      </c>
      <c r="DU9">
        <v>16.305</v>
      </c>
      <c r="DV9">
        <v>57.292000000000002</v>
      </c>
      <c r="DW9">
        <v>6.1159999999999997</v>
      </c>
      <c r="DX9">
        <v>62.957999999999998</v>
      </c>
      <c r="DY9">
        <v>5.5650000000000004</v>
      </c>
      <c r="DZ9" s="1">
        <v>-0.44600000000000001</v>
      </c>
      <c r="EA9">
        <v>8.3000000000000004E-2</v>
      </c>
      <c r="EB9">
        <v>133.625</v>
      </c>
      <c r="EC9">
        <v>209.333</v>
      </c>
      <c r="ED9">
        <v>342.95800000000003</v>
      </c>
      <c r="EE9">
        <v>38.962000000000003</v>
      </c>
      <c r="EF9">
        <v>63.417000000000002</v>
      </c>
      <c r="EG9">
        <v>89.667000000000002</v>
      </c>
      <c r="EH9">
        <v>15.958</v>
      </c>
      <c r="EI9">
        <v>23.707999999999998</v>
      </c>
      <c r="EJ9">
        <v>66</v>
      </c>
      <c r="EK9">
        <v>82.082999999999998</v>
      </c>
      <c r="EL9">
        <v>57.5</v>
      </c>
      <c r="EM9">
        <v>9.5830000000000002</v>
      </c>
      <c r="EN9">
        <v>23.417000000000002</v>
      </c>
      <c r="EO9">
        <v>110.042</v>
      </c>
      <c r="EP9">
        <v>11.375</v>
      </c>
      <c r="EQ9">
        <v>25.75</v>
      </c>
      <c r="ER9">
        <v>37.125</v>
      </c>
      <c r="ES9">
        <v>41.917000000000002</v>
      </c>
      <c r="ET9">
        <v>73.956000000000003</v>
      </c>
      <c r="EU9">
        <v>87.167000000000002</v>
      </c>
      <c r="EV9">
        <v>8.4580000000000002</v>
      </c>
      <c r="EW9">
        <v>10.208</v>
      </c>
      <c r="EX9">
        <v>20.797999999999998</v>
      </c>
      <c r="EY9">
        <v>13.083</v>
      </c>
      <c r="EZ9">
        <v>8.25</v>
      </c>
      <c r="FA9">
        <v>11.5</v>
      </c>
      <c r="FB9">
        <v>9.9580000000000002</v>
      </c>
      <c r="FC9">
        <v>2.0830000000000002</v>
      </c>
      <c r="FD9">
        <v>23.417000000000002</v>
      </c>
      <c r="FE9">
        <v>8</v>
      </c>
      <c r="FF9">
        <v>49.11</v>
      </c>
      <c r="FG9">
        <v>23.43</v>
      </c>
      <c r="FH9">
        <v>43.718000000000004</v>
      </c>
      <c r="FI9">
        <v>47.707999999999998</v>
      </c>
      <c r="FJ9">
        <v>21.332999999999998</v>
      </c>
      <c r="FK9">
        <v>75.442999999999998</v>
      </c>
      <c r="FL9">
        <v>1.4319999999999999</v>
      </c>
      <c r="FM9">
        <v>3.222</v>
      </c>
      <c r="FN9">
        <v>6.0999999999999999E-2</v>
      </c>
      <c r="FO9">
        <v>3.5339999999999998</v>
      </c>
      <c r="FP9">
        <v>2.1000000000000001E-2</v>
      </c>
      <c r="FQ9">
        <v>2.8479999999999999</v>
      </c>
      <c r="FR9">
        <v>0.109</v>
      </c>
      <c r="FS9">
        <v>2.8330000000000002</v>
      </c>
      <c r="FT9" s="26">
        <v>32.625</v>
      </c>
      <c r="FU9" s="26">
        <v>43.5</v>
      </c>
      <c r="FV9">
        <v>28.457999999999998</v>
      </c>
      <c r="FW9">
        <v>39</v>
      </c>
      <c r="FX9">
        <v>11.5</v>
      </c>
      <c r="FY9" s="1">
        <v>19.512</v>
      </c>
      <c r="FZ9">
        <v>20.829000000000001</v>
      </c>
      <c r="GA9" s="1">
        <v>9.016</v>
      </c>
      <c r="GB9">
        <v>28.707999999999998</v>
      </c>
      <c r="GC9" s="1">
        <v>11.33</v>
      </c>
      <c r="GD9">
        <v>64.917000000000002</v>
      </c>
      <c r="GE9">
        <v>15.333</v>
      </c>
      <c r="GF9">
        <v>269.375</v>
      </c>
      <c r="GG9">
        <v>122.625</v>
      </c>
      <c r="GH9">
        <v>31.125</v>
      </c>
      <c r="GI9">
        <v>38.207999999999998</v>
      </c>
      <c r="GJ9">
        <v>39.475000000000001</v>
      </c>
      <c r="GK9">
        <v>10.375</v>
      </c>
      <c r="GL9">
        <v>27.154</v>
      </c>
      <c r="GM9">
        <v>2.75</v>
      </c>
      <c r="GN9">
        <v>10.583</v>
      </c>
      <c r="GO9">
        <v>88.188999999999993</v>
      </c>
      <c r="GP9">
        <v>6.875</v>
      </c>
      <c r="GQ9">
        <v>42.832999999999998</v>
      </c>
      <c r="GR9">
        <v>70.292000000000002</v>
      </c>
      <c r="GS9">
        <v>7.6829999999999998</v>
      </c>
      <c r="GT9">
        <v>-4.375</v>
      </c>
      <c r="GU9">
        <v>-80.125</v>
      </c>
      <c r="GV9">
        <v>5.4169999999999998</v>
      </c>
      <c r="GW9">
        <v>-16.207999999999998</v>
      </c>
      <c r="GX9">
        <v>6.5</v>
      </c>
      <c r="GY9">
        <v>-9.7080000000000002</v>
      </c>
      <c r="GZ9">
        <v>3.4580000000000002</v>
      </c>
      <c r="HA9">
        <v>80.125</v>
      </c>
      <c r="HB9">
        <v>-2.9580000000000002</v>
      </c>
      <c r="HC9">
        <v>0.29199999999999998</v>
      </c>
      <c r="HD9">
        <v>9.9000000000000005E-2</v>
      </c>
      <c r="HE9">
        <v>-1.3759999999999999</v>
      </c>
      <c r="HF9">
        <v>-1.042</v>
      </c>
      <c r="HG9">
        <v>-6.5</v>
      </c>
      <c r="HH9">
        <v>-7.5419999999999998</v>
      </c>
      <c r="HI9">
        <v>-0.16700000000000001</v>
      </c>
      <c r="HJ9" s="1">
        <v>-2.2919999999999998</v>
      </c>
      <c r="HK9">
        <v>-1.958</v>
      </c>
      <c r="HL9">
        <v>-1.208</v>
      </c>
      <c r="HM9">
        <v>-1.125</v>
      </c>
      <c r="HN9" s="1">
        <v>-1.917</v>
      </c>
      <c r="HO9">
        <v>-1.333</v>
      </c>
      <c r="HP9">
        <v>1.958</v>
      </c>
      <c r="HQ9">
        <v>-3.2919999999999998</v>
      </c>
      <c r="HR9">
        <v>7.5419999999999998</v>
      </c>
      <c r="HS9">
        <v>1.25</v>
      </c>
      <c r="HT9">
        <v>0.125</v>
      </c>
      <c r="HU9" s="1">
        <v>1.375</v>
      </c>
      <c r="HV9">
        <v>-0.33300000000000002</v>
      </c>
      <c r="HW9">
        <v>-10.417</v>
      </c>
      <c r="HX9">
        <v>1.333</v>
      </c>
      <c r="HY9">
        <v>-8.3000000000000004E-2</v>
      </c>
      <c r="HZ9">
        <v>0.83299999999999996</v>
      </c>
      <c r="IA9">
        <v>-0.95799999999999996</v>
      </c>
      <c r="IB9">
        <v>1</v>
      </c>
      <c r="IC9">
        <v>0.75</v>
      </c>
      <c r="ID9">
        <v>2.125</v>
      </c>
      <c r="IE9">
        <v>1.083</v>
      </c>
      <c r="IF9">
        <v>1.667</v>
      </c>
      <c r="IG9">
        <v>7.9470000000000001</v>
      </c>
      <c r="IH9">
        <v>-1.4890000000000001</v>
      </c>
      <c r="II9">
        <v>4.2999999999999997E-2</v>
      </c>
      <c r="IJ9">
        <v>1.5</v>
      </c>
      <c r="IK9" s="1">
        <v>0.91700000000000004</v>
      </c>
      <c r="IL9" s="1">
        <v>4.3330000000000002</v>
      </c>
      <c r="IM9">
        <v>7.125</v>
      </c>
      <c r="IN9">
        <v>-0.91700000000000004</v>
      </c>
      <c r="IO9">
        <v>0.54200000000000004</v>
      </c>
      <c r="IP9" s="188">
        <v>-4.25</v>
      </c>
      <c r="IQ9">
        <v>-5.0419999999999998</v>
      </c>
      <c r="IR9">
        <v>-7.125</v>
      </c>
      <c r="IS9">
        <v>3.4169999999999998</v>
      </c>
      <c r="IT9">
        <v>1.667</v>
      </c>
      <c r="IU9">
        <v>2.75</v>
      </c>
      <c r="IV9">
        <v>1.625</v>
      </c>
      <c r="IW9">
        <v>-0.25</v>
      </c>
      <c r="IX9">
        <v>4.2000000000000003E-2</v>
      </c>
      <c r="IY9">
        <v>2.2919999999999998</v>
      </c>
      <c r="IZ9">
        <v>-0.45800000000000002</v>
      </c>
    </row>
    <row r="10" spans="1:260" x14ac:dyDescent="0.2">
      <c r="A10" t="s">
        <v>9</v>
      </c>
      <c r="B10" t="s">
        <v>286</v>
      </c>
      <c r="C10">
        <v>26</v>
      </c>
      <c r="D10">
        <v>31</v>
      </c>
      <c r="E10">
        <v>26.922000000000001</v>
      </c>
      <c r="F10">
        <v>120.557</v>
      </c>
      <c r="G10" s="1">
        <v>222.27699999999999</v>
      </c>
      <c r="H10">
        <v>1714.385</v>
      </c>
      <c r="I10">
        <v>1588.538</v>
      </c>
      <c r="J10">
        <v>21.2</v>
      </c>
      <c r="K10" s="1">
        <v>53.19</v>
      </c>
      <c r="L10">
        <v>222</v>
      </c>
      <c r="M10">
        <v>129.73099999999999</v>
      </c>
      <c r="N10">
        <v>351.73099999999999</v>
      </c>
      <c r="O10">
        <v>72.421999999999997</v>
      </c>
      <c r="P10">
        <v>67.688999999999993</v>
      </c>
      <c r="Q10">
        <v>80.522000000000006</v>
      </c>
      <c r="R10">
        <v>63.116</v>
      </c>
      <c r="S10">
        <v>5.6349999999999998</v>
      </c>
      <c r="T10">
        <v>56.308</v>
      </c>
      <c r="U10">
        <v>37.884999999999998</v>
      </c>
      <c r="V10">
        <v>76.474999999999994</v>
      </c>
      <c r="W10">
        <v>6183.9229999999998</v>
      </c>
      <c r="X10">
        <v>17.581</v>
      </c>
      <c r="Y10">
        <v>55.231000000000002</v>
      </c>
      <c r="Z10">
        <v>6.3680000000000003</v>
      </c>
      <c r="AA10">
        <v>59.423000000000002</v>
      </c>
      <c r="AB10">
        <v>5.9189999999999996</v>
      </c>
      <c r="AC10" s="1">
        <v>4.798</v>
      </c>
      <c r="AD10">
        <v>3.0630000000000002</v>
      </c>
      <c r="AE10">
        <v>133.30799999999999</v>
      </c>
      <c r="AF10">
        <v>210.38499999999999</v>
      </c>
      <c r="AG10">
        <v>343.69200000000001</v>
      </c>
      <c r="AH10">
        <v>38.786999999999999</v>
      </c>
      <c r="AI10">
        <v>64.653999999999996</v>
      </c>
      <c r="AJ10">
        <v>91.037999999999997</v>
      </c>
      <c r="AK10">
        <v>16.462</v>
      </c>
      <c r="AL10">
        <v>25.114999999999998</v>
      </c>
      <c r="AM10">
        <v>66</v>
      </c>
      <c r="AN10">
        <v>81.614999999999995</v>
      </c>
      <c r="AO10">
        <v>55.576999999999998</v>
      </c>
      <c r="AP10">
        <v>7.7690000000000001</v>
      </c>
      <c r="AQ10">
        <v>20.231000000000002</v>
      </c>
      <c r="AR10">
        <v>101.962</v>
      </c>
      <c r="AS10">
        <v>13</v>
      </c>
      <c r="AT10">
        <v>24.885000000000002</v>
      </c>
      <c r="AU10">
        <v>37.884999999999998</v>
      </c>
      <c r="AV10">
        <v>40.268999999999998</v>
      </c>
      <c r="AW10" s="1">
        <v>73.161000000000001</v>
      </c>
      <c r="AX10">
        <v>98.576999999999998</v>
      </c>
      <c r="AY10">
        <v>10.962</v>
      </c>
      <c r="AZ10">
        <v>15.731</v>
      </c>
      <c r="BA10">
        <v>27.937000000000001</v>
      </c>
      <c r="BB10">
        <v>16.808</v>
      </c>
      <c r="BC10">
        <v>8.0380000000000003</v>
      </c>
      <c r="BD10">
        <v>28</v>
      </c>
      <c r="BE10">
        <v>8.8079999999999998</v>
      </c>
      <c r="BF10">
        <v>15.385</v>
      </c>
      <c r="BG10">
        <v>12.577</v>
      </c>
      <c r="BH10">
        <v>2.423</v>
      </c>
      <c r="BI10">
        <v>30.114999999999998</v>
      </c>
      <c r="BJ10">
        <v>12.038</v>
      </c>
      <c r="BK10" s="1">
        <v>51.085999999999999</v>
      </c>
      <c r="BL10" s="1">
        <v>27.321999999999999</v>
      </c>
      <c r="BM10" s="1">
        <v>49.658000000000001</v>
      </c>
      <c r="BN10">
        <v>53.484000000000002</v>
      </c>
      <c r="BO10">
        <v>27.692</v>
      </c>
      <c r="BP10">
        <v>11.962</v>
      </c>
      <c r="BQ10">
        <v>31.832999999999998</v>
      </c>
      <c r="BR10">
        <v>99.863</v>
      </c>
      <c r="BS10" s="1">
        <v>2.5979999999999999</v>
      </c>
      <c r="BT10">
        <v>3.3159999999999998</v>
      </c>
      <c r="BU10">
        <v>8.5999999999999993E-2</v>
      </c>
      <c r="BV10">
        <v>3.6</v>
      </c>
      <c r="BW10">
        <v>-1E-3</v>
      </c>
      <c r="BX10">
        <v>2.9369999999999998</v>
      </c>
      <c r="BY10">
        <v>0.20300000000000001</v>
      </c>
      <c r="BZ10">
        <v>4.7309999999999999</v>
      </c>
      <c r="CA10" s="26">
        <v>40.962000000000003</v>
      </c>
      <c r="CB10" s="26">
        <v>59.192</v>
      </c>
      <c r="CC10">
        <v>39.462000000000003</v>
      </c>
      <c r="CD10">
        <v>52.037999999999997</v>
      </c>
      <c r="CE10">
        <v>13.385</v>
      </c>
      <c r="CF10" s="1">
        <v>25.087</v>
      </c>
      <c r="CG10" s="1">
        <v>28.661000000000001</v>
      </c>
      <c r="CH10">
        <v>12.88</v>
      </c>
      <c r="CI10">
        <v>34.259</v>
      </c>
      <c r="CJ10" s="1">
        <v>15.821999999999999</v>
      </c>
      <c r="CK10">
        <v>10.538</v>
      </c>
      <c r="CL10">
        <v>24.818000000000001</v>
      </c>
      <c r="CM10">
        <v>64.808000000000007</v>
      </c>
      <c r="CN10" s="188">
        <v>14.077</v>
      </c>
      <c r="CO10" s="188">
        <v>278.61500000000001</v>
      </c>
      <c r="CP10">
        <v>127.077</v>
      </c>
      <c r="CQ10">
        <v>27.614999999999998</v>
      </c>
      <c r="CR10">
        <v>101.846</v>
      </c>
      <c r="CS10">
        <v>38.962000000000003</v>
      </c>
      <c r="CT10">
        <v>38.255000000000003</v>
      </c>
      <c r="CU10">
        <v>8.5380000000000003</v>
      </c>
      <c r="CV10">
        <v>21.914999999999999</v>
      </c>
      <c r="CW10">
        <v>1.885</v>
      </c>
      <c r="CX10">
        <v>19.422999999999998</v>
      </c>
      <c r="CY10">
        <v>17.614999999999998</v>
      </c>
      <c r="CZ10">
        <v>1.8080000000000001</v>
      </c>
      <c r="DA10">
        <v>9.5</v>
      </c>
      <c r="DB10">
        <v>79.352000000000004</v>
      </c>
      <c r="DC10">
        <v>7.7690000000000001</v>
      </c>
      <c r="DD10">
        <v>39.384999999999998</v>
      </c>
      <c r="DE10">
        <v>70.308000000000007</v>
      </c>
      <c r="DF10">
        <v>191.75</v>
      </c>
      <c r="DG10">
        <v>1585.538</v>
      </c>
      <c r="DH10">
        <v>1514.038</v>
      </c>
      <c r="DI10">
        <v>8.8000000000000007</v>
      </c>
      <c r="DJ10">
        <v>206.38499999999999</v>
      </c>
      <c r="DK10">
        <v>149.69200000000001</v>
      </c>
      <c r="DL10">
        <v>356.077</v>
      </c>
      <c r="DM10">
        <v>71.915999999999997</v>
      </c>
      <c r="DN10">
        <v>65.206999999999994</v>
      </c>
      <c r="DO10">
        <v>81.165999999999997</v>
      </c>
      <c r="DP10">
        <v>5.4939999999999998</v>
      </c>
      <c r="DQ10">
        <v>49.537999999999997</v>
      </c>
      <c r="DR10">
        <v>39.962000000000003</v>
      </c>
      <c r="DS10">
        <v>70.97</v>
      </c>
      <c r="DT10">
        <v>5757.5379999999996</v>
      </c>
      <c r="DU10">
        <v>16.169</v>
      </c>
      <c r="DV10">
        <v>61.154000000000003</v>
      </c>
      <c r="DW10">
        <v>5.8230000000000004</v>
      </c>
      <c r="DX10">
        <v>64.576999999999998</v>
      </c>
      <c r="DY10">
        <v>5.5140000000000002</v>
      </c>
      <c r="DZ10" s="1">
        <v>1.04</v>
      </c>
      <c r="EA10">
        <v>-0.26</v>
      </c>
      <c r="EB10">
        <v>128.96199999999999</v>
      </c>
      <c r="EC10">
        <v>218.73099999999999</v>
      </c>
      <c r="ED10">
        <v>347.69200000000001</v>
      </c>
      <c r="EE10">
        <v>37.091000000000001</v>
      </c>
      <c r="EF10">
        <v>59.768999999999998</v>
      </c>
      <c r="EG10">
        <v>87.346000000000004</v>
      </c>
      <c r="EH10">
        <v>12.5</v>
      </c>
      <c r="EI10">
        <v>24.192</v>
      </c>
      <c r="EJ10">
        <v>63.192</v>
      </c>
      <c r="EK10">
        <v>75.885000000000005</v>
      </c>
      <c r="EL10">
        <v>55.231000000000002</v>
      </c>
      <c r="EM10">
        <v>9.923</v>
      </c>
      <c r="EN10">
        <v>22.038</v>
      </c>
      <c r="EO10">
        <v>117.73099999999999</v>
      </c>
      <c r="EP10">
        <v>11.885</v>
      </c>
      <c r="EQ10">
        <v>25.962</v>
      </c>
      <c r="ER10">
        <v>37.845999999999997</v>
      </c>
      <c r="ES10">
        <v>44.5</v>
      </c>
      <c r="ET10">
        <v>70.873000000000005</v>
      </c>
      <c r="EU10">
        <v>88.691999999999993</v>
      </c>
      <c r="EV10">
        <v>8.423</v>
      </c>
      <c r="EW10">
        <v>10.808</v>
      </c>
      <c r="EX10">
        <v>21.817</v>
      </c>
      <c r="EY10">
        <v>14.346</v>
      </c>
      <c r="EZ10">
        <v>5.923</v>
      </c>
      <c r="FA10">
        <v>11.192</v>
      </c>
      <c r="FB10">
        <v>9.577</v>
      </c>
      <c r="FC10">
        <v>1.7689999999999999</v>
      </c>
      <c r="FD10">
        <v>22.654</v>
      </c>
      <c r="FE10">
        <v>8.1920000000000002</v>
      </c>
      <c r="FF10">
        <v>49.405999999999999</v>
      </c>
      <c r="FG10">
        <v>22.593</v>
      </c>
      <c r="FH10">
        <v>41.924999999999997</v>
      </c>
      <c r="FI10">
        <v>45.73</v>
      </c>
      <c r="FJ10">
        <v>20.577000000000002</v>
      </c>
      <c r="FK10">
        <v>74.290000000000006</v>
      </c>
      <c r="FL10">
        <v>0.67100000000000004</v>
      </c>
      <c r="FM10">
        <v>3.2789999999999999</v>
      </c>
      <c r="FN10">
        <v>0.03</v>
      </c>
      <c r="FO10">
        <v>3.577</v>
      </c>
      <c r="FP10">
        <v>7.6999999999999999E-2</v>
      </c>
      <c r="FQ10">
        <v>2.9079999999999999</v>
      </c>
      <c r="FR10">
        <v>-0.03</v>
      </c>
      <c r="FS10">
        <v>3.8460000000000001</v>
      </c>
      <c r="FT10" s="26">
        <v>31.077000000000002</v>
      </c>
      <c r="FU10" s="26">
        <v>41.808</v>
      </c>
      <c r="FV10">
        <v>35.462000000000003</v>
      </c>
      <c r="FW10">
        <v>31.346</v>
      </c>
      <c r="FX10">
        <v>9.923</v>
      </c>
      <c r="FY10" s="1">
        <v>19.077000000000002</v>
      </c>
      <c r="FZ10">
        <v>22.475999999999999</v>
      </c>
      <c r="GA10" s="1">
        <v>8.77</v>
      </c>
      <c r="GB10">
        <v>30.484000000000002</v>
      </c>
      <c r="GC10" s="1">
        <v>12.773999999999999</v>
      </c>
      <c r="GD10">
        <v>62.423000000000002</v>
      </c>
      <c r="GE10">
        <v>9.577</v>
      </c>
      <c r="GF10">
        <v>267.61500000000001</v>
      </c>
      <c r="GG10">
        <v>138.96199999999999</v>
      </c>
      <c r="GH10">
        <v>31.077000000000002</v>
      </c>
      <c r="GI10">
        <v>45.423000000000002</v>
      </c>
      <c r="GJ10">
        <v>44.667000000000002</v>
      </c>
      <c r="GK10">
        <v>11.115</v>
      </c>
      <c r="GL10">
        <v>24.471</v>
      </c>
      <c r="GM10">
        <v>2.923</v>
      </c>
      <c r="GN10">
        <v>12.308</v>
      </c>
      <c r="GO10">
        <v>89.061999999999998</v>
      </c>
      <c r="GP10">
        <v>6.423</v>
      </c>
      <c r="GQ10">
        <v>42.654000000000003</v>
      </c>
      <c r="GR10">
        <v>70.5</v>
      </c>
      <c r="GS10">
        <v>30.527000000000001</v>
      </c>
      <c r="GT10">
        <v>128.846</v>
      </c>
      <c r="GU10">
        <v>74.5</v>
      </c>
      <c r="GV10">
        <v>12.4</v>
      </c>
      <c r="GW10">
        <v>15.615</v>
      </c>
      <c r="GX10">
        <v>-19.962</v>
      </c>
      <c r="GY10">
        <v>-4.3460000000000001</v>
      </c>
      <c r="GZ10">
        <v>6.7690000000000001</v>
      </c>
      <c r="HA10">
        <v>426.38499999999999</v>
      </c>
      <c r="HB10">
        <v>-5.923</v>
      </c>
      <c r="HC10">
        <v>-5.1539999999999999</v>
      </c>
      <c r="HD10">
        <v>3.758</v>
      </c>
      <c r="HE10">
        <v>3.323</v>
      </c>
      <c r="HF10">
        <v>4.3460000000000001</v>
      </c>
      <c r="HG10">
        <v>-8.3460000000000001</v>
      </c>
      <c r="HH10">
        <v>-4</v>
      </c>
      <c r="HI10">
        <v>4.8849999999999998</v>
      </c>
      <c r="HJ10" s="1">
        <v>3.6920000000000002</v>
      </c>
      <c r="HK10">
        <v>3.9620000000000002</v>
      </c>
      <c r="HL10">
        <v>0.92300000000000004</v>
      </c>
      <c r="HM10">
        <v>2.8079999999999998</v>
      </c>
      <c r="HN10" s="1">
        <v>5.7309999999999999</v>
      </c>
      <c r="HO10">
        <v>0.34599999999999997</v>
      </c>
      <c r="HP10">
        <v>-2.1539999999999999</v>
      </c>
      <c r="HQ10">
        <v>-1.8080000000000001</v>
      </c>
      <c r="HR10">
        <v>-15.769</v>
      </c>
      <c r="HS10">
        <v>1.115</v>
      </c>
      <c r="HT10">
        <v>-1.077</v>
      </c>
      <c r="HU10" s="1">
        <v>3.7999999999999999E-2</v>
      </c>
      <c r="HV10">
        <v>-4.2309999999999999</v>
      </c>
      <c r="HW10">
        <v>9.8849999999999998</v>
      </c>
      <c r="HX10">
        <v>2.5379999999999998</v>
      </c>
      <c r="HY10">
        <v>4.923</v>
      </c>
      <c r="HZ10">
        <v>2.4620000000000002</v>
      </c>
      <c r="IA10">
        <v>2.1150000000000002</v>
      </c>
      <c r="IB10">
        <v>4.1920000000000002</v>
      </c>
      <c r="IC10">
        <v>3</v>
      </c>
      <c r="ID10">
        <v>7.4619999999999997</v>
      </c>
      <c r="IE10">
        <v>3.8460000000000001</v>
      </c>
      <c r="IF10">
        <v>7.1150000000000002</v>
      </c>
      <c r="IG10">
        <v>25.573</v>
      </c>
      <c r="IH10">
        <v>1.927</v>
      </c>
      <c r="II10">
        <v>3.6999999999999998E-2</v>
      </c>
      <c r="IJ10">
        <v>0.88500000000000001</v>
      </c>
      <c r="IK10" s="1">
        <v>9.8849999999999998</v>
      </c>
      <c r="IL10" s="1">
        <v>17.385000000000002</v>
      </c>
      <c r="IM10">
        <v>4</v>
      </c>
      <c r="IN10">
        <v>20.692</v>
      </c>
      <c r="IO10">
        <v>3.4620000000000002</v>
      </c>
      <c r="IP10" s="188">
        <v>2.3849999999999998</v>
      </c>
      <c r="IQ10">
        <v>4.5</v>
      </c>
      <c r="IR10">
        <v>11</v>
      </c>
      <c r="IS10">
        <v>-11.885</v>
      </c>
      <c r="IT10">
        <v>-3.4620000000000002</v>
      </c>
      <c r="IU10">
        <v>-6.4619999999999997</v>
      </c>
      <c r="IV10">
        <v>-2.577</v>
      </c>
      <c r="IW10">
        <v>-1.038</v>
      </c>
      <c r="IX10">
        <v>1.3460000000000001</v>
      </c>
      <c r="IY10">
        <v>-3.2690000000000001</v>
      </c>
      <c r="IZ10">
        <v>-0.192</v>
      </c>
    </row>
    <row r="11" spans="1:260" x14ac:dyDescent="0.2">
      <c r="A11" t="s">
        <v>10</v>
      </c>
      <c r="B11" t="s">
        <v>287</v>
      </c>
      <c r="C11">
        <v>27</v>
      </c>
      <c r="D11">
        <v>36</v>
      </c>
      <c r="E11">
        <v>26.533999999999999</v>
      </c>
      <c r="F11">
        <v>132.94999999999999</v>
      </c>
      <c r="G11" s="1">
        <v>210.041</v>
      </c>
      <c r="H11">
        <v>1731.1479999999999</v>
      </c>
      <c r="I11">
        <v>1614.3330000000001</v>
      </c>
      <c r="J11">
        <v>20.962</v>
      </c>
      <c r="K11" s="1">
        <v>51.174999999999997</v>
      </c>
      <c r="L11">
        <v>232.07400000000001</v>
      </c>
      <c r="M11">
        <v>139.51900000000001</v>
      </c>
      <c r="N11">
        <v>371.59300000000002</v>
      </c>
      <c r="O11">
        <v>72.350999999999999</v>
      </c>
      <c r="P11">
        <v>65.608000000000004</v>
      </c>
      <c r="Q11">
        <v>83.567999999999998</v>
      </c>
      <c r="R11">
        <v>62.454000000000001</v>
      </c>
      <c r="S11">
        <v>6.6360000000000001</v>
      </c>
      <c r="T11">
        <v>56.777999999999999</v>
      </c>
      <c r="U11">
        <v>38.073999999999998</v>
      </c>
      <c r="V11">
        <v>75.867000000000004</v>
      </c>
      <c r="W11">
        <v>6060.37</v>
      </c>
      <c r="X11">
        <v>16.309000000000001</v>
      </c>
      <c r="Y11">
        <v>55.036999999999999</v>
      </c>
      <c r="Z11">
        <v>6.7519999999999998</v>
      </c>
      <c r="AA11">
        <v>63.295999999999999</v>
      </c>
      <c r="AB11">
        <v>5.8710000000000004</v>
      </c>
      <c r="AC11" s="1">
        <v>1.716</v>
      </c>
      <c r="AD11">
        <v>1.2989999999999999</v>
      </c>
      <c r="AE11">
        <v>132.59299999999999</v>
      </c>
      <c r="AF11">
        <v>231.51900000000001</v>
      </c>
      <c r="AG11">
        <v>364.11099999999999</v>
      </c>
      <c r="AH11">
        <v>36.414999999999999</v>
      </c>
      <c r="AI11">
        <v>65.073999999999998</v>
      </c>
      <c r="AJ11">
        <v>91.444000000000003</v>
      </c>
      <c r="AK11">
        <v>16.667000000000002</v>
      </c>
      <c r="AL11">
        <v>21.963000000000001</v>
      </c>
      <c r="AM11">
        <v>69.480999999999995</v>
      </c>
      <c r="AN11">
        <v>78.962999999999994</v>
      </c>
      <c r="AO11">
        <v>56.036999999999999</v>
      </c>
      <c r="AP11">
        <v>9.0739999999999998</v>
      </c>
      <c r="AQ11">
        <v>21.593</v>
      </c>
      <c r="AR11">
        <v>112.96299999999999</v>
      </c>
      <c r="AS11">
        <v>12.148</v>
      </c>
      <c r="AT11">
        <v>28.815000000000001</v>
      </c>
      <c r="AU11">
        <v>40.963000000000001</v>
      </c>
      <c r="AV11">
        <v>43.593000000000004</v>
      </c>
      <c r="AW11" s="1">
        <v>76.635999999999996</v>
      </c>
      <c r="AX11">
        <v>104.407</v>
      </c>
      <c r="AY11">
        <v>8.2219999999999995</v>
      </c>
      <c r="AZ11">
        <v>11.888999999999999</v>
      </c>
      <c r="BA11">
        <v>20.939</v>
      </c>
      <c r="BB11">
        <v>16.295999999999999</v>
      </c>
      <c r="BC11">
        <v>8.1479999999999997</v>
      </c>
      <c r="BD11">
        <v>29</v>
      </c>
      <c r="BE11">
        <v>8</v>
      </c>
      <c r="BF11">
        <v>13.148</v>
      </c>
      <c r="BG11">
        <v>12.111000000000001</v>
      </c>
      <c r="BH11">
        <v>2</v>
      </c>
      <c r="BI11">
        <v>28.222000000000001</v>
      </c>
      <c r="BJ11">
        <v>9.1479999999999997</v>
      </c>
      <c r="BK11" s="1">
        <v>46.588000000000001</v>
      </c>
      <c r="BL11" s="1">
        <v>23.157</v>
      </c>
      <c r="BM11" s="1">
        <v>44.488</v>
      </c>
      <c r="BN11">
        <v>49.706000000000003</v>
      </c>
      <c r="BO11">
        <v>25.148</v>
      </c>
      <c r="BP11">
        <v>10.444000000000001</v>
      </c>
      <c r="BQ11">
        <v>21.277000000000001</v>
      </c>
      <c r="BR11">
        <v>90.863</v>
      </c>
      <c r="BS11" s="1">
        <v>-1.863</v>
      </c>
      <c r="BT11">
        <v>3.22</v>
      </c>
      <c r="BU11">
        <v>-6.6000000000000003E-2</v>
      </c>
      <c r="BV11">
        <v>3.5089999999999999</v>
      </c>
      <c r="BW11">
        <v>-0.13500000000000001</v>
      </c>
      <c r="BX11">
        <v>2.879</v>
      </c>
      <c r="BY11">
        <v>1.4999999999999999E-2</v>
      </c>
      <c r="BZ11">
        <v>3.593</v>
      </c>
      <c r="CA11" s="26">
        <v>35.295999999999999</v>
      </c>
      <c r="CB11" s="26">
        <v>52.110999999999997</v>
      </c>
      <c r="CC11">
        <v>36.704000000000001</v>
      </c>
      <c r="CD11">
        <v>45.963000000000001</v>
      </c>
      <c r="CE11">
        <v>8.3330000000000002</v>
      </c>
      <c r="CF11" s="1">
        <v>22.225999999999999</v>
      </c>
      <c r="CG11" s="1">
        <v>26.347000000000001</v>
      </c>
      <c r="CH11">
        <v>11.69</v>
      </c>
      <c r="CI11">
        <v>35.344000000000001</v>
      </c>
      <c r="CJ11" s="1">
        <v>14.914</v>
      </c>
      <c r="CK11">
        <v>10.962999999999999</v>
      </c>
      <c r="CL11">
        <v>26.013999999999999</v>
      </c>
      <c r="CM11">
        <v>57.777999999999999</v>
      </c>
      <c r="CN11" s="188">
        <v>11.704000000000001</v>
      </c>
      <c r="CO11" s="188">
        <v>265.40699999999998</v>
      </c>
      <c r="CP11">
        <v>120.111</v>
      </c>
      <c r="CQ11">
        <v>32.777999999999999</v>
      </c>
      <c r="CR11">
        <v>99.480999999999995</v>
      </c>
      <c r="CS11">
        <v>40.369999999999997</v>
      </c>
      <c r="CT11">
        <v>40.581000000000003</v>
      </c>
      <c r="CU11">
        <v>9.8520000000000003</v>
      </c>
      <c r="CV11">
        <v>24.404</v>
      </c>
      <c r="CW11">
        <v>1.9259999999999999</v>
      </c>
      <c r="CX11">
        <v>19.481000000000002</v>
      </c>
      <c r="CY11">
        <v>18.036999999999999</v>
      </c>
      <c r="CZ11">
        <v>1.444</v>
      </c>
      <c r="DA11">
        <v>9.7040000000000006</v>
      </c>
      <c r="DB11">
        <v>89.313000000000002</v>
      </c>
      <c r="DC11">
        <v>4.444</v>
      </c>
      <c r="DD11">
        <v>46.406999999999996</v>
      </c>
      <c r="DE11">
        <v>69.667000000000002</v>
      </c>
      <c r="DF11">
        <v>198.15199999999999</v>
      </c>
      <c r="DG11">
        <v>1569</v>
      </c>
      <c r="DH11">
        <v>1425.1479999999999</v>
      </c>
      <c r="DI11">
        <v>9.0380000000000003</v>
      </c>
      <c r="DJ11">
        <v>198.74100000000001</v>
      </c>
      <c r="DK11">
        <v>143.40700000000001</v>
      </c>
      <c r="DL11">
        <v>342.14800000000002</v>
      </c>
      <c r="DM11">
        <v>71.444000000000003</v>
      </c>
      <c r="DN11">
        <v>64.387</v>
      </c>
      <c r="DO11">
        <v>81.224000000000004</v>
      </c>
      <c r="DP11">
        <v>5.9219999999999997</v>
      </c>
      <c r="DQ11">
        <v>50.185000000000002</v>
      </c>
      <c r="DR11">
        <v>42.704000000000001</v>
      </c>
      <c r="DS11">
        <v>75.212000000000003</v>
      </c>
      <c r="DT11">
        <v>5889.7780000000002</v>
      </c>
      <c r="DU11">
        <v>17.213999999999999</v>
      </c>
      <c r="DV11">
        <v>59.406999999999996</v>
      </c>
      <c r="DW11">
        <v>5.7590000000000003</v>
      </c>
      <c r="DX11">
        <v>64.962999999999994</v>
      </c>
      <c r="DY11">
        <v>5.2670000000000003</v>
      </c>
      <c r="DZ11" s="1">
        <v>0.40100000000000002</v>
      </c>
      <c r="EA11">
        <v>0.46899999999999997</v>
      </c>
      <c r="EB11">
        <v>129.55600000000001</v>
      </c>
      <c r="EC11">
        <v>203.74100000000001</v>
      </c>
      <c r="ED11">
        <v>333.29599999999999</v>
      </c>
      <c r="EE11">
        <v>38.871000000000002</v>
      </c>
      <c r="EF11">
        <v>63.37</v>
      </c>
      <c r="EG11">
        <v>87.888999999999996</v>
      </c>
      <c r="EH11">
        <v>12.926</v>
      </c>
      <c r="EI11">
        <v>20.815000000000001</v>
      </c>
      <c r="EJ11">
        <v>67.111000000000004</v>
      </c>
      <c r="EK11">
        <v>79.814999999999998</v>
      </c>
      <c r="EL11">
        <v>55.63</v>
      </c>
      <c r="EM11">
        <v>9.2959999999999994</v>
      </c>
      <c r="EN11">
        <v>21.777999999999999</v>
      </c>
      <c r="EO11">
        <v>112.926</v>
      </c>
      <c r="EP11">
        <v>11.962999999999999</v>
      </c>
      <c r="EQ11">
        <v>23.741</v>
      </c>
      <c r="ER11">
        <v>35.704000000000001</v>
      </c>
      <c r="ES11">
        <v>40.777999999999999</v>
      </c>
      <c r="ET11">
        <v>72.751999999999995</v>
      </c>
      <c r="EU11">
        <v>79.852000000000004</v>
      </c>
      <c r="EV11">
        <v>9.3699999999999992</v>
      </c>
      <c r="EW11">
        <v>12.148</v>
      </c>
      <c r="EX11">
        <v>24.207000000000001</v>
      </c>
      <c r="EY11">
        <v>14.111000000000001</v>
      </c>
      <c r="EZ11">
        <v>7.444</v>
      </c>
      <c r="FA11">
        <v>11.37</v>
      </c>
      <c r="FB11">
        <v>9.8889999999999993</v>
      </c>
      <c r="FC11">
        <v>1.9259999999999999</v>
      </c>
      <c r="FD11">
        <v>23.667000000000002</v>
      </c>
      <c r="FE11">
        <v>8.5190000000000001</v>
      </c>
      <c r="FF11">
        <v>48.043999999999997</v>
      </c>
      <c r="FG11">
        <v>22.657</v>
      </c>
      <c r="FH11">
        <v>42.362000000000002</v>
      </c>
      <c r="FI11">
        <v>47.158999999999999</v>
      </c>
      <c r="FJ11">
        <v>21.222000000000001</v>
      </c>
      <c r="FK11">
        <v>76.212000000000003</v>
      </c>
      <c r="FL11">
        <v>-2.7E-2</v>
      </c>
      <c r="FM11">
        <v>3.22</v>
      </c>
      <c r="FN11">
        <v>-1E-3</v>
      </c>
      <c r="FO11">
        <v>3.4729999999999999</v>
      </c>
      <c r="FP11">
        <v>3.5999999999999997E-2</v>
      </c>
      <c r="FQ11">
        <v>2.883</v>
      </c>
      <c r="FR11">
        <v>-5.0999999999999997E-2</v>
      </c>
      <c r="FS11">
        <v>4.1109999999999998</v>
      </c>
      <c r="FT11" s="26">
        <v>33.185000000000002</v>
      </c>
      <c r="FU11" s="26">
        <v>40.814999999999998</v>
      </c>
      <c r="FV11">
        <v>32.369999999999997</v>
      </c>
      <c r="FW11">
        <v>34.814999999999998</v>
      </c>
      <c r="FX11">
        <v>10.926</v>
      </c>
      <c r="FY11" s="1">
        <v>19.475999999999999</v>
      </c>
      <c r="FZ11">
        <v>24.440999999999999</v>
      </c>
      <c r="GA11" s="1">
        <v>9.1219999999999999</v>
      </c>
      <c r="GB11">
        <v>30.521000000000001</v>
      </c>
      <c r="GC11" s="1">
        <v>12.048999999999999</v>
      </c>
      <c r="GD11">
        <v>56</v>
      </c>
      <c r="GE11">
        <v>9</v>
      </c>
      <c r="GF11">
        <v>265.85199999999998</v>
      </c>
      <c r="GG11">
        <v>134.70400000000001</v>
      </c>
      <c r="GH11">
        <v>32.963000000000001</v>
      </c>
      <c r="GI11">
        <v>42.777999999999999</v>
      </c>
      <c r="GJ11">
        <v>43.097000000000001</v>
      </c>
      <c r="GK11">
        <v>10.222</v>
      </c>
      <c r="GL11">
        <v>23.896000000000001</v>
      </c>
      <c r="GM11">
        <v>2.37</v>
      </c>
      <c r="GN11">
        <v>11.962999999999999</v>
      </c>
      <c r="GO11">
        <v>93.498000000000005</v>
      </c>
      <c r="GP11">
        <v>7</v>
      </c>
      <c r="GQ11">
        <v>45.963000000000001</v>
      </c>
      <c r="GR11">
        <v>70.111000000000004</v>
      </c>
      <c r="GS11">
        <v>11.888999999999999</v>
      </c>
      <c r="GT11">
        <v>162.148</v>
      </c>
      <c r="GU11">
        <v>189.185</v>
      </c>
      <c r="GV11">
        <v>11.923</v>
      </c>
      <c r="GW11">
        <v>33.332999999999998</v>
      </c>
      <c r="GX11">
        <v>-3.8889999999999998</v>
      </c>
      <c r="GY11">
        <v>29.443999999999999</v>
      </c>
      <c r="GZ11">
        <v>6.593</v>
      </c>
      <c r="HA11">
        <v>170.59299999999999</v>
      </c>
      <c r="HB11">
        <v>-4.37</v>
      </c>
      <c r="HC11">
        <v>-1.667</v>
      </c>
      <c r="HD11">
        <v>1.3160000000000001</v>
      </c>
      <c r="HE11">
        <v>0.83</v>
      </c>
      <c r="HF11">
        <v>3.0369999999999999</v>
      </c>
      <c r="HG11">
        <v>27.777999999999999</v>
      </c>
      <c r="HH11">
        <v>30.815000000000001</v>
      </c>
      <c r="HI11">
        <v>1.704</v>
      </c>
      <c r="HJ11" s="1">
        <v>3.556</v>
      </c>
      <c r="HK11">
        <v>3.7410000000000001</v>
      </c>
      <c r="HL11">
        <v>1.1479999999999999</v>
      </c>
      <c r="HM11">
        <v>2.37</v>
      </c>
      <c r="HN11" s="1">
        <v>-0.85199999999999998</v>
      </c>
      <c r="HO11">
        <v>0.40699999999999997</v>
      </c>
      <c r="HP11">
        <v>-0.222</v>
      </c>
      <c r="HQ11">
        <v>-0.185</v>
      </c>
      <c r="HR11">
        <v>3.6999999999999998E-2</v>
      </c>
      <c r="HS11">
        <v>0.185</v>
      </c>
      <c r="HT11">
        <v>5.0739999999999998</v>
      </c>
      <c r="HU11" s="1">
        <v>5.2590000000000003</v>
      </c>
      <c r="HV11">
        <v>2.8149999999999999</v>
      </c>
      <c r="HW11">
        <v>24.556000000000001</v>
      </c>
      <c r="HX11">
        <v>-1.1479999999999999</v>
      </c>
      <c r="HY11">
        <v>-0.25900000000000001</v>
      </c>
      <c r="HZ11">
        <v>2.1850000000000001</v>
      </c>
      <c r="IA11">
        <v>0.70399999999999996</v>
      </c>
      <c r="IB11">
        <v>1.778</v>
      </c>
      <c r="IC11">
        <v>2.222</v>
      </c>
      <c r="ID11">
        <v>4.556</v>
      </c>
      <c r="IE11">
        <v>0.63</v>
      </c>
      <c r="IF11">
        <v>3.9260000000000002</v>
      </c>
      <c r="IG11">
        <v>14.651999999999999</v>
      </c>
      <c r="IH11">
        <v>-1.837</v>
      </c>
      <c r="II11">
        <v>-1E-3</v>
      </c>
      <c r="IJ11">
        <v>-0.51900000000000002</v>
      </c>
      <c r="IK11" s="1">
        <v>2.1110000000000002</v>
      </c>
      <c r="IL11" s="1">
        <v>11.295999999999999</v>
      </c>
      <c r="IM11">
        <v>4.3330000000000002</v>
      </c>
      <c r="IN11">
        <v>11.148</v>
      </c>
      <c r="IO11">
        <v>-2.593</v>
      </c>
      <c r="IP11" s="188">
        <v>1.778</v>
      </c>
      <c r="IQ11">
        <v>2.7040000000000002</v>
      </c>
      <c r="IR11">
        <v>-0.44400000000000001</v>
      </c>
      <c r="IS11">
        <v>-14.593</v>
      </c>
      <c r="IT11">
        <v>-0.185</v>
      </c>
      <c r="IU11">
        <v>-2.407</v>
      </c>
      <c r="IV11">
        <v>-0.37</v>
      </c>
      <c r="IW11">
        <v>-0.44400000000000001</v>
      </c>
      <c r="IX11">
        <v>-2.556</v>
      </c>
      <c r="IY11">
        <v>0.44400000000000001</v>
      </c>
      <c r="IZ11">
        <v>-0.44400000000000001</v>
      </c>
    </row>
    <row r="12" spans="1:260" x14ac:dyDescent="0.2">
      <c r="A12" t="s">
        <v>11</v>
      </c>
      <c r="B12" t="s">
        <v>288</v>
      </c>
      <c r="C12">
        <v>23</v>
      </c>
      <c r="D12">
        <v>39</v>
      </c>
      <c r="E12">
        <v>24.8</v>
      </c>
      <c r="F12">
        <v>93.911000000000001</v>
      </c>
      <c r="G12" s="1">
        <v>189.02199999999999</v>
      </c>
      <c r="H12">
        <v>1605.7829999999999</v>
      </c>
      <c r="I12">
        <v>1475.6089999999999</v>
      </c>
      <c r="J12">
        <v>9.9570000000000007</v>
      </c>
      <c r="K12" s="1">
        <v>45.872</v>
      </c>
      <c r="L12">
        <v>201.696</v>
      </c>
      <c r="M12">
        <v>156.13</v>
      </c>
      <c r="N12">
        <v>357.82600000000002</v>
      </c>
      <c r="O12">
        <v>74.082999999999998</v>
      </c>
      <c r="P12">
        <v>66.674000000000007</v>
      </c>
      <c r="Q12">
        <v>83.653999999999996</v>
      </c>
      <c r="R12">
        <v>56.366999999999997</v>
      </c>
      <c r="S12">
        <v>5.4539999999999997</v>
      </c>
      <c r="T12">
        <v>46.087000000000003</v>
      </c>
      <c r="U12">
        <v>39.826000000000001</v>
      </c>
      <c r="V12">
        <v>71.450999999999993</v>
      </c>
      <c r="W12">
        <v>5477.87</v>
      </c>
      <c r="X12">
        <v>15.308999999999999</v>
      </c>
      <c r="Y12">
        <v>56.957000000000001</v>
      </c>
      <c r="Z12">
        <v>6.282</v>
      </c>
      <c r="AA12">
        <v>61.042999999999999</v>
      </c>
      <c r="AB12">
        <v>5.8620000000000001</v>
      </c>
      <c r="AC12" s="1">
        <v>-0.57299999999999995</v>
      </c>
      <c r="AD12">
        <v>-0.75600000000000001</v>
      </c>
      <c r="AE12">
        <v>129</v>
      </c>
      <c r="AF12">
        <v>220.696</v>
      </c>
      <c r="AG12">
        <v>349.69600000000003</v>
      </c>
      <c r="AH12">
        <v>36.889000000000003</v>
      </c>
      <c r="AI12">
        <v>55.609000000000002</v>
      </c>
      <c r="AJ12">
        <v>85.260999999999996</v>
      </c>
      <c r="AK12">
        <v>13.348000000000001</v>
      </c>
      <c r="AL12">
        <v>22.13</v>
      </c>
      <c r="AM12">
        <v>63.13</v>
      </c>
      <c r="AN12">
        <v>74.652000000000001</v>
      </c>
      <c r="AO12">
        <v>51.738999999999997</v>
      </c>
      <c r="AP12">
        <v>9.5220000000000002</v>
      </c>
      <c r="AQ12">
        <v>20.609000000000002</v>
      </c>
      <c r="AR12">
        <v>127.783</v>
      </c>
      <c r="AS12">
        <v>12.87</v>
      </c>
      <c r="AT12">
        <v>27.565000000000001</v>
      </c>
      <c r="AU12">
        <v>40.435000000000002</v>
      </c>
      <c r="AV12">
        <v>45.173999999999999</v>
      </c>
      <c r="AW12" s="1">
        <v>76.131</v>
      </c>
      <c r="AX12">
        <v>83.825999999999993</v>
      </c>
      <c r="AY12">
        <v>8.6519999999999992</v>
      </c>
      <c r="AZ12">
        <v>10.348000000000001</v>
      </c>
      <c r="BA12">
        <v>22.452999999999999</v>
      </c>
      <c r="BB12">
        <v>12.478</v>
      </c>
      <c r="BC12">
        <v>6.3040000000000003</v>
      </c>
      <c r="BD12">
        <v>27</v>
      </c>
      <c r="BE12">
        <v>7.3040000000000003</v>
      </c>
      <c r="BF12">
        <v>11.609</v>
      </c>
      <c r="BG12">
        <v>8.8260000000000005</v>
      </c>
      <c r="BH12">
        <v>1.7829999999999999</v>
      </c>
      <c r="BI12">
        <v>22.565000000000001</v>
      </c>
      <c r="BJ12">
        <v>8.4779999999999998</v>
      </c>
      <c r="BK12" s="1">
        <v>51.445</v>
      </c>
      <c r="BL12" s="1">
        <v>25.189</v>
      </c>
      <c r="BM12" s="1">
        <v>44.34</v>
      </c>
      <c r="BN12">
        <v>48.962000000000003</v>
      </c>
      <c r="BO12">
        <v>20.087</v>
      </c>
      <c r="BP12">
        <v>10.435</v>
      </c>
      <c r="BQ12">
        <v>30.832999999999998</v>
      </c>
      <c r="BR12">
        <v>76.805999999999997</v>
      </c>
      <c r="BS12" s="1">
        <v>-0.111</v>
      </c>
      <c r="BT12">
        <v>3.4039999999999999</v>
      </c>
      <c r="BU12">
        <v>-5.0000000000000001E-3</v>
      </c>
      <c r="BV12">
        <v>3.673</v>
      </c>
      <c r="BW12">
        <v>9.8000000000000004E-2</v>
      </c>
      <c r="BX12">
        <v>3.008</v>
      </c>
      <c r="BY12">
        <v>-0.156</v>
      </c>
      <c r="BZ12">
        <v>4.9569999999999999</v>
      </c>
      <c r="CA12" s="26">
        <v>37.783000000000001</v>
      </c>
      <c r="CB12" s="26">
        <v>35.738999999999997</v>
      </c>
      <c r="CC12">
        <v>28</v>
      </c>
      <c r="CD12">
        <v>35.826000000000001</v>
      </c>
      <c r="CE12">
        <v>14.651999999999999</v>
      </c>
      <c r="CF12" s="1">
        <v>18.814</v>
      </c>
      <c r="CG12" s="1">
        <v>19.393000000000001</v>
      </c>
      <c r="CH12">
        <v>8.8940000000000001</v>
      </c>
      <c r="CI12">
        <v>27.006</v>
      </c>
      <c r="CJ12" s="1">
        <v>10.385</v>
      </c>
      <c r="CK12">
        <v>10.391</v>
      </c>
      <c r="CL12">
        <v>33.472999999999999</v>
      </c>
      <c r="CM12">
        <v>59.738999999999997</v>
      </c>
      <c r="CN12" s="188">
        <v>10.651999999999999</v>
      </c>
      <c r="CO12" s="188">
        <v>261.08699999999999</v>
      </c>
      <c r="CP12">
        <v>133.91300000000001</v>
      </c>
      <c r="CQ12">
        <v>29.521999999999998</v>
      </c>
      <c r="CR12">
        <v>103</v>
      </c>
      <c r="CS12">
        <v>36.390999999999998</v>
      </c>
      <c r="CT12">
        <v>35.331000000000003</v>
      </c>
      <c r="CU12">
        <v>10.304</v>
      </c>
      <c r="CV12">
        <v>28.315000000000001</v>
      </c>
      <c r="CW12">
        <v>5.7389999999999999</v>
      </c>
      <c r="CX12">
        <v>18.652000000000001</v>
      </c>
      <c r="CY12">
        <v>21.347999999999999</v>
      </c>
      <c r="CZ12">
        <v>-2.6960000000000002</v>
      </c>
      <c r="DA12">
        <v>12.173999999999999</v>
      </c>
      <c r="DB12">
        <v>89.643000000000001</v>
      </c>
      <c r="DC12">
        <v>7.9130000000000003</v>
      </c>
      <c r="DD12">
        <v>39.957000000000001</v>
      </c>
      <c r="DE12">
        <v>70.739000000000004</v>
      </c>
      <c r="DF12">
        <v>212.10900000000001</v>
      </c>
      <c r="DG12">
        <v>1691.9570000000001</v>
      </c>
      <c r="DH12">
        <v>1526.87</v>
      </c>
      <c r="DI12">
        <v>20.042999999999999</v>
      </c>
      <c r="DJ12">
        <v>201.39099999999999</v>
      </c>
      <c r="DK12">
        <v>147</v>
      </c>
      <c r="DL12">
        <v>348.39100000000002</v>
      </c>
      <c r="DM12">
        <v>73.805000000000007</v>
      </c>
      <c r="DN12">
        <v>67.983999999999995</v>
      </c>
      <c r="DO12">
        <v>81.781000000000006</v>
      </c>
      <c r="DP12">
        <v>5.8319999999999999</v>
      </c>
      <c r="DQ12">
        <v>55.738999999999997</v>
      </c>
      <c r="DR12">
        <v>33.609000000000002</v>
      </c>
      <c r="DS12">
        <v>72.924999999999997</v>
      </c>
      <c r="DT12">
        <v>5776.174</v>
      </c>
      <c r="DU12">
        <v>16.579999999999998</v>
      </c>
      <c r="DV12">
        <v>53.13</v>
      </c>
      <c r="DW12">
        <v>6.5570000000000004</v>
      </c>
      <c r="DX12">
        <v>55.435000000000002</v>
      </c>
      <c r="DY12">
        <v>6.2850000000000001</v>
      </c>
      <c r="DZ12" s="1">
        <v>4.266</v>
      </c>
      <c r="EA12">
        <v>4.1029999999999998</v>
      </c>
      <c r="EB12">
        <v>130.39099999999999</v>
      </c>
      <c r="EC12">
        <v>213.34800000000001</v>
      </c>
      <c r="ED12">
        <v>343.73899999999998</v>
      </c>
      <c r="EE12">
        <v>37.933</v>
      </c>
      <c r="EF12">
        <v>61.173999999999999</v>
      </c>
      <c r="EG12">
        <v>84.608999999999995</v>
      </c>
      <c r="EH12">
        <v>14.782999999999999</v>
      </c>
      <c r="EI12">
        <v>21</v>
      </c>
      <c r="EJ12">
        <v>63.609000000000002</v>
      </c>
      <c r="EK12">
        <v>79.739000000000004</v>
      </c>
      <c r="EL12">
        <v>53.912999999999997</v>
      </c>
      <c r="EM12">
        <v>9.1739999999999995</v>
      </c>
      <c r="EN12">
        <v>21.173999999999999</v>
      </c>
      <c r="EO12">
        <v>117</v>
      </c>
      <c r="EP12">
        <v>12.304</v>
      </c>
      <c r="EQ12">
        <v>25.521999999999998</v>
      </c>
      <c r="ER12">
        <v>37.826000000000001</v>
      </c>
      <c r="ES12">
        <v>40.695999999999998</v>
      </c>
      <c r="ET12">
        <v>76.709000000000003</v>
      </c>
      <c r="EU12">
        <v>86.783000000000001</v>
      </c>
      <c r="EV12">
        <v>10.565</v>
      </c>
      <c r="EW12">
        <v>14.435</v>
      </c>
      <c r="EX12">
        <v>25.896999999999998</v>
      </c>
      <c r="EY12">
        <v>14.826000000000001</v>
      </c>
      <c r="EZ12">
        <v>6.609</v>
      </c>
      <c r="FA12">
        <v>15.087</v>
      </c>
      <c r="FB12">
        <v>12.304</v>
      </c>
      <c r="FC12">
        <v>2.13</v>
      </c>
      <c r="FD12">
        <v>29.696000000000002</v>
      </c>
      <c r="FE12">
        <v>11.13</v>
      </c>
      <c r="FF12">
        <v>50.805</v>
      </c>
      <c r="FG12">
        <v>27.067</v>
      </c>
      <c r="FH12">
        <v>49.142000000000003</v>
      </c>
      <c r="FI12">
        <v>53.276000000000003</v>
      </c>
      <c r="FJ12">
        <v>26.87</v>
      </c>
      <c r="FK12">
        <v>96.241</v>
      </c>
      <c r="FL12">
        <v>4.4550000000000001</v>
      </c>
      <c r="FM12">
        <v>3.246</v>
      </c>
      <c r="FN12">
        <v>0.15</v>
      </c>
      <c r="FO12">
        <v>3.573</v>
      </c>
      <c r="FP12">
        <v>0.14899999999999999</v>
      </c>
      <c r="FQ12">
        <v>2.8220000000000001</v>
      </c>
      <c r="FR12">
        <v>0.151</v>
      </c>
      <c r="FS12">
        <v>4.609</v>
      </c>
      <c r="FT12" s="26">
        <v>42.347999999999999</v>
      </c>
      <c r="FU12" s="26">
        <v>55.87</v>
      </c>
      <c r="FV12">
        <v>37.478000000000002</v>
      </c>
      <c r="FW12">
        <v>51.261000000000003</v>
      </c>
      <c r="FX12">
        <v>14.087</v>
      </c>
      <c r="FY12" s="1">
        <v>25.484999999999999</v>
      </c>
      <c r="FZ12">
        <v>26.844999999999999</v>
      </c>
      <c r="GA12" s="1">
        <v>12.340999999999999</v>
      </c>
      <c r="GB12">
        <v>36.710999999999999</v>
      </c>
      <c r="GC12" s="1">
        <v>16.324000000000002</v>
      </c>
      <c r="GD12">
        <v>65.608999999999995</v>
      </c>
      <c r="GE12">
        <v>13.042999999999999</v>
      </c>
      <c r="GF12">
        <v>272.69600000000003</v>
      </c>
      <c r="GG12">
        <v>117.82599999999999</v>
      </c>
      <c r="GH12">
        <v>29.783000000000001</v>
      </c>
      <c r="GI12">
        <v>39.826000000000001</v>
      </c>
      <c r="GJ12">
        <v>38.665999999999997</v>
      </c>
      <c r="GK12">
        <v>10.173999999999999</v>
      </c>
      <c r="GL12">
        <v>25.545999999999999</v>
      </c>
      <c r="GM12">
        <v>2.9129999999999998</v>
      </c>
      <c r="GN12">
        <v>8.4350000000000005</v>
      </c>
      <c r="GO12">
        <v>92.784000000000006</v>
      </c>
      <c r="GP12">
        <v>6.7830000000000004</v>
      </c>
      <c r="GQ12">
        <v>41.609000000000002</v>
      </c>
      <c r="GR12">
        <v>71.87</v>
      </c>
      <c r="GS12">
        <v>-23.087</v>
      </c>
      <c r="GT12">
        <v>-86.174000000000007</v>
      </c>
      <c r="GU12">
        <v>-51.261000000000003</v>
      </c>
      <c r="GV12">
        <v>-10.087</v>
      </c>
      <c r="GW12">
        <v>0.30399999999999999</v>
      </c>
      <c r="GX12">
        <v>9.1300000000000008</v>
      </c>
      <c r="GY12">
        <v>9.4350000000000005</v>
      </c>
      <c r="GZ12">
        <v>-9.6519999999999992</v>
      </c>
      <c r="HA12">
        <v>-298.30399999999997</v>
      </c>
      <c r="HB12">
        <v>3.8260000000000001</v>
      </c>
      <c r="HC12">
        <v>5.609</v>
      </c>
      <c r="HD12">
        <v>-4.8390000000000004</v>
      </c>
      <c r="HE12">
        <v>-4.8600000000000003</v>
      </c>
      <c r="HF12">
        <v>-1.391</v>
      </c>
      <c r="HG12">
        <v>7.3479999999999999</v>
      </c>
      <c r="HH12">
        <v>5.9569999999999999</v>
      </c>
      <c r="HI12">
        <v>-5.5650000000000004</v>
      </c>
      <c r="HJ12" s="1">
        <v>0.65200000000000002</v>
      </c>
      <c r="HK12">
        <v>-1.4350000000000001</v>
      </c>
      <c r="HL12">
        <v>1.1299999999999999</v>
      </c>
      <c r="HM12">
        <v>-0.47799999999999998</v>
      </c>
      <c r="HN12" s="1">
        <v>-5.0869999999999997</v>
      </c>
      <c r="HO12">
        <v>-2.1739999999999999</v>
      </c>
      <c r="HP12">
        <v>0.34799999999999998</v>
      </c>
      <c r="HQ12">
        <v>-0.56499999999999995</v>
      </c>
      <c r="HR12">
        <v>10.782999999999999</v>
      </c>
      <c r="HS12">
        <v>0.56499999999999995</v>
      </c>
      <c r="HT12">
        <v>2.0430000000000001</v>
      </c>
      <c r="HU12" s="1">
        <v>2.609</v>
      </c>
      <c r="HV12">
        <v>4.4779999999999998</v>
      </c>
      <c r="HW12">
        <v>-2.9569999999999999</v>
      </c>
      <c r="HX12">
        <v>-1.913</v>
      </c>
      <c r="HY12">
        <v>-4.0869999999999997</v>
      </c>
      <c r="HZ12">
        <v>-2.3479999999999999</v>
      </c>
      <c r="IA12">
        <v>-0.30399999999999999</v>
      </c>
      <c r="IB12">
        <v>-3.4780000000000002</v>
      </c>
      <c r="IC12">
        <v>-3.4780000000000002</v>
      </c>
      <c r="ID12">
        <v>-7.13</v>
      </c>
      <c r="IE12">
        <v>-2.6520000000000001</v>
      </c>
      <c r="IF12">
        <v>-6.7830000000000004</v>
      </c>
      <c r="IG12">
        <v>-19.434000000000001</v>
      </c>
      <c r="IH12">
        <v>-4.5659999999999998</v>
      </c>
      <c r="II12">
        <v>0.158</v>
      </c>
      <c r="IJ12">
        <v>0.34799999999999998</v>
      </c>
      <c r="IK12" s="1">
        <v>-4.5650000000000004</v>
      </c>
      <c r="IL12" s="1">
        <v>-20.13</v>
      </c>
      <c r="IM12">
        <v>-9.4779999999999998</v>
      </c>
      <c r="IN12">
        <v>-15.435</v>
      </c>
      <c r="IO12">
        <v>0.56499999999999995</v>
      </c>
      <c r="IP12" s="188">
        <v>-5.87</v>
      </c>
      <c r="IQ12">
        <v>-2.391</v>
      </c>
      <c r="IR12">
        <v>-11.609</v>
      </c>
      <c r="IS12">
        <v>16.087</v>
      </c>
      <c r="IT12">
        <v>-0.26100000000000001</v>
      </c>
      <c r="IU12">
        <v>-3.4350000000000001</v>
      </c>
      <c r="IV12">
        <v>0.13</v>
      </c>
      <c r="IW12">
        <v>2.8260000000000001</v>
      </c>
      <c r="IX12">
        <v>1.1299999999999999</v>
      </c>
      <c r="IY12">
        <v>-1.6519999999999999</v>
      </c>
      <c r="IZ12">
        <v>-1.1299999999999999</v>
      </c>
    </row>
    <row r="13" spans="1:260" x14ac:dyDescent="0.2">
      <c r="A13" t="s">
        <v>12</v>
      </c>
      <c r="B13" t="s">
        <v>289</v>
      </c>
      <c r="C13">
        <v>23</v>
      </c>
      <c r="D13">
        <v>36</v>
      </c>
      <c r="E13">
        <v>26.021999999999998</v>
      </c>
      <c r="F13">
        <v>102.236</v>
      </c>
      <c r="G13" s="1">
        <v>230.41300000000001</v>
      </c>
      <c r="H13">
        <v>1708.2170000000001</v>
      </c>
      <c r="I13">
        <v>1578.3040000000001</v>
      </c>
      <c r="J13">
        <v>20.087</v>
      </c>
      <c r="K13" s="1">
        <v>54.034999999999997</v>
      </c>
      <c r="L13">
        <v>215.08699999999999</v>
      </c>
      <c r="M13">
        <v>160.82599999999999</v>
      </c>
      <c r="N13">
        <v>375.91300000000001</v>
      </c>
      <c r="O13">
        <v>74.600999999999999</v>
      </c>
      <c r="P13">
        <v>67.656999999999996</v>
      </c>
      <c r="Q13">
        <v>83.888000000000005</v>
      </c>
      <c r="R13">
        <v>57.216999999999999</v>
      </c>
      <c r="S13">
        <v>5.95</v>
      </c>
      <c r="T13">
        <v>56.435000000000002</v>
      </c>
      <c r="U13">
        <v>35.435000000000002</v>
      </c>
      <c r="V13">
        <v>74.497</v>
      </c>
      <c r="W13">
        <v>6074.6959999999999</v>
      </c>
      <c r="X13">
        <v>16.16</v>
      </c>
      <c r="Y13">
        <v>51.738999999999997</v>
      </c>
      <c r="Z13">
        <v>7.266</v>
      </c>
      <c r="AA13">
        <v>61.042999999999999</v>
      </c>
      <c r="AB13">
        <v>6.1580000000000004</v>
      </c>
      <c r="AC13" s="1">
        <v>4.2690000000000001</v>
      </c>
      <c r="AD13">
        <v>2.9380000000000002</v>
      </c>
      <c r="AE13">
        <v>135.17400000000001</v>
      </c>
      <c r="AF13">
        <v>236.04300000000001</v>
      </c>
      <c r="AG13">
        <v>371.21699999999998</v>
      </c>
      <c r="AH13">
        <v>36.414000000000001</v>
      </c>
      <c r="AI13">
        <v>61.13</v>
      </c>
      <c r="AJ13">
        <v>91.216999999999999</v>
      </c>
      <c r="AK13">
        <v>18.957000000000001</v>
      </c>
      <c r="AL13">
        <v>25.13</v>
      </c>
      <c r="AM13">
        <v>66.087000000000003</v>
      </c>
      <c r="AN13">
        <v>81.825999999999993</v>
      </c>
      <c r="AO13">
        <v>56.13</v>
      </c>
      <c r="AP13">
        <v>8.4350000000000005</v>
      </c>
      <c r="AQ13">
        <v>21.13</v>
      </c>
      <c r="AR13">
        <v>131.435</v>
      </c>
      <c r="AS13">
        <v>15</v>
      </c>
      <c r="AT13">
        <v>26.13</v>
      </c>
      <c r="AU13">
        <v>41.13</v>
      </c>
      <c r="AV13">
        <v>42.912999999999997</v>
      </c>
      <c r="AW13" s="1">
        <v>78.013999999999996</v>
      </c>
      <c r="AX13">
        <v>93.13</v>
      </c>
      <c r="AY13">
        <v>11.304</v>
      </c>
      <c r="AZ13">
        <v>14</v>
      </c>
      <c r="BA13">
        <v>24.806999999999999</v>
      </c>
      <c r="BB13">
        <v>15.522</v>
      </c>
      <c r="BC13">
        <v>9</v>
      </c>
      <c r="BD13">
        <v>30</v>
      </c>
      <c r="BE13">
        <v>9.0869999999999997</v>
      </c>
      <c r="BF13">
        <v>16.042999999999999</v>
      </c>
      <c r="BG13">
        <v>12.13</v>
      </c>
      <c r="BH13">
        <v>2.391</v>
      </c>
      <c r="BI13">
        <v>30.087</v>
      </c>
      <c r="BJ13">
        <v>12.391</v>
      </c>
      <c r="BK13" s="1">
        <v>53.323999999999998</v>
      </c>
      <c r="BL13" s="1">
        <v>28.428000000000001</v>
      </c>
      <c r="BM13" s="1">
        <v>49.923000000000002</v>
      </c>
      <c r="BN13">
        <v>53.313000000000002</v>
      </c>
      <c r="BO13">
        <v>27.87</v>
      </c>
      <c r="BP13">
        <v>12.304</v>
      </c>
      <c r="BQ13">
        <v>26.148</v>
      </c>
      <c r="BR13">
        <v>101.506</v>
      </c>
      <c r="BS13" s="1">
        <v>4.4939999999999998</v>
      </c>
      <c r="BT13">
        <v>3.3740000000000001</v>
      </c>
      <c r="BU13">
        <v>0.14899999999999999</v>
      </c>
      <c r="BV13">
        <v>3.7250000000000001</v>
      </c>
      <c r="BW13">
        <v>0.255</v>
      </c>
      <c r="BX13">
        <v>2.992</v>
      </c>
      <c r="BY13">
        <v>3.5000000000000003E-2</v>
      </c>
      <c r="BZ13">
        <v>5.0869999999999997</v>
      </c>
      <c r="CA13" s="26">
        <v>47.564999999999998</v>
      </c>
      <c r="CB13" s="26">
        <v>55.738999999999997</v>
      </c>
      <c r="CC13">
        <v>40.087000000000003</v>
      </c>
      <c r="CD13">
        <v>51.13</v>
      </c>
      <c r="CE13">
        <v>17.173999999999999</v>
      </c>
      <c r="CF13" s="1">
        <v>25.306999999999999</v>
      </c>
      <c r="CG13" s="1">
        <v>27.635999999999999</v>
      </c>
      <c r="CH13">
        <v>11.893000000000001</v>
      </c>
      <c r="CI13">
        <v>34.651000000000003</v>
      </c>
      <c r="CJ13" s="1">
        <v>15.994</v>
      </c>
      <c r="CK13">
        <v>10.478</v>
      </c>
      <c r="CL13">
        <v>32.78</v>
      </c>
      <c r="CM13">
        <v>56.478000000000002</v>
      </c>
      <c r="CN13" s="188">
        <v>12.173999999999999</v>
      </c>
      <c r="CO13" s="188">
        <v>266.78300000000002</v>
      </c>
      <c r="CP13">
        <v>116.17400000000001</v>
      </c>
      <c r="CQ13">
        <v>28.609000000000002</v>
      </c>
      <c r="CR13">
        <v>97.783000000000001</v>
      </c>
      <c r="CS13">
        <v>35.435000000000002</v>
      </c>
      <c r="CT13">
        <v>36.238</v>
      </c>
      <c r="CU13">
        <v>9.8260000000000005</v>
      </c>
      <c r="CV13">
        <v>27.73</v>
      </c>
      <c r="CW13">
        <v>2.13</v>
      </c>
      <c r="CX13">
        <v>18.390999999999998</v>
      </c>
      <c r="CY13">
        <v>17.913</v>
      </c>
      <c r="CZ13">
        <v>0.47799999999999998</v>
      </c>
      <c r="DA13">
        <v>9.6959999999999997</v>
      </c>
      <c r="DB13">
        <v>93.274000000000001</v>
      </c>
      <c r="DC13">
        <v>7</v>
      </c>
      <c r="DD13">
        <v>43.87</v>
      </c>
      <c r="DE13">
        <v>72</v>
      </c>
      <c r="DF13">
        <v>196.73500000000001</v>
      </c>
      <c r="DG13">
        <v>1591.739</v>
      </c>
      <c r="DH13">
        <v>1502.5650000000001</v>
      </c>
      <c r="DI13">
        <v>9.9130000000000003</v>
      </c>
      <c r="DJ13">
        <v>204.435</v>
      </c>
      <c r="DK13">
        <v>147.13</v>
      </c>
      <c r="DL13">
        <v>351.565</v>
      </c>
      <c r="DM13">
        <v>72.706000000000003</v>
      </c>
      <c r="DN13">
        <v>66.588999999999999</v>
      </c>
      <c r="DO13">
        <v>81.206000000000003</v>
      </c>
      <c r="DP13">
        <v>6.2249999999999996</v>
      </c>
      <c r="DQ13">
        <v>47.564999999999998</v>
      </c>
      <c r="DR13">
        <v>39.609000000000002</v>
      </c>
      <c r="DS13">
        <v>70.185000000000002</v>
      </c>
      <c r="DT13">
        <v>5662.174</v>
      </c>
      <c r="DU13">
        <v>16.106000000000002</v>
      </c>
      <c r="DV13">
        <v>55.738999999999997</v>
      </c>
      <c r="DW13">
        <v>6.3070000000000004</v>
      </c>
      <c r="DX13">
        <v>61.042999999999999</v>
      </c>
      <c r="DY13">
        <v>5.7590000000000003</v>
      </c>
      <c r="DZ13" s="1">
        <v>0.92200000000000004</v>
      </c>
      <c r="EA13">
        <v>0.89300000000000002</v>
      </c>
      <c r="EB13">
        <v>129.78299999999999</v>
      </c>
      <c r="EC13">
        <v>212.91300000000001</v>
      </c>
      <c r="ED13">
        <v>342.69600000000003</v>
      </c>
      <c r="EE13">
        <v>37.871000000000002</v>
      </c>
      <c r="EF13">
        <v>61.173999999999999</v>
      </c>
      <c r="EG13">
        <v>84.783000000000001</v>
      </c>
      <c r="EH13">
        <v>14</v>
      </c>
      <c r="EI13">
        <v>22.957000000000001</v>
      </c>
      <c r="EJ13">
        <v>61.826000000000001</v>
      </c>
      <c r="EK13">
        <v>80.216999999999999</v>
      </c>
      <c r="EL13">
        <v>54.695999999999998</v>
      </c>
      <c r="EM13">
        <v>10.217000000000001</v>
      </c>
      <c r="EN13">
        <v>21.260999999999999</v>
      </c>
      <c r="EO13">
        <v>116.087</v>
      </c>
      <c r="EP13">
        <v>12</v>
      </c>
      <c r="EQ13">
        <v>23.260999999999999</v>
      </c>
      <c r="ER13">
        <v>35.261000000000003</v>
      </c>
      <c r="ES13">
        <v>40.912999999999997</v>
      </c>
      <c r="ET13">
        <v>72.37</v>
      </c>
      <c r="EU13">
        <v>86.043000000000006</v>
      </c>
      <c r="EV13">
        <v>10.087</v>
      </c>
      <c r="EW13">
        <v>11.609</v>
      </c>
      <c r="EX13">
        <v>24.405999999999999</v>
      </c>
      <c r="EY13">
        <v>14.826000000000001</v>
      </c>
      <c r="EZ13">
        <v>9.1739999999999995</v>
      </c>
      <c r="FA13">
        <v>11.522</v>
      </c>
      <c r="FB13">
        <v>10</v>
      </c>
      <c r="FC13">
        <v>1.5649999999999999</v>
      </c>
      <c r="FD13">
        <v>24.260999999999999</v>
      </c>
      <c r="FE13">
        <v>8.6959999999999997</v>
      </c>
      <c r="FF13">
        <v>47.491</v>
      </c>
      <c r="FG13">
        <v>24.222999999999999</v>
      </c>
      <c r="FH13">
        <v>45.247</v>
      </c>
      <c r="FI13">
        <v>51.005000000000003</v>
      </c>
      <c r="FJ13">
        <v>21.347999999999999</v>
      </c>
      <c r="FK13">
        <v>81.373999999999995</v>
      </c>
      <c r="FL13">
        <v>-3.8079999999999998</v>
      </c>
      <c r="FM13">
        <v>3.3540000000000001</v>
      </c>
      <c r="FN13">
        <v>-0.157</v>
      </c>
      <c r="FO13">
        <v>3.5859999999999999</v>
      </c>
      <c r="FP13">
        <v>-0.25</v>
      </c>
      <c r="FQ13">
        <v>3.0590000000000002</v>
      </c>
      <c r="FR13">
        <v>-3.9E-2</v>
      </c>
      <c r="FS13">
        <v>4.9130000000000003</v>
      </c>
      <c r="FT13" s="26">
        <v>30.087</v>
      </c>
      <c r="FU13" s="26">
        <v>44.13</v>
      </c>
      <c r="FV13">
        <v>34.347999999999999</v>
      </c>
      <c r="FW13">
        <v>33.738999999999997</v>
      </c>
      <c r="FX13">
        <v>11.042999999999999</v>
      </c>
      <c r="FY13" s="1">
        <v>19.966999999999999</v>
      </c>
      <c r="FZ13">
        <v>21.103000000000002</v>
      </c>
      <c r="GA13" s="1">
        <v>9.3320000000000007</v>
      </c>
      <c r="GB13">
        <v>29.193999999999999</v>
      </c>
      <c r="GC13" s="1">
        <v>13.004</v>
      </c>
      <c r="GD13">
        <v>63.173999999999999</v>
      </c>
      <c r="GE13">
        <v>11.173999999999999</v>
      </c>
      <c r="GF13">
        <v>285.95699999999999</v>
      </c>
      <c r="GG13">
        <v>153.65199999999999</v>
      </c>
      <c r="GH13">
        <v>33.826000000000001</v>
      </c>
      <c r="GI13">
        <v>43.87</v>
      </c>
      <c r="GJ13">
        <v>44.805</v>
      </c>
      <c r="GK13">
        <v>11.042999999999999</v>
      </c>
      <c r="GL13">
        <v>25.172999999999998</v>
      </c>
      <c r="GM13">
        <v>3.87</v>
      </c>
      <c r="GN13">
        <v>11.957000000000001</v>
      </c>
      <c r="GO13">
        <v>94.182000000000002</v>
      </c>
      <c r="GP13">
        <v>7.9569999999999999</v>
      </c>
      <c r="GQ13">
        <v>45.826000000000001</v>
      </c>
      <c r="GR13">
        <v>71.087000000000003</v>
      </c>
      <c r="GS13">
        <v>33.677999999999997</v>
      </c>
      <c r="GT13">
        <v>116.47799999999999</v>
      </c>
      <c r="GU13">
        <v>75.739000000000004</v>
      </c>
      <c r="GV13">
        <v>10.173999999999999</v>
      </c>
      <c r="GW13">
        <v>10.651999999999999</v>
      </c>
      <c r="GX13">
        <v>13.696</v>
      </c>
      <c r="GY13">
        <v>24.347999999999999</v>
      </c>
      <c r="GZ13">
        <v>8.8699999999999992</v>
      </c>
      <c r="HA13">
        <v>412.52199999999999</v>
      </c>
      <c r="HB13">
        <v>-4</v>
      </c>
      <c r="HC13">
        <v>0</v>
      </c>
      <c r="HD13">
        <v>3.347</v>
      </c>
      <c r="HE13">
        <v>2.0449999999999999</v>
      </c>
      <c r="HF13">
        <v>5.391</v>
      </c>
      <c r="HG13">
        <v>23.13</v>
      </c>
      <c r="HH13">
        <v>28.521999999999998</v>
      </c>
      <c r="HI13">
        <v>-4.2999999999999997E-2</v>
      </c>
      <c r="HJ13" s="1">
        <v>6.4349999999999996</v>
      </c>
      <c r="HK13">
        <v>4.9569999999999999</v>
      </c>
      <c r="HL13">
        <v>2.1739999999999999</v>
      </c>
      <c r="HM13">
        <v>4.2610000000000001</v>
      </c>
      <c r="HN13" s="1">
        <v>1.609</v>
      </c>
      <c r="HO13">
        <v>1.4350000000000001</v>
      </c>
      <c r="HP13">
        <v>-1.7829999999999999</v>
      </c>
      <c r="HQ13">
        <v>-0.13</v>
      </c>
      <c r="HR13">
        <v>15.348000000000001</v>
      </c>
      <c r="HS13">
        <v>3</v>
      </c>
      <c r="HT13">
        <v>2.87</v>
      </c>
      <c r="HU13" s="1">
        <v>5.87</v>
      </c>
      <c r="HV13">
        <v>2</v>
      </c>
      <c r="HW13">
        <v>7.0869999999999997</v>
      </c>
      <c r="HX13">
        <v>1.2170000000000001</v>
      </c>
      <c r="HY13">
        <v>2.391</v>
      </c>
      <c r="HZ13">
        <v>0.69599999999999995</v>
      </c>
      <c r="IA13">
        <v>-0.17399999999999999</v>
      </c>
      <c r="IB13">
        <v>4.5220000000000002</v>
      </c>
      <c r="IC13">
        <v>2.13</v>
      </c>
      <c r="ID13">
        <v>5.8259999999999996</v>
      </c>
      <c r="IE13">
        <v>3.6960000000000002</v>
      </c>
      <c r="IF13">
        <v>6.5220000000000002</v>
      </c>
      <c r="IG13">
        <v>20.132000000000001</v>
      </c>
      <c r="IH13">
        <v>8.3030000000000008</v>
      </c>
      <c r="II13">
        <v>0.02</v>
      </c>
      <c r="IJ13">
        <v>0.17399999999999999</v>
      </c>
      <c r="IK13" s="1">
        <v>17.478000000000002</v>
      </c>
      <c r="IL13" s="1">
        <v>11.609</v>
      </c>
      <c r="IM13">
        <v>5.7389999999999999</v>
      </c>
      <c r="IN13">
        <v>17.390999999999998</v>
      </c>
      <c r="IO13">
        <v>6.13</v>
      </c>
      <c r="IP13" s="188">
        <v>-6.6959999999999997</v>
      </c>
      <c r="IQ13">
        <v>1</v>
      </c>
      <c r="IR13">
        <v>-19.173999999999999</v>
      </c>
      <c r="IS13">
        <v>-37.478000000000002</v>
      </c>
      <c r="IT13">
        <v>-5.2169999999999996</v>
      </c>
      <c r="IU13">
        <v>-8.4350000000000005</v>
      </c>
      <c r="IV13">
        <v>-1.2170000000000001</v>
      </c>
      <c r="IW13">
        <v>-1.7390000000000001</v>
      </c>
      <c r="IX13">
        <v>-0.95699999999999996</v>
      </c>
      <c r="IY13">
        <v>-1.9570000000000001</v>
      </c>
      <c r="IZ13">
        <v>0.91300000000000003</v>
      </c>
    </row>
    <row r="14" spans="1:260" x14ac:dyDescent="0.2">
      <c r="A14" t="s">
        <v>13</v>
      </c>
      <c r="B14" t="s">
        <v>290</v>
      </c>
      <c r="C14">
        <v>23</v>
      </c>
      <c r="D14">
        <v>40</v>
      </c>
      <c r="E14">
        <v>25.478000000000002</v>
      </c>
      <c r="F14">
        <v>96.019000000000005</v>
      </c>
      <c r="G14" s="1">
        <v>182.77</v>
      </c>
      <c r="H14">
        <v>1604.3910000000001</v>
      </c>
      <c r="I14">
        <v>1452.652</v>
      </c>
      <c r="J14">
        <v>13.042999999999999</v>
      </c>
      <c r="K14" s="1">
        <v>48.576000000000001</v>
      </c>
      <c r="L14">
        <v>201.696</v>
      </c>
      <c r="M14">
        <v>143.87</v>
      </c>
      <c r="N14">
        <v>345.565</v>
      </c>
      <c r="O14">
        <v>70.067999999999998</v>
      </c>
      <c r="P14">
        <v>62.103999999999999</v>
      </c>
      <c r="Q14">
        <v>81.233000000000004</v>
      </c>
      <c r="R14">
        <v>58.366999999999997</v>
      </c>
      <c r="S14">
        <v>5.7930000000000001</v>
      </c>
      <c r="T14">
        <v>48.957000000000001</v>
      </c>
      <c r="U14">
        <v>40.783000000000001</v>
      </c>
      <c r="V14">
        <v>74.091999999999999</v>
      </c>
      <c r="W14">
        <v>5748.9570000000003</v>
      </c>
      <c r="X14">
        <v>16.635999999999999</v>
      </c>
      <c r="Y14">
        <v>60.826000000000001</v>
      </c>
      <c r="Z14">
        <v>5.681</v>
      </c>
      <c r="AA14">
        <v>66.13</v>
      </c>
      <c r="AB14">
        <v>5.226</v>
      </c>
      <c r="AC14" s="1">
        <v>-0.41299999999999998</v>
      </c>
      <c r="AD14">
        <v>-0.41599999999999998</v>
      </c>
      <c r="AE14">
        <v>124.348</v>
      </c>
      <c r="AF14">
        <v>207.435</v>
      </c>
      <c r="AG14">
        <v>331.78300000000002</v>
      </c>
      <c r="AH14">
        <v>37.478999999999999</v>
      </c>
      <c r="AI14">
        <v>62.912999999999997</v>
      </c>
      <c r="AJ14">
        <v>84.477999999999994</v>
      </c>
      <c r="AK14">
        <v>12.739000000000001</v>
      </c>
      <c r="AL14">
        <v>21</v>
      </c>
      <c r="AM14">
        <v>63.521999999999998</v>
      </c>
      <c r="AN14">
        <v>73.608999999999995</v>
      </c>
      <c r="AO14">
        <v>52.957000000000001</v>
      </c>
      <c r="AP14">
        <v>9.5220000000000002</v>
      </c>
      <c r="AQ14">
        <v>19.783000000000001</v>
      </c>
      <c r="AR14">
        <v>112.82599999999999</v>
      </c>
      <c r="AS14">
        <v>10.435</v>
      </c>
      <c r="AT14">
        <v>27.390999999999998</v>
      </c>
      <c r="AU14">
        <v>37.826000000000001</v>
      </c>
      <c r="AV14">
        <v>42.173999999999999</v>
      </c>
      <c r="AW14" s="1">
        <v>74.021000000000001</v>
      </c>
      <c r="AX14">
        <v>82.956999999999994</v>
      </c>
      <c r="AY14">
        <v>7.5220000000000002</v>
      </c>
      <c r="AZ14">
        <v>11.739000000000001</v>
      </c>
      <c r="BA14">
        <v>23.978999999999999</v>
      </c>
      <c r="BB14">
        <v>15.173999999999999</v>
      </c>
      <c r="BC14">
        <v>7.3040000000000003</v>
      </c>
      <c r="BD14">
        <v>33</v>
      </c>
      <c r="BE14">
        <v>6.6520000000000001</v>
      </c>
      <c r="BF14">
        <v>10.609</v>
      </c>
      <c r="BG14">
        <v>10.478</v>
      </c>
      <c r="BH14">
        <v>1.609</v>
      </c>
      <c r="BI14">
        <v>23.609000000000002</v>
      </c>
      <c r="BJ14">
        <v>7.5220000000000002</v>
      </c>
      <c r="BK14" s="1">
        <v>44.936</v>
      </c>
      <c r="BL14" s="1">
        <v>21.67</v>
      </c>
      <c r="BM14" s="1">
        <v>43.073</v>
      </c>
      <c r="BN14">
        <v>48.223999999999997</v>
      </c>
      <c r="BO14">
        <v>20.826000000000001</v>
      </c>
      <c r="BP14">
        <v>11.173999999999999</v>
      </c>
      <c r="BQ14">
        <v>22.957000000000001</v>
      </c>
      <c r="BR14">
        <v>75.372</v>
      </c>
      <c r="BS14" s="1">
        <v>-2.85</v>
      </c>
      <c r="BT14">
        <v>3.1930000000000001</v>
      </c>
      <c r="BU14">
        <v>-0.121</v>
      </c>
      <c r="BV14">
        <v>3.4489999999999998</v>
      </c>
      <c r="BW14">
        <v>-0.08</v>
      </c>
      <c r="BX14">
        <v>2.8250000000000002</v>
      </c>
      <c r="BY14">
        <v>-0.18</v>
      </c>
      <c r="BZ14">
        <v>3.2170000000000001</v>
      </c>
      <c r="CA14" s="26">
        <v>32.087000000000003</v>
      </c>
      <c r="CB14" s="26">
        <v>38.826000000000001</v>
      </c>
      <c r="CC14">
        <v>26.826000000000001</v>
      </c>
      <c r="CD14">
        <v>35.738999999999997</v>
      </c>
      <c r="CE14">
        <v>11.565</v>
      </c>
      <c r="CF14" s="1">
        <v>18.841000000000001</v>
      </c>
      <c r="CG14" s="1">
        <v>20.062999999999999</v>
      </c>
      <c r="CH14">
        <v>8</v>
      </c>
      <c r="CI14">
        <v>29.663</v>
      </c>
      <c r="CJ14" s="1">
        <v>10.968999999999999</v>
      </c>
      <c r="CK14">
        <v>12.304</v>
      </c>
      <c r="CL14">
        <v>27.562000000000001</v>
      </c>
      <c r="CM14">
        <v>60.216999999999999</v>
      </c>
      <c r="CN14" s="188">
        <v>11.042999999999999</v>
      </c>
      <c r="CO14" s="188">
        <v>274.91300000000001</v>
      </c>
      <c r="CP14">
        <v>140.91300000000001</v>
      </c>
      <c r="CQ14">
        <v>30.303999999999998</v>
      </c>
      <c r="CR14">
        <v>98.652000000000001</v>
      </c>
      <c r="CS14">
        <v>41.87</v>
      </c>
      <c r="CT14">
        <v>42.442</v>
      </c>
      <c r="CU14">
        <v>10.696</v>
      </c>
      <c r="CV14">
        <v>25.545000000000002</v>
      </c>
      <c r="CW14">
        <v>2.87</v>
      </c>
      <c r="CX14">
        <v>18.826000000000001</v>
      </c>
      <c r="CY14">
        <v>21.042999999999999</v>
      </c>
      <c r="CZ14">
        <v>-2.2170000000000001</v>
      </c>
      <c r="DA14">
        <v>11.87</v>
      </c>
      <c r="DB14">
        <v>96.337000000000003</v>
      </c>
      <c r="DC14">
        <v>6.0430000000000001</v>
      </c>
      <c r="DD14">
        <v>41.478000000000002</v>
      </c>
      <c r="DE14">
        <v>68.304000000000002</v>
      </c>
      <c r="DF14">
        <v>203.77</v>
      </c>
      <c r="DG14">
        <v>1696.3910000000001</v>
      </c>
      <c r="DH14">
        <v>1488.2170000000001</v>
      </c>
      <c r="DI14">
        <v>16.957000000000001</v>
      </c>
      <c r="DJ14">
        <v>211.21700000000001</v>
      </c>
      <c r="DK14">
        <v>141.78299999999999</v>
      </c>
      <c r="DL14">
        <v>353</v>
      </c>
      <c r="DM14">
        <v>70.772000000000006</v>
      </c>
      <c r="DN14">
        <v>63.874000000000002</v>
      </c>
      <c r="DO14">
        <v>81.049000000000007</v>
      </c>
      <c r="DP14">
        <v>5.8620000000000001</v>
      </c>
      <c r="DQ14">
        <v>55.042999999999999</v>
      </c>
      <c r="DR14">
        <v>37.826000000000001</v>
      </c>
      <c r="DS14">
        <v>77.265000000000001</v>
      </c>
      <c r="DT14">
        <v>6018.0870000000004</v>
      </c>
      <c r="DU14">
        <v>17.047999999999998</v>
      </c>
      <c r="DV14">
        <v>56.652000000000001</v>
      </c>
      <c r="DW14">
        <v>6.2309999999999999</v>
      </c>
      <c r="DX14">
        <v>62.609000000000002</v>
      </c>
      <c r="DY14">
        <v>5.6379999999999999</v>
      </c>
      <c r="DZ14" s="1">
        <v>1.3169999999999999</v>
      </c>
      <c r="EA14">
        <v>0.247</v>
      </c>
      <c r="EB14">
        <v>136.95699999999999</v>
      </c>
      <c r="EC14">
        <v>205.565</v>
      </c>
      <c r="ED14">
        <v>342.52199999999999</v>
      </c>
      <c r="EE14">
        <v>39.984999999999999</v>
      </c>
      <c r="EF14">
        <v>66.391000000000005</v>
      </c>
      <c r="EG14">
        <v>93.174000000000007</v>
      </c>
      <c r="EH14">
        <v>16.783000000000001</v>
      </c>
      <c r="EI14">
        <v>24.652000000000001</v>
      </c>
      <c r="EJ14">
        <v>68.522000000000006</v>
      </c>
      <c r="EK14">
        <v>83.783000000000001</v>
      </c>
      <c r="EL14">
        <v>58.738999999999997</v>
      </c>
      <c r="EM14">
        <v>8.6959999999999997</v>
      </c>
      <c r="EN14">
        <v>21.390999999999998</v>
      </c>
      <c r="EO14">
        <v>112.565</v>
      </c>
      <c r="EP14">
        <v>13.087</v>
      </c>
      <c r="EQ14">
        <v>27</v>
      </c>
      <c r="ER14">
        <v>40.087000000000003</v>
      </c>
      <c r="ES14">
        <v>43.347999999999999</v>
      </c>
      <c r="ET14">
        <v>76.328999999999994</v>
      </c>
      <c r="EU14">
        <v>80.174000000000007</v>
      </c>
      <c r="EV14">
        <v>9.4350000000000005</v>
      </c>
      <c r="EW14">
        <v>12.522</v>
      </c>
      <c r="EX14">
        <v>22.748999999999999</v>
      </c>
      <c r="EY14">
        <v>14.87</v>
      </c>
      <c r="EZ14">
        <v>6.87</v>
      </c>
      <c r="FA14">
        <v>13.478</v>
      </c>
      <c r="FB14">
        <v>12</v>
      </c>
      <c r="FC14">
        <v>2.5219999999999998</v>
      </c>
      <c r="FD14">
        <v>27.913</v>
      </c>
      <c r="FE14">
        <v>9.7390000000000008</v>
      </c>
      <c r="FF14">
        <v>48.286999999999999</v>
      </c>
      <c r="FG14">
        <v>24.486999999999998</v>
      </c>
      <c r="FH14">
        <v>46.287999999999997</v>
      </c>
      <c r="FI14">
        <v>50.710999999999999</v>
      </c>
      <c r="FJ14">
        <v>25.260999999999999</v>
      </c>
      <c r="FK14">
        <v>92.977999999999994</v>
      </c>
      <c r="FL14">
        <v>-2.891</v>
      </c>
      <c r="FM14">
        <v>3.3359999999999999</v>
      </c>
      <c r="FN14">
        <v>-0.104</v>
      </c>
      <c r="FO14">
        <v>3.7090000000000001</v>
      </c>
      <c r="FP14">
        <v>-9.4E-2</v>
      </c>
      <c r="FQ14">
        <v>2.907</v>
      </c>
      <c r="FR14">
        <v>-0.115</v>
      </c>
      <c r="FS14">
        <v>2.4780000000000002</v>
      </c>
      <c r="FT14" s="26">
        <v>38.957000000000001</v>
      </c>
      <c r="FU14" s="26">
        <v>51.435000000000002</v>
      </c>
      <c r="FV14">
        <v>31.087</v>
      </c>
      <c r="FW14">
        <v>50.042999999999999</v>
      </c>
      <c r="FX14">
        <v>11.739000000000001</v>
      </c>
      <c r="FY14" s="1">
        <v>21.991</v>
      </c>
      <c r="FZ14">
        <v>21.920999999999999</v>
      </c>
      <c r="GA14" s="1">
        <v>8.6069999999999993</v>
      </c>
      <c r="GB14">
        <v>29.664000000000001</v>
      </c>
      <c r="GC14" s="1">
        <v>12.211</v>
      </c>
      <c r="GD14">
        <v>59.652000000000001</v>
      </c>
      <c r="GE14">
        <v>11.609</v>
      </c>
      <c r="GF14">
        <v>266.87</v>
      </c>
      <c r="GG14">
        <v>126.261</v>
      </c>
      <c r="GH14">
        <v>28.042999999999999</v>
      </c>
      <c r="GI14">
        <v>36.957000000000001</v>
      </c>
      <c r="GJ14">
        <v>37.494</v>
      </c>
      <c r="GK14">
        <v>9.5220000000000002</v>
      </c>
      <c r="GL14">
        <v>25.765000000000001</v>
      </c>
      <c r="GM14">
        <v>2.8260000000000001</v>
      </c>
      <c r="GN14">
        <v>10.435</v>
      </c>
      <c r="GO14">
        <v>92.5</v>
      </c>
      <c r="GP14">
        <v>6.2169999999999996</v>
      </c>
      <c r="GQ14">
        <v>40.478000000000002</v>
      </c>
      <c r="GR14">
        <v>69.956999999999994</v>
      </c>
      <c r="GS14">
        <v>-21</v>
      </c>
      <c r="GT14">
        <v>-92</v>
      </c>
      <c r="GU14">
        <v>-35.564999999999998</v>
      </c>
      <c r="GV14">
        <v>-3.9129999999999998</v>
      </c>
      <c r="GW14">
        <v>-9.5220000000000002</v>
      </c>
      <c r="GX14">
        <v>2.0870000000000002</v>
      </c>
      <c r="GY14">
        <v>-7.4349999999999996</v>
      </c>
      <c r="GZ14">
        <v>-6.0869999999999997</v>
      </c>
      <c r="HA14">
        <v>-269.13</v>
      </c>
      <c r="HB14">
        <v>4.1740000000000004</v>
      </c>
      <c r="HC14">
        <v>3.5219999999999998</v>
      </c>
      <c r="HD14">
        <v>-1.73</v>
      </c>
      <c r="HE14">
        <v>-0.66300000000000003</v>
      </c>
      <c r="HF14">
        <v>-12.609</v>
      </c>
      <c r="HG14">
        <v>1.87</v>
      </c>
      <c r="HH14">
        <v>-10.739000000000001</v>
      </c>
      <c r="HI14">
        <v>-3.4780000000000002</v>
      </c>
      <c r="HJ14" s="1">
        <v>-8.6959999999999997</v>
      </c>
      <c r="HK14">
        <v>-4.0430000000000001</v>
      </c>
      <c r="HL14">
        <v>-3.6520000000000001</v>
      </c>
      <c r="HM14">
        <v>-5</v>
      </c>
      <c r="HN14" s="1">
        <v>-10.173999999999999</v>
      </c>
      <c r="HO14">
        <v>-5.7830000000000004</v>
      </c>
      <c r="HP14">
        <v>0.82599999999999996</v>
      </c>
      <c r="HQ14">
        <v>-1.609</v>
      </c>
      <c r="HR14">
        <v>0.26100000000000001</v>
      </c>
      <c r="HS14">
        <v>-2.6520000000000001</v>
      </c>
      <c r="HT14">
        <v>0.39100000000000001</v>
      </c>
      <c r="HU14" s="1">
        <v>-2.2610000000000001</v>
      </c>
      <c r="HV14">
        <v>-1.1739999999999999</v>
      </c>
      <c r="HW14">
        <v>2.7829999999999999</v>
      </c>
      <c r="HX14">
        <v>-1.913</v>
      </c>
      <c r="HY14">
        <v>-0.78300000000000003</v>
      </c>
      <c r="HZ14">
        <v>0.30399999999999999</v>
      </c>
      <c r="IA14">
        <v>0.435</v>
      </c>
      <c r="IB14">
        <v>-2.87</v>
      </c>
      <c r="IC14">
        <v>-1.522</v>
      </c>
      <c r="ID14">
        <v>-4.3040000000000003</v>
      </c>
      <c r="IE14">
        <v>-2.2170000000000001</v>
      </c>
      <c r="IF14">
        <v>-4.4349999999999996</v>
      </c>
      <c r="IG14">
        <v>-17.606000000000002</v>
      </c>
      <c r="IH14">
        <v>4.1000000000000002E-2</v>
      </c>
      <c r="II14">
        <v>-0.14399999999999999</v>
      </c>
      <c r="IJ14">
        <v>0.73899999999999999</v>
      </c>
      <c r="IK14" s="1">
        <v>-6.87</v>
      </c>
      <c r="IL14" s="1">
        <v>-12.609</v>
      </c>
      <c r="IM14">
        <v>-4.2610000000000001</v>
      </c>
      <c r="IN14">
        <v>-14.304</v>
      </c>
      <c r="IO14">
        <v>-0.17399999999999999</v>
      </c>
      <c r="IP14" s="188">
        <v>0.56499999999999995</v>
      </c>
      <c r="IQ14">
        <v>-0.56499999999999995</v>
      </c>
      <c r="IR14">
        <v>8.0429999999999993</v>
      </c>
      <c r="IS14">
        <v>14.651999999999999</v>
      </c>
      <c r="IT14">
        <v>2.2610000000000001</v>
      </c>
      <c r="IU14">
        <v>4.9130000000000003</v>
      </c>
      <c r="IV14">
        <v>1.1739999999999999</v>
      </c>
      <c r="IW14">
        <v>4.2999999999999997E-2</v>
      </c>
      <c r="IX14">
        <v>-0.17399999999999999</v>
      </c>
      <c r="IY14">
        <v>1</v>
      </c>
      <c r="IZ14">
        <v>-1.6519999999999999</v>
      </c>
    </row>
    <row r="15" spans="1:260" x14ac:dyDescent="0.2">
      <c r="A15" t="s">
        <v>14</v>
      </c>
      <c r="B15" t="s">
        <v>291</v>
      </c>
      <c r="C15">
        <v>25</v>
      </c>
      <c r="D15">
        <v>37</v>
      </c>
      <c r="E15">
        <v>25.856000000000002</v>
      </c>
      <c r="F15">
        <v>100.268</v>
      </c>
      <c r="G15" s="1">
        <v>205.732</v>
      </c>
      <c r="H15">
        <v>1717.96</v>
      </c>
      <c r="I15">
        <v>1542.24</v>
      </c>
      <c r="J15">
        <v>18.079999999999998</v>
      </c>
      <c r="K15" s="1">
        <v>50.838999999999999</v>
      </c>
      <c r="L15">
        <v>220.6</v>
      </c>
      <c r="M15">
        <v>128.88</v>
      </c>
      <c r="N15">
        <v>349.48</v>
      </c>
      <c r="O15">
        <v>70.551000000000002</v>
      </c>
      <c r="P15">
        <v>64.406000000000006</v>
      </c>
      <c r="Q15">
        <v>81.067999999999998</v>
      </c>
      <c r="R15">
        <v>63.122</v>
      </c>
      <c r="S15">
        <v>5.7939999999999996</v>
      </c>
      <c r="T15">
        <v>53.44</v>
      </c>
      <c r="U15">
        <v>39.76</v>
      </c>
      <c r="V15">
        <v>78.082999999999998</v>
      </c>
      <c r="W15">
        <v>6067.68</v>
      </c>
      <c r="X15">
        <v>17.361999999999998</v>
      </c>
      <c r="Y15">
        <v>61.84</v>
      </c>
      <c r="Z15">
        <v>5.6509999999999998</v>
      </c>
      <c r="AA15">
        <v>67.959999999999994</v>
      </c>
      <c r="AB15">
        <v>5.1420000000000003</v>
      </c>
      <c r="AC15" s="1">
        <v>2.1360000000000001</v>
      </c>
      <c r="AD15">
        <v>1.137</v>
      </c>
      <c r="AE15">
        <v>137.52000000000001</v>
      </c>
      <c r="AF15">
        <v>202.16</v>
      </c>
      <c r="AG15">
        <v>339.68</v>
      </c>
      <c r="AH15">
        <v>40.484999999999999</v>
      </c>
      <c r="AI15">
        <v>70.48</v>
      </c>
      <c r="AJ15">
        <v>91.56</v>
      </c>
      <c r="AK15">
        <v>14.68</v>
      </c>
      <c r="AL15">
        <v>24.84</v>
      </c>
      <c r="AM15">
        <v>66.72</v>
      </c>
      <c r="AN15">
        <v>88.72</v>
      </c>
      <c r="AO15">
        <v>61.68</v>
      </c>
      <c r="AP15">
        <v>10.6</v>
      </c>
      <c r="AQ15">
        <v>22.44</v>
      </c>
      <c r="AR15">
        <v>101.84</v>
      </c>
      <c r="AS15">
        <v>11.8</v>
      </c>
      <c r="AT15">
        <v>26.44</v>
      </c>
      <c r="AU15">
        <v>38.24</v>
      </c>
      <c r="AV15">
        <v>40.56</v>
      </c>
      <c r="AW15" s="1">
        <v>76.528999999999996</v>
      </c>
      <c r="AX15">
        <v>88.72</v>
      </c>
      <c r="AY15">
        <v>11</v>
      </c>
      <c r="AZ15">
        <v>11.68</v>
      </c>
      <c r="BA15">
        <v>21.856000000000002</v>
      </c>
      <c r="BB15">
        <v>16.559999999999999</v>
      </c>
      <c r="BC15">
        <v>6.8</v>
      </c>
      <c r="BD15">
        <v>25</v>
      </c>
      <c r="BE15">
        <v>8.08</v>
      </c>
      <c r="BF15">
        <v>14.28</v>
      </c>
      <c r="BG15">
        <v>10.32</v>
      </c>
      <c r="BH15">
        <v>2</v>
      </c>
      <c r="BI15">
        <v>27.2</v>
      </c>
      <c r="BJ15">
        <v>11.16</v>
      </c>
      <c r="BK15" s="1">
        <v>52.5</v>
      </c>
      <c r="BL15" s="1">
        <v>26.722000000000001</v>
      </c>
      <c r="BM15" s="1">
        <v>46.033000000000001</v>
      </c>
      <c r="BN15">
        <v>50.898000000000003</v>
      </c>
      <c r="BO15">
        <v>24.28</v>
      </c>
      <c r="BP15">
        <v>12</v>
      </c>
      <c r="BQ15">
        <v>30</v>
      </c>
      <c r="BR15">
        <v>87.933000000000007</v>
      </c>
      <c r="BS15" s="1">
        <v>6.0670000000000002</v>
      </c>
      <c r="BT15">
        <v>3.2330000000000001</v>
      </c>
      <c r="BU15">
        <v>0.223</v>
      </c>
      <c r="BV15">
        <v>3.5750000000000002</v>
      </c>
      <c r="BW15">
        <v>0.34300000000000003</v>
      </c>
      <c r="BX15">
        <v>2.8660000000000001</v>
      </c>
      <c r="BY15">
        <v>9.4E-2</v>
      </c>
      <c r="BZ15">
        <v>4.04</v>
      </c>
      <c r="CA15" s="26">
        <v>34.36</v>
      </c>
      <c r="CB15" s="26">
        <v>57.6</v>
      </c>
      <c r="CC15">
        <v>39.159999999999997</v>
      </c>
      <c r="CD15">
        <v>46.08</v>
      </c>
      <c r="CE15">
        <v>10.76</v>
      </c>
      <c r="CF15" s="1">
        <v>20.702999999999999</v>
      </c>
      <c r="CG15" s="1">
        <v>21.094999999999999</v>
      </c>
      <c r="CH15">
        <v>9.1460000000000008</v>
      </c>
      <c r="CI15">
        <v>29.539000000000001</v>
      </c>
      <c r="CJ15" s="1">
        <v>12.763999999999999</v>
      </c>
      <c r="CK15">
        <v>11.68</v>
      </c>
      <c r="CL15">
        <v>23.63</v>
      </c>
      <c r="CM15">
        <v>64.040000000000006</v>
      </c>
      <c r="CN15" s="188">
        <v>9.7200000000000006</v>
      </c>
      <c r="CO15" s="188">
        <v>270.88</v>
      </c>
      <c r="CP15">
        <v>127.44</v>
      </c>
      <c r="CQ15">
        <v>30.64</v>
      </c>
      <c r="CR15">
        <v>99.68</v>
      </c>
      <c r="CS15">
        <v>46.36</v>
      </c>
      <c r="CT15">
        <v>46.509</v>
      </c>
      <c r="CU15">
        <v>11.84</v>
      </c>
      <c r="CV15">
        <v>25.539000000000001</v>
      </c>
      <c r="CW15">
        <v>1.76</v>
      </c>
      <c r="CX15">
        <v>21.68</v>
      </c>
      <c r="CY15">
        <v>20.56</v>
      </c>
      <c r="CZ15">
        <v>1.1200000000000001</v>
      </c>
      <c r="DA15">
        <v>10.28</v>
      </c>
      <c r="DB15">
        <v>88.715999999999994</v>
      </c>
      <c r="DC15">
        <v>4.5599999999999996</v>
      </c>
      <c r="DD15">
        <v>43.96</v>
      </c>
      <c r="DE15">
        <v>71.239999999999995</v>
      </c>
      <c r="DF15">
        <v>182.14400000000001</v>
      </c>
      <c r="DG15">
        <v>1582</v>
      </c>
      <c r="DH15">
        <v>1423.2</v>
      </c>
      <c r="DI15">
        <v>11.92</v>
      </c>
      <c r="DJ15">
        <v>203.04</v>
      </c>
      <c r="DK15">
        <v>139.6</v>
      </c>
      <c r="DL15">
        <v>342.64</v>
      </c>
      <c r="DM15">
        <v>69.402000000000001</v>
      </c>
      <c r="DN15">
        <v>61.86</v>
      </c>
      <c r="DO15">
        <v>80.372</v>
      </c>
      <c r="DP15">
        <v>5.35</v>
      </c>
      <c r="DQ15">
        <v>50.92</v>
      </c>
      <c r="DR15">
        <v>38.72</v>
      </c>
      <c r="DS15">
        <v>72.454999999999998</v>
      </c>
      <c r="DT15">
        <v>5828.72</v>
      </c>
      <c r="DU15">
        <v>17.010999999999999</v>
      </c>
      <c r="DV15">
        <v>61.44</v>
      </c>
      <c r="DW15">
        <v>5.577</v>
      </c>
      <c r="DX15">
        <v>70.36</v>
      </c>
      <c r="DY15">
        <v>4.87</v>
      </c>
      <c r="DZ15" s="1">
        <v>-2.9649999999999999</v>
      </c>
      <c r="EA15">
        <v>-4.2050000000000001</v>
      </c>
      <c r="EB15">
        <v>135</v>
      </c>
      <c r="EC15">
        <v>199</v>
      </c>
      <c r="ED15">
        <v>334</v>
      </c>
      <c r="EE15">
        <v>40.418999999999997</v>
      </c>
      <c r="EF15">
        <v>68.239999999999995</v>
      </c>
      <c r="EG15">
        <v>92.52</v>
      </c>
      <c r="EH15">
        <v>15.4</v>
      </c>
      <c r="EI15">
        <v>24.28</v>
      </c>
      <c r="EJ15">
        <v>68.28</v>
      </c>
      <c r="EK15">
        <v>81.64</v>
      </c>
      <c r="EL15">
        <v>57.76</v>
      </c>
      <c r="EM15">
        <v>9.1199999999999992</v>
      </c>
      <c r="EN15">
        <v>22.28</v>
      </c>
      <c r="EO15">
        <v>108.96</v>
      </c>
      <c r="EP15">
        <v>11.88</v>
      </c>
      <c r="EQ15">
        <v>28.24</v>
      </c>
      <c r="ER15">
        <v>40.119999999999997</v>
      </c>
      <c r="ES15">
        <v>44.96</v>
      </c>
      <c r="ET15">
        <v>75.266999999999996</v>
      </c>
      <c r="EU15">
        <v>77.28</v>
      </c>
      <c r="EV15">
        <v>7.76</v>
      </c>
      <c r="EW15">
        <v>9.08</v>
      </c>
      <c r="EX15">
        <v>17.832000000000001</v>
      </c>
      <c r="EY15">
        <v>15.4</v>
      </c>
      <c r="EZ15">
        <v>7.04</v>
      </c>
      <c r="FA15">
        <v>10.36</v>
      </c>
      <c r="FB15">
        <v>10.44</v>
      </c>
      <c r="FC15">
        <v>2.12</v>
      </c>
      <c r="FD15">
        <v>23.16</v>
      </c>
      <c r="FE15">
        <v>7.04</v>
      </c>
      <c r="FF15">
        <v>44.731999999999999</v>
      </c>
      <c r="FG15">
        <v>20.346</v>
      </c>
      <c r="FH15">
        <v>40.847999999999999</v>
      </c>
      <c r="FI15">
        <v>45.482999999999997</v>
      </c>
      <c r="FJ15">
        <v>20.68</v>
      </c>
      <c r="FK15">
        <v>74.067999999999998</v>
      </c>
      <c r="FL15">
        <v>-3.5880000000000001</v>
      </c>
      <c r="FM15">
        <v>3.198</v>
      </c>
      <c r="FN15">
        <v>-0.155</v>
      </c>
      <c r="FO15">
        <v>3.4830000000000001</v>
      </c>
      <c r="FP15">
        <v>-8.5000000000000006E-2</v>
      </c>
      <c r="FQ15">
        <v>2.883</v>
      </c>
      <c r="FR15">
        <v>-0.23300000000000001</v>
      </c>
      <c r="FS15">
        <v>3.08</v>
      </c>
      <c r="FT15" s="26">
        <v>28.8</v>
      </c>
      <c r="FU15" s="26">
        <v>40.72</v>
      </c>
      <c r="FV15">
        <v>21.48</v>
      </c>
      <c r="FW15">
        <v>40.68</v>
      </c>
      <c r="FX15">
        <v>10.44</v>
      </c>
      <c r="FY15" s="1">
        <v>17.786999999999999</v>
      </c>
      <c r="FZ15">
        <v>18.201000000000001</v>
      </c>
      <c r="GA15" s="1">
        <v>7.0389999999999997</v>
      </c>
      <c r="GB15">
        <v>26.039000000000001</v>
      </c>
      <c r="GC15" s="1">
        <v>9.4960000000000004</v>
      </c>
      <c r="GD15">
        <v>60.32</v>
      </c>
      <c r="GE15">
        <v>10.24</v>
      </c>
      <c r="GF15">
        <v>264.56</v>
      </c>
      <c r="GG15">
        <v>127.8</v>
      </c>
      <c r="GH15">
        <v>33.92</v>
      </c>
      <c r="GI15">
        <v>35.64</v>
      </c>
      <c r="GJ15">
        <v>35.710999999999999</v>
      </c>
      <c r="GK15">
        <v>9.84</v>
      </c>
      <c r="GL15">
        <v>27.609000000000002</v>
      </c>
      <c r="GM15">
        <v>2.16</v>
      </c>
      <c r="GN15">
        <v>10.199999999999999</v>
      </c>
      <c r="GO15">
        <v>90.98</v>
      </c>
      <c r="GP15">
        <v>6.36</v>
      </c>
      <c r="GQ15">
        <v>46.08</v>
      </c>
      <c r="GR15">
        <v>70</v>
      </c>
      <c r="GS15">
        <v>23.588000000000001</v>
      </c>
      <c r="GT15">
        <v>135.96</v>
      </c>
      <c r="GU15">
        <v>119.04</v>
      </c>
      <c r="GV15">
        <v>6.16</v>
      </c>
      <c r="GW15">
        <v>17.559999999999999</v>
      </c>
      <c r="GX15">
        <v>-10.72</v>
      </c>
      <c r="GY15">
        <v>6.84</v>
      </c>
      <c r="GZ15">
        <v>2.52</v>
      </c>
      <c r="HA15">
        <v>238.96</v>
      </c>
      <c r="HB15">
        <v>0.4</v>
      </c>
      <c r="HC15">
        <v>-2.4</v>
      </c>
      <c r="HD15">
        <v>5.101</v>
      </c>
      <c r="HE15">
        <v>5.343</v>
      </c>
      <c r="HF15">
        <v>2.52</v>
      </c>
      <c r="HG15">
        <v>3.16</v>
      </c>
      <c r="HH15">
        <v>5.68</v>
      </c>
      <c r="HI15">
        <v>2.2400000000000002</v>
      </c>
      <c r="HJ15" s="1">
        <v>-0.96</v>
      </c>
      <c r="HK15">
        <v>-0.72</v>
      </c>
      <c r="HL15">
        <v>0.56000000000000005</v>
      </c>
      <c r="HM15">
        <v>-1.56</v>
      </c>
      <c r="HN15" s="1">
        <v>7.08</v>
      </c>
      <c r="HO15">
        <v>3.92</v>
      </c>
      <c r="HP15">
        <v>1.48</v>
      </c>
      <c r="HQ15">
        <v>0.16</v>
      </c>
      <c r="HR15">
        <v>-7.12</v>
      </c>
      <c r="HS15">
        <v>-0.08</v>
      </c>
      <c r="HT15">
        <v>-1.8</v>
      </c>
      <c r="HU15" s="1">
        <v>-1.88</v>
      </c>
      <c r="HV15">
        <v>-4.4000000000000004</v>
      </c>
      <c r="HW15">
        <v>11.44</v>
      </c>
      <c r="HX15">
        <v>3.24</v>
      </c>
      <c r="HY15">
        <v>2.6</v>
      </c>
      <c r="HZ15">
        <v>1.1599999999999999</v>
      </c>
      <c r="IA15">
        <v>-0.24</v>
      </c>
      <c r="IB15">
        <v>3.92</v>
      </c>
      <c r="IC15">
        <v>-0.12</v>
      </c>
      <c r="ID15">
        <v>4.04</v>
      </c>
      <c r="IE15">
        <v>4.12</v>
      </c>
      <c r="IF15">
        <v>3.6</v>
      </c>
      <c r="IG15">
        <v>13.865</v>
      </c>
      <c r="IH15">
        <v>9.6549999999999994</v>
      </c>
      <c r="II15">
        <v>3.5000000000000003E-2</v>
      </c>
      <c r="IJ15">
        <v>0.96</v>
      </c>
      <c r="IK15" s="1">
        <v>5.56</v>
      </c>
      <c r="IL15" s="1">
        <v>16.88</v>
      </c>
      <c r="IM15">
        <v>17.68</v>
      </c>
      <c r="IN15">
        <v>5.4</v>
      </c>
      <c r="IO15">
        <v>0.32</v>
      </c>
      <c r="IP15" s="188">
        <v>3.72</v>
      </c>
      <c r="IQ15">
        <v>-0.52</v>
      </c>
      <c r="IR15">
        <v>6.32</v>
      </c>
      <c r="IS15">
        <v>-0.36</v>
      </c>
      <c r="IT15">
        <v>-3.28</v>
      </c>
      <c r="IU15">
        <v>10.72</v>
      </c>
      <c r="IV15">
        <v>2</v>
      </c>
      <c r="IW15">
        <v>-0.4</v>
      </c>
      <c r="IX15">
        <v>-1.8</v>
      </c>
      <c r="IY15">
        <v>-2.12</v>
      </c>
      <c r="IZ15">
        <v>1.24</v>
      </c>
    </row>
    <row r="16" spans="1:260" x14ac:dyDescent="0.2">
      <c r="A16" t="s">
        <v>15</v>
      </c>
      <c r="B16" t="s">
        <v>292</v>
      </c>
      <c r="C16">
        <v>23</v>
      </c>
      <c r="D16">
        <v>39</v>
      </c>
      <c r="E16">
        <v>25.257000000000001</v>
      </c>
      <c r="F16">
        <v>97.475999999999999</v>
      </c>
      <c r="G16" s="1">
        <v>193</v>
      </c>
      <c r="H16">
        <v>1624.174</v>
      </c>
      <c r="I16">
        <v>1533.87</v>
      </c>
      <c r="J16">
        <v>13.13</v>
      </c>
      <c r="K16" s="1">
        <v>47.728000000000002</v>
      </c>
      <c r="L16">
        <v>215.304</v>
      </c>
      <c r="M16">
        <v>143.60900000000001</v>
      </c>
      <c r="N16">
        <v>358.91300000000001</v>
      </c>
      <c r="O16">
        <v>72.573999999999998</v>
      </c>
      <c r="P16">
        <v>65.953000000000003</v>
      </c>
      <c r="Q16">
        <v>82.501000000000005</v>
      </c>
      <c r="R16">
        <v>59.988</v>
      </c>
      <c r="S16">
        <v>5.7329999999999997</v>
      </c>
      <c r="T16">
        <v>48.216999999999999</v>
      </c>
      <c r="U16">
        <v>38.087000000000003</v>
      </c>
      <c r="V16">
        <v>73.552000000000007</v>
      </c>
      <c r="W16">
        <v>5588.87</v>
      </c>
      <c r="X16">
        <v>15.571999999999999</v>
      </c>
      <c r="Y16">
        <v>57.912999999999997</v>
      </c>
      <c r="Z16">
        <v>6.1970000000000001</v>
      </c>
      <c r="AA16">
        <v>60.347999999999999</v>
      </c>
      <c r="AB16">
        <v>5.9470000000000001</v>
      </c>
      <c r="AC16" s="1">
        <v>1.6930000000000001</v>
      </c>
      <c r="AD16">
        <v>1.8089999999999999</v>
      </c>
      <c r="AE16">
        <v>127.565</v>
      </c>
      <c r="AF16">
        <v>222.435</v>
      </c>
      <c r="AG16">
        <v>350</v>
      </c>
      <c r="AH16">
        <v>36.447000000000003</v>
      </c>
      <c r="AI16">
        <v>59</v>
      </c>
      <c r="AJ16">
        <v>89.043000000000006</v>
      </c>
      <c r="AK16">
        <v>14.260999999999999</v>
      </c>
      <c r="AL16">
        <v>21.957000000000001</v>
      </c>
      <c r="AM16">
        <v>67.13</v>
      </c>
      <c r="AN16">
        <v>75.783000000000001</v>
      </c>
      <c r="AO16">
        <v>53.738999999999997</v>
      </c>
      <c r="AP16">
        <v>7.1740000000000004</v>
      </c>
      <c r="AQ16">
        <v>20.913</v>
      </c>
      <c r="AR16">
        <v>115.652</v>
      </c>
      <c r="AS16">
        <v>11.173999999999999</v>
      </c>
      <c r="AT16">
        <v>26.565000000000001</v>
      </c>
      <c r="AU16">
        <v>37.738999999999997</v>
      </c>
      <c r="AV16">
        <v>42.957000000000001</v>
      </c>
      <c r="AW16" s="1">
        <v>74.798000000000002</v>
      </c>
      <c r="AX16">
        <v>93.435000000000002</v>
      </c>
      <c r="AY16">
        <v>7.7389999999999999</v>
      </c>
      <c r="AZ16">
        <v>11.565</v>
      </c>
      <c r="BA16">
        <v>23.986000000000001</v>
      </c>
      <c r="BB16">
        <v>12.304</v>
      </c>
      <c r="BC16">
        <v>8.391</v>
      </c>
      <c r="BD16">
        <v>27</v>
      </c>
      <c r="BE16">
        <v>7.3479999999999999</v>
      </c>
      <c r="BF16">
        <v>11.651999999999999</v>
      </c>
      <c r="BG16">
        <v>10.042999999999999</v>
      </c>
      <c r="BH16">
        <v>1.7829999999999999</v>
      </c>
      <c r="BI16">
        <v>23.957000000000001</v>
      </c>
      <c r="BJ16">
        <v>9.1300000000000008</v>
      </c>
      <c r="BK16" s="1">
        <v>48.639000000000003</v>
      </c>
      <c r="BL16" s="1">
        <v>24.166</v>
      </c>
      <c r="BM16" s="1">
        <v>44.994999999999997</v>
      </c>
      <c r="BN16">
        <v>49.683999999999997</v>
      </c>
      <c r="BO16">
        <v>21.565000000000001</v>
      </c>
      <c r="BP16">
        <v>11.435</v>
      </c>
      <c r="BQ16">
        <v>25.856000000000002</v>
      </c>
      <c r="BR16">
        <v>79.171999999999997</v>
      </c>
      <c r="BS16" s="1">
        <v>-0.998</v>
      </c>
      <c r="BT16">
        <v>3.3050000000000002</v>
      </c>
      <c r="BU16">
        <v>-4.2000000000000003E-2</v>
      </c>
      <c r="BV16">
        <v>3.5659999999999998</v>
      </c>
      <c r="BW16">
        <v>-0.26800000000000002</v>
      </c>
      <c r="BX16">
        <v>2.9860000000000002</v>
      </c>
      <c r="BY16">
        <v>0.23499999999999999</v>
      </c>
      <c r="BZ16">
        <v>2.8260000000000001</v>
      </c>
      <c r="CA16" s="26">
        <v>31.652000000000001</v>
      </c>
      <c r="CB16" s="26">
        <v>45.478000000000002</v>
      </c>
      <c r="CC16">
        <v>34.435000000000002</v>
      </c>
      <c r="CD16">
        <v>35.478000000000002</v>
      </c>
      <c r="CE16">
        <v>10.042999999999999</v>
      </c>
      <c r="CF16" s="1">
        <v>20.279</v>
      </c>
      <c r="CG16" s="1">
        <v>20.087</v>
      </c>
      <c r="CH16">
        <v>9.7829999999999995</v>
      </c>
      <c r="CI16">
        <v>29.193999999999999</v>
      </c>
      <c r="CJ16" s="1">
        <v>13.680999999999999</v>
      </c>
      <c r="CK16">
        <v>9.5220000000000002</v>
      </c>
      <c r="CL16">
        <v>29.224</v>
      </c>
      <c r="CM16">
        <v>62.216999999999999</v>
      </c>
      <c r="CN16" s="188">
        <v>10.913</v>
      </c>
      <c r="CO16" s="188">
        <v>257.78300000000002</v>
      </c>
      <c r="CP16">
        <v>128.39099999999999</v>
      </c>
      <c r="CQ16">
        <v>29.260999999999999</v>
      </c>
      <c r="CR16">
        <v>100.17400000000001</v>
      </c>
      <c r="CS16">
        <v>32.521999999999998</v>
      </c>
      <c r="CT16">
        <v>32.465000000000003</v>
      </c>
      <c r="CU16">
        <v>8.0429999999999993</v>
      </c>
      <c r="CV16">
        <v>24.733000000000001</v>
      </c>
      <c r="CW16">
        <v>2.5219999999999998</v>
      </c>
      <c r="CX16">
        <v>18.913</v>
      </c>
      <c r="CY16">
        <v>19.390999999999998</v>
      </c>
      <c r="CZ16">
        <v>-0.47799999999999998</v>
      </c>
      <c r="DA16">
        <v>11.565</v>
      </c>
      <c r="DB16">
        <v>97.744</v>
      </c>
      <c r="DC16">
        <v>8.1300000000000008</v>
      </c>
      <c r="DD16">
        <v>39.957000000000001</v>
      </c>
      <c r="DE16">
        <v>70.608999999999995</v>
      </c>
      <c r="DF16">
        <v>200.017</v>
      </c>
      <c r="DG16">
        <v>1676.3910000000001</v>
      </c>
      <c r="DH16">
        <v>1555.3040000000001</v>
      </c>
      <c r="DI16">
        <v>16.87</v>
      </c>
      <c r="DJ16">
        <v>210.52199999999999</v>
      </c>
      <c r="DK16">
        <v>139.65199999999999</v>
      </c>
      <c r="DL16">
        <v>350.17399999999998</v>
      </c>
      <c r="DM16">
        <v>74.757999999999996</v>
      </c>
      <c r="DN16">
        <v>70.156999999999996</v>
      </c>
      <c r="DO16">
        <v>81.694000000000003</v>
      </c>
      <c r="DP16">
        <v>5.6280000000000001</v>
      </c>
      <c r="DQ16">
        <v>51.783000000000001</v>
      </c>
      <c r="DR16">
        <v>35.783000000000001</v>
      </c>
      <c r="DS16">
        <v>74.210999999999999</v>
      </c>
      <c r="DT16">
        <v>5677.2169999999996</v>
      </c>
      <c r="DU16">
        <v>16.213000000000001</v>
      </c>
      <c r="DV16">
        <v>51.390999999999998</v>
      </c>
      <c r="DW16">
        <v>6.8140000000000001</v>
      </c>
      <c r="DX16">
        <v>58.521999999999998</v>
      </c>
      <c r="DY16">
        <v>5.984</v>
      </c>
      <c r="DZ16" s="1">
        <v>2.88</v>
      </c>
      <c r="EA16">
        <v>1.986</v>
      </c>
      <c r="EB16">
        <v>124</v>
      </c>
      <c r="EC16">
        <v>218.696</v>
      </c>
      <c r="ED16">
        <v>342.69600000000003</v>
      </c>
      <c r="EE16">
        <v>36.183999999999997</v>
      </c>
      <c r="EF16">
        <v>60.521999999999998</v>
      </c>
      <c r="EG16">
        <v>77.739000000000004</v>
      </c>
      <c r="EH16">
        <v>15.042999999999999</v>
      </c>
      <c r="EI16">
        <v>20.739000000000001</v>
      </c>
      <c r="EJ16">
        <v>57.042999999999999</v>
      </c>
      <c r="EK16">
        <v>74.739000000000004</v>
      </c>
      <c r="EL16">
        <v>50.826000000000001</v>
      </c>
      <c r="EM16">
        <v>10.348000000000001</v>
      </c>
      <c r="EN16">
        <v>19.521999999999998</v>
      </c>
      <c r="EO16">
        <v>111.217</v>
      </c>
      <c r="EP16">
        <v>12.348000000000001</v>
      </c>
      <c r="EQ16">
        <v>24.390999999999998</v>
      </c>
      <c r="ER16">
        <v>36.738999999999997</v>
      </c>
      <c r="ES16">
        <v>39.609000000000002</v>
      </c>
      <c r="ET16">
        <v>75.412000000000006</v>
      </c>
      <c r="EU16">
        <v>99.174000000000007</v>
      </c>
      <c r="EV16">
        <v>11.13</v>
      </c>
      <c r="EW16">
        <v>13.782999999999999</v>
      </c>
      <c r="EX16">
        <v>26.616</v>
      </c>
      <c r="EY16">
        <v>16.826000000000001</v>
      </c>
      <c r="EZ16">
        <v>8.9130000000000003</v>
      </c>
      <c r="FA16">
        <v>13.087</v>
      </c>
      <c r="FB16">
        <v>11.782999999999999</v>
      </c>
      <c r="FC16">
        <v>2.5649999999999999</v>
      </c>
      <c r="FD16">
        <v>26.652000000000001</v>
      </c>
      <c r="FE16">
        <v>9.5220000000000002</v>
      </c>
      <c r="FF16">
        <v>49.103000000000002</v>
      </c>
      <c r="FG16">
        <v>25.273</v>
      </c>
      <c r="FH16">
        <v>48.027000000000001</v>
      </c>
      <c r="FI16">
        <v>51.469000000000001</v>
      </c>
      <c r="FJ16">
        <v>24.347999999999999</v>
      </c>
      <c r="FK16">
        <v>87.183000000000007</v>
      </c>
      <c r="FL16">
        <v>0.55600000000000005</v>
      </c>
      <c r="FM16">
        <v>3.2709999999999999</v>
      </c>
      <c r="FN16">
        <v>2.1000000000000001E-2</v>
      </c>
      <c r="FO16">
        <v>3.51</v>
      </c>
      <c r="FP16">
        <v>0.104</v>
      </c>
      <c r="FQ16">
        <v>2.9319999999999999</v>
      </c>
      <c r="FR16">
        <v>-9.8000000000000004E-2</v>
      </c>
      <c r="FS16">
        <v>4</v>
      </c>
      <c r="FT16" s="26">
        <v>36.564999999999998</v>
      </c>
      <c r="FU16" s="26">
        <v>49.738999999999997</v>
      </c>
      <c r="FV16">
        <v>35.521999999999998</v>
      </c>
      <c r="FW16">
        <v>42.912999999999997</v>
      </c>
      <c r="FX16">
        <v>11.87</v>
      </c>
      <c r="FY16" s="1">
        <v>22.988</v>
      </c>
      <c r="FZ16">
        <v>21.385000000000002</v>
      </c>
      <c r="GA16" s="1">
        <v>9.4779999999999998</v>
      </c>
      <c r="GB16">
        <v>30.55</v>
      </c>
      <c r="GC16" s="1">
        <v>14.439</v>
      </c>
      <c r="GD16">
        <v>62.609000000000002</v>
      </c>
      <c r="GE16">
        <v>13.173999999999999</v>
      </c>
      <c r="GF16">
        <v>267.39100000000002</v>
      </c>
      <c r="GG16">
        <v>120.304</v>
      </c>
      <c r="GH16">
        <v>28.13</v>
      </c>
      <c r="GI16">
        <v>45.826000000000001</v>
      </c>
      <c r="GJ16">
        <v>45.726999999999997</v>
      </c>
      <c r="GK16">
        <v>11.435</v>
      </c>
      <c r="GL16">
        <v>24.952999999999999</v>
      </c>
      <c r="GM16">
        <v>4.4349999999999996</v>
      </c>
      <c r="GN16">
        <v>9.9570000000000007</v>
      </c>
      <c r="GO16">
        <v>88.646000000000001</v>
      </c>
      <c r="GP16">
        <v>7.3040000000000003</v>
      </c>
      <c r="GQ16">
        <v>38.783000000000001</v>
      </c>
      <c r="GR16">
        <v>70.174000000000007</v>
      </c>
      <c r="GS16">
        <v>-7.0170000000000003</v>
      </c>
      <c r="GT16">
        <v>-52.216999999999999</v>
      </c>
      <c r="GU16">
        <v>-21.434999999999999</v>
      </c>
      <c r="GV16">
        <v>-3.7389999999999999</v>
      </c>
      <c r="GW16">
        <v>4.7830000000000004</v>
      </c>
      <c r="GX16">
        <v>3.9569999999999999</v>
      </c>
      <c r="GY16">
        <v>8.7390000000000008</v>
      </c>
      <c r="GZ16">
        <v>-3.5649999999999999</v>
      </c>
      <c r="HA16">
        <v>-88.347999999999999</v>
      </c>
      <c r="HB16">
        <v>6.5220000000000002</v>
      </c>
      <c r="HC16">
        <v>1.8260000000000001</v>
      </c>
      <c r="HD16">
        <v>-1.1870000000000001</v>
      </c>
      <c r="HE16">
        <v>-0.17599999999999999</v>
      </c>
      <c r="HF16">
        <v>3.5649999999999999</v>
      </c>
      <c r="HG16">
        <v>3.7389999999999999</v>
      </c>
      <c r="HH16">
        <v>7.3040000000000003</v>
      </c>
      <c r="HI16">
        <v>-1.522</v>
      </c>
      <c r="HJ16" s="1">
        <v>11.304</v>
      </c>
      <c r="HK16">
        <v>-0.78300000000000003</v>
      </c>
      <c r="HL16">
        <v>1.2170000000000001</v>
      </c>
      <c r="HM16">
        <v>10.087</v>
      </c>
      <c r="HN16" s="1">
        <v>1.0429999999999999</v>
      </c>
      <c r="HO16">
        <v>2.9129999999999998</v>
      </c>
      <c r="HP16">
        <v>-3.1739999999999999</v>
      </c>
      <c r="HQ16">
        <v>1.391</v>
      </c>
      <c r="HR16">
        <v>4.4349999999999996</v>
      </c>
      <c r="HS16">
        <v>-1.1739999999999999</v>
      </c>
      <c r="HT16">
        <v>2.1739999999999999</v>
      </c>
      <c r="HU16" s="1">
        <v>1</v>
      </c>
      <c r="HV16">
        <v>3.3479999999999999</v>
      </c>
      <c r="HW16">
        <v>-5.7389999999999999</v>
      </c>
      <c r="HX16">
        <v>-3.391</v>
      </c>
      <c r="HY16">
        <v>-2.2170000000000001</v>
      </c>
      <c r="HZ16">
        <v>-4.5220000000000002</v>
      </c>
      <c r="IA16">
        <v>-0.52200000000000002</v>
      </c>
      <c r="IB16">
        <v>-1.4350000000000001</v>
      </c>
      <c r="IC16">
        <v>-1.7390000000000001</v>
      </c>
      <c r="ID16">
        <v>-2.6960000000000002</v>
      </c>
      <c r="IE16">
        <v>-0.39100000000000001</v>
      </c>
      <c r="IF16">
        <v>-2.7829999999999999</v>
      </c>
      <c r="IG16">
        <v>-8.0109999999999992</v>
      </c>
      <c r="IH16">
        <v>-1.554</v>
      </c>
      <c r="II16">
        <v>3.4000000000000002E-2</v>
      </c>
      <c r="IJ16">
        <v>-1.1739999999999999</v>
      </c>
      <c r="IK16" s="1">
        <v>-4.9130000000000003</v>
      </c>
      <c r="IL16" s="1">
        <v>-4.2610000000000001</v>
      </c>
      <c r="IM16">
        <v>-1.087</v>
      </c>
      <c r="IN16">
        <v>-7.4349999999999996</v>
      </c>
      <c r="IO16">
        <v>-1.8260000000000001</v>
      </c>
      <c r="IP16" s="188">
        <v>-0.39100000000000001</v>
      </c>
      <c r="IQ16">
        <v>-2.2610000000000001</v>
      </c>
      <c r="IR16">
        <v>-9.609</v>
      </c>
      <c r="IS16">
        <v>8.0869999999999997</v>
      </c>
      <c r="IT16">
        <v>1.1299999999999999</v>
      </c>
      <c r="IU16">
        <v>-13.304</v>
      </c>
      <c r="IV16">
        <v>-3.391</v>
      </c>
      <c r="IW16">
        <v>-1.913</v>
      </c>
      <c r="IX16">
        <v>0.82599999999999996</v>
      </c>
      <c r="IY16">
        <v>1.1739999999999999</v>
      </c>
      <c r="IZ16">
        <v>0.435</v>
      </c>
    </row>
    <row r="17" spans="1:260" x14ac:dyDescent="0.2">
      <c r="A17" t="s">
        <v>16</v>
      </c>
      <c r="B17" t="s">
        <v>293</v>
      </c>
      <c r="C17">
        <v>23</v>
      </c>
      <c r="D17">
        <v>36</v>
      </c>
      <c r="E17">
        <v>26.007000000000001</v>
      </c>
      <c r="F17">
        <v>116.92100000000001</v>
      </c>
      <c r="G17" s="1">
        <v>198.483</v>
      </c>
      <c r="H17">
        <v>1646.5650000000001</v>
      </c>
      <c r="I17">
        <v>1541.6089999999999</v>
      </c>
      <c r="J17">
        <v>13.260999999999999</v>
      </c>
      <c r="K17" s="1">
        <v>51.448</v>
      </c>
      <c r="L17">
        <v>213</v>
      </c>
      <c r="M17">
        <v>152.04300000000001</v>
      </c>
      <c r="N17">
        <v>365.04300000000001</v>
      </c>
      <c r="O17">
        <v>73.177999999999997</v>
      </c>
      <c r="P17">
        <v>67.83</v>
      </c>
      <c r="Q17">
        <v>80.668999999999997</v>
      </c>
      <c r="R17">
        <v>58.348999999999997</v>
      </c>
      <c r="S17">
        <v>6.7009999999999996</v>
      </c>
      <c r="T17">
        <v>52.783000000000001</v>
      </c>
      <c r="U17">
        <v>35.347999999999999</v>
      </c>
      <c r="V17">
        <v>72.010999999999996</v>
      </c>
      <c r="W17">
        <v>5865</v>
      </c>
      <c r="X17">
        <v>16.067</v>
      </c>
      <c r="Y17">
        <v>56.912999999999997</v>
      </c>
      <c r="Z17">
        <v>6.4139999999999997</v>
      </c>
      <c r="AA17">
        <v>62.912999999999997</v>
      </c>
      <c r="AB17">
        <v>5.8019999999999996</v>
      </c>
      <c r="AC17" s="1">
        <v>1.325</v>
      </c>
      <c r="AD17">
        <v>1.7609999999999999</v>
      </c>
      <c r="AE17">
        <v>135.17400000000001</v>
      </c>
      <c r="AF17">
        <v>224.91300000000001</v>
      </c>
      <c r="AG17">
        <v>360.08699999999999</v>
      </c>
      <c r="AH17">
        <v>37.539000000000001</v>
      </c>
      <c r="AI17">
        <v>64.783000000000001</v>
      </c>
      <c r="AJ17">
        <v>87.347999999999999</v>
      </c>
      <c r="AK17">
        <v>14.913</v>
      </c>
      <c r="AL17">
        <v>21.478000000000002</v>
      </c>
      <c r="AM17">
        <v>65.783000000000001</v>
      </c>
      <c r="AN17">
        <v>82.564999999999998</v>
      </c>
      <c r="AO17">
        <v>56.652000000000001</v>
      </c>
      <c r="AP17">
        <v>10.130000000000001</v>
      </c>
      <c r="AQ17">
        <v>21.913</v>
      </c>
      <c r="AR17">
        <v>119.261</v>
      </c>
      <c r="AS17">
        <v>12.826000000000001</v>
      </c>
      <c r="AT17">
        <v>23.957000000000001</v>
      </c>
      <c r="AU17">
        <v>36.783000000000001</v>
      </c>
      <c r="AV17">
        <v>42.261000000000003</v>
      </c>
      <c r="AW17" s="1">
        <v>72.325000000000003</v>
      </c>
      <c r="AX17">
        <v>94.391000000000005</v>
      </c>
      <c r="AY17">
        <v>10.478</v>
      </c>
      <c r="AZ17">
        <v>10.913</v>
      </c>
      <c r="BA17">
        <v>20.675000000000001</v>
      </c>
      <c r="BB17">
        <v>16.347999999999999</v>
      </c>
      <c r="BC17">
        <v>6.9569999999999999</v>
      </c>
      <c r="BD17">
        <v>28</v>
      </c>
      <c r="BE17">
        <v>7.5650000000000004</v>
      </c>
      <c r="BF17">
        <v>11.782999999999999</v>
      </c>
      <c r="BG17">
        <v>12</v>
      </c>
      <c r="BH17">
        <v>2</v>
      </c>
      <c r="BI17">
        <v>26.434999999999999</v>
      </c>
      <c r="BJ17">
        <v>7.9130000000000003</v>
      </c>
      <c r="BK17" s="1">
        <v>44.572000000000003</v>
      </c>
      <c r="BL17" s="1">
        <v>22.323</v>
      </c>
      <c r="BM17" s="1">
        <v>45.058</v>
      </c>
      <c r="BN17">
        <v>50.082000000000001</v>
      </c>
      <c r="BO17">
        <v>23.521999999999998</v>
      </c>
      <c r="BP17">
        <v>12.913</v>
      </c>
      <c r="BQ17">
        <v>27.946000000000002</v>
      </c>
      <c r="BR17">
        <v>84.331000000000003</v>
      </c>
      <c r="BS17" s="1">
        <v>-3.6349999999999998</v>
      </c>
      <c r="BT17">
        <v>3.1949999999999998</v>
      </c>
      <c r="BU17">
        <v>-0.13800000000000001</v>
      </c>
      <c r="BV17">
        <v>3.3929999999999998</v>
      </c>
      <c r="BW17">
        <v>-0.05</v>
      </c>
      <c r="BX17">
        <v>2.9740000000000002</v>
      </c>
      <c r="BY17">
        <v>-0.23599999999999999</v>
      </c>
      <c r="BZ17">
        <v>4.609</v>
      </c>
      <c r="CA17" s="26">
        <v>32.912999999999997</v>
      </c>
      <c r="CB17" s="26">
        <v>45.173999999999999</v>
      </c>
      <c r="CC17">
        <v>29.478000000000002</v>
      </c>
      <c r="CD17">
        <v>40.912999999999997</v>
      </c>
      <c r="CE17">
        <v>12.304</v>
      </c>
      <c r="CF17" s="1">
        <v>21.468</v>
      </c>
      <c r="CG17" s="1">
        <v>24.085000000000001</v>
      </c>
      <c r="CH17">
        <v>9.6809999999999992</v>
      </c>
      <c r="CI17">
        <v>30.97</v>
      </c>
      <c r="CJ17" s="1">
        <v>12.595000000000001</v>
      </c>
      <c r="CK17">
        <v>11.522</v>
      </c>
      <c r="CL17">
        <v>27.925000000000001</v>
      </c>
      <c r="CM17">
        <v>57.173999999999999</v>
      </c>
      <c r="CN17" s="188">
        <v>11.435</v>
      </c>
      <c r="CO17" s="188">
        <v>261.73899999999998</v>
      </c>
      <c r="CP17">
        <v>118.696</v>
      </c>
      <c r="CQ17">
        <v>28.696000000000002</v>
      </c>
      <c r="CR17">
        <v>92.216999999999999</v>
      </c>
      <c r="CS17">
        <v>41.087000000000003</v>
      </c>
      <c r="CT17">
        <v>44.554000000000002</v>
      </c>
      <c r="CU17">
        <v>11.522</v>
      </c>
      <c r="CV17">
        <v>28.042000000000002</v>
      </c>
      <c r="CW17">
        <v>5.391</v>
      </c>
      <c r="CX17">
        <v>19.652000000000001</v>
      </c>
      <c r="CY17">
        <v>18.303999999999998</v>
      </c>
      <c r="CZ17">
        <v>1.3480000000000001</v>
      </c>
      <c r="DA17">
        <v>10.130000000000001</v>
      </c>
      <c r="DB17">
        <v>91.844999999999999</v>
      </c>
      <c r="DC17">
        <v>4.7389999999999999</v>
      </c>
      <c r="DD17">
        <v>40.564999999999998</v>
      </c>
      <c r="DE17">
        <v>70.956999999999994</v>
      </c>
      <c r="DF17">
        <v>203.809</v>
      </c>
      <c r="DG17">
        <v>1653.652</v>
      </c>
      <c r="DH17">
        <v>1530.7829999999999</v>
      </c>
      <c r="DI17">
        <v>16.739000000000001</v>
      </c>
      <c r="DJ17">
        <v>213.95699999999999</v>
      </c>
      <c r="DK17">
        <v>147.65199999999999</v>
      </c>
      <c r="DL17">
        <v>361.60899999999998</v>
      </c>
      <c r="DM17">
        <v>74.522000000000006</v>
      </c>
      <c r="DN17">
        <v>69.314999999999998</v>
      </c>
      <c r="DO17">
        <v>82.066999999999993</v>
      </c>
      <c r="DP17">
        <v>6.3250000000000002</v>
      </c>
      <c r="DQ17">
        <v>49.087000000000003</v>
      </c>
      <c r="DR17">
        <v>40.261000000000003</v>
      </c>
      <c r="DS17">
        <v>76.277000000000001</v>
      </c>
      <c r="DT17">
        <v>5925.2610000000004</v>
      </c>
      <c r="DU17">
        <v>16.385999999999999</v>
      </c>
      <c r="DV17">
        <v>56.609000000000002</v>
      </c>
      <c r="DW17">
        <v>6.3879999999999999</v>
      </c>
      <c r="DX17">
        <v>64.695999999999998</v>
      </c>
      <c r="DY17">
        <v>5.5890000000000004</v>
      </c>
      <c r="DZ17" s="1">
        <v>2.46</v>
      </c>
      <c r="EA17">
        <v>2.5710000000000002</v>
      </c>
      <c r="EB17">
        <v>124.261</v>
      </c>
      <c r="EC17">
        <v>226.95699999999999</v>
      </c>
      <c r="ED17">
        <v>351.21699999999998</v>
      </c>
      <c r="EE17">
        <v>35.380000000000003</v>
      </c>
      <c r="EF17">
        <v>63.304000000000002</v>
      </c>
      <c r="EG17">
        <v>84.695999999999998</v>
      </c>
      <c r="EH17">
        <v>12.913</v>
      </c>
      <c r="EI17">
        <v>20.260999999999999</v>
      </c>
      <c r="EJ17">
        <v>64.435000000000002</v>
      </c>
      <c r="EK17">
        <v>77.260999999999996</v>
      </c>
      <c r="EL17">
        <v>53.261000000000003</v>
      </c>
      <c r="EM17">
        <v>7.3040000000000003</v>
      </c>
      <c r="EN17">
        <v>20.390999999999998</v>
      </c>
      <c r="EO17">
        <v>118.04300000000001</v>
      </c>
      <c r="EP17">
        <v>11.478</v>
      </c>
      <c r="EQ17">
        <v>24.347999999999999</v>
      </c>
      <c r="ER17">
        <v>35.826000000000001</v>
      </c>
      <c r="ES17">
        <v>37.042999999999999</v>
      </c>
      <c r="ET17">
        <v>75.703999999999994</v>
      </c>
      <c r="EU17">
        <v>99.608999999999995</v>
      </c>
      <c r="EV17">
        <v>9.8699999999999992</v>
      </c>
      <c r="EW17">
        <v>13.260999999999999</v>
      </c>
      <c r="EX17">
        <v>27.015000000000001</v>
      </c>
      <c r="EY17">
        <v>15.260999999999999</v>
      </c>
      <c r="EZ17">
        <v>9.3040000000000003</v>
      </c>
      <c r="FA17">
        <v>13.042999999999999</v>
      </c>
      <c r="FB17">
        <v>10.348000000000001</v>
      </c>
      <c r="FC17">
        <v>1.8260000000000001</v>
      </c>
      <c r="FD17">
        <v>25.042999999999999</v>
      </c>
      <c r="FE17">
        <v>10.260999999999999</v>
      </c>
      <c r="FF17">
        <v>52.082999999999998</v>
      </c>
      <c r="FG17">
        <v>26.571999999999999</v>
      </c>
      <c r="FH17">
        <v>47.652999999999999</v>
      </c>
      <c r="FI17">
        <v>51.018999999999998</v>
      </c>
      <c r="FJ17">
        <v>23.042999999999999</v>
      </c>
      <c r="FK17">
        <v>83.936999999999998</v>
      </c>
      <c r="FL17">
        <v>2.8450000000000002</v>
      </c>
      <c r="FM17">
        <v>3.3519999999999999</v>
      </c>
      <c r="FN17">
        <v>0.114</v>
      </c>
      <c r="FO17">
        <v>3.6019999999999999</v>
      </c>
      <c r="FP17">
        <v>0.104</v>
      </c>
      <c r="FQ17">
        <v>2.964</v>
      </c>
      <c r="FR17">
        <v>0.129</v>
      </c>
      <c r="FS17">
        <v>4.9569999999999999</v>
      </c>
      <c r="FT17" s="26">
        <v>35.390999999999998</v>
      </c>
      <c r="FU17" s="26">
        <v>48.261000000000003</v>
      </c>
      <c r="FV17">
        <v>37.957000000000001</v>
      </c>
      <c r="FW17">
        <v>37.261000000000003</v>
      </c>
      <c r="FX17">
        <v>13.391</v>
      </c>
      <c r="FY17" s="1">
        <v>21.207999999999998</v>
      </c>
      <c r="FZ17">
        <v>24.064</v>
      </c>
      <c r="GA17" s="1">
        <v>10.182</v>
      </c>
      <c r="GB17">
        <v>31.427</v>
      </c>
      <c r="GC17" s="1">
        <v>13.728</v>
      </c>
      <c r="GD17">
        <v>54.478000000000002</v>
      </c>
      <c r="GE17">
        <v>7.0869999999999997</v>
      </c>
      <c r="GF17">
        <v>263.73899999999998</v>
      </c>
      <c r="GG17">
        <v>135.435</v>
      </c>
      <c r="GH17">
        <v>31.478000000000002</v>
      </c>
      <c r="GI17">
        <v>30.739000000000001</v>
      </c>
      <c r="GJ17">
        <v>33.365000000000002</v>
      </c>
      <c r="GK17">
        <v>8.391</v>
      </c>
      <c r="GL17">
        <v>27.297999999999998</v>
      </c>
      <c r="GM17">
        <v>2.0430000000000001</v>
      </c>
      <c r="GN17">
        <v>11.696</v>
      </c>
      <c r="GO17">
        <v>89.590999999999994</v>
      </c>
      <c r="GP17">
        <v>6.1740000000000004</v>
      </c>
      <c r="GQ17">
        <v>43.826000000000001</v>
      </c>
      <c r="GR17">
        <v>70.825999999999993</v>
      </c>
      <c r="GS17">
        <v>-5.3259999999999996</v>
      </c>
      <c r="GT17">
        <v>-7.0869999999999997</v>
      </c>
      <c r="GU17">
        <v>10.826000000000001</v>
      </c>
      <c r="GV17">
        <v>-3.4780000000000002</v>
      </c>
      <c r="GW17">
        <v>-0.95699999999999996</v>
      </c>
      <c r="GX17">
        <v>4.391</v>
      </c>
      <c r="GY17">
        <v>3.4350000000000001</v>
      </c>
      <c r="GZ17">
        <v>3.6960000000000002</v>
      </c>
      <c r="HA17">
        <v>-60.261000000000003</v>
      </c>
      <c r="HB17">
        <v>0.30399999999999999</v>
      </c>
      <c r="HC17">
        <v>-1.7829999999999999</v>
      </c>
      <c r="HD17">
        <v>-1.135</v>
      </c>
      <c r="HE17">
        <v>-0.81</v>
      </c>
      <c r="HF17">
        <v>10.913</v>
      </c>
      <c r="HG17">
        <v>-2.0430000000000001</v>
      </c>
      <c r="HH17">
        <v>8.8699999999999992</v>
      </c>
      <c r="HI17">
        <v>1.478</v>
      </c>
      <c r="HJ17" s="1">
        <v>2.6520000000000001</v>
      </c>
      <c r="HK17">
        <v>2</v>
      </c>
      <c r="HL17">
        <v>1.2170000000000001</v>
      </c>
      <c r="HM17">
        <v>1.3480000000000001</v>
      </c>
      <c r="HN17" s="1">
        <v>5.3040000000000003</v>
      </c>
      <c r="HO17">
        <v>3.391</v>
      </c>
      <c r="HP17">
        <v>2.8260000000000001</v>
      </c>
      <c r="HQ17">
        <v>1.522</v>
      </c>
      <c r="HR17">
        <v>1.2170000000000001</v>
      </c>
      <c r="HS17">
        <v>1.3480000000000001</v>
      </c>
      <c r="HT17">
        <v>-0.39100000000000001</v>
      </c>
      <c r="HU17" s="1">
        <v>0.95699999999999996</v>
      </c>
      <c r="HV17">
        <v>5.2169999999999996</v>
      </c>
      <c r="HW17">
        <v>-5.2169999999999996</v>
      </c>
      <c r="HX17">
        <v>0.60899999999999999</v>
      </c>
      <c r="HY17">
        <v>-2.3479999999999999</v>
      </c>
      <c r="HZ17">
        <v>1.087</v>
      </c>
      <c r="IA17">
        <v>-2.3479999999999999</v>
      </c>
      <c r="IB17">
        <v>-1.2609999999999999</v>
      </c>
      <c r="IC17">
        <v>1.6519999999999999</v>
      </c>
      <c r="ID17">
        <v>1.391</v>
      </c>
      <c r="IE17">
        <v>-2.3479999999999999</v>
      </c>
      <c r="IF17">
        <v>0.47799999999999998</v>
      </c>
      <c r="IG17">
        <v>0.39300000000000002</v>
      </c>
      <c r="IH17">
        <v>-6.48</v>
      </c>
      <c r="II17">
        <v>-0.156</v>
      </c>
      <c r="IJ17">
        <v>-0.34799999999999998</v>
      </c>
      <c r="IK17" s="1">
        <v>-2.4780000000000002</v>
      </c>
      <c r="IL17" s="1">
        <v>-3.0870000000000002</v>
      </c>
      <c r="IM17">
        <v>-8.4779999999999998</v>
      </c>
      <c r="IN17">
        <v>3.6520000000000001</v>
      </c>
      <c r="IO17">
        <v>-1.087</v>
      </c>
      <c r="IP17" s="188">
        <v>2.6960000000000002</v>
      </c>
      <c r="IQ17">
        <v>4.3479999999999999</v>
      </c>
      <c r="IR17">
        <v>-2</v>
      </c>
      <c r="IS17">
        <v>-16.739000000000001</v>
      </c>
      <c r="IT17">
        <v>-2.7829999999999999</v>
      </c>
      <c r="IU17">
        <v>10.348000000000001</v>
      </c>
      <c r="IV17">
        <v>3.13</v>
      </c>
      <c r="IW17">
        <v>3.3479999999999999</v>
      </c>
      <c r="IX17">
        <v>-1.4350000000000001</v>
      </c>
      <c r="IY17">
        <v>-3.2610000000000001</v>
      </c>
      <c r="IZ17">
        <v>0.13</v>
      </c>
    </row>
    <row r="18" spans="1:260" x14ac:dyDescent="0.2">
      <c r="A18" t="s">
        <v>17</v>
      </c>
      <c r="B18" t="s">
        <v>294</v>
      </c>
      <c r="C18">
        <v>25</v>
      </c>
      <c r="D18">
        <v>37</v>
      </c>
      <c r="E18">
        <v>25.49</v>
      </c>
      <c r="F18">
        <v>97.745999999999995</v>
      </c>
      <c r="G18" s="1">
        <v>212.52</v>
      </c>
      <c r="H18">
        <v>1685.8</v>
      </c>
      <c r="I18">
        <v>1474.48</v>
      </c>
      <c r="J18">
        <v>17.68</v>
      </c>
      <c r="K18" s="1">
        <v>52.921999999999997</v>
      </c>
      <c r="L18">
        <v>194.56</v>
      </c>
      <c r="M18">
        <v>157.44</v>
      </c>
      <c r="N18">
        <v>352</v>
      </c>
      <c r="O18">
        <v>73.897999999999996</v>
      </c>
      <c r="P18">
        <v>68.194999999999993</v>
      </c>
      <c r="Q18">
        <v>80.944999999999993</v>
      </c>
      <c r="R18">
        <v>55.273000000000003</v>
      </c>
      <c r="S18">
        <v>5.3949999999999996</v>
      </c>
      <c r="T18">
        <v>56.32</v>
      </c>
      <c r="U18">
        <v>37.76</v>
      </c>
      <c r="V18">
        <v>76.313999999999993</v>
      </c>
      <c r="W18">
        <v>6214.84</v>
      </c>
      <c r="X18">
        <v>17.655999999999999</v>
      </c>
      <c r="Y18">
        <v>56.16</v>
      </c>
      <c r="Z18">
        <v>6.2679999999999998</v>
      </c>
      <c r="AA18">
        <v>63.2</v>
      </c>
      <c r="AB18">
        <v>5.57</v>
      </c>
      <c r="AC18" s="1">
        <v>1.796</v>
      </c>
      <c r="AD18">
        <v>1.0760000000000001</v>
      </c>
      <c r="AE18">
        <v>134.47999999999999</v>
      </c>
      <c r="AF18">
        <v>211.4</v>
      </c>
      <c r="AG18">
        <v>345.88</v>
      </c>
      <c r="AH18">
        <v>38.881</v>
      </c>
      <c r="AI18">
        <v>62.92</v>
      </c>
      <c r="AJ18">
        <v>88.24</v>
      </c>
      <c r="AK18">
        <v>15.68</v>
      </c>
      <c r="AL18">
        <v>22.4</v>
      </c>
      <c r="AM18">
        <v>65.84</v>
      </c>
      <c r="AN18">
        <v>81.72</v>
      </c>
      <c r="AO18">
        <v>56.52</v>
      </c>
      <c r="AP18">
        <v>11.28</v>
      </c>
      <c r="AQ18">
        <v>22.04</v>
      </c>
      <c r="AR18">
        <v>124.24</v>
      </c>
      <c r="AS18">
        <v>12.28</v>
      </c>
      <c r="AT18">
        <v>27.28</v>
      </c>
      <c r="AU18">
        <v>39.56</v>
      </c>
      <c r="AV18">
        <v>43.96</v>
      </c>
      <c r="AW18" s="1">
        <v>76.888000000000005</v>
      </c>
      <c r="AX18">
        <v>77.8</v>
      </c>
      <c r="AY18">
        <v>9.56</v>
      </c>
      <c r="AZ18">
        <v>12.24</v>
      </c>
      <c r="BA18">
        <v>21.733000000000001</v>
      </c>
      <c r="BB18">
        <v>13.64</v>
      </c>
      <c r="BC18">
        <v>7.84</v>
      </c>
      <c r="BD18">
        <v>30</v>
      </c>
      <c r="BE18">
        <v>8.08</v>
      </c>
      <c r="BF18">
        <v>13.36</v>
      </c>
      <c r="BG18">
        <v>11.84</v>
      </c>
      <c r="BH18">
        <v>2.56</v>
      </c>
      <c r="BI18">
        <v>26.6</v>
      </c>
      <c r="BJ18">
        <v>9.2799999999999994</v>
      </c>
      <c r="BK18" s="1">
        <v>50.225999999999999</v>
      </c>
      <c r="BL18" s="1">
        <v>23.722000000000001</v>
      </c>
      <c r="BM18" s="1">
        <v>44.744</v>
      </c>
      <c r="BN18">
        <v>47.23</v>
      </c>
      <c r="BO18">
        <v>24.8</v>
      </c>
      <c r="BP18">
        <v>11.2</v>
      </c>
      <c r="BQ18">
        <v>28.928999999999998</v>
      </c>
      <c r="BR18">
        <v>88.756</v>
      </c>
      <c r="BS18" s="1">
        <v>0.68400000000000005</v>
      </c>
      <c r="BT18">
        <v>3.3370000000000002</v>
      </c>
      <c r="BU18">
        <v>2.5999999999999999E-2</v>
      </c>
      <c r="BV18">
        <v>3.5830000000000002</v>
      </c>
      <c r="BW18">
        <v>-6.7000000000000004E-2</v>
      </c>
      <c r="BX18">
        <v>3.008</v>
      </c>
      <c r="BY18">
        <v>0.14899999999999999</v>
      </c>
      <c r="BZ18">
        <v>4.12</v>
      </c>
      <c r="CA18" s="26">
        <v>38.92</v>
      </c>
      <c r="CB18" s="26">
        <v>48.96</v>
      </c>
      <c r="CC18">
        <v>31.52</v>
      </c>
      <c r="CD18">
        <v>46.24</v>
      </c>
      <c r="CE18">
        <v>14.24</v>
      </c>
      <c r="CF18" s="1">
        <v>22.468</v>
      </c>
      <c r="CG18" s="1">
        <v>24.867000000000001</v>
      </c>
      <c r="CH18">
        <v>9.1590000000000007</v>
      </c>
      <c r="CI18">
        <v>33.908999999999999</v>
      </c>
      <c r="CJ18" s="1">
        <v>13.164</v>
      </c>
      <c r="CK18">
        <v>12.12</v>
      </c>
      <c r="CL18">
        <v>24.422000000000001</v>
      </c>
      <c r="CM18">
        <v>61.36</v>
      </c>
      <c r="CN18" s="188">
        <v>11.24</v>
      </c>
      <c r="CO18" s="188">
        <v>266.56</v>
      </c>
      <c r="CP18">
        <v>122.32</v>
      </c>
      <c r="CQ18">
        <v>35.200000000000003</v>
      </c>
      <c r="CR18">
        <v>101.6</v>
      </c>
      <c r="CS18">
        <v>48.16</v>
      </c>
      <c r="CT18">
        <v>47.402000000000001</v>
      </c>
      <c r="CU18">
        <v>12.32</v>
      </c>
      <c r="CV18">
        <v>25.581</v>
      </c>
      <c r="CW18">
        <v>2.12</v>
      </c>
      <c r="CX18">
        <v>20.92</v>
      </c>
      <c r="CY18">
        <v>20.48</v>
      </c>
      <c r="CZ18">
        <v>0.44</v>
      </c>
      <c r="DA18">
        <v>9.92</v>
      </c>
      <c r="DB18">
        <v>94.757999999999996</v>
      </c>
      <c r="DC18">
        <v>7.48</v>
      </c>
      <c r="DD18">
        <v>47.52</v>
      </c>
      <c r="DE18">
        <v>72</v>
      </c>
      <c r="DF18">
        <v>196.82400000000001</v>
      </c>
      <c r="DG18">
        <v>1614.44</v>
      </c>
      <c r="DH18">
        <v>1485.2</v>
      </c>
      <c r="DI18">
        <v>12.32</v>
      </c>
      <c r="DJ18">
        <v>204.32</v>
      </c>
      <c r="DK18">
        <v>146.72</v>
      </c>
      <c r="DL18">
        <v>351.04</v>
      </c>
      <c r="DM18">
        <v>71.718000000000004</v>
      </c>
      <c r="DN18">
        <v>65.171999999999997</v>
      </c>
      <c r="DO18">
        <v>80.834000000000003</v>
      </c>
      <c r="DP18">
        <v>5.7210000000000001</v>
      </c>
      <c r="DQ18">
        <v>49.48</v>
      </c>
      <c r="DR18">
        <v>42.2</v>
      </c>
      <c r="DS18">
        <v>74.929000000000002</v>
      </c>
      <c r="DT18">
        <v>5956.6</v>
      </c>
      <c r="DU18">
        <v>16.968</v>
      </c>
      <c r="DV18">
        <v>58.48</v>
      </c>
      <c r="DW18">
        <v>6.0030000000000001</v>
      </c>
      <c r="DX18">
        <v>62.88</v>
      </c>
      <c r="DY18">
        <v>5.5830000000000002</v>
      </c>
      <c r="DZ18" s="1">
        <v>0.22900000000000001</v>
      </c>
      <c r="EA18">
        <v>0.38200000000000001</v>
      </c>
      <c r="EB18">
        <v>131</v>
      </c>
      <c r="EC18">
        <v>211.76</v>
      </c>
      <c r="ED18">
        <v>342.76</v>
      </c>
      <c r="EE18">
        <v>38.219000000000001</v>
      </c>
      <c r="EF18">
        <v>63.4</v>
      </c>
      <c r="EG18">
        <v>89.48</v>
      </c>
      <c r="EH18">
        <v>14.44</v>
      </c>
      <c r="EI18">
        <v>22.36</v>
      </c>
      <c r="EJ18">
        <v>67.12</v>
      </c>
      <c r="EK18">
        <v>81.760000000000005</v>
      </c>
      <c r="EL18">
        <v>58.28</v>
      </c>
      <c r="EM18">
        <v>9.2799999999999994</v>
      </c>
      <c r="EN18">
        <v>21.4</v>
      </c>
      <c r="EO18">
        <v>114.84</v>
      </c>
      <c r="EP18">
        <v>10.4</v>
      </c>
      <c r="EQ18">
        <v>25.88</v>
      </c>
      <c r="ER18">
        <v>36.28</v>
      </c>
      <c r="ES18">
        <v>40.92</v>
      </c>
      <c r="ET18">
        <v>73.998000000000005</v>
      </c>
      <c r="EU18">
        <v>82.4</v>
      </c>
      <c r="EV18">
        <v>7.72</v>
      </c>
      <c r="EW18">
        <v>9.4</v>
      </c>
      <c r="EX18">
        <v>18.998000000000001</v>
      </c>
      <c r="EY18">
        <v>13.28</v>
      </c>
      <c r="EZ18">
        <v>7.76</v>
      </c>
      <c r="FA18">
        <v>11.12</v>
      </c>
      <c r="FB18">
        <v>10.039999999999999</v>
      </c>
      <c r="FC18">
        <v>2</v>
      </c>
      <c r="FD18">
        <v>23.4</v>
      </c>
      <c r="FE18">
        <v>7.88</v>
      </c>
      <c r="FF18">
        <v>47.521000000000001</v>
      </c>
      <c r="FG18">
        <v>22.474</v>
      </c>
      <c r="FH18">
        <v>42.765000000000001</v>
      </c>
      <c r="FI18">
        <v>47.292000000000002</v>
      </c>
      <c r="FJ18">
        <v>20.92</v>
      </c>
      <c r="FK18">
        <v>75.150999999999996</v>
      </c>
      <c r="FL18">
        <v>-0.39100000000000001</v>
      </c>
      <c r="FM18">
        <v>3.2170000000000001</v>
      </c>
      <c r="FN18">
        <v>-1.7000000000000001E-2</v>
      </c>
      <c r="FO18">
        <v>3.4540000000000002</v>
      </c>
      <c r="FP18">
        <v>0.18099999999999999</v>
      </c>
      <c r="FQ18">
        <v>2.9329999999999998</v>
      </c>
      <c r="FR18">
        <v>-0.253</v>
      </c>
      <c r="FS18">
        <v>3.96</v>
      </c>
      <c r="FT18" s="26">
        <v>29.76</v>
      </c>
      <c r="FU18" s="26">
        <v>43.04</v>
      </c>
      <c r="FV18">
        <v>30.56</v>
      </c>
      <c r="FW18">
        <v>38.04</v>
      </c>
      <c r="FX18">
        <v>8.16</v>
      </c>
      <c r="FY18" s="1">
        <v>19.164999999999999</v>
      </c>
      <c r="FZ18">
        <v>23.579000000000001</v>
      </c>
      <c r="GA18" s="1">
        <v>9.7010000000000005</v>
      </c>
      <c r="GB18">
        <v>30.222000000000001</v>
      </c>
      <c r="GC18" s="1">
        <v>11.631</v>
      </c>
      <c r="GD18">
        <v>65.239999999999995</v>
      </c>
      <c r="GE18">
        <v>12.12</v>
      </c>
      <c r="GF18">
        <v>268.95999999999998</v>
      </c>
      <c r="GG18">
        <v>131.96</v>
      </c>
      <c r="GH18">
        <v>29.32</v>
      </c>
      <c r="GI18">
        <v>38.159999999999997</v>
      </c>
      <c r="GJ18">
        <v>37.573999999999998</v>
      </c>
      <c r="GK18">
        <v>9.92</v>
      </c>
      <c r="GL18">
        <v>25.995999999999999</v>
      </c>
      <c r="GM18">
        <v>1.72</v>
      </c>
      <c r="GN18">
        <v>11.6</v>
      </c>
      <c r="GO18">
        <v>93.102999999999994</v>
      </c>
      <c r="GP18">
        <v>6.44</v>
      </c>
      <c r="GQ18">
        <v>42.16</v>
      </c>
      <c r="GR18">
        <v>69.88</v>
      </c>
      <c r="GS18">
        <v>15.696</v>
      </c>
      <c r="GT18">
        <v>71.36</v>
      </c>
      <c r="GU18">
        <v>-10.72</v>
      </c>
      <c r="GV18">
        <v>5.36</v>
      </c>
      <c r="GW18">
        <v>-9.76</v>
      </c>
      <c r="GX18">
        <v>10.72</v>
      </c>
      <c r="GY18">
        <v>0.96</v>
      </c>
      <c r="GZ18">
        <v>6.84</v>
      </c>
      <c r="HA18">
        <v>258.24</v>
      </c>
      <c r="HB18">
        <v>-2.3199999999999998</v>
      </c>
      <c r="HC18">
        <v>0.32</v>
      </c>
      <c r="HD18">
        <v>1.5669999999999999</v>
      </c>
      <c r="HE18">
        <v>0.69399999999999995</v>
      </c>
      <c r="HF18">
        <v>3.48</v>
      </c>
      <c r="HG18">
        <v>-0.36</v>
      </c>
      <c r="HH18">
        <v>3.12</v>
      </c>
      <c r="HI18">
        <v>-0.48</v>
      </c>
      <c r="HJ18" s="1">
        <v>-1.24</v>
      </c>
      <c r="HK18">
        <v>1.24</v>
      </c>
      <c r="HL18">
        <v>0.04</v>
      </c>
      <c r="HM18">
        <v>-1.28</v>
      </c>
      <c r="HN18" s="1">
        <v>-0.04</v>
      </c>
      <c r="HO18">
        <v>-1.76</v>
      </c>
      <c r="HP18">
        <v>2</v>
      </c>
      <c r="HQ18">
        <v>0.64</v>
      </c>
      <c r="HR18">
        <v>9.4</v>
      </c>
      <c r="HS18">
        <v>1.88</v>
      </c>
      <c r="HT18">
        <v>1.4</v>
      </c>
      <c r="HU18" s="1">
        <v>3.28</v>
      </c>
      <c r="HV18">
        <v>3.04</v>
      </c>
      <c r="HW18">
        <v>-4.5999999999999996</v>
      </c>
      <c r="HX18">
        <v>1.84</v>
      </c>
      <c r="HY18">
        <v>2.84</v>
      </c>
      <c r="HZ18">
        <v>0.36</v>
      </c>
      <c r="IA18">
        <v>0.08</v>
      </c>
      <c r="IB18">
        <v>2.2400000000000002</v>
      </c>
      <c r="IC18">
        <v>1.8</v>
      </c>
      <c r="ID18">
        <v>3.2</v>
      </c>
      <c r="IE18">
        <v>1.4</v>
      </c>
      <c r="IF18">
        <v>3.88</v>
      </c>
      <c r="IG18">
        <v>13.605</v>
      </c>
      <c r="IH18">
        <v>1.075</v>
      </c>
      <c r="II18">
        <v>0.12</v>
      </c>
      <c r="IJ18">
        <v>0.16</v>
      </c>
      <c r="IK18" s="1">
        <v>9.16</v>
      </c>
      <c r="IL18" s="1">
        <v>5.92</v>
      </c>
      <c r="IM18">
        <v>0.96</v>
      </c>
      <c r="IN18">
        <v>8.1999999999999993</v>
      </c>
      <c r="IO18">
        <v>6.08</v>
      </c>
      <c r="IP18" s="188">
        <v>-3.88</v>
      </c>
      <c r="IQ18">
        <v>-0.88</v>
      </c>
      <c r="IR18">
        <v>-2.4</v>
      </c>
      <c r="IS18">
        <v>-9.64</v>
      </c>
      <c r="IT18">
        <v>5.88</v>
      </c>
      <c r="IU18">
        <v>10</v>
      </c>
      <c r="IV18">
        <v>2.4</v>
      </c>
      <c r="IW18">
        <v>0.4</v>
      </c>
      <c r="IX18">
        <v>1.04</v>
      </c>
      <c r="IY18">
        <v>5.36</v>
      </c>
      <c r="IZ18">
        <v>2.12</v>
      </c>
    </row>
    <row r="19" spans="1:260" x14ac:dyDescent="0.2">
      <c r="A19" t="s">
        <v>18</v>
      </c>
      <c r="B19" t="s">
        <v>295</v>
      </c>
      <c r="C19">
        <v>23</v>
      </c>
      <c r="D19">
        <v>39</v>
      </c>
      <c r="E19">
        <v>24.555</v>
      </c>
      <c r="F19">
        <v>75.616</v>
      </c>
      <c r="G19" s="1">
        <v>170.113</v>
      </c>
      <c r="H19">
        <v>1474.13</v>
      </c>
      <c r="I19">
        <v>1332.739</v>
      </c>
      <c r="J19">
        <v>3.7829999999999999</v>
      </c>
      <c r="K19" s="1">
        <v>46.177</v>
      </c>
      <c r="L19">
        <v>184.04300000000001</v>
      </c>
      <c r="M19">
        <v>132.34800000000001</v>
      </c>
      <c r="N19">
        <v>316.39100000000002</v>
      </c>
      <c r="O19">
        <v>70.908000000000001</v>
      </c>
      <c r="P19">
        <v>63.713999999999999</v>
      </c>
      <c r="Q19">
        <v>80.912999999999997</v>
      </c>
      <c r="R19">
        <v>58.17</v>
      </c>
      <c r="S19">
        <v>5.41</v>
      </c>
      <c r="T19">
        <v>46.087000000000003</v>
      </c>
      <c r="U19">
        <v>40.826000000000001</v>
      </c>
      <c r="V19">
        <v>71.298000000000002</v>
      </c>
      <c r="W19">
        <v>5484.6959999999999</v>
      </c>
      <c r="X19">
        <v>17.335000000000001</v>
      </c>
      <c r="Y19">
        <v>58.216999999999999</v>
      </c>
      <c r="Z19">
        <v>5.4349999999999996</v>
      </c>
      <c r="AA19">
        <v>63.609000000000002</v>
      </c>
      <c r="AB19">
        <v>4.9740000000000002</v>
      </c>
      <c r="AC19" s="1">
        <v>-1.2909999999999999</v>
      </c>
      <c r="AD19">
        <v>-2.907</v>
      </c>
      <c r="AE19">
        <v>118.52200000000001</v>
      </c>
      <c r="AF19">
        <v>191.08699999999999</v>
      </c>
      <c r="AG19">
        <v>309.60899999999998</v>
      </c>
      <c r="AH19">
        <v>38.280999999999999</v>
      </c>
      <c r="AI19">
        <v>62.652000000000001</v>
      </c>
      <c r="AJ19">
        <v>80</v>
      </c>
      <c r="AK19">
        <v>11.260999999999999</v>
      </c>
      <c r="AL19">
        <v>19.303999999999998</v>
      </c>
      <c r="AM19">
        <v>60.695999999999998</v>
      </c>
      <c r="AN19">
        <v>74.695999999999998</v>
      </c>
      <c r="AO19">
        <v>52.13</v>
      </c>
      <c r="AP19">
        <v>7.5220000000000002</v>
      </c>
      <c r="AQ19">
        <v>20.478000000000002</v>
      </c>
      <c r="AR19">
        <v>103.696</v>
      </c>
      <c r="AS19">
        <v>10.217000000000001</v>
      </c>
      <c r="AT19">
        <v>21.173999999999999</v>
      </c>
      <c r="AU19">
        <v>31.390999999999998</v>
      </c>
      <c r="AV19">
        <v>34.304000000000002</v>
      </c>
      <c r="AW19" s="1">
        <v>73.257000000000005</v>
      </c>
      <c r="AX19">
        <v>76.912999999999997</v>
      </c>
      <c r="AY19">
        <v>7.9130000000000003</v>
      </c>
      <c r="AZ19">
        <v>9.7829999999999995</v>
      </c>
      <c r="BA19">
        <v>21.225999999999999</v>
      </c>
      <c r="BB19">
        <v>13.042999999999999</v>
      </c>
      <c r="BC19">
        <v>7.4779999999999998</v>
      </c>
      <c r="BD19">
        <v>29</v>
      </c>
      <c r="BE19">
        <v>6.4349999999999996</v>
      </c>
      <c r="BF19">
        <v>9.0869999999999997</v>
      </c>
      <c r="BG19">
        <v>9.2170000000000005</v>
      </c>
      <c r="BH19">
        <v>1.391</v>
      </c>
      <c r="BI19">
        <v>20.739000000000001</v>
      </c>
      <c r="BJ19">
        <v>6.391</v>
      </c>
      <c r="BK19" s="1">
        <v>43.816000000000003</v>
      </c>
      <c r="BL19" s="1">
        <v>19.716999999999999</v>
      </c>
      <c r="BM19" s="1">
        <v>39.716999999999999</v>
      </c>
      <c r="BN19">
        <v>45</v>
      </c>
      <c r="BO19">
        <v>18.216999999999999</v>
      </c>
      <c r="BP19">
        <v>9.609</v>
      </c>
      <c r="BQ19">
        <v>22.623999999999999</v>
      </c>
      <c r="BR19">
        <v>66.59</v>
      </c>
      <c r="BS19" s="1">
        <v>-4.2430000000000003</v>
      </c>
      <c r="BT19">
        <v>3.2109999999999999</v>
      </c>
      <c r="BU19">
        <v>-0.20499999999999999</v>
      </c>
      <c r="BV19">
        <v>3.4529999999999998</v>
      </c>
      <c r="BW19">
        <v>-1.0999999999999999E-2</v>
      </c>
      <c r="BX19">
        <v>2.8969999999999998</v>
      </c>
      <c r="BY19">
        <v>-0.45500000000000002</v>
      </c>
      <c r="BZ19">
        <v>3.6960000000000002</v>
      </c>
      <c r="CA19" s="26">
        <v>21.173999999999999</v>
      </c>
      <c r="CB19" s="26">
        <v>38.869999999999997</v>
      </c>
      <c r="CC19">
        <v>26.042999999999999</v>
      </c>
      <c r="CD19">
        <v>31.696000000000002</v>
      </c>
      <c r="CE19">
        <v>6</v>
      </c>
      <c r="CF19" s="1">
        <v>17.335999999999999</v>
      </c>
      <c r="CG19" s="1">
        <v>20.478000000000002</v>
      </c>
      <c r="CH19">
        <v>8.3330000000000002</v>
      </c>
      <c r="CI19">
        <v>28.599</v>
      </c>
      <c r="CJ19" s="1">
        <v>10.656000000000001</v>
      </c>
      <c r="CK19">
        <v>10.826000000000001</v>
      </c>
      <c r="CL19">
        <v>31.324999999999999</v>
      </c>
      <c r="CM19">
        <v>57.390999999999998</v>
      </c>
      <c r="CN19" s="188">
        <v>9.9130000000000003</v>
      </c>
      <c r="CO19" s="188">
        <v>269.26100000000002</v>
      </c>
      <c r="CP19">
        <v>134.261</v>
      </c>
      <c r="CQ19">
        <v>31.303999999999998</v>
      </c>
      <c r="CR19">
        <v>94.739000000000004</v>
      </c>
      <c r="CS19">
        <v>34.609000000000002</v>
      </c>
      <c r="CT19">
        <v>36.530999999999999</v>
      </c>
      <c r="CU19">
        <v>8.2609999999999992</v>
      </c>
      <c r="CV19">
        <v>23.869</v>
      </c>
      <c r="CW19">
        <v>1.609</v>
      </c>
      <c r="CX19">
        <v>18.521999999999998</v>
      </c>
      <c r="CY19">
        <v>19.957000000000001</v>
      </c>
      <c r="CZ19">
        <v>-1.4350000000000001</v>
      </c>
      <c r="DA19">
        <v>12.826000000000001</v>
      </c>
      <c r="DB19">
        <v>93.558999999999997</v>
      </c>
      <c r="DC19">
        <v>8.7390000000000008</v>
      </c>
      <c r="DD19">
        <v>43.087000000000003</v>
      </c>
      <c r="DE19">
        <v>71.956999999999994</v>
      </c>
      <c r="DF19">
        <v>220.952</v>
      </c>
      <c r="DG19">
        <v>1826.174</v>
      </c>
      <c r="DH19">
        <v>1601.5219999999999</v>
      </c>
      <c r="DI19">
        <v>26.216999999999999</v>
      </c>
      <c r="DJ19">
        <v>218.60900000000001</v>
      </c>
      <c r="DK19">
        <v>153.87</v>
      </c>
      <c r="DL19">
        <v>372.47800000000001</v>
      </c>
      <c r="DM19">
        <v>72.930999999999997</v>
      </c>
      <c r="DN19">
        <v>66.13</v>
      </c>
      <c r="DO19">
        <v>82.593999999999994</v>
      </c>
      <c r="DP19">
        <v>6.49</v>
      </c>
      <c r="DQ19">
        <v>57.261000000000003</v>
      </c>
      <c r="DR19">
        <v>36.435000000000002</v>
      </c>
      <c r="DS19">
        <v>79.057000000000002</v>
      </c>
      <c r="DT19">
        <v>6198.0429999999997</v>
      </c>
      <c r="DU19">
        <v>16.64</v>
      </c>
      <c r="DV19">
        <v>55.912999999999997</v>
      </c>
      <c r="DW19">
        <v>6.6619999999999999</v>
      </c>
      <c r="DX19">
        <v>62.609000000000002</v>
      </c>
      <c r="DY19">
        <v>5.9489999999999998</v>
      </c>
      <c r="DZ19" s="1">
        <v>5.1989999999999998</v>
      </c>
      <c r="EA19">
        <v>3.2810000000000001</v>
      </c>
      <c r="EB19">
        <v>136.52199999999999</v>
      </c>
      <c r="EC19">
        <v>230.39099999999999</v>
      </c>
      <c r="ED19">
        <v>366.91300000000001</v>
      </c>
      <c r="EE19">
        <v>37.207999999999998</v>
      </c>
      <c r="EF19">
        <v>63.783000000000001</v>
      </c>
      <c r="EG19">
        <v>88.695999999999998</v>
      </c>
      <c r="EH19">
        <v>15.609</v>
      </c>
      <c r="EI19">
        <v>23.783000000000001</v>
      </c>
      <c r="EJ19">
        <v>64.912999999999997</v>
      </c>
      <c r="EK19">
        <v>80.391000000000005</v>
      </c>
      <c r="EL19">
        <v>56.087000000000003</v>
      </c>
      <c r="EM19">
        <v>12.478</v>
      </c>
      <c r="EN19">
        <v>20.260999999999999</v>
      </c>
      <c r="EO19">
        <v>123.913</v>
      </c>
      <c r="EP19">
        <v>13.87</v>
      </c>
      <c r="EQ19">
        <v>28.173999999999999</v>
      </c>
      <c r="ER19">
        <v>42.042999999999999</v>
      </c>
      <c r="ES19">
        <v>46.521999999999998</v>
      </c>
      <c r="ET19">
        <v>77.944000000000003</v>
      </c>
      <c r="EU19">
        <v>96.912999999999997</v>
      </c>
      <c r="EV19">
        <v>11.042999999999999</v>
      </c>
      <c r="EW19">
        <v>15.260999999999999</v>
      </c>
      <c r="EX19">
        <v>26.651</v>
      </c>
      <c r="EY19">
        <v>16.957000000000001</v>
      </c>
      <c r="EZ19">
        <v>9.3480000000000008</v>
      </c>
      <c r="FA19">
        <v>15.522</v>
      </c>
      <c r="FB19">
        <v>12.87</v>
      </c>
      <c r="FC19">
        <v>1.87</v>
      </c>
      <c r="FD19">
        <v>31.434999999999999</v>
      </c>
      <c r="FE19">
        <v>11.782999999999999</v>
      </c>
      <c r="FF19">
        <v>49.378</v>
      </c>
      <c r="FG19">
        <v>27.106999999999999</v>
      </c>
      <c r="FH19">
        <v>49.582000000000001</v>
      </c>
      <c r="FI19">
        <v>54.896999999999998</v>
      </c>
      <c r="FJ19">
        <v>28.087</v>
      </c>
      <c r="FK19">
        <v>105.464</v>
      </c>
      <c r="FL19">
        <v>-1.333</v>
      </c>
      <c r="FM19">
        <v>3.355</v>
      </c>
      <c r="FN19">
        <v>-4.2000000000000003E-2</v>
      </c>
      <c r="FO19">
        <v>3.6059999999999999</v>
      </c>
      <c r="FP19">
        <v>-0.107</v>
      </c>
      <c r="FQ19">
        <v>3.0430000000000001</v>
      </c>
      <c r="FR19">
        <v>3.7999999999999999E-2</v>
      </c>
      <c r="FS19">
        <v>5.4779999999999998</v>
      </c>
      <c r="FT19" s="26">
        <v>40.564999999999998</v>
      </c>
      <c r="FU19" s="26">
        <v>59.957000000000001</v>
      </c>
      <c r="FV19">
        <v>41.478000000000002</v>
      </c>
      <c r="FW19">
        <v>50.738999999999997</v>
      </c>
      <c r="FX19">
        <v>13.782999999999999</v>
      </c>
      <c r="FY19" s="1">
        <v>24.864999999999998</v>
      </c>
      <c r="FZ19">
        <v>26.492000000000001</v>
      </c>
      <c r="GA19" s="1">
        <v>12.798999999999999</v>
      </c>
      <c r="GB19">
        <v>33.841000000000001</v>
      </c>
      <c r="GC19" s="1">
        <v>16.260999999999999</v>
      </c>
      <c r="GD19">
        <v>58.478000000000002</v>
      </c>
      <c r="GE19">
        <v>11.87</v>
      </c>
      <c r="GF19">
        <v>244.21700000000001</v>
      </c>
      <c r="GG19">
        <v>104.913</v>
      </c>
      <c r="GH19">
        <v>27.739000000000001</v>
      </c>
      <c r="GI19">
        <v>44.783000000000001</v>
      </c>
      <c r="GJ19">
        <v>47.356000000000002</v>
      </c>
      <c r="GK19">
        <v>13.651999999999999</v>
      </c>
      <c r="GL19">
        <v>30.484999999999999</v>
      </c>
      <c r="GM19">
        <v>3.3479999999999999</v>
      </c>
      <c r="GN19">
        <v>9.0429999999999993</v>
      </c>
      <c r="GO19">
        <v>90.864999999999995</v>
      </c>
      <c r="GP19">
        <v>8.609</v>
      </c>
      <c r="GQ19">
        <v>40.087000000000003</v>
      </c>
      <c r="GR19">
        <v>71.13</v>
      </c>
      <c r="GS19">
        <v>-50.838999999999999</v>
      </c>
      <c r="GT19">
        <v>-352.04300000000001</v>
      </c>
      <c r="GU19">
        <v>-268.78300000000002</v>
      </c>
      <c r="GV19">
        <v>-22.434999999999999</v>
      </c>
      <c r="GW19">
        <v>-34.564999999999998</v>
      </c>
      <c r="GX19">
        <v>-21.521999999999998</v>
      </c>
      <c r="GY19">
        <v>-56.087000000000003</v>
      </c>
      <c r="GZ19">
        <v>-11.173999999999999</v>
      </c>
      <c r="HA19">
        <v>-713.34799999999996</v>
      </c>
      <c r="HB19">
        <v>2.3039999999999998</v>
      </c>
      <c r="HC19">
        <v>1</v>
      </c>
      <c r="HD19">
        <v>-6.49</v>
      </c>
      <c r="HE19">
        <v>-6.1890000000000001</v>
      </c>
      <c r="HF19">
        <v>-18</v>
      </c>
      <c r="HG19">
        <v>-39.304000000000002</v>
      </c>
      <c r="HH19">
        <v>-57.304000000000002</v>
      </c>
      <c r="HI19">
        <v>-1.1299999999999999</v>
      </c>
      <c r="HJ19" s="1">
        <v>-8.6959999999999997</v>
      </c>
      <c r="HK19">
        <v>-4.3479999999999999</v>
      </c>
      <c r="HL19">
        <v>-4.4779999999999998</v>
      </c>
      <c r="HM19">
        <v>-4.2169999999999996</v>
      </c>
      <c r="HN19" s="1">
        <v>-5.6959999999999997</v>
      </c>
      <c r="HO19">
        <v>-3.9569999999999999</v>
      </c>
      <c r="HP19">
        <v>-4.9569999999999999</v>
      </c>
      <c r="HQ19">
        <v>0.217</v>
      </c>
      <c r="HR19">
        <v>-20.216999999999999</v>
      </c>
      <c r="HS19">
        <v>-3.6520000000000001</v>
      </c>
      <c r="HT19">
        <v>-7</v>
      </c>
      <c r="HU19" s="1">
        <v>-10.651999999999999</v>
      </c>
      <c r="HV19">
        <v>-12.217000000000001</v>
      </c>
      <c r="HW19">
        <v>-20</v>
      </c>
      <c r="HX19">
        <v>-3.13</v>
      </c>
      <c r="HY19">
        <v>-5.4779999999999998</v>
      </c>
      <c r="HZ19">
        <v>-3.9129999999999998</v>
      </c>
      <c r="IA19">
        <v>-1.87</v>
      </c>
      <c r="IB19">
        <v>-6.4349999999999996</v>
      </c>
      <c r="IC19">
        <v>-3.6520000000000001</v>
      </c>
      <c r="ID19">
        <v>-10.696</v>
      </c>
      <c r="IE19">
        <v>-5.391</v>
      </c>
      <c r="IF19">
        <v>-9.8699999999999992</v>
      </c>
      <c r="IG19">
        <v>-38.872999999999998</v>
      </c>
      <c r="IH19">
        <v>-2.9089999999999998</v>
      </c>
      <c r="II19">
        <v>-0.14399999999999999</v>
      </c>
      <c r="IJ19">
        <v>-1.7829999999999999</v>
      </c>
      <c r="IK19" s="1">
        <v>-19.390999999999998</v>
      </c>
      <c r="IL19" s="1">
        <v>-21.087</v>
      </c>
      <c r="IM19">
        <v>-15.435</v>
      </c>
      <c r="IN19">
        <v>-19.042999999999999</v>
      </c>
      <c r="IO19">
        <v>-7.7830000000000004</v>
      </c>
      <c r="IP19" s="188">
        <v>-1.087</v>
      </c>
      <c r="IQ19">
        <v>-1.9570000000000001</v>
      </c>
      <c r="IR19">
        <v>25.042999999999999</v>
      </c>
      <c r="IS19">
        <v>29.347999999999999</v>
      </c>
      <c r="IT19">
        <v>3.5649999999999999</v>
      </c>
      <c r="IU19">
        <v>-10.173999999999999</v>
      </c>
      <c r="IV19">
        <v>-5.391</v>
      </c>
      <c r="IW19">
        <v>-1.7390000000000001</v>
      </c>
      <c r="IX19">
        <v>0.13</v>
      </c>
      <c r="IY19">
        <v>3</v>
      </c>
      <c r="IZ19">
        <v>0.82599999999999996</v>
      </c>
    </row>
    <row r="20" spans="1:260" x14ac:dyDescent="0.2">
      <c r="A20" t="s">
        <v>296</v>
      </c>
      <c r="B20" t="s">
        <v>297</v>
      </c>
      <c r="C20">
        <v>216</v>
      </c>
      <c r="D20">
        <v>37.110999999999997</v>
      </c>
      <c r="E20">
        <v>25.808</v>
      </c>
      <c r="F20">
        <v>105.378</v>
      </c>
      <c r="G20" s="1">
        <v>200.94399999999999</v>
      </c>
      <c r="H20">
        <v>1649.998</v>
      </c>
      <c r="I20">
        <v>1507.25</v>
      </c>
      <c r="J20">
        <v>15</v>
      </c>
      <c r="K20" s="1">
        <v>50</v>
      </c>
      <c r="L20">
        <v>208.238</v>
      </c>
      <c r="M20">
        <v>146.58799999999999</v>
      </c>
      <c r="N20">
        <v>354.82600000000002</v>
      </c>
      <c r="O20">
        <v>72.447000000000003</v>
      </c>
      <c r="P20">
        <v>65.932000000000002</v>
      </c>
      <c r="Q20">
        <v>81.700999999999993</v>
      </c>
      <c r="R20">
        <v>58.686999999999998</v>
      </c>
      <c r="S20">
        <v>5.89</v>
      </c>
      <c r="T20">
        <v>51.710999999999999</v>
      </c>
      <c r="U20">
        <v>38.728999999999999</v>
      </c>
      <c r="V20">
        <v>74.896000000000001</v>
      </c>
      <c r="W20">
        <v>5868.6570000000002</v>
      </c>
      <c r="X20">
        <v>16.54</v>
      </c>
      <c r="Y20">
        <v>57.188000000000002</v>
      </c>
      <c r="Z20">
        <v>6.2050000000000001</v>
      </c>
      <c r="AA20">
        <v>63.372999999999998</v>
      </c>
      <c r="AB20">
        <v>5.5990000000000002</v>
      </c>
      <c r="AC20" s="1">
        <v>1.042</v>
      </c>
      <c r="AD20">
        <v>0.8</v>
      </c>
      <c r="AE20">
        <v>130.52099999999999</v>
      </c>
      <c r="AF20">
        <v>216.12</v>
      </c>
      <c r="AG20">
        <v>346.64100000000002</v>
      </c>
      <c r="AH20">
        <v>37.652999999999999</v>
      </c>
      <c r="AI20">
        <v>63.542000000000002</v>
      </c>
      <c r="AJ20">
        <v>87.259</v>
      </c>
      <c r="AK20">
        <v>14.622999999999999</v>
      </c>
      <c r="AL20">
        <v>21.771000000000001</v>
      </c>
      <c r="AM20">
        <v>65.495000000000005</v>
      </c>
      <c r="AN20">
        <v>79.625</v>
      </c>
      <c r="AO20">
        <v>55.734000000000002</v>
      </c>
      <c r="AP20">
        <v>9.4949999999999992</v>
      </c>
      <c r="AQ20">
        <v>21.295999999999999</v>
      </c>
      <c r="AR20">
        <v>116.502</v>
      </c>
      <c r="AS20">
        <v>11.863</v>
      </c>
      <c r="AT20">
        <v>25.701000000000001</v>
      </c>
      <c r="AU20">
        <v>37.564999999999998</v>
      </c>
      <c r="AV20">
        <v>41.531999999999996</v>
      </c>
      <c r="AW20" s="1">
        <v>74.646000000000001</v>
      </c>
      <c r="AX20">
        <v>88.509</v>
      </c>
      <c r="AY20">
        <v>9.3699999999999992</v>
      </c>
      <c r="AZ20">
        <v>11.798999999999999</v>
      </c>
      <c r="BA20">
        <v>22.817</v>
      </c>
      <c r="BB20">
        <v>15.016</v>
      </c>
      <c r="BC20">
        <v>7.6849999999999996</v>
      </c>
      <c r="BD20">
        <v>28.611000000000001</v>
      </c>
      <c r="BE20">
        <v>7.5970000000000004</v>
      </c>
      <c r="BF20">
        <v>12.262</v>
      </c>
      <c r="BG20">
        <v>10.829000000000001</v>
      </c>
      <c r="BH20">
        <v>2.032</v>
      </c>
      <c r="BI20">
        <v>25.338000000000001</v>
      </c>
      <c r="BJ20">
        <v>8.9260000000000002</v>
      </c>
      <c r="BK20" s="1">
        <v>48.392000000000003</v>
      </c>
      <c r="BL20" s="1">
        <v>23.712</v>
      </c>
      <c r="BM20" s="1">
        <v>44.652999999999999</v>
      </c>
      <c r="BN20">
        <v>49</v>
      </c>
      <c r="BO20">
        <v>22.838000000000001</v>
      </c>
      <c r="BP20">
        <v>11.061999999999999</v>
      </c>
      <c r="BQ20">
        <v>27.16</v>
      </c>
      <c r="BR20">
        <v>82.238</v>
      </c>
      <c r="BS20" s="1">
        <v>0.111</v>
      </c>
      <c r="BT20">
        <v>3.2469999999999999</v>
      </c>
      <c r="BU20">
        <v>4.0000000000000001E-3</v>
      </c>
      <c r="BV20">
        <v>3.5169999999999999</v>
      </c>
      <c r="BW20">
        <v>3.0000000000000001E-3</v>
      </c>
      <c r="BX20">
        <v>2.91</v>
      </c>
      <c r="BY20">
        <v>6.0000000000000001E-3</v>
      </c>
      <c r="BZ20">
        <v>4.0419999999999998</v>
      </c>
      <c r="CA20" s="26">
        <v>33.777999999999999</v>
      </c>
      <c r="CB20" s="26">
        <v>46.579000000000001</v>
      </c>
      <c r="CC20">
        <v>32.606000000000002</v>
      </c>
      <c r="CD20">
        <v>40.430999999999997</v>
      </c>
      <c r="CE20">
        <v>11.361000000000001</v>
      </c>
      <c r="CF20" s="1">
        <v>20.798999999999999</v>
      </c>
      <c r="CG20" s="1">
        <v>23.050999999999998</v>
      </c>
      <c r="CH20">
        <v>9.6820000000000004</v>
      </c>
      <c r="CI20">
        <v>31.19</v>
      </c>
      <c r="CJ20" s="1">
        <v>12.871</v>
      </c>
      <c r="CK20">
        <v>11.061999999999999</v>
      </c>
      <c r="CL20">
        <v>27.16</v>
      </c>
      <c r="CM20">
        <v>60.238</v>
      </c>
      <c r="CN20" s="188">
        <v>10.958</v>
      </c>
      <c r="CO20" s="188">
        <v>267.988</v>
      </c>
      <c r="CP20">
        <v>127.70399999999999</v>
      </c>
      <c r="CQ20">
        <v>30.581</v>
      </c>
      <c r="CR20">
        <v>97.828999999999994</v>
      </c>
      <c r="CS20">
        <v>39.293999999999997</v>
      </c>
      <c r="CT20">
        <v>40.165999999999997</v>
      </c>
      <c r="CU20">
        <v>10.44</v>
      </c>
      <c r="CV20">
        <v>26.568000000000001</v>
      </c>
      <c r="CW20">
        <v>2.956</v>
      </c>
      <c r="CX20">
        <v>19.419</v>
      </c>
      <c r="CY20">
        <v>19.419</v>
      </c>
      <c r="CZ20">
        <v>0</v>
      </c>
      <c r="DA20">
        <v>10.646000000000001</v>
      </c>
      <c r="DB20">
        <v>91.52</v>
      </c>
      <c r="DC20">
        <v>6.9720000000000004</v>
      </c>
      <c r="DD20">
        <v>42.543999999999997</v>
      </c>
      <c r="DE20">
        <v>70.305999999999997</v>
      </c>
      <c r="DF20">
        <v>200.94399999999999</v>
      </c>
      <c r="DG20">
        <v>1649.998</v>
      </c>
      <c r="DH20">
        <v>1507.25</v>
      </c>
      <c r="DI20">
        <v>15</v>
      </c>
      <c r="DJ20">
        <v>208.238</v>
      </c>
      <c r="DK20">
        <v>146.58799999999999</v>
      </c>
      <c r="DL20">
        <v>354.82600000000002</v>
      </c>
      <c r="DM20">
        <v>72.447000000000003</v>
      </c>
      <c r="DN20">
        <v>65.932000000000002</v>
      </c>
      <c r="DO20">
        <v>81.700999999999993</v>
      </c>
      <c r="DP20">
        <v>5.89</v>
      </c>
      <c r="DQ20">
        <v>51.710999999999999</v>
      </c>
      <c r="DR20">
        <v>38.728999999999999</v>
      </c>
      <c r="DS20">
        <v>74.896000000000001</v>
      </c>
      <c r="DT20">
        <v>5868.6570000000002</v>
      </c>
      <c r="DU20">
        <v>16.54</v>
      </c>
      <c r="DV20">
        <v>57.188000000000002</v>
      </c>
      <c r="DW20">
        <v>6.2050000000000001</v>
      </c>
      <c r="DX20">
        <v>63.372999999999998</v>
      </c>
      <c r="DY20">
        <v>5.5990000000000002</v>
      </c>
      <c r="DZ20" s="1">
        <v>1.042</v>
      </c>
      <c r="EA20">
        <v>0.8</v>
      </c>
      <c r="EB20">
        <v>130.52099999999999</v>
      </c>
      <c r="EC20">
        <v>216.12</v>
      </c>
      <c r="ED20">
        <v>346.64100000000002</v>
      </c>
      <c r="EE20">
        <v>37.652999999999999</v>
      </c>
      <c r="EF20">
        <v>63.542000000000002</v>
      </c>
      <c r="EG20">
        <v>87.259</v>
      </c>
      <c r="EH20">
        <v>14.622999999999999</v>
      </c>
      <c r="EI20">
        <v>21.771000000000001</v>
      </c>
      <c r="EJ20">
        <v>65.495000000000005</v>
      </c>
      <c r="EK20">
        <v>79.625</v>
      </c>
      <c r="EL20">
        <v>55.734000000000002</v>
      </c>
      <c r="EM20">
        <v>9.4949999999999992</v>
      </c>
      <c r="EN20">
        <v>21.295999999999999</v>
      </c>
      <c r="EO20">
        <v>116.502</v>
      </c>
      <c r="EP20">
        <v>11.863</v>
      </c>
      <c r="EQ20">
        <v>25.701000000000001</v>
      </c>
      <c r="ER20">
        <v>37.564999999999998</v>
      </c>
      <c r="ES20">
        <v>41.531999999999996</v>
      </c>
      <c r="ET20">
        <v>74.646000000000001</v>
      </c>
      <c r="EU20">
        <v>88.509</v>
      </c>
      <c r="EV20">
        <v>9.3699999999999992</v>
      </c>
      <c r="EW20">
        <v>11.798999999999999</v>
      </c>
      <c r="EX20">
        <v>22.817</v>
      </c>
      <c r="EY20">
        <v>15.016</v>
      </c>
      <c r="EZ20">
        <v>7.6849999999999996</v>
      </c>
      <c r="FA20">
        <v>12.262</v>
      </c>
      <c r="FB20">
        <v>10.829000000000001</v>
      </c>
      <c r="FC20">
        <v>2.032</v>
      </c>
      <c r="FD20">
        <v>25.338000000000001</v>
      </c>
      <c r="FE20">
        <v>8.9260000000000002</v>
      </c>
      <c r="FF20">
        <v>48.392000000000003</v>
      </c>
      <c r="FG20">
        <v>23.712</v>
      </c>
      <c r="FH20">
        <v>44.652999999999999</v>
      </c>
      <c r="FI20">
        <v>49</v>
      </c>
      <c r="FJ20">
        <v>22.838000000000001</v>
      </c>
      <c r="FK20">
        <v>82.238</v>
      </c>
      <c r="FL20">
        <v>0.111</v>
      </c>
      <c r="FM20">
        <v>3.2469999999999999</v>
      </c>
      <c r="FN20">
        <v>4.0000000000000001E-3</v>
      </c>
      <c r="FO20">
        <v>3.5169999999999999</v>
      </c>
      <c r="FP20">
        <v>3.0000000000000001E-3</v>
      </c>
      <c r="FQ20">
        <v>2.91</v>
      </c>
      <c r="FR20">
        <v>6.0000000000000001E-3</v>
      </c>
      <c r="FS20">
        <v>4.0419999999999998</v>
      </c>
      <c r="FT20" s="26">
        <v>33.777999999999999</v>
      </c>
      <c r="FU20" s="26">
        <v>46.579000000000001</v>
      </c>
      <c r="FV20">
        <v>32.606000000000002</v>
      </c>
      <c r="FW20">
        <v>40.430999999999997</v>
      </c>
      <c r="FX20">
        <v>11.361000000000001</v>
      </c>
      <c r="FY20" s="1">
        <v>20.798999999999999</v>
      </c>
      <c r="FZ20">
        <v>23.050999999999998</v>
      </c>
      <c r="GA20" s="1">
        <v>9.6820000000000004</v>
      </c>
      <c r="GB20">
        <v>31.19</v>
      </c>
      <c r="GC20" s="1">
        <v>12.871</v>
      </c>
      <c r="GD20">
        <v>60.238</v>
      </c>
      <c r="GE20">
        <v>10.958</v>
      </c>
      <c r="GF20">
        <v>267.988</v>
      </c>
      <c r="GG20">
        <v>127.70399999999999</v>
      </c>
      <c r="GH20">
        <v>30.581</v>
      </c>
      <c r="GI20">
        <v>39.293999999999997</v>
      </c>
      <c r="GJ20">
        <v>40.165999999999997</v>
      </c>
      <c r="GK20">
        <v>10.44</v>
      </c>
      <c r="GL20">
        <v>26.568000000000001</v>
      </c>
      <c r="GM20">
        <v>2.956</v>
      </c>
      <c r="GN20">
        <v>10.646000000000001</v>
      </c>
      <c r="GO20">
        <v>91.52</v>
      </c>
      <c r="GP20">
        <v>6.9720000000000004</v>
      </c>
      <c r="GQ20">
        <v>42.543999999999997</v>
      </c>
      <c r="GR20">
        <v>70.305999999999997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 s="1">
        <v>0</v>
      </c>
      <c r="HK20">
        <v>0</v>
      </c>
      <c r="HL20">
        <v>0</v>
      </c>
      <c r="HM20">
        <v>0</v>
      </c>
      <c r="HN20" s="1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 s="1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 s="1">
        <v>0</v>
      </c>
      <c r="IL20" s="1">
        <v>0</v>
      </c>
      <c r="IM20">
        <v>0</v>
      </c>
      <c r="IN20">
        <v>0</v>
      </c>
      <c r="IO20">
        <v>0</v>
      </c>
      <c r="IP20" s="188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</row>
    <row r="22" spans="1:260" x14ac:dyDescent="0.2">
      <c r="A22">
        <v>1</v>
      </c>
      <c r="B22">
        <v>2</v>
      </c>
      <c r="C22">
        <v>3</v>
      </c>
      <c r="D22">
        <v>4</v>
      </c>
      <c r="E22">
        <v>5</v>
      </c>
      <c r="F22">
        <v>6</v>
      </c>
      <c r="G22" s="1">
        <v>7</v>
      </c>
      <c r="H22">
        <v>8</v>
      </c>
      <c r="I22">
        <v>9</v>
      </c>
      <c r="J22">
        <v>10</v>
      </c>
      <c r="K22" s="1">
        <v>11</v>
      </c>
      <c r="L22">
        <v>12</v>
      </c>
      <c r="M22">
        <v>13</v>
      </c>
      <c r="N22">
        <v>14</v>
      </c>
      <c r="O22">
        <v>15</v>
      </c>
      <c r="P22">
        <v>16</v>
      </c>
      <c r="Q22">
        <v>17</v>
      </c>
      <c r="R22">
        <v>18</v>
      </c>
      <c r="S22">
        <v>19</v>
      </c>
      <c r="T22">
        <v>20</v>
      </c>
      <c r="U22">
        <v>21</v>
      </c>
      <c r="V22">
        <v>22</v>
      </c>
      <c r="W22">
        <v>23</v>
      </c>
      <c r="X22">
        <v>24</v>
      </c>
      <c r="Y22">
        <v>25</v>
      </c>
      <c r="Z22">
        <v>26</v>
      </c>
      <c r="AA22">
        <v>27</v>
      </c>
      <c r="AB22">
        <v>28</v>
      </c>
      <c r="AC22" s="1">
        <v>29</v>
      </c>
      <c r="AD22">
        <v>30</v>
      </c>
      <c r="AE22">
        <v>31</v>
      </c>
      <c r="AF22">
        <v>32</v>
      </c>
      <c r="AG22">
        <v>33</v>
      </c>
      <c r="AH22">
        <v>34</v>
      </c>
      <c r="AI22">
        <v>35</v>
      </c>
      <c r="AJ22">
        <v>36</v>
      </c>
      <c r="AK22">
        <v>37</v>
      </c>
      <c r="AL22">
        <v>38</v>
      </c>
      <c r="AM22">
        <v>39</v>
      </c>
      <c r="AN22">
        <v>40</v>
      </c>
      <c r="AO22">
        <v>41</v>
      </c>
      <c r="AP22">
        <v>42</v>
      </c>
      <c r="AQ22">
        <v>43</v>
      </c>
      <c r="AR22">
        <v>44</v>
      </c>
      <c r="AS22">
        <v>45</v>
      </c>
      <c r="AT22">
        <v>46</v>
      </c>
      <c r="AU22">
        <v>47</v>
      </c>
      <c r="AV22">
        <v>48</v>
      </c>
      <c r="AW22" s="1">
        <v>49</v>
      </c>
      <c r="AX22">
        <v>50</v>
      </c>
      <c r="AY22">
        <v>51</v>
      </c>
      <c r="AZ22">
        <v>52</v>
      </c>
      <c r="BA22">
        <v>53</v>
      </c>
      <c r="BB22">
        <v>54</v>
      </c>
      <c r="BC22">
        <v>55</v>
      </c>
      <c r="BD22">
        <v>56</v>
      </c>
      <c r="BE22">
        <v>57</v>
      </c>
      <c r="BF22">
        <v>58</v>
      </c>
      <c r="BG22">
        <v>59</v>
      </c>
      <c r="BH22">
        <v>60</v>
      </c>
      <c r="BI22">
        <v>61</v>
      </c>
      <c r="BJ22">
        <v>62</v>
      </c>
      <c r="BK22" s="1">
        <v>63</v>
      </c>
      <c r="BL22" s="1">
        <v>64</v>
      </c>
      <c r="BM22" s="1">
        <v>65</v>
      </c>
      <c r="BN22">
        <v>66</v>
      </c>
      <c r="BO22">
        <v>67</v>
      </c>
      <c r="BP22">
        <v>68</v>
      </c>
      <c r="BQ22">
        <v>69</v>
      </c>
      <c r="BR22">
        <v>70</v>
      </c>
      <c r="BS22" s="1">
        <v>71</v>
      </c>
      <c r="BT22">
        <v>72</v>
      </c>
      <c r="BU22">
        <v>73</v>
      </c>
      <c r="BV22">
        <v>74</v>
      </c>
      <c r="BW22">
        <v>75</v>
      </c>
      <c r="BX22">
        <v>76</v>
      </c>
      <c r="BY22">
        <v>77</v>
      </c>
      <c r="BZ22">
        <v>78</v>
      </c>
      <c r="CA22" s="26">
        <v>79</v>
      </c>
      <c r="CB22" s="26">
        <v>80</v>
      </c>
      <c r="CC22">
        <v>81</v>
      </c>
      <c r="CD22">
        <v>82</v>
      </c>
      <c r="CE22">
        <v>83</v>
      </c>
      <c r="CF22" s="1">
        <v>84</v>
      </c>
      <c r="CG22" s="1">
        <v>85</v>
      </c>
      <c r="CH22">
        <v>86</v>
      </c>
      <c r="CI22">
        <v>87</v>
      </c>
      <c r="CJ22" s="1">
        <v>88</v>
      </c>
      <c r="CK22">
        <v>89</v>
      </c>
      <c r="CL22">
        <v>90</v>
      </c>
      <c r="CM22">
        <v>91</v>
      </c>
      <c r="CN22" s="188">
        <v>92</v>
      </c>
      <c r="CO22" s="188">
        <v>93</v>
      </c>
      <c r="CP22">
        <v>94</v>
      </c>
      <c r="CQ22">
        <v>95</v>
      </c>
      <c r="CR22">
        <v>96</v>
      </c>
      <c r="CS22">
        <v>97</v>
      </c>
      <c r="CT22">
        <v>98</v>
      </c>
      <c r="CU22">
        <v>99</v>
      </c>
      <c r="CV22">
        <v>100</v>
      </c>
      <c r="CW22">
        <v>101</v>
      </c>
      <c r="CX22">
        <v>102</v>
      </c>
      <c r="CY22">
        <v>103</v>
      </c>
      <c r="CZ22">
        <v>104</v>
      </c>
      <c r="DA22">
        <v>105</v>
      </c>
      <c r="DB22">
        <v>106</v>
      </c>
      <c r="DC22">
        <v>107</v>
      </c>
      <c r="DD22">
        <v>108</v>
      </c>
      <c r="DE22">
        <v>109</v>
      </c>
      <c r="DF22">
        <v>110</v>
      </c>
      <c r="DG22">
        <v>111</v>
      </c>
      <c r="DH22">
        <v>112</v>
      </c>
      <c r="DI22">
        <v>113</v>
      </c>
      <c r="DJ22">
        <v>114</v>
      </c>
      <c r="DK22">
        <v>115</v>
      </c>
      <c r="DL22">
        <v>116</v>
      </c>
      <c r="DM22">
        <v>117</v>
      </c>
      <c r="DN22">
        <v>118</v>
      </c>
      <c r="DO22">
        <v>119</v>
      </c>
      <c r="DP22">
        <v>120</v>
      </c>
      <c r="DQ22">
        <v>121</v>
      </c>
      <c r="DR22">
        <v>122</v>
      </c>
      <c r="DS22">
        <v>123</v>
      </c>
      <c r="DT22">
        <v>124</v>
      </c>
      <c r="DU22">
        <v>125</v>
      </c>
      <c r="DV22">
        <v>126</v>
      </c>
      <c r="DW22">
        <v>127</v>
      </c>
      <c r="DX22">
        <v>128</v>
      </c>
      <c r="DY22">
        <v>129</v>
      </c>
      <c r="DZ22" s="1">
        <v>130</v>
      </c>
      <c r="EA22">
        <v>131</v>
      </c>
      <c r="EB22">
        <v>132</v>
      </c>
      <c r="EC22">
        <v>133</v>
      </c>
      <c r="ED22">
        <v>134</v>
      </c>
      <c r="EE22">
        <v>135</v>
      </c>
      <c r="EF22">
        <v>136</v>
      </c>
      <c r="EG22">
        <v>137</v>
      </c>
      <c r="EH22">
        <v>138</v>
      </c>
      <c r="EI22">
        <v>139</v>
      </c>
      <c r="EJ22">
        <v>140</v>
      </c>
      <c r="EK22">
        <v>141</v>
      </c>
      <c r="EL22">
        <v>142</v>
      </c>
      <c r="EM22">
        <v>143</v>
      </c>
      <c r="EN22">
        <v>144</v>
      </c>
      <c r="EO22">
        <v>145</v>
      </c>
      <c r="EP22">
        <v>146</v>
      </c>
      <c r="EQ22">
        <v>147</v>
      </c>
      <c r="ER22">
        <v>148</v>
      </c>
      <c r="ES22">
        <v>149</v>
      </c>
      <c r="ET22">
        <v>150</v>
      </c>
      <c r="EU22">
        <v>151</v>
      </c>
      <c r="EV22">
        <v>152</v>
      </c>
      <c r="EW22">
        <v>153</v>
      </c>
      <c r="EX22">
        <v>154</v>
      </c>
      <c r="EY22">
        <v>155</v>
      </c>
      <c r="EZ22">
        <v>156</v>
      </c>
      <c r="FA22">
        <v>157</v>
      </c>
      <c r="FB22">
        <v>158</v>
      </c>
      <c r="FC22">
        <v>159</v>
      </c>
      <c r="FD22">
        <v>160</v>
      </c>
      <c r="FE22">
        <v>161</v>
      </c>
      <c r="FF22">
        <v>162</v>
      </c>
      <c r="FG22">
        <v>163</v>
      </c>
      <c r="FH22">
        <v>164</v>
      </c>
      <c r="FI22">
        <v>165</v>
      </c>
      <c r="FJ22">
        <v>166</v>
      </c>
      <c r="FK22">
        <v>167</v>
      </c>
      <c r="FL22">
        <v>168</v>
      </c>
      <c r="FM22">
        <v>169</v>
      </c>
      <c r="FN22">
        <v>170</v>
      </c>
      <c r="FO22">
        <v>171</v>
      </c>
      <c r="FP22">
        <v>172</v>
      </c>
      <c r="FQ22">
        <v>173</v>
      </c>
      <c r="FR22">
        <v>174</v>
      </c>
      <c r="FS22">
        <v>175</v>
      </c>
      <c r="FT22" s="26">
        <v>176</v>
      </c>
      <c r="FU22" s="26">
        <v>177</v>
      </c>
      <c r="FV22">
        <v>178</v>
      </c>
      <c r="FW22">
        <v>179</v>
      </c>
      <c r="FX22">
        <v>180</v>
      </c>
      <c r="FY22" s="1">
        <v>181</v>
      </c>
      <c r="FZ22">
        <v>182</v>
      </c>
      <c r="GA22" s="1">
        <v>183</v>
      </c>
      <c r="GB22">
        <v>184</v>
      </c>
      <c r="GC22" s="1">
        <v>185</v>
      </c>
      <c r="GD22">
        <v>186</v>
      </c>
      <c r="GE22">
        <v>187</v>
      </c>
      <c r="GF22">
        <v>188</v>
      </c>
      <c r="GG22">
        <v>189</v>
      </c>
      <c r="GH22">
        <v>190</v>
      </c>
      <c r="GI22">
        <v>191</v>
      </c>
      <c r="GJ22">
        <v>192</v>
      </c>
      <c r="GK22">
        <v>193</v>
      </c>
      <c r="GL22">
        <v>194</v>
      </c>
      <c r="GM22">
        <v>195</v>
      </c>
      <c r="GN22">
        <v>196</v>
      </c>
      <c r="GO22">
        <v>197</v>
      </c>
      <c r="GP22">
        <v>198</v>
      </c>
      <c r="GQ22">
        <v>199</v>
      </c>
      <c r="GR22">
        <v>200</v>
      </c>
      <c r="GS22">
        <v>201</v>
      </c>
      <c r="GT22">
        <v>202</v>
      </c>
      <c r="GU22">
        <v>203</v>
      </c>
      <c r="GV22">
        <v>204</v>
      </c>
      <c r="GW22">
        <v>205</v>
      </c>
      <c r="GX22">
        <v>206</v>
      </c>
      <c r="GY22">
        <v>207</v>
      </c>
      <c r="GZ22">
        <v>208</v>
      </c>
      <c r="HA22">
        <v>209</v>
      </c>
      <c r="HB22">
        <v>210</v>
      </c>
      <c r="HC22">
        <v>211</v>
      </c>
      <c r="HD22">
        <v>212</v>
      </c>
      <c r="HE22">
        <v>213</v>
      </c>
      <c r="HF22">
        <v>214</v>
      </c>
      <c r="HG22">
        <v>215</v>
      </c>
      <c r="HH22">
        <v>216</v>
      </c>
      <c r="HI22">
        <v>217</v>
      </c>
      <c r="HJ22" s="1">
        <v>218</v>
      </c>
      <c r="HK22">
        <v>219</v>
      </c>
      <c r="HL22">
        <v>220</v>
      </c>
      <c r="HM22">
        <v>221</v>
      </c>
      <c r="HN22" s="1">
        <v>222</v>
      </c>
      <c r="HO22">
        <v>223</v>
      </c>
      <c r="HP22">
        <v>224</v>
      </c>
      <c r="HQ22">
        <v>225</v>
      </c>
      <c r="HR22">
        <v>226</v>
      </c>
      <c r="HS22">
        <v>227</v>
      </c>
      <c r="HT22">
        <v>228</v>
      </c>
      <c r="HU22" s="1">
        <v>229</v>
      </c>
      <c r="HV22">
        <v>230</v>
      </c>
      <c r="HW22">
        <v>231</v>
      </c>
      <c r="HX22">
        <v>232</v>
      </c>
      <c r="HY22">
        <v>233</v>
      </c>
      <c r="HZ22">
        <v>234</v>
      </c>
      <c r="IA22">
        <v>235</v>
      </c>
      <c r="IB22">
        <v>236</v>
      </c>
      <c r="IC22">
        <v>237</v>
      </c>
      <c r="ID22">
        <v>238</v>
      </c>
      <c r="IE22">
        <v>239</v>
      </c>
      <c r="IF22">
        <v>240</v>
      </c>
      <c r="IG22">
        <v>241</v>
      </c>
      <c r="IH22">
        <v>242</v>
      </c>
      <c r="II22">
        <v>243</v>
      </c>
      <c r="IJ22">
        <v>244</v>
      </c>
      <c r="IK22" s="1">
        <v>245</v>
      </c>
      <c r="IL22" s="1">
        <v>246</v>
      </c>
      <c r="IM22">
        <v>247</v>
      </c>
      <c r="IN22">
        <v>248</v>
      </c>
      <c r="IO22">
        <v>249</v>
      </c>
      <c r="IP22" s="188">
        <v>250</v>
      </c>
      <c r="IQ22">
        <v>251</v>
      </c>
      <c r="IR22">
        <v>252</v>
      </c>
      <c r="IS22">
        <v>253</v>
      </c>
      <c r="IT22">
        <v>254</v>
      </c>
      <c r="IU22">
        <v>255</v>
      </c>
      <c r="IV22">
        <v>256</v>
      </c>
      <c r="IW22">
        <v>257</v>
      </c>
      <c r="IX22">
        <v>258</v>
      </c>
      <c r="IY22">
        <v>259</v>
      </c>
      <c r="IZ22">
        <v>260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7A1C4-70FA-7D40-8211-AB4B1FAA61EB}">
  <dimension ref="A1:IZ20"/>
  <sheetViews>
    <sheetView workbookViewId="0">
      <selection activeCell="G25" sqref="G25"/>
    </sheetView>
  </sheetViews>
  <sheetFormatPr baseColWidth="10" defaultRowHeight="16" x14ac:dyDescent="0.2"/>
  <sheetData>
    <row r="1" spans="1:260" x14ac:dyDescent="0.2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  <c r="AQ1" t="s">
        <v>60</v>
      </c>
      <c r="AR1" t="s">
        <v>61</v>
      </c>
      <c r="AS1" t="s">
        <v>62</v>
      </c>
      <c r="AT1" t="s">
        <v>63</v>
      </c>
      <c r="AU1" t="s">
        <v>64</v>
      </c>
      <c r="AV1" t="s">
        <v>65</v>
      </c>
      <c r="AW1" t="s">
        <v>66</v>
      </c>
      <c r="AX1" t="s">
        <v>67</v>
      </c>
      <c r="AY1" t="s">
        <v>68</v>
      </c>
      <c r="AZ1" t="s">
        <v>69</v>
      </c>
      <c r="BA1" t="s">
        <v>70</v>
      </c>
      <c r="BB1" t="s">
        <v>71</v>
      </c>
      <c r="BC1" t="s">
        <v>72</v>
      </c>
      <c r="BD1" t="s">
        <v>73</v>
      </c>
      <c r="BE1" t="s">
        <v>74</v>
      </c>
      <c r="BF1" t="s">
        <v>75</v>
      </c>
      <c r="BG1" t="s">
        <v>76</v>
      </c>
      <c r="BH1" t="s">
        <v>77</v>
      </c>
      <c r="BI1" t="s">
        <v>78</v>
      </c>
      <c r="BJ1" t="s">
        <v>79</v>
      </c>
      <c r="BK1" t="s">
        <v>80</v>
      </c>
      <c r="BL1" t="s">
        <v>81</v>
      </c>
      <c r="BM1" t="s">
        <v>82</v>
      </c>
      <c r="BN1" t="s">
        <v>83</v>
      </c>
      <c r="BO1" t="s">
        <v>84</v>
      </c>
      <c r="BP1" t="s">
        <v>85</v>
      </c>
      <c r="BQ1" t="s">
        <v>86</v>
      </c>
      <c r="BR1" t="s">
        <v>87</v>
      </c>
      <c r="BS1" t="s">
        <v>88</v>
      </c>
      <c r="BT1" t="s">
        <v>89</v>
      </c>
      <c r="BU1" t="s">
        <v>90</v>
      </c>
      <c r="BV1" t="s">
        <v>91</v>
      </c>
      <c r="BW1" t="s">
        <v>92</v>
      </c>
      <c r="BX1" t="s">
        <v>93</v>
      </c>
      <c r="BY1" t="s">
        <v>94</v>
      </c>
      <c r="BZ1" t="s">
        <v>95</v>
      </c>
      <c r="CA1" t="s">
        <v>96</v>
      </c>
      <c r="CB1" t="s">
        <v>97</v>
      </c>
      <c r="CC1" t="s">
        <v>98</v>
      </c>
      <c r="CD1" t="s">
        <v>99</v>
      </c>
      <c r="CE1" t="s">
        <v>100</v>
      </c>
      <c r="CF1" t="s">
        <v>101</v>
      </c>
      <c r="CG1" t="s">
        <v>102</v>
      </c>
      <c r="CH1" t="s">
        <v>103</v>
      </c>
      <c r="CI1" t="s">
        <v>104</v>
      </c>
      <c r="CJ1" t="s">
        <v>105</v>
      </c>
      <c r="CK1" t="s">
        <v>106</v>
      </c>
      <c r="CL1" t="s">
        <v>107</v>
      </c>
      <c r="CM1" t="s">
        <v>108</v>
      </c>
      <c r="CN1" t="s">
        <v>109</v>
      </c>
      <c r="CO1" t="s">
        <v>110</v>
      </c>
      <c r="CP1" t="s">
        <v>111</v>
      </c>
      <c r="CQ1" t="s">
        <v>112</v>
      </c>
      <c r="CR1" t="s">
        <v>113</v>
      </c>
      <c r="CS1" t="s">
        <v>114</v>
      </c>
      <c r="CT1" t="s">
        <v>115</v>
      </c>
      <c r="CU1" t="s">
        <v>116</v>
      </c>
      <c r="CV1" t="s">
        <v>117</v>
      </c>
      <c r="CW1" t="s">
        <v>118</v>
      </c>
      <c r="CX1" t="s">
        <v>119</v>
      </c>
      <c r="CY1" t="s">
        <v>120</v>
      </c>
      <c r="CZ1" t="s">
        <v>121</v>
      </c>
      <c r="DA1" t="s">
        <v>122</v>
      </c>
      <c r="DB1" t="s">
        <v>123</v>
      </c>
      <c r="DC1" t="s">
        <v>124</v>
      </c>
      <c r="DD1" t="s">
        <v>125</v>
      </c>
      <c r="DE1" t="s">
        <v>126</v>
      </c>
      <c r="DF1" t="s">
        <v>127</v>
      </c>
      <c r="DG1" t="s">
        <v>128</v>
      </c>
      <c r="DH1" t="s">
        <v>129</v>
      </c>
      <c r="DI1" t="s">
        <v>130</v>
      </c>
      <c r="DJ1" t="s">
        <v>131</v>
      </c>
      <c r="DK1" t="s">
        <v>132</v>
      </c>
      <c r="DL1" t="s">
        <v>133</v>
      </c>
      <c r="DM1" t="s">
        <v>134</v>
      </c>
      <c r="DN1" t="s">
        <v>135</v>
      </c>
      <c r="DO1" t="s">
        <v>136</v>
      </c>
      <c r="DP1" t="s">
        <v>137</v>
      </c>
      <c r="DQ1" t="s">
        <v>138</v>
      </c>
      <c r="DR1" t="s">
        <v>139</v>
      </c>
      <c r="DS1" t="s">
        <v>140</v>
      </c>
      <c r="DT1" t="s">
        <v>141</v>
      </c>
      <c r="DU1" t="s">
        <v>142</v>
      </c>
      <c r="DV1" t="s">
        <v>143</v>
      </c>
      <c r="DW1" t="s">
        <v>144</v>
      </c>
      <c r="DX1" t="s">
        <v>145</v>
      </c>
      <c r="DY1" t="s">
        <v>146</v>
      </c>
      <c r="DZ1" t="s">
        <v>147</v>
      </c>
      <c r="EA1" t="s">
        <v>148</v>
      </c>
      <c r="EB1" t="s">
        <v>149</v>
      </c>
      <c r="EC1" t="s">
        <v>150</v>
      </c>
      <c r="ED1" t="s">
        <v>151</v>
      </c>
      <c r="EE1" t="s">
        <v>152</v>
      </c>
      <c r="EF1" t="s">
        <v>153</v>
      </c>
      <c r="EG1" t="s">
        <v>154</v>
      </c>
      <c r="EH1" t="s">
        <v>155</v>
      </c>
      <c r="EI1" t="s">
        <v>156</v>
      </c>
      <c r="EJ1" t="s">
        <v>157</v>
      </c>
      <c r="EK1" t="s">
        <v>158</v>
      </c>
      <c r="EL1" t="s">
        <v>159</v>
      </c>
      <c r="EM1" t="s">
        <v>160</v>
      </c>
      <c r="EN1" t="s">
        <v>161</v>
      </c>
      <c r="EO1" t="s">
        <v>162</v>
      </c>
      <c r="EP1" t="s">
        <v>163</v>
      </c>
      <c r="EQ1" t="s">
        <v>164</v>
      </c>
      <c r="ER1" t="s">
        <v>165</v>
      </c>
      <c r="ES1" t="s">
        <v>166</v>
      </c>
      <c r="ET1" t="s">
        <v>167</v>
      </c>
      <c r="EU1" t="s">
        <v>168</v>
      </c>
      <c r="EV1" t="s">
        <v>169</v>
      </c>
      <c r="EW1" t="s">
        <v>170</v>
      </c>
      <c r="EX1" t="s">
        <v>171</v>
      </c>
      <c r="EY1" t="s">
        <v>172</v>
      </c>
      <c r="EZ1" t="s">
        <v>173</v>
      </c>
      <c r="FA1" t="s">
        <v>174</v>
      </c>
      <c r="FB1" t="s">
        <v>175</v>
      </c>
      <c r="FC1" t="s">
        <v>176</v>
      </c>
      <c r="FD1" t="s">
        <v>177</v>
      </c>
      <c r="FE1" t="s">
        <v>178</v>
      </c>
      <c r="FF1" t="s">
        <v>179</v>
      </c>
      <c r="FG1" t="s">
        <v>180</v>
      </c>
      <c r="FH1" t="s">
        <v>181</v>
      </c>
      <c r="FI1" t="s">
        <v>182</v>
      </c>
      <c r="FJ1" t="s">
        <v>183</v>
      </c>
      <c r="FK1" t="s">
        <v>184</v>
      </c>
      <c r="FL1" t="s">
        <v>185</v>
      </c>
      <c r="FM1" t="s">
        <v>186</v>
      </c>
      <c r="FN1" t="s">
        <v>187</v>
      </c>
      <c r="FO1" t="s">
        <v>188</v>
      </c>
      <c r="FP1" t="s">
        <v>189</v>
      </c>
      <c r="FQ1" t="s">
        <v>190</v>
      </c>
      <c r="FR1" t="s">
        <v>191</v>
      </c>
      <c r="FS1" t="s">
        <v>192</v>
      </c>
      <c r="FT1" t="s">
        <v>193</v>
      </c>
      <c r="FU1" t="s">
        <v>194</v>
      </c>
      <c r="FV1" t="s">
        <v>195</v>
      </c>
      <c r="FW1" t="s">
        <v>196</v>
      </c>
      <c r="FX1" t="s">
        <v>197</v>
      </c>
      <c r="FY1" t="s">
        <v>198</v>
      </c>
      <c r="FZ1" t="s">
        <v>199</v>
      </c>
      <c r="GA1" t="s">
        <v>200</v>
      </c>
      <c r="GB1" t="s">
        <v>201</v>
      </c>
      <c r="GC1" t="s">
        <v>202</v>
      </c>
      <c r="GD1" t="s">
        <v>203</v>
      </c>
      <c r="GE1" t="s">
        <v>204</v>
      </c>
      <c r="GF1" t="s">
        <v>205</v>
      </c>
      <c r="GG1" t="s">
        <v>206</v>
      </c>
      <c r="GH1" t="s">
        <v>207</v>
      </c>
      <c r="GI1" t="s">
        <v>208</v>
      </c>
      <c r="GJ1" t="s">
        <v>209</v>
      </c>
      <c r="GK1" t="s">
        <v>210</v>
      </c>
      <c r="GL1" t="s">
        <v>211</v>
      </c>
      <c r="GM1" t="s">
        <v>212</v>
      </c>
      <c r="GN1" t="s">
        <v>213</v>
      </c>
      <c r="GO1" t="s">
        <v>214</v>
      </c>
      <c r="GP1" t="s">
        <v>215</v>
      </c>
      <c r="GQ1" t="s">
        <v>216</v>
      </c>
      <c r="GR1" t="s">
        <v>217</v>
      </c>
      <c r="GS1" t="s">
        <v>218</v>
      </c>
      <c r="GT1" t="s">
        <v>219</v>
      </c>
      <c r="GU1" t="s">
        <v>220</v>
      </c>
      <c r="GV1" t="s">
        <v>221</v>
      </c>
      <c r="GW1" t="s">
        <v>222</v>
      </c>
      <c r="GX1" t="s">
        <v>223</v>
      </c>
      <c r="GY1" t="s">
        <v>224</v>
      </c>
      <c r="GZ1" t="s">
        <v>225</v>
      </c>
      <c r="HA1" t="s">
        <v>226</v>
      </c>
      <c r="HB1" t="s">
        <v>227</v>
      </c>
      <c r="HC1" t="s">
        <v>228</v>
      </c>
      <c r="HD1" t="s">
        <v>229</v>
      </c>
      <c r="HE1" t="s">
        <v>230</v>
      </c>
      <c r="HF1" t="s">
        <v>231</v>
      </c>
      <c r="HG1" t="s">
        <v>232</v>
      </c>
      <c r="HH1" t="s">
        <v>233</v>
      </c>
      <c r="HI1" t="s">
        <v>234</v>
      </c>
      <c r="HJ1" t="s">
        <v>235</v>
      </c>
      <c r="HK1" t="s">
        <v>236</v>
      </c>
      <c r="HL1" t="s">
        <v>237</v>
      </c>
      <c r="HM1" t="s">
        <v>238</v>
      </c>
      <c r="HN1" t="s">
        <v>239</v>
      </c>
      <c r="HO1" t="s">
        <v>240</v>
      </c>
      <c r="HP1" t="s">
        <v>241</v>
      </c>
      <c r="HQ1" t="s">
        <v>242</v>
      </c>
      <c r="HR1" t="s">
        <v>243</v>
      </c>
      <c r="HS1" t="s">
        <v>244</v>
      </c>
      <c r="HT1" t="s">
        <v>245</v>
      </c>
      <c r="HU1" t="s">
        <v>246</v>
      </c>
      <c r="HV1" t="s">
        <v>247</v>
      </c>
      <c r="HW1" t="s">
        <v>248</v>
      </c>
      <c r="HX1" t="s">
        <v>249</v>
      </c>
      <c r="HY1" t="s">
        <v>250</v>
      </c>
      <c r="HZ1" t="s">
        <v>251</v>
      </c>
      <c r="IA1" t="s">
        <v>252</v>
      </c>
      <c r="IB1" t="s">
        <v>253</v>
      </c>
      <c r="IC1" t="s">
        <v>254</v>
      </c>
      <c r="ID1" t="s">
        <v>255</v>
      </c>
      <c r="IE1" t="s">
        <v>256</v>
      </c>
      <c r="IF1" t="s">
        <v>257</v>
      </c>
      <c r="IG1" t="s">
        <v>258</v>
      </c>
      <c r="IH1" t="s">
        <v>259</v>
      </c>
      <c r="II1" t="s">
        <v>260</v>
      </c>
      <c r="IJ1" t="s">
        <v>261</v>
      </c>
      <c r="IK1" t="s">
        <v>262</v>
      </c>
      <c r="IL1" t="s">
        <v>263</v>
      </c>
      <c r="IM1" t="s">
        <v>264</v>
      </c>
      <c r="IN1" t="s">
        <v>265</v>
      </c>
      <c r="IO1" t="s">
        <v>266</v>
      </c>
      <c r="IP1" t="s">
        <v>267</v>
      </c>
      <c r="IQ1" t="s">
        <v>268</v>
      </c>
      <c r="IR1" t="s">
        <v>269</v>
      </c>
      <c r="IS1" t="s">
        <v>270</v>
      </c>
      <c r="IT1" t="s">
        <v>271</v>
      </c>
      <c r="IU1" t="s">
        <v>272</v>
      </c>
      <c r="IV1" t="s">
        <v>273</v>
      </c>
      <c r="IW1" t="s">
        <v>274</v>
      </c>
      <c r="IX1" t="s">
        <v>275</v>
      </c>
      <c r="IY1" t="s">
        <v>276</v>
      </c>
      <c r="IZ1" t="s">
        <v>277</v>
      </c>
    </row>
    <row r="2" spans="1:260" x14ac:dyDescent="0.2">
      <c r="A2" t="s">
        <v>1</v>
      </c>
      <c r="B2" t="s">
        <v>278</v>
      </c>
      <c r="C2">
        <v>26</v>
      </c>
      <c r="D2">
        <v>31</v>
      </c>
      <c r="E2">
        <v>26.012</v>
      </c>
      <c r="F2">
        <v>119.70699999999999</v>
      </c>
      <c r="G2">
        <v>214.792</v>
      </c>
      <c r="H2">
        <v>1696.154</v>
      </c>
      <c r="I2">
        <v>1550.615</v>
      </c>
      <c r="J2">
        <v>19.577000000000002</v>
      </c>
      <c r="K2">
        <v>50.203000000000003</v>
      </c>
      <c r="L2">
        <v>220</v>
      </c>
      <c r="M2">
        <v>136.03800000000001</v>
      </c>
      <c r="N2">
        <v>356.03800000000001</v>
      </c>
      <c r="O2">
        <v>72.367000000000004</v>
      </c>
      <c r="P2">
        <v>67.254999999999995</v>
      </c>
      <c r="Q2">
        <v>80.632999999999996</v>
      </c>
      <c r="R2">
        <v>61.790999999999997</v>
      </c>
      <c r="S2">
        <v>6.3710000000000004</v>
      </c>
      <c r="T2">
        <v>53.462000000000003</v>
      </c>
      <c r="U2">
        <v>38.962000000000003</v>
      </c>
      <c r="V2">
        <v>76.567999999999998</v>
      </c>
      <c r="W2">
        <v>5833.2690000000002</v>
      </c>
      <c r="X2">
        <v>16.384</v>
      </c>
      <c r="Y2">
        <v>56.115000000000002</v>
      </c>
      <c r="Z2">
        <v>6.3449999999999998</v>
      </c>
      <c r="AA2">
        <v>66.846000000000004</v>
      </c>
      <c r="AB2">
        <v>5.3259999999999996</v>
      </c>
      <c r="AC2">
        <v>0.23699999999999999</v>
      </c>
      <c r="AD2">
        <v>1.7270000000000001</v>
      </c>
      <c r="AE2">
        <v>129.423</v>
      </c>
      <c r="AF2">
        <v>217.69200000000001</v>
      </c>
      <c r="AG2">
        <v>347.11500000000001</v>
      </c>
      <c r="AH2">
        <v>37.284999999999997</v>
      </c>
      <c r="AI2">
        <v>66.576999999999998</v>
      </c>
      <c r="AJ2">
        <v>87.885000000000005</v>
      </c>
      <c r="AK2">
        <v>14.346</v>
      </c>
      <c r="AL2">
        <v>21.538</v>
      </c>
      <c r="AM2">
        <v>66.385000000000005</v>
      </c>
      <c r="AN2">
        <v>80.614999999999995</v>
      </c>
      <c r="AO2">
        <v>58.384999999999998</v>
      </c>
      <c r="AP2">
        <v>10.231</v>
      </c>
      <c r="AQ2">
        <v>22.538</v>
      </c>
      <c r="AR2">
        <v>106.346</v>
      </c>
      <c r="AS2">
        <v>12.154</v>
      </c>
      <c r="AT2">
        <v>24.038</v>
      </c>
      <c r="AU2">
        <v>36.192</v>
      </c>
      <c r="AV2">
        <v>40.615000000000002</v>
      </c>
      <c r="AW2">
        <v>74.242000000000004</v>
      </c>
      <c r="AX2">
        <v>95.537999999999997</v>
      </c>
      <c r="AY2">
        <v>7.923</v>
      </c>
      <c r="AZ2">
        <v>11.308</v>
      </c>
      <c r="BA2">
        <v>21.151</v>
      </c>
      <c r="BB2">
        <v>14.077</v>
      </c>
      <c r="BC2">
        <v>6.5</v>
      </c>
      <c r="BD2">
        <v>27</v>
      </c>
      <c r="BE2">
        <v>8.7690000000000001</v>
      </c>
      <c r="BF2">
        <v>14</v>
      </c>
      <c r="BG2">
        <v>11.577</v>
      </c>
      <c r="BH2">
        <v>2.077</v>
      </c>
      <c r="BI2">
        <v>26.692</v>
      </c>
      <c r="BJ2">
        <v>10.077</v>
      </c>
      <c r="BK2">
        <v>52.45</v>
      </c>
      <c r="BL2">
        <v>26.187000000000001</v>
      </c>
      <c r="BM2">
        <v>47.841999999999999</v>
      </c>
      <c r="BN2">
        <v>49.927999999999997</v>
      </c>
      <c r="BO2">
        <v>25.154</v>
      </c>
      <c r="BP2">
        <v>10.115</v>
      </c>
      <c r="BQ2">
        <v>27.376000000000001</v>
      </c>
      <c r="BR2">
        <v>84.049000000000007</v>
      </c>
      <c r="BS2">
        <v>9.4510000000000005</v>
      </c>
      <c r="BT2">
        <v>3.149</v>
      </c>
      <c r="BU2">
        <v>0.35399999999999998</v>
      </c>
      <c r="BV2">
        <v>3.47</v>
      </c>
      <c r="BW2">
        <v>0.309</v>
      </c>
      <c r="BX2">
        <v>2.7959999999999998</v>
      </c>
      <c r="BY2">
        <v>0.40300000000000002</v>
      </c>
      <c r="BZ2">
        <v>3.1920000000000002</v>
      </c>
      <c r="CA2">
        <v>37.308</v>
      </c>
      <c r="CB2">
        <v>55.076999999999998</v>
      </c>
      <c r="CC2">
        <v>35.923000000000002</v>
      </c>
      <c r="CD2">
        <v>47.462000000000003</v>
      </c>
      <c r="CE2">
        <v>12.192</v>
      </c>
      <c r="CF2">
        <v>22.448</v>
      </c>
      <c r="CG2">
        <v>24.37</v>
      </c>
      <c r="CH2">
        <v>9.9160000000000004</v>
      </c>
      <c r="CI2">
        <v>32.238</v>
      </c>
      <c r="CJ2">
        <v>13.564</v>
      </c>
      <c r="CK2">
        <v>8.423</v>
      </c>
      <c r="CL2">
        <v>28.766999999999999</v>
      </c>
      <c r="CM2">
        <v>58.345999999999997</v>
      </c>
      <c r="CN2">
        <v>9.4619999999999997</v>
      </c>
      <c r="CO2">
        <v>285.80799999999999</v>
      </c>
      <c r="CP2">
        <v>133.73099999999999</v>
      </c>
      <c r="CQ2">
        <v>36.345999999999997</v>
      </c>
      <c r="CR2">
        <v>90.114999999999995</v>
      </c>
      <c r="CS2">
        <v>39.962000000000003</v>
      </c>
      <c r="CT2">
        <v>44.344999999999999</v>
      </c>
      <c r="CU2">
        <v>11.154</v>
      </c>
      <c r="CV2">
        <v>27.911000000000001</v>
      </c>
      <c r="CW2">
        <v>2.5379999999999998</v>
      </c>
      <c r="CX2">
        <v>18.268999999999998</v>
      </c>
      <c r="CY2">
        <v>17.808</v>
      </c>
      <c r="CZ2">
        <v>0.46200000000000002</v>
      </c>
      <c r="DA2">
        <v>11</v>
      </c>
      <c r="DB2">
        <v>89.86</v>
      </c>
      <c r="DC2">
        <v>8.0380000000000003</v>
      </c>
      <c r="DD2">
        <v>49.423000000000002</v>
      </c>
      <c r="DE2">
        <v>69.691999999999993</v>
      </c>
      <c r="DF2">
        <v>196.36500000000001</v>
      </c>
      <c r="DG2">
        <v>1603.846</v>
      </c>
      <c r="DH2">
        <v>1493.385</v>
      </c>
      <c r="DI2">
        <v>11</v>
      </c>
      <c r="DJ2">
        <v>212.96199999999999</v>
      </c>
      <c r="DK2">
        <v>139.88499999999999</v>
      </c>
      <c r="DL2">
        <v>352.846</v>
      </c>
      <c r="DM2">
        <v>71.855000000000004</v>
      </c>
      <c r="DN2">
        <v>65.613</v>
      </c>
      <c r="DO2">
        <v>81.358000000000004</v>
      </c>
      <c r="DP2">
        <v>6.0469999999999997</v>
      </c>
      <c r="DQ2">
        <v>50.884999999999998</v>
      </c>
      <c r="DR2">
        <v>38.654000000000003</v>
      </c>
      <c r="DS2">
        <v>72.302000000000007</v>
      </c>
      <c r="DT2">
        <v>5578.1149999999998</v>
      </c>
      <c r="DU2">
        <v>15.808999999999999</v>
      </c>
      <c r="DV2">
        <v>57.884999999999998</v>
      </c>
      <c r="DW2">
        <v>6.0960000000000001</v>
      </c>
      <c r="DX2">
        <v>66.269000000000005</v>
      </c>
      <c r="DY2">
        <v>5.3239999999999998</v>
      </c>
      <c r="DZ2">
        <v>-1.198</v>
      </c>
      <c r="EA2">
        <v>-0.77300000000000002</v>
      </c>
      <c r="EB2">
        <v>132.30799999999999</v>
      </c>
      <c r="EC2">
        <v>214.577</v>
      </c>
      <c r="ED2">
        <v>346.88499999999999</v>
      </c>
      <c r="EE2">
        <v>38.142000000000003</v>
      </c>
      <c r="EF2">
        <v>67.153999999999996</v>
      </c>
      <c r="EG2">
        <v>91.653999999999996</v>
      </c>
      <c r="EH2">
        <v>15.154</v>
      </c>
      <c r="EI2">
        <v>21.577000000000002</v>
      </c>
      <c r="EJ2">
        <v>70.037999999999997</v>
      </c>
      <c r="EK2">
        <v>84.653999999999996</v>
      </c>
      <c r="EL2">
        <v>61.037999999999997</v>
      </c>
      <c r="EM2">
        <v>7.8079999999999998</v>
      </c>
      <c r="EN2">
        <v>23.538</v>
      </c>
      <c r="EO2">
        <v>110.846</v>
      </c>
      <c r="EP2">
        <v>12.423</v>
      </c>
      <c r="EQ2">
        <v>23.114999999999998</v>
      </c>
      <c r="ER2">
        <v>35.537999999999997</v>
      </c>
      <c r="ES2">
        <v>38.384999999999998</v>
      </c>
      <c r="ET2">
        <v>74.549000000000007</v>
      </c>
      <c r="EU2">
        <v>93.962000000000003</v>
      </c>
      <c r="EV2">
        <v>9.923</v>
      </c>
      <c r="EW2">
        <v>11.808</v>
      </c>
      <c r="EX2">
        <v>23.204999999999998</v>
      </c>
      <c r="EY2">
        <v>15.154</v>
      </c>
      <c r="EZ2">
        <v>6.077</v>
      </c>
      <c r="FA2">
        <v>11.154</v>
      </c>
      <c r="FB2">
        <v>11.154</v>
      </c>
      <c r="FC2">
        <v>2.577</v>
      </c>
      <c r="FD2">
        <v>24.846</v>
      </c>
      <c r="FE2">
        <v>8.3849999999999998</v>
      </c>
      <c r="FF2">
        <v>44.892000000000003</v>
      </c>
      <c r="FG2">
        <v>21.92</v>
      </c>
      <c r="FH2">
        <v>43.84</v>
      </c>
      <c r="FI2">
        <v>48.828000000000003</v>
      </c>
      <c r="FJ2">
        <v>22.154</v>
      </c>
      <c r="FK2">
        <v>77.11</v>
      </c>
      <c r="FL2">
        <v>-1.61</v>
      </c>
      <c r="FM2">
        <v>3.1040000000000001</v>
      </c>
      <c r="FN2">
        <v>-6.5000000000000002E-2</v>
      </c>
      <c r="FO2">
        <v>3.371</v>
      </c>
      <c r="FP2">
        <v>-8.6999999999999994E-2</v>
      </c>
      <c r="FQ2">
        <v>2.762</v>
      </c>
      <c r="FR2">
        <v>-3.6999999999999998E-2</v>
      </c>
      <c r="FS2">
        <v>3.2309999999999999</v>
      </c>
      <c r="FT2">
        <v>28.731000000000002</v>
      </c>
      <c r="FU2">
        <v>46.115000000000002</v>
      </c>
      <c r="FV2">
        <v>27.422999999999998</v>
      </c>
      <c r="FW2">
        <v>40.076999999999998</v>
      </c>
      <c r="FX2">
        <v>10.577</v>
      </c>
      <c r="FY2">
        <v>19.827999999999999</v>
      </c>
      <c r="FZ2">
        <v>20.344999999999999</v>
      </c>
      <c r="GA2">
        <v>7.109</v>
      </c>
      <c r="GB2">
        <v>29.042999999999999</v>
      </c>
      <c r="GC2">
        <v>10.911</v>
      </c>
      <c r="GD2">
        <v>55.884999999999998</v>
      </c>
      <c r="GE2">
        <v>11.231</v>
      </c>
      <c r="GF2">
        <v>284.23099999999999</v>
      </c>
      <c r="GG2">
        <v>135.5</v>
      </c>
      <c r="GH2">
        <v>27.962</v>
      </c>
      <c r="GI2">
        <v>30.462</v>
      </c>
      <c r="GJ2">
        <v>33.744999999999997</v>
      </c>
      <c r="GK2">
        <v>8.1539999999999999</v>
      </c>
      <c r="GL2">
        <v>26.768000000000001</v>
      </c>
      <c r="GM2">
        <v>2.8079999999999998</v>
      </c>
      <c r="GN2">
        <v>11.423</v>
      </c>
      <c r="GO2">
        <v>90.572000000000003</v>
      </c>
      <c r="GP2">
        <v>4.2690000000000001</v>
      </c>
      <c r="GQ2">
        <v>41.808</v>
      </c>
      <c r="GR2">
        <v>70.037999999999997</v>
      </c>
      <c r="GS2">
        <v>18.427</v>
      </c>
      <c r="GT2">
        <v>92.308000000000007</v>
      </c>
      <c r="GU2">
        <v>57.231000000000002</v>
      </c>
      <c r="GV2">
        <v>8.577</v>
      </c>
      <c r="GW2">
        <v>7.0380000000000003</v>
      </c>
      <c r="GX2">
        <v>-3.8460000000000001</v>
      </c>
      <c r="GY2">
        <v>3.1920000000000002</v>
      </c>
      <c r="GZ2">
        <v>2.577</v>
      </c>
      <c r="HA2">
        <v>255.154</v>
      </c>
      <c r="HB2">
        <v>-1.7689999999999999</v>
      </c>
      <c r="HC2">
        <v>0.57699999999999996</v>
      </c>
      <c r="HD2">
        <v>1.4350000000000001</v>
      </c>
      <c r="HE2">
        <v>2.5</v>
      </c>
      <c r="HF2">
        <v>-2.8849999999999998</v>
      </c>
      <c r="HG2">
        <v>3.1150000000000002</v>
      </c>
      <c r="HH2">
        <v>0.23100000000000001</v>
      </c>
      <c r="HI2">
        <v>-0.57699999999999996</v>
      </c>
      <c r="HJ2">
        <v>-3.7690000000000001</v>
      </c>
      <c r="HK2">
        <v>-0.80800000000000005</v>
      </c>
      <c r="HL2">
        <v>-3.7999999999999999E-2</v>
      </c>
      <c r="HM2">
        <v>-3.6539999999999999</v>
      </c>
      <c r="HN2">
        <v>-4.0380000000000003</v>
      </c>
      <c r="HO2">
        <v>-2.6539999999999999</v>
      </c>
      <c r="HP2">
        <v>2.423</v>
      </c>
      <c r="HQ2">
        <v>-1</v>
      </c>
      <c r="HR2">
        <v>-4.5</v>
      </c>
      <c r="HS2">
        <v>-0.26900000000000002</v>
      </c>
      <c r="HT2">
        <v>0.92300000000000004</v>
      </c>
      <c r="HU2">
        <v>0.65400000000000003</v>
      </c>
      <c r="HV2">
        <v>2.2309999999999999</v>
      </c>
      <c r="HW2">
        <v>1.577</v>
      </c>
      <c r="HX2">
        <v>-2</v>
      </c>
      <c r="HY2">
        <v>-0.5</v>
      </c>
      <c r="HZ2">
        <v>-1.077</v>
      </c>
      <c r="IA2">
        <v>0.42299999999999999</v>
      </c>
      <c r="IB2">
        <v>2.8460000000000001</v>
      </c>
      <c r="IC2">
        <v>0.42299999999999999</v>
      </c>
      <c r="ID2">
        <v>1.8460000000000001</v>
      </c>
      <c r="IE2">
        <v>1.6919999999999999</v>
      </c>
      <c r="IF2">
        <v>3</v>
      </c>
      <c r="IG2">
        <v>6.9379999999999997</v>
      </c>
      <c r="IH2">
        <v>11.061999999999999</v>
      </c>
      <c r="II2">
        <v>4.4999999999999998E-2</v>
      </c>
      <c r="IJ2">
        <v>-3.7999999999999999E-2</v>
      </c>
      <c r="IK2">
        <v>8.577</v>
      </c>
      <c r="IL2">
        <v>8.9619999999999997</v>
      </c>
      <c r="IM2">
        <v>8.5</v>
      </c>
      <c r="IN2">
        <v>7.3849999999999998</v>
      </c>
      <c r="IO2">
        <v>1.615</v>
      </c>
      <c r="IP2">
        <v>2.4620000000000002</v>
      </c>
      <c r="IQ2">
        <v>-1.7689999999999999</v>
      </c>
      <c r="IR2">
        <v>1.577</v>
      </c>
      <c r="IS2">
        <v>-1.7689999999999999</v>
      </c>
      <c r="IT2">
        <v>8.3849999999999998</v>
      </c>
      <c r="IU2">
        <v>9.5</v>
      </c>
      <c r="IV2">
        <v>3</v>
      </c>
      <c r="IW2">
        <v>-0.26900000000000002</v>
      </c>
      <c r="IX2">
        <v>3.7690000000000001</v>
      </c>
      <c r="IY2">
        <v>7.6150000000000002</v>
      </c>
      <c r="IZ2">
        <v>-0.34599999999999997</v>
      </c>
    </row>
    <row r="3" spans="1:260" x14ac:dyDescent="0.2">
      <c r="A3" t="s">
        <v>16</v>
      </c>
      <c r="B3" t="s">
        <v>293</v>
      </c>
      <c r="C3">
        <v>23</v>
      </c>
      <c r="D3">
        <v>36</v>
      </c>
      <c r="E3">
        <v>25.898</v>
      </c>
      <c r="F3">
        <v>112.79600000000001</v>
      </c>
      <c r="G3">
        <v>203.39099999999999</v>
      </c>
      <c r="H3">
        <v>1608.4349999999999</v>
      </c>
      <c r="I3">
        <v>1496.6089999999999</v>
      </c>
      <c r="J3">
        <v>14.217000000000001</v>
      </c>
      <c r="K3">
        <v>47.735999999999997</v>
      </c>
      <c r="L3">
        <v>212.78299999999999</v>
      </c>
      <c r="M3">
        <v>133</v>
      </c>
      <c r="N3">
        <v>345.78300000000002</v>
      </c>
      <c r="O3">
        <v>70.715000000000003</v>
      </c>
      <c r="P3">
        <v>65.876999999999995</v>
      </c>
      <c r="Q3">
        <v>78.456999999999994</v>
      </c>
      <c r="R3">
        <v>61.536999999999999</v>
      </c>
      <c r="S3">
        <v>6.09</v>
      </c>
      <c r="T3">
        <v>49.042999999999999</v>
      </c>
      <c r="U3">
        <v>41.826000000000001</v>
      </c>
      <c r="V3">
        <v>77.643000000000001</v>
      </c>
      <c r="W3">
        <v>5842.2610000000004</v>
      </c>
      <c r="X3">
        <v>16.896000000000001</v>
      </c>
      <c r="Y3">
        <v>55.347999999999999</v>
      </c>
      <c r="Z3">
        <v>6.2469999999999999</v>
      </c>
      <c r="AA3">
        <v>68.216999999999999</v>
      </c>
      <c r="AB3">
        <v>5.069</v>
      </c>
      <c r="AC3">
        <v>2.1000000000000001E-2</v>
      </c>
      <c r="AD3">
        <v>0.19400000000000001</v>
      </c>
      <c r="AE3">
        <v>130.739</v>
      </c>
      <c r="AF3">
        <v>207.435</v>
      </c>
      <c r="AG3">
        <v>338.17399999999998</v>
      </c>
      <c r="AH3">
        <v>38.659999999999997</v>
      </c>
      <c r="AI3">
        <v>69.695999999999998</v>
      </c>
      <c r="AJ3">
        <v>87.435000000000002</v>
      </c>
      <c r="AK3">
        <v>11.913</v>
      </c>
      <c r="AL3">
        <v>22.390999999999998</v>
      </c>
      <c r="AM3">
        <v>65</v>
      </c>
      <c r="AN3">
        <v>82.652000000000001</v>
      </c>
      <c r="AO3">
        <v>58.261000000000003</v>
      </c>
      <c r="AP3">
        <v>8.8699999999999992</v>
      </c>
      <c r="AQ3">
        <v>22.521999999999998</v>
      </c>
      <c r="AR3">
        <v>101.52200000000001</v>
      </c>
      <c r="AS3">
        <v>11.042999999999999</v>
      </c>
      <c r="AT3">
        <v>23.087</v>
      </c>
      <c r="AU3">
        <v>34.130000000000003</v>
      </c>
      <c r="AV3">
        <v>40</v>
      </c>
      <c r="AW3">
        <v>71.195999999999998</v>
      </c>
      <c r="AX3">
        <v>94.216999999999999</v>
      </c>
      <c r="AY3">
        <v>10.478</v>
      </c>
      <c r="AZ3">
        <v>11</v>
      </c>
      <c r="BA3">
        <v>22.428999999999998</v>
      </c>
      <c r="BB3">
        <v>16.783000000000001</v>
      </c>
      <c r="BC3">
        <v>7.8259999999999996</v>
      </c>
      <c r="BD3">
        <v>28</v>
      </c>
      <c r="BE3">
        <v>7.2610000000000001</v>
      </c>
      <c r="BF3">
        <v>11.260999999999999</v>
      </c>
      <c r="BG3">
        <v>10.042999999999999</v>
      </c>
      <c r="BH3">
        <v>1.87</v>
      </c>
      <c r="BI3">
        <v>22.913</v>
      </c>
      <c r="BJ3">
        <v>8.2609999999999992</v>
      </c>
      <c r="BK3">
        <v>49.146000000000001</v>
      </c>
      <c r="BL3">
        <v>22.960999999999999</v>
      </c>
      <c r="BM3">
        <v>43.44</v>
      </c>
      <c r="BN3">
        <v>46.72</v>
      </c>
      <c r="BO3">
        <v>21.042999999999999</v>
      </c>
      <c r="BP3">
        <v>10.87</v>
      </c>
      <c r="BQ3">
        <v>28.4</v>
      </c>
      <c r="BR3">
        <v>71.951999999999998</v>
      </c>
      <c r="BS3">
        <v>3.7879999999999998</v>
      </c>
      <c r="BT3">
        <v>3.14</v>
      </c>
      <c r="BU3">
        <v>0.16500000000000001</v>
      </c>
      <c r="BV3">
        <v>3.4020000000000001</v>
      </c>
      <c r="BW3">
        <v>0.32300000000000001</v>
      </c>
      <c r="BX3">
        <v>2.827</v>
      </c>
      <c r="BY3">
        <v>-2.3E-2</v>
      </c>
      <c r="BZ3">
        <v>3.609</v>
      </c>
      <c r="CA3">
        <v>33.216999999999999</v>
      </c>
      <c r="CB3">
        <v>40.783000000000001</v>
      </c>
      <c r="CC3">
        <v>31.565000000000001</v>
      </c>
      <c r="CD3">
        <v>36.261000000000003</v>
      </c>
      <c r="CE3">
        <v>9.7829999999999995</v>
      </c>
      <c r="CF3">
        <v>18.771999999999998</v>
      </c>
      <c r="CG3">
        <v>22.006</v>
      </c>
      <c r="CH3">
        <v>9.8360000000000003</v>
      </c>
      <c r="CI3">
        <v>28.771999999999998</v>
      </c>
      <c r="CJ3">
        <v>11.39</v>
      </c>
      <c r="CK3">
        <v>10</v>
      </c>
      <c r="CL3">
        <v>24.347999999999999</v>
      </c>
      <c r="CM3">
        <v>58.13</v>
      </c>
      <c r="CN3">
        <v>10.651999999999999</v>
      </c>
      <c r="CO3">
        <v>300</v>
      </c>
      <c r="CP3">
        <v>141.565</v>
      </c>
      <c r="CQ3">
        <v>30.783000000000001</v>
      </c>
      <c r="CR3">
        <v>89.347999999999999</v>
      </c>
      <c r="CS3">
        <v>36.826000000000001</v>
      </c>
      <c r="CT3">
        <v>41.216999999999999</v>
      </c>
      <c r="CU3">
        <v>10.173999999999999</v>
      </c>
      <c r="CV3">
        <v>27.626999999999999</v>
      </c>
      <c r="CW3">
        <v>4.5220000000000002</v>
      </c>
      <c r="CX3">
        <v>16.303999999999998</v>
      </c>
      <c r="CY3">
        <v>17.347999999999999</v>
      </c>
      <c r="CZ3">
        <v>-1.0429999999999999</v>
      </c>
      <c r="DA3">
        <v>10.478</v>
      </c>
      <c r="DB3">
        <v>87.966999999999999</v>
      </c>
      <c r="DC3">
        <v>3.8260000000000001</v>
      </c>
      <c r="DD3">
        <v>43.564999999999998</v>
      </c>
      <c r="DE3">
        <v>72.043000000000006</v>
      </c>
      <c r="DF3">
        <v>209.791</v>
      </c>
      <c r="DG3">
        <v>1691.87</v>
      </c>
      <c r="DH3">
        <v>1562</v>
      </c>
      <c r="DI3">
        <v>15.782999999999999</v>
      </c>
      <c r="DJ3">
        <v>222.08699999999999</v>
      </c>
      <c r="DK3">
        <v>145.34800000000001</v>
      </c>
      <c r="DL3">
        <v>367.435</v>
      </c>
      <c r="DM3">
        <v>73.009</v>
      </c>
      <c r="DN3">
        <v>66.483999999999995</v>
      </c>
      <c r="DO3">
        <v>82.978999999999999</v>
      </c>
      <c r="DP3">
        <v>6.3209999999999997</v>
      </c>
      <c r="DQ3">
        <v>53.87</v>
      </c>
      <c r="DR3">
        <v>36.783000000000001</v>
      </c>
      <c r="DS3">
        <v>75</v>
      </c>
      <c r="DT3">
        <v>5901.9570000000003</v>
      </c>
      <c r="DU3">
        <v>16.062999999999999</v>
      </c>
      <c r="DV3">
        <v>54.435000000000002</v>
      </c>
      <c r="DW3">
        <v>6.75</v>
      </c>
      <c r="DX3">
        <v>69.564999999999998</v>
      </c>
      <c r="DY3">
        <v>5.282</v>
      </c>
      <c r="DZ3">
        <v>-1.7589999999999999</v>
      </c>
      <c r="EA3">
        <v>0.76800000000000002</v>
      </c>
      <c r="EB3">
        <v>129.04300000000001</v>
      </c>
      <c r="EC3">
        <v>230.34800000000001</v>
      </c>
      <c r="ED3">
        <v>359.39100000000002</v>
      </c>
      <c r="EE3">
        <v>35.905999999999999</v>
      </c>
      <c r="EF3">
        <v>68.216999999999999</v>
      </c>
      <c r="EG3">
        <v>88.695999999999998</v>
      </c>
      <c r="EH3">
        <v>14.696</v>
      </c>
      <c r="EI3">
        <v>20.609000000000002</v>
      </c>
      <c r="EJ3">
        <v>68.087000000000003</v>
      </c>
      <c r="EK3">
        <v>82.391000000000005</v>
      </c>
      <c r="EL3">
        <v>59.13</v>
      </c>
      <c r="EM3">
        <v>8.4350000000000005</v>
      </c>
      <c r="EN3">
        <v>21.565000000000001</v>
      </c>
      <c r="EO3">
        <v>117.087</v>
      </c>
      <c r="EP3">
        <v>12.260999999999999</v>
      </c>
      <c r="EQ3">
        <v>24.826000000000001</v>
      </c>
      <c r="ER3">
        <v>37.087000000000003</v>
      </c>
      <c r="ES3">
        <v>38.130000000000003</v>
      </c>
      <c r="ET3">
        <v>77.992999999999995</v>
      </c>
      <c r="EU3">
        <v>100.13</v>
      </c>
      <c r="EV3">
        <v>9.0429999999999993</v>
      </c>
      <c r="EW3">
        <v>12.87</v>
      </c>
      <c r="EX3">
        <v>23.89</v>
      </c>
      <c r="EY3">
        <v>15.651999999999999</v>
      </c>
      <c r="EZ3">
        <v>7.3479999999999999</v>
      </c>
      <c r="FA3">
        <v>11.348000000000001</v>
      </c>
      <c r="FB3">
        <v>10.696</v>
      </c>
      <c r="FC3">
        <v>2.2170000000000001</v>
      </c>
      <c r="FD3">
        <v>24.87</v>
      </c>
      <c r="FE3">
        <v>8.2170000000000005</v>
      </c>
      <c r="FF3">
        <v>45.628999999999998</v>
      </c>
      <c r="FG3">
        <v>21.065000000000001</v>
      </c>
      <c r="FH3">
        <v>40.92</v>
      </c>
      <c r="FI3">
        <v>46.165999999999997</v>
      </c>
      <c r="FJ3">
        <v>21.696000000000002</v>
      </c>
      <c r="FK3">
        <v>81.043999999999997</v>
      </c>
      <c r="FL3">
        <v>-4.4790000000000001</v>
      </c>
      <c r="FM3">
        <v>3.2589999999999999</v>
      </c>
      <c r="FN3">
        <v>-0.18</v>
      </c>
      <c r="FO3">
        <v>3.4950000000000001</v>
      </c>
      <c r="FP3">
        <v>-0.104</v>
      </c>
      <c r="FQ3">
        <v>2.9590000000000001</v>
      </c>
      <c r="FR3">
        <v>-0.27600000000000002</v>
      </c>
      <c r="FS3">
        <v>3.0870000000000002</v>
      </c>
      <c r="FT3">
        <v>27.042999999999999</v>
      </c>
      <c r="FU3">
        <v>48.652000000000001</v>
      </c>
      <c r="FV3">
        <v>31.957000000000001</v>
      </c>
      <c r="FW3">
        <v>39.478000000000002</v>
      </c>
      <c r="FX3">
        <v>7.3479999999999999</v>
      </c>
      <c r="FY3">
        <v>19.132999999999999</v>
      </c>
      <c r="FZ3">
        <v>22.867000000000001</v>
      </c>
      <c r="GA3">
        <v>8.8859999999999992</v>
      </c>
      <c r="GB3">
        <v>31.835999999999999</v>
      </c>
      <c r="GC3">
        <v>12.06</v>
      </c>
      <c r="GD3">
        <v>56.783000000000001</v>
      </c>
      <c r="GE3">
        <v>10.435</v>
      </c>
      <c r="GF3">
        <v>277.565</v>
      </c>
      <c r="GG3">
        <v>124.739</v>
      </c>
      <c r="GH3">
        <v>33.304000000000002</v>
      </c>
      <c r="GI3">
        <v>32.521999999999998</v>
      </c>
      <c r="GJ3">
        <v>36.345999999999997</v>
      </c>
      <c r="GK3">
        <v>9.5649999999999995</v>
      </c>
      <c r="GL3">
        <v>29.411999999999999</v>
      </c>
      <c r="GM3">
        <v>2.7389999999999999</v>
      </c>
      <c r="GN3">
        <v>9.8699999999999992</v>
      </c>
      <c r="GO3">
        <v>90.308000000000007</v>
      </c>
      <c r="GP3">
        <v>5.609</v>
      </c>
      <c r="GQ3">
        <v>48.695999999999998</v>
      </c>
      <c r="GR3">
        <v>69.87</v>
      </c>
      <c r="GS3">
        <v>-6.4</v>
      </c>
      <c r="GT3">
        <v>-83.435000000000002</v>
      </c>
      <c r="GU3">
        <v>-65.391000000000005</v>
      </c>
      <c r="GV3">
        <v>-1.5649999999999999</v>
      </c>
      <c r="GW3">
        <v>-9.3040000000000003</v>
      </c>
      <c r="GX3">
        <v>-12.348000000000001</v>
      </c>
      <c r="GY3">
        <v>-21.652000000000001</v>
      </c>
      <c r="GZ3">
        <v>-4.8259999999999996</v>
      </c>
      <c r="HA3">
        <v>-59.695999999999998</v>
      </c>
      <c r="HB3">
        <v>0.91300000000000003</v>
      </c>
      <c r="HC3">
        <v>-1.3480000000000001</v>
      </c>
      <c r="HD3">
        <v>1.78</v>
      </c>
      <c r="HE3">
        <v>-0.57399999999999995</v>
      </c>
      <c r="HF3">
        <v>1.696</v>
      </c>
      <c r="HG3">
        <v>-22.913</v>
      </c>
      <c r="HH3">
        <v>-21.216999999999999</v>
      </c>
      <c r="HI3">
        <v>1.478</v>
      </c>
      <c r="HJ3">
        <v>-1.2609999999999999</v>
      </c>
      <c r="HK3">
        <v>-2.7829999999999999</v>
      </c>
      <c r="HL3">
        <v>1.7829999999999999</v>
      </c>
      <c r="HM3">
        <v>-3.0870000000000002</v>
      </c>
      <c r="HN3">
        <v>0.26100000000000001</v>
      </c>
      <c r="HO3">
        <v>-0.87</v>
      </c>
      <c r="HP3">
        <v>0.435</v>
      </c>
      <c r="HQ3">
        <v>0.95699999999999996</v>
      </c>
      <c r="HR3">
        <v>-15.565</v>
      </c>
      <c r="HS3">
        <v>-1.2170000000000001</v>
      </c>
      <c r="HT3">
        <v>-1.7390000000000001</v>
      </c>
      <c r="HU3">
        <v>-2.9569999999999999</v>
      </c>
      <c r="HV3">
        <v>1.87</v>
      </c>
      <c r="HW3">
        <v>-5.9130000000000003</v>
      </c>
      <c r="HX3">
        <v>1.4350000000000001</v>
      </c>
      <c r="HY3">
        <v>-1.87</v>
      </c>
      <c r="HZ3">
        <v>1.1299999999999999</v>
      </c>
      <c r="IA3">
        <v>0.47799999999999998</v>
      </c>
      <c r="IB3">
        <v>-8.6999999999999994E-2</v>
      </c>
      <c r="IC3">
        <v>-0.65200000000000002</v>
      </c>
      <c r="ID3">
        <v>-1.9570000000000001</v>
      </c>
      <c r="IE3">
        <v>4.2999999999999997E-2</v>
      </c>
      <c r="IF3">
        <v>-0.65200000000000002</v>
      </c>
      <c r="IG3">
        <v>-9.093</v>
      </c>
      <c r="IH3">
        <v>8.2669999999999995</v>
      </c>
      <c r="II3">
        <v>-0.11899999999999999</v>
      </c>
      <c r="IJ3">
        <v>0.52200000000000002</v>
      </c>
      <c r="IK3">
        <v>6.1740000000000004</v>
      </c>
      <c r="IL3">
        <v>-7.87</v>
      </c>
      <c r="IM3">
        <v>-0.39100000000000001</v>
      </c>
      <c r="IN3">
        <v>-3.2170000000000001</v>
      </c>
      <c r="IO3">
        <v>2.4350000000000001</v>
      </c>
      <c r="IP3">
        <v>1.3480000000000001</v>
      </c>
      <c r="IQ3">
        <v>0.217</v>
      </c>
      <c r="IR3">
        <v>22.434999999999999</v>
      </c>
      <c r="IS3">
        <v>16.826000000000001</v>
      </c>
      <c r="IT3">
        <v>-2.5219999999999998</v>
      </c>
      <c r="IU3">
        <v>4.3040000000000003</v>
      </c>
      <c r="IV3">
        <v>0.60899999999999999</v>
      </c>
      <c r="IW3">
        <v>1.7829999999999999</v>
      </c>
      <c r="IX3">
        <v>-1.7829999999999999</v>
      </c>
      <c r="IY3">
        <v>-5.13</v>
      </c>
      <c r="IZ3">
        <v>2.1739999999999999</v>
      </c>
    </row>
    <row r="4" spans="1:260" x14ac:dyDescent="0.2">
      <c r="A4" t="s">
        <v>10</v>
      </c>
      <c r="B4" t="s">
        <v>287</v>
      </c>
      <c r="C4">
        <v>27</v>
      </c>
      <c r="D4">
        <v>37</v>
      </c>
      <c r="E4">
        <v>26.309000000000001</v>
      </c>
      <c r="F4">
        <v>124.94799999999999</v>
      </c>
      <c r="G4">
        <v>211.678</v>
      </c>
      <c r="H4">
        <v>1732.037</v>
      </c>
      <c r="I4">
        <v>1601.6669999999999</v>
      </c>
      <c r="J4">
        <v>20.443999999999999</v>
      </c>
      <c r="K4">
        <v>53.097000000000001</v>
      </c>
      <c r="L4">
        <v>232.63</v>
      </c>
      <c r="M4">
        <v>128.74100000000001</v>
      </c>
      <c r="N4">
        <v>361.37</v>
      </c>
      <c r="O4">
        <v>72.697000000000003</v>
      </c>
      <c r="P4">
        <v>67.998999999999995</v>
      </c>
      <c r="Q4">
        <v>81.185000000000002</v>
      </c>
      <c r="R4">
        <v>64.373999999999995</v>
      </c>
      <c r="S4">
        <v>5.843</v>
      </c>
      <c r="T4">
        <v>56.518999999999998</v>
      </c>
      <c r="U4">
        <v>35.963000000000001</v>
      </c>
      <c r="V4">
        <v>75.155000000000001</v>
      </c>
      <c r="W4">
        <v>6059.0370000000003</v>
      </c>
      <c r="X4">
        <v>16.766999999999999</v>
      </c>
      <c r="Y4">
        <v>53</v>
      </c>
      <c r="Z4">
        <v>6.8179999999999996</v>
      </c>
      <c r="AA4">
        <v>62.593000000000004</v>
      </c>
      <c r="AB4">
        <v>5.7729999999999997</v>
      </c>
      <c r="AC4">
        <v>2.6219999999999999</v>
      </c>
      <c r="AD4">
        <v>2.4319999999999999</v>
      </c>
      <c r="AE4">
        <v>133.55600000000001</v>
      </c>
      <c r="AF4">
        <v>221.815</v>
      </c>
      <c r="AG4">
        <v>355.37</v>
      </c>
      <c r="AH4">
        <v>37.582000000000001</v>
      </c>
      <c r="AI4">
        <v>64.593000000000004</v>
      </c>
      <c r="AJ4">
        <v>90.480999999999995</v>
      </c>
      <c r="AK4">
        <v>17.815000000000001</v>
      </c>
      <c r="AL4">
        <v>23.704000000000001</v>
      </c>
      <c r="AM4">
        <v>66.778000000000006</v>
      </c>
      <c r="AN4">
        <v>78.926000000000002</v>
      </c>
      <c r="AO4">
        <v>54.741</v>
      </c>
      <c r="AP4">
        <v>7.2220000000000004</v>
      </c>
      <c r="AQ4">
        <v>21.925999999999998</v>
      </c>
      <c r="AR4">
        <v>101.185</v>
      </c>
      <c r="AS4">
        <v>12.074</v>
      </c>
      <c r="AT4">
        <v>28.332999999999998</v>
      </c>
      <c r="AU4">
        <v>40.406999999999996</v>
      </c>
      <c r="AV4">
        <v>44.741</v>
      </c>
      <c r="AW4">
        <v>74.254999999999995</v>
      </c>
      <c r="AX4">
        <v>110.48099999999999</v>
      </c>
      <c r="AY4">
        <v>10.852</v>
      </c>
      <c r="AZ4">
        <v>13.333</v>
      </c>
      <c r="BA4">
        <v>23.591000000000001</v>
      </c>
      <c r="BB4">
        <v>17.184999999999999</v>
      </c>
      <c r="BC4">
        <v>8.4809999999999999</v>
      </c>
      <c r="BD4">
        <v>23</v>
      </c>
      <c r="BE4">
        <v>7.9260000000000002</v>
      </c>
      <c r="BF4">
        <v>13.519</v>
      </c>
      <c r="BG4">
        <v>13.295999999999999</v>
      </c>
      <c r="BH4">
        <v>3.0369999999999999</v>
      </c>
      <c r="BI4">
        <v>28.741</v>
      </c>
      <c r="BJ4">
        <v>9.1479999999999997</v>
      </c>
      <c r="BK4">
        <v>47.036000000000001</v>
      </c>
      <c r="BL4">
        <v>23.919</v>
      </c>
      <c r="BM4">
        <v>47.444000000000003</v>
      </c>
      <c r="BN4">
        <v>50.851999999999997</v>
      </c>
      <c r="BO4">
        <v>26.295999999999999</v>
      </c>
      <c r="BP4">
        <v>12.074</v>
      </c>
      <c r="BQ4">
        <v>28.834</v>
      </c>
      <c r="BR4">
        <v>93.594999999999999</v>
      </c>
      <c r="BS4">
        <v>-2.2240000000000002</v>
      </c>
      <c r="BT4">
        <v>3.2570000000000001</v>
      </c>
      <c r="BU4">
        <v>-7.6999999999999999E-2</v>
      </c>
      <c r="BV4">
        <v>3.5960000000000001</v>
      </c>
      <c r="BW4">
        <v>-0.14899999999999999</v>
      </c>
      <c r="BX4">
        <v>2.9020000000000001</v>
      </c>
      <c r="BY4">
        <v>-2E-3</v>
      </c>
      <c r="BZ4">
        <v>4.9630000000000001</v>
      </c>
      <c r="CA4">
        <v>36.444000000000003</v>
      </c>
      <c r="CB4">
        <v>53</v>
      </c>
      <c r="CC4">
        <v>35.926000000000002</v>
      </c>
      <c r="CD4">
        <v>47.110999999999997</v>
      </c>
      <c r="CE4">
        <v>11.37</v>
      </c>
      <c r="CF4">
        <v>23.395</v>
      </c>
      <c r="CG4">
        <v>27.931000000000001</v>
      </c>
      <c r="CH4">
        <v>13.279</v>
      </c>
      <c r="CI4">
        <v>35.456000000000003</v>
      </c>
      <c r="CJ4">
        <v>15.173</v>
      </c>
      <c r="CK4">
        <v>12.111000000000001</v>
      </c>
      <c r="CL4">
        <v>23.547000000000001</v>
      </c>
      <c r="CM4">
        <v>54.555999999999997</v>
      </c>
      <c r="CN4">
        <v>11.148</v>
      </c>
      <c r="CO4">
        <v>280.55599999999998</v>
      </c>
      <c r="CP4">
        <v>119.96299999999999</v>
      </c>
      <c r="CQ4">
        <v>30.443999999999999</v>
      </c>
      <c r="CR4">
        <v>101.259</v>
      </c>
      <c r="CS4">
        <v>35.518999999999998</v>
      </c>
      <c r="CT4">
        <v>35.076999999999998</v>
      </c>
      <c r="CU4">
        <v>8.0370000000000008</v>
      </c>
      <c r="CV4">
        <v>22.628</v>
      </c>
      <c r="CW4">
        <v>4.63</v>
      </c>
      <c r="CX4">
        <v>18.184999999999999</v>
      </c>
      <c r="CY4">
        <v>16.184999999999999</v>
      </c>
      <c r="CZ4">
        <v>2</v>
      </c>
      <c r="DA4">
        <v>9.3699999999999992</v>
      </c>
      <c r="DB4">
        <v>84.584999999999994</v>
      </c>
      <c r="DC4">
        <v>3.7410000000000001</v>
      </c>
      <c r="DD4">
        <v>43</v>
      </c>
      <c r="DE4">
        <v>67.962999999999994</v>
      </c>
      <c r="DF4">
        <v>194.88900000000001</v>
      </c>
      <c r="DG4">
        <v>1568.1110000000001</v>
      </c>
      <c r="DH4">
        <v>1456.778</v>
      </c>
      <c r="DI4">
        <v>10.111000000000001</v>
      </c>
      <c r="DJ4">
        <v>199.29599999999999</v>
      </c>
      <c r="DK4">
        <v>141.48099999999999</v>
      </c>
      <c r="DL4">
        <v>340.77800000000002</v>
      </c>
      <c r="DM4">
        <v>72.84</v>
      </c>
      <c r="DN4">
        <v>66.474999999999994</v>
      </c>
      <c r="DO4">
        <v>81.805999999999997</v>
      </c>
      <c r="DP4">
        <v>6.2460000000000004</v>
      </c>
      <c r="DQ4">
        <v>47.851999999999997</v>
      </c>
      <c r="DR4">
        <v>42.518999999999998</v>
      </c>
      <c r="DS4">
        <v>75.228999999999999</v>
      </c>
      <c r="DT4">
        <v>5787.9260000000004</v>
      </c>
      <c r="DU4">
        <v>16.984000000000002</v>
      </c>
      <c r="DV4">
        <v>58.741</v>
      </c>
      <c r="DW4">
        <v>5.8010000000000002</v>
      </c>
      <c r="DX4">
        <v>64.185000000000002</v>
      </c>
      <c r="DY4">
        <v>5.3090000000000002</v>
      </c>
      <c r="DZ4">
        <v>-1.3759999999999999</v>
      </c>
      <c r="EA4">
        <v>-1.137</v>
      </c>
      <c r="EB4">
        <v>125.148</v>
      </c>
      <c r="EC4">
        <v>205.63</v>
      </c>
      <c r="ED4">
        <v>330.77800000000002</v>
      </c>
      <c r="EE4">
        <v>37.835000000000001</v>
      </c>
      <c r="EF4">
        <v>62.814999999999998</v>
      </c>
      <c r="EG4">
        <v>84.259</v>
      </c>
      <c r="EH4">
        <v>12.815</v>
      </c>
      <c r="EI4">
        <v>21.925999999999998</v>
      </c>
      <c r="EJ4">
        <v>62.332999999999998</v>
      </c>
      <c r="EK4">
        <v>75.852000000000004</v>
      </c>
      <c r="EL4">
        <v>53</v>
      </c>
      <c r="EM4">
        <v>9.0739999999999998</v>
      </c>
      <c r="EN4">
        <v>20.074000000000002</v>
      </c>
      <c r="EO4">
        <v>112.185</v>
      </c>
      <c r="EP4">
        <v>11.555999999999999</v>
      </c>
      <c r="EQ4">
        <v>24.332999999999998</v>
      </c>
      <c r="ER4">
        <v>35.889000000000003</v>
      </c>
      <c r="ES4">
        <v>40.518999999999998</v>
      </c>
      <c r="ET4">
        <v>72.394999999999996</v>
      </c>
      <c r="EU4">
        <v>82.852000000000004</v>
      </c>
      <c r="EV4">
        <v>9.407</v>
      </c>
      <c r="EW4">
        <v>10.704000000000001</v>
      </c>
      <c r="EX4">
        <v>22.367999999999999</v>
      </c>
      <c r="EY4">
        <v>14.852</v>
      </c>
      <c r="EZ4">
        <v>5.7779999999999996</v>
      </c>
      <c r="FA4">
        <v>11.148</v>
      </c>
      <c r="FB4">
        <v>9.5190000000000001</v>
      </c>
      <c r="FC4">
        <v>1.778</v>
      </c>
      <c r="FD4">
        <v>22.518999999999998</v>
      </c>
      <c r="FE4">
        <v>7.7779999999999996</v>
      </c>
      <c r="FF4">
        <v>49.506999999999998</v>
      </c>
      <c r="FG4">
        <v>23.297000000000001</v>
      </c>
      <c r="FH4">
        <v>43.189</v>
      </c>
      <c r="FI4">
        <v>47.058999999999997</v>
      </c>
      <c r="FJ4">
        <v>20.593</v>
      </c>
      <c r="FK4">
        <v>71.533000000000001</v>
      </c>
      <c r="FL4">
        <v>3.097</v>
      </c>
      <c r="FM4">
        <v>3.177</v>
      </c>
      <c r="FN4">
        <v>0.13800000000000001</v>
      </c>
      <c r="FO4">
        <v>3.4590000000000001</v>
      </c>
      <c r="FP4">
        <v>0.14199999999999999</v>
      </c>
      <c r="FQ4">
        <v>2.839</v>
      </c>
      <c r="FR4">
        <v>0.13200000000000001</v>
      </c>
      <c r="FS4">
        <v>5.593</v>
      </c>
      <c r="FT4">
        <v>32.148000000000003</v>
      </c>
      <c r="FU4">
        <v>38.667000000000002</v>
      </c>
      <c r="FV4">
        <v>32.332999999999998</v>
      </c>
      <c r="FW4">
        <v>31.741</v>
      </c>
      <c r="FX4">
        <v>12.333</v>
      </c>
      <c r="FY4">
        <v>18.751999999999999</v>
      </c>
      <c r="FZ4">
        <v>20.698</v>
      </c>
      <c r="GA4">
        <v>8.3190000000000008</v>
      </c>
      <c r="GB4">
        <v>28.483000000000001</v>
      </c>
      <c r="GC4">
        <v>11.058999999999999</v>
      </c>
      <c r="GD4">
        <v>61.851999999999997</v>
      </c>
      <c r="GE4">
        <v>10.519</v>
      </c>
      <c r="GF4">
        <v>283.44400000000002</v>
      </c>
      <c r="GG4">
        <v>148.852</v>
      </c>
      <c r="GH4">
        <v>31.407</v>
      </c>
      <c r="GI4">
        <v>43.63</v>
      </c>
      <c r="GJ4">
        <v>43.103000000000002</v>
      </c>
      <c r="GK4">
        <v>9.8520000000000003</v>
      </c>
      <c r="GL4">
        <v>22.581</v>
      </c>
      <c r="GM4">
        <v>3.593</v>
      </c>
      <c r="GN4">
        <v>13.222</v>
      </c>
      <c r="GO4">
        <v>89.635999999999996</v>
      </c>
      <c r="GP4">
        <v>6.63</v>
      </c>
      <c r="GQ4">
        <v>43.777999999999999</v>
      </c>
      <c r="GR4">
        <v>70.147999999999996</v>
      </c>
      <c r="GS4">
        <v>16.789000000000001</v>
      </c>
      <c r="GT4">
        <v>163.92599999999999</v>
      </c>
      <c r="GU4">
        <v>144.88900000000001</v>
      </c>
      <c r="GV4">
        <v>10.333</v>
      </c>
      <c r="GW4">
        <v>33.332999999999998</v>
      </c>
      <c r="GX4">
        <v>-12.741</v>
      </c>
      <c r="GY4">
        <v>20.593</v>
      </c>
      <c r="GZ4">
        <v>8.6669999999999998</v>
      </c>
      <c r="HA4">
        <v>271.11099999999999</v>
      </c>
      <c r="HB4">
        <v>-5.7409999999999997</v>
      </c>
      <c r="HC4">
        <v>-1.593</v>
      </c>
      <c r="HD4">
        <v>3.9980000000000002</v>
      </c>
      <c r="HE4">
        <v>3.569</v>
      </c>
      <c r="HF4">
        <v>8.407</v>
      </c>
      <c r="HG4">
        <v>16.184999999999999</v>
      </c>
      <c r="HH4">
        <v>24.593</v>
      </c>
      <c r="HI4">
        <v>1.778</v>
      </c>
      <c r="HJ4">
        <v>6.2220000000000004</v>
      </c>
      <c r="HK4">
        <v>5</v>
      </c>
      <c r="HL4">
        <v>1.778</v>
      </c>
      <c r="HM4">
        <v>4.444</v>
      </c>
      <c r="HN4">
        <v>3.0739999999999998</v>
      </c>
      <c r="HO4">
        <v>1.7410000000000001</v>
      </c>
      <c r="HP4">
        <v>-1.8520000000000001</v>
      </c>
      <c r="HQ4">
        <v>1.8520000000000001</v>
      </c>
      <c r="HR4">
        <v>-11</v>
      </c>
      <c r="HS4">
        <v>0.51900000000000002</v>
      </c>
      <c r="HT4">
        <v>4</v>
      </c>
      <c r="HU4">
        <v>4.5190000000000001</v>
      </c>
      <c r="HV4">
        <v>4.2220000000000004</v>
      </c>
      <c r="HW4">
        <v>27.63</v>
      </c>
      <c r="HX4">
        <v>1.444</v>
      </c>
      <c r="HY4">
        <v>2.63</v>
      </c>
      <c r="HZ4">
        <v>2.3330000000000002</v>
      </c>
      <c r="IA4">
        <v>2.7040000000000002</v>
      </c>
      <c r="IB4">
        <v>2.37</v>
      </c>
      <c r="IC4">
        <v>3.778</v>
      </c>
      <c r="ID4">
        <v>6.2220000000000004</v>
      </c>
      <c r="IE4">
        <v>1.37</v>
      </c>
      <c r="IF4">
        <v>5.7039999999999997</v>
      </c>
      <c r="IG4">
        <v>22.062000000000001</v>
      </c>
      <c r="IH4">
        <v>-5.3209999999999997</v>
      </c>
      <c r="II4">
        <v>0.08</v>
      </c>
      <c r="IJ4">
        <v>-0.63</v>
      </c>
      <c r="IK4">
        <v>4.2960000000000003</v>
      </c>
      <c r="IL4">
        <v>14.333</v>
      </c>
      <c r="IM4">
        <v>3.593</v>
      </c>
      <c r="IN4">
        <v>15.37</v>
      </c>
      <c r="IO4">
        <v>-0.96299999999999997</v>
      </c>
      <c r="IP4">
        <v>-7.2960000000000003</v>
      </c>
      <c r="IQ4">
        <v>0.63</v>
      </c>
      <c r="IR4">
        <v>-2.8889999999999998</v>
      </c>
      <c r="IS4">
        <v>-28.888999999999999</v>
      </c>
      <c r="IT4">
        <v>-0.96299999999999997</v>
      </c>
      <c r="IU4">
        <v>-8.1110000000000007</v>
      </c>
      <c r="IV4">
        <v>-1.8149999999999999</v>
      </c>
      <c r="IW4">
        <v>1.0369999999999999</v>
      </c>
      <c r="IX4">
        <v>-2.8889999999999998</v>
      </c>
      <c r="IY4">
        <v>-0.77800000000000002</v>
      </c>
      <c r="IZ4">
        <v>-2.1850000000000001</v>
      </c>
    </row>
    <row r="5" spans="1:260" x14ac:dyDescent="0.2">
      <c r="A5" t="s">
        <v>6</v>
      </c>
      <c r="B5" t="s">
        <v>283</v>
      </c>
      <c r="C5">
        <v>24</v>
      </c>
      <c r="D5">
        <v>37</v>
      </c>
      <c r="E5">
        <v>26.068999999999999</v>
      </c>
      <c r="F5">
        <v>92.194000000000003</v>
      </c>
      <c r="G5">
        <v>219.262</v>
      </c>
      <c r="H5">
        <v>1693.375</v>
      </c>
      <c r="I5">
        <v>1551.5830000000001</v>
      </c>
      <c r="J5">
        <v>15.75</v>
      </c>
      <c r="K5">
        <v>47.92</v>
      </c>
      <c r="L5">
        <v>217.083</v>
      </c>
      <c r="M5">
        <v>142.083</v>
      </c>
      <c r="N5">
        <v>359.16699999999997</v>
      </c>
      <c r="O5">
        <v>72.632999999999996</v>
      </c>
      <c r="P5">
        <v>66.372</v>
      </c>
      <c r="Q5">
        <v>82.198999999999998</v>
      </c>
      <c r="R5">
        <v>60.441000000000003</v>
      </c>
      <c r="S5">
        <v>5.4109999999999996</v>
      </c>
      <c r="T5">
        <v>51.707999999999998</v>
      </c>
      <c r="U5">
        <v>39.667000000000002</v>
      </c>
      <c r="V5">
        <v>75.257000000000005</v>
      </c>
      <c r="W5">
        <v>5861.5420000000004</v>
      </c>
      <c r="X5">
        <v>16.32</v>
      </c>
      <c r="Y5">
        <v>53.707999999999998</v>
      </c>
      <c r="Z5">
        <v>6.6870000000000003</v>
      </c>
      <c r="AA5">
        <v>64.957999999999998</v>
      </c>
      <c r="AB5">
        <v>5.5289999999999999</v>
      </c>
      <c r="AC5">
        <v>0.26800000000000002</v>
      </c>
      <c r="AD5">
        <v>-0.79100000000000004</v>
      </c>
      <c r="AE5">
        <v>137.958</v>
      </c>
      <c r="AF5">
        <v>214.542</v>
      </c>
      <c r="AG5">
        <v>352.5</v>
      </c>
      <c r="AH5">
        <v>39.137</v>
      </c>
      <c r="AI5">
        <v>65.875</v>
      </c>
      <c r="AJ5">
        <v>91.417000000000002</v>
      </c>
      <c r="AK5">
        <v>16.625</v>
      </c>
      <c r="AL5">
        <v>21.957000000000001</v>
      </c>
      <c r="AM5">
        <v>68.956999999999994</v>
      </c>
      <c r="AN5">
        <v>82.522000000000006</v>
      </c>
      <c r="AO5">
        <v>58.173999999999999</v>
      </c>
      <c r="AP5">
        <v>9.0429999999999993</v>
      </c>
      <c r="AQ5">
        <v>22.303999999999998</v>
      </c>
      <c r="AR5">
        <v>111.95699999999999</v>
      </c>
      <c r="AS5">
        <v>13.083</v>
      </c>
      <c r="AT5">
        <v>26.5</v>
      </c>
      <c r="AU5">
        <v>39.582999999999998</v>
      </c>
      <c r="AV5">
        <v>45.347999999999999</v>
      </c>
      <c r="AW5">
        <v>74.497</v>
      </c>
      <c r="AX5">
        <v>91.375</v>
      </c>
      <c r="AY5">
        <v>10.5</v>
      </c>
      <c r="AZ5">
        <v>11.208</v>
      </c>
      <c r="BA5">
        <v>21.675999999999998</v>
      </c>
      <c r="BB5">
        <v>15.458</v>
      </c>
      <c r="BC5">
        <v>6.5419999999999998</v>
      </c>
      <c r="BD5">
        <v>33</v>
      </c>
      <c r="BE5">
        <v>8.3330000000000002</v>
      </c>
      <c r="BF5">
        <v>13.625</v>
      </c>
      <c r="BG5">
        <v>10.833</v>
      </c>
      <c r="BH5">
        <v>2.5</v>
      </c>
      <c r="BI5">
        <v>25.457999999999998</v>
      </c>
      <c r="BJ5">
        <v>9.3330000000000002</v>
      </c>
      <c r="BK5">
        <v>53.518999999999998</v>
      </c>
      <c r="BL5">
        <v>26.35</v>
      </c>
      <c r="BM5">
        <v>47.301000000000002</v>
      </c>
      <c r="BN5">
        <v>49.234000000000002</v>
      </c>
      <c r="BO5">
        <v>24.082999999999998</v>
      </c>
      <c r="BP5">
        <v>13.125</v>
      </c>
      <c r="BQ5">
        <v>27.937000000000001</v>
      </c>
      <c r="BR5">
        <v>83.534000000000006</v>
      </c>
      <c r="BS5">
        <v>6.3360000000000003</v>
      </c>
      <c r="BT5">
        <v>3.2949999999999999</v>
      </c>
      <c r="BU5">
        <v>0.25</v>
      </c>
      <c r="BV5">
        <v>3.69</v>
      </c>
      <c r="BW5">
        <v>0.29799999999999999</v>
      </c>
      <c r="BX5">
        <v>2.8159999999999998</v>
      </c>
      <c r="BY5">
        <v>0.192</v>
      </c>
      <c r="BZ5">
        <v>3.5</v>
      </c>
      <c r="CA5">
        <v>37.125</v>
      </c>
      <c r="CB5">
        <v>51.957999999999998</v>
      </c>
      <c r="CC5">
        <v>33.521999999999998</v>
      </c>
      <c r="CD5">
        <v>45.216999999999999</v>
      </c>
      <c r="CE5">
        <v>13.583</v>
      </c>
      <c r="CF5">
        <v>21.135000000000002</v>
      </c>
      <c r="CG5">
        <v>20.494</v>
      </c>
      <c r="CH5">
        <v>8.4760000000000009</v>
      </c>
      <c r="CI5">
        <v>29.591999999999999</v>
      </c>
      <c r="CJ5">
        <v>12.288</v>
      </c>
      <c r="CK5">
        <v>9.6669999999999998</v>
      </c>
      <c r="CL5">
        <v>25</v>
      </c>
      <c r="CM5">
        <v>63.375</v>
      </c>
      <c r="CN5">
        <v>11.917</v>
      </c>
      <c r="CO5">
        <v>294.08300000000003</v>
      </c>
      <c r="CP5">
        <v>142.083</v>
      </c>
      <c r="CQ5">
        <v>29.167000000000002</v>
      </c>
      <c r="CR5">
        <v>99.167000000000002</v>
      </c>
      <c r="CS5">
        <v>32.667000000000002</v>
      </c>
      <c r="CT5">
        <v>32.941000000000003</v>
      </c>
      <c r="CU5">
        <v>10.083</v>
      </c>
      <c r="CV5">
        <v>30.867000000000001</v>
      </c>
      <c r="CW5">
        <v>6.4779999999999998</v>
      </c>
      <c r="CX5">
        <v>18.792000000000002</v>
      </c>
      <c r="CY5">
        <v>17.667000000000002</v>
      </c>
      <c r="CZ5">
        <v>1.125</v>
      </c>
      <c r="DA5">
        <v>10.583</v>
      </c>
      <c r="DB5">
        <v>80.709000000000003</v>
      </c>
      <c r="DC5">
        <v>4.625</v>
      </c>
      <c r="DD5">
        <v>40.832999999999998</v>
      </c>
      <c r="DE5">
        <v>70.832999999999998</v>
      </c>
      <c r="DF5">
        <v>210.333</v>
      </c>
      <c r="DG5">
        <v>1607.1669999999999</v>
      </c>
      <c r="DH5">
        <v>1502.375</v>
      </c>
      <c r="DI5">
        <v>14.25</v>
      </c>
      <c r="DJ5">
        <v>203.625</v>
      </c>
      <c r="DK5">
        <v>140.667</v>
      </c>
      <c r="DL5">
        <v>344.29199999999997</v>
      </c>
      <c r="DM5">
        <v>72.091999999999999</v>
      </c>
      <c r="DN5">
        <v>66.626000000000005</v>
      </c>
      <c r="DO5">
        <v>80.006</v>
      </c>
      <c r="DP5">
        <v>5.4329999999999998</v>
      </c>
      <c r="DQ5">
        <v>52.707999999999998</v>
      </c>
      <c r="DR5">
        <v>37.417000000000002</v>
      </c>
      <c r="DS5">
        <v>72.361000000000004</v>
      </c>
      <c r="DT5">
        <v>5708.6670000000004</v>
      </c>
      <c r="DU5">
        <v>16.581</v>
      </c>
      <c r="DV5">
        <v>58.207999999999998</v>
      </c>
      <c r="DW5">
        <v>5.915</v>
      </c>
      <c r="DX5">
        <v>65.792000000000002</v>
      </c>
      <c r="DY5">
        <v>5.2329999999999997</v>
      </c>
      <c r="DZ5">
        <v>-0.13100000000000001</v>
      </c>
      <c r="EA5">
        <v>1.004</v>
      </c>
      <c r="EB5">
        <v>130.458</v>
      </c>
      <c r="EC5">
        <v>205.833</v>
      </c>
      <c r="ED5">
        <v>336.29199999999997</v>
      </c>
      <c r="EE5">
        <v>38.792999999999999</v>
      </c>
      <c r="EF5">
        <v>65.042000000000002</v>
      </c>
      <c r="EG5">
        <v>88.707999999999998</v>
      </c>
      <c r="EH5">
        <v>15.25</v>
      </c>
      <c r="EI5">
        <v>20.609000000000002</v>
      </c>
      <c r="EJ5">
        <v>68.391000000000005</v>
      </c>
      <c r="EK5">
        <v>81</v>
      </c>
      <c r="EL5">
        <v>58.13</v>
      </c>
      <c r="EM5">
        <v>8.4779999999999998</v>
      </c>
      <c r="EN5">
        <v>22.913</v>
      </c>
      <c r="EO5">
        <v>109.087</v>
      </c>
      <c r="EP5">
        <v>12.625</v>
      </c>
      <c r="EQ5">
        <v>25.292000000000002</v>
      </c>
      <c r="ER5">
        <v>37.917000000000002</v>
      </c>
      <c r="ES5">
        <v>40.738999999999997</v>
      </c>
      <c r="ET5">
        <v>75.453999999999994</v>
      </c>
      <c r="EU5">
        <v>86.707999999999998</v>
      </c>
      <c r="EV5">
        <v>9.9580000000000002</v>
      </c>
      <c r="EW5">
        <v>12.292</v>
      </c>
      <c r="EX5">
        <v>23.32</v>
      </c>
      <c r="EY5">
        <v>15.208</v>
      </c>
      <c r="EZ5">
        <v>5</v>
      </c>
      <c r="FA5">
        <v>12.458</v>
      </c>
      <c r="FB5">
        <v>10.708</v>
      </c>
      <c r="FC5">
        <v>2.2080000000000002</v>
      </c>
      <c r="FD5">
        <v>25.167000000000002</v>
      </c>
      <c r="FE5">
        <v>8.2919999999999998</v>
      </c>
      <c r="FF5">
        <v>49.503</v>
      </c>
      <c r="FG5">
        <v>23.635999999999999</v>
      </c>
      <c r="FH5">
        <v>43.953000000000003</v>
      </c>
      <c r="FI5">
        <v>47.747</v>
      </c>
      <c r="FJ5">
        <v>22.875</v>
      </c>
      <c r="FK5">
        <v>86.061999999999998</v>
      </c>
      <c r="FL5">
        <v>-0.627</v>
      </c>
      <c r="FM5">
        <v>3.3719999999999999</v>
      </c>
      <c r="FN5">
        <v>-2.5000000000000001E-2</v>
      </c>
      <c r="FO5">
        <v>3.6960000000000002</v>
      </c>
      <c r="FP5">
        <v>3.7999999999999999E-2</v>
      </c>
      <c r="FQ5">
        <v>2.9729999999999999</v>
      </c>
      <c r="FR5">
        <v>-0.10199999999999999</v>
      </c>
      <c r="FS5">
        <v>4.4580000000000002</v>
      </c>
      <c r="FT5">
        <v>38</v>
      </c>
      <c r="FU5">
        <v>43</v>
      </c>
      <c r="FV5">
        <v>32.478000000000002</v>
      </c>
      <c r="FW5">
        <v>42.435000000000002</v>
      </c>
      <c r="FX5">
        <v>12.333</v>
      </c>
      <c r="FY5">
        <v>20.811</v>
      </c>
      <c r="FZ5">
        <v>22.21</v>
      </c>
      <c r="GA5">
        <v>9.2739999999999991</v>
      </c>
      <c r="GB5">
        <v>31.603000000000002</v>
      </c>
      <c r="GC5">
        <v>12.622999999999999</v>
      </c>
      <c r="GD5">
        <v>66.375</v>
      </c>
      <c r="GE5">
        <v>12.833</v>
      </c>
      <c r="GF5">
        <v>303.16699999999997</v>
      </c>
      <c r="GG5">
        <v>142.792</v>
      </c>
      <c r="GH5">
        <v>32.417000000000002</v>
      </c>
      <c r="GI5">
        <v>39.875</v>
      </c>
      <c r="GJ5">
        <v>40.21</v>
      </c>
      <c r="GK5">
        <v>9.375</v>
      </c>
      <c r="GL5">
        <v>23.510999999999999</v>
      </c>
      <c r="GM5">
        <v>3.3039999999999998</v>
      </c>
      <c r="GN5">
        <v>10.792</v>
      </c>
      <c r="GO5">
        <v>91.12</v>
      </c>
      <c r="GP5">
        <v>6.4580000000000002</v>
      </c>
      <c r="GQ5">
        <v>44.917000000000002</v>
      </c>
      <c r="GR5">
        <v>70.542000000000002</v>
      </c>
      <c r="GS5">
        <v>8.9290000000000003</v>
      </c>
      <c r="GT5">
        <v>86.207999999999998</v>
      </c>
      <c r="GU5">
        <v>49.207999999999998</v>
      </c>
      <c r="GV5">
        <v>1.5</v>
      </c>
      <c r="GW5">
        <v>13.458</v>
      </c>
      <c r="GX5">
        <v>1.417</v>
      </c>
      <c r="GY5">
        <v>14.875</v>
      </c>
      <c r="GZ5">
        <v>-1</v>
      </c>
      <c r="HA5">
        <v>152.875</v>
      </c>
      <c r="HB5">
        <v>-4.5</v>
      </c>
      <c r="HC5">
        <v>-0.83299999999999996</v>
      </c>
      <c r="HD5">
        <v>0.39900000000000002</v>
      </c>
      <c r="HE5">
        <v>-1.7949999999999999</v>
      </c>
      <c r="HF5">
        <v>7.5</v>
      </c>
      <c r="HG5">
        <v>8.7080000000000002</v>
      </c>
      <c r="HH5">
        <v>16.207999999999998</v>
      </c>
      <c r="HI5">
        <v>0.83299999999999996</v>
      </c>
      <c r="HJ5">
        <v>2.7080000000000002</v>
      </c>
      <c r="HK5">
        <v>1.375</v>
      </c>
      <c r="HL5">
        <v>1.3480000000000001</v>
      </c>
      <c r="HM5">
        <v>0.56499999999999995</v>
      </c>
      <c r="HN5">
        <v>1.522</v>
      </c>
      <c r="HO5">
        <v>4.2999999999999997E-2</v>
      </c>
      <c r="HP5">
        <v>0.56499999999999995</v>
      </c>
      <c r="HQ5">
        <v>-0.60899999999999999</v>
      </c>
      <c r="HR5">
        <v>2.87</v>
      </c>
      <c r="HS5">
        <v>0.45800000000000002</v>
      </c>
      <c r="HT5">
        <v>1.208</v>
      </c>
      <c r="HU5">
        <v>1.667</v>
      </c>
      <c r="HV5">
        <v>4.609</v>
      </c>
      <c r="HW5">
        <v>4.6669999999999998</v>
      </c>
      <c r="HX5">
        <v>0.54200000000000004</v>
      </c>
      <c r="HY5">
        <v>-1.083</v>
      </c>
      <c r="HZ5">
        <v>0.25</v>
      </c>
      <c r="IA5">
        <v>1.542</v>
      </c>
      <c r="IB5">
        <v>1.167</v>
      </c>
      <c r="IC5">
        <v>0.125</v>
      </c>
      <c r="ID5">
        <v>0.29199999999999998</v>
      </c>
      <c r="IE5">
        <v>1.042</v>
      </c>
      <c r="IF5">
        <v>1.208</v>
      </c>
      <c r="IG5">
        <v>-2.528</v>
      </c>
      <c r="IH5">
        <v>6.9630000000000001</v>
      </c>
      <c r="II5">
        <v>-7.6999999999999999E-2</v>
      </c>
      <c r="IJ5">
        <v>-0.95799999999999996</v>
      </c>
      <c r="IK5">
        <v>-0.875</v>
      </c>
      <c r="IL5">
        <v>8.9580000000000002</v>
      </c>
      <c r="IM5">
        <v>1.0429999999999999</v>
      </c>
      <c r="IN5">
        <v>2.7829999999999999</v>
      </c>
      <c r="IO5">
        <v>1.25</v>
      </c>
      <c r="IP5">
        <v>-3</v>
      </c>
      <c r="IQ5">
        <v>-0.91700000000000004</v>
      </c>
      <c r="IR5">
        <v>-9.0830000000000002</v>
      </c>
      <c r="IS5">
        <v>-0.70799999999999996</v>
      </c>
      <c r="IT5">
        <v>-3.25</v>
      </c>
      <c r="IU5">
        <v>-7.2080000000000002</v>
      </c>
      <c r="IV5">
        <v>0.70799999999999996</v>
      </c>
      <c r="IW5">
        <v>3.1739999999999999</v>
      </c>
      <c r="IX5">
        <v>-1.833</v>
      </c>
      <c r="IY5">
        <v>-4.0830000000000002</v>
      </c>
      <c r="IZ5">
        <v>0.29199999999999998</v>
      </c>
    </row>
    <row r="6" spans="1:260" x14ac:dyDescent="0.2">
      <c r="A6" t="s">
        <v>17</v>
      </c>
      <c r="B6" t="s">
        <v>294</v>
      </c>
      <c r="C6">
        <v>23</v>
      </c>
      <c r="D6">
        <v>38</v>
      </c>
      <c r="E6">
        <v>24.654</v>
      </c>
      <c r="F6">
        <v>84.626000000000005</v>
      </c>
      <c r="G6">
        <v>214.04300000000001</v>
      </c>
      <c r="H6">
        <v>1631.87</v>
      </c>
      <c r="I6">
        <v>1479.261</v>
      </c>
      <c r="J6">
        <v>15.042999999999999</v>
      </c>
      <c r="K6">
        <v>51.692</v>
      </c>
      <c r="L6">
        <v>201.82599999999999</v>
      </c>
      <c r="M6">
        <v>145.435</v>
      </c>
      <c r="N6">
        <v>347.26100000000002</v>
      </c>
      <c r="O6">
        <v>72.53</v>
      </c>
      <c r="P6">
        <v>66.006</v>
      </c>
      <c r="Q6">
        <v>81.584000000000003</v>
      </c>
      <c r="R6">
        <v>58.119</v>
      </c>
      <c r="S6">
        <v>5.734</v>
      </c>
      <c r="T6">
        <v>56.087000000000003</v>
      </c>
      <c r="U6">
        <v>40</v>
      </c>
      <c r="V6">
        <v>75.347999999999999</v>
      </c>
      <c r="W6">
        <v>6098.174</v>
      </c>
      <c r="X6">
        <v>17.561</v>
      </c>
      <c r="Y6">
        <v>55.478000000000002</v>
      </c>
      <c r="Z6">
        <v>6.2590000000000003</v>
      </c>
      <c r="AA6">
        <v>69.564999999999998</v>
      </c>
      <c r="AB6">
        <v>4.992</v>
      </c>
      <c r="AC6">
        <v>-2.5409999999999999</v>
      </c>
      <c r="AD6">
        <v>-1.73</v>
      </c>
      <c r="AE6">
        <v>131.304</v>
      </c>
      <c r="AF6">
        <v>209.78299999999999</v>
      </c>
      <c r="AG6">
        <v>341.08699999999999</v>
      </c>
      <c r="AH6">
        <v>38.496000000000002</v>
      </c>
      <c r="AI6">
        <v>71.435000000000002</v>
      </c>
      <c r="AJ6">
        <v>88</v>
      </c>
      <c r="AK6">
        <v>15.260999999999999</v>
      </c>
      <c r="AL6">
        <v>22.913</v>
      </c>
      <c r="AM6">
        <v>65.13</v>
      </c>
      <c r="AN6">
        <v>85.216999999999999</v>
      </c>
      <c r="AO6">
        <v>62</v>
      </c>
      <c r="AP6">
        <v>9.6519999999999992</v>
      </c>
      <c r="AQ6">
        <v>23.347999999999999</v>
      </c>
      <c r="AR6">
        <v>115.261</v>
      </c>
      <c r="AS6">
        <v>11.565</v>
      </c>
      <c r="AT6">
        <v>24</v>
      </c>
      <c r="AU6">
        <v>35.564999999999998</v>
      </c>
      <c r="AV6">
        <v>39.130000000000003</v>
      </c>
      <c r="AW6">
        <v>77.221999999999994</v>
      </c>
      <c r="AX6">
        <v>84.739000000000004</v>
      </c>
      <c r="AY6">
        <v>9.2609999999999992</v>
      </c>
      <c r="AZ6">
        <v>10.609</v>
      </c>
      <c r="BA6">
        <v>18.914999999999999</v>
      </c>
      <c r="BB6">
        <v>18.434999999999999</v>
      </c>
      <c r="BC6">
        <v>5.8259999999999996</v>
      </c>
      <c r="BD6">
        <v>31</v>
      </c>
      <c r="BE6">
        <v>7.609</v>
      </c>
      <c r="BF6">
        <v>12.217000000000001</v>
      </c>
      <c r="BG6">
        <v>10.391</v>
      </c>
      <c r="BH6">
        <v>2.0430000000000001</v>
      </c>
      <c r="BI6">
        <v>24.478000000000002</v>
      </c>
      <c r="BJ6">
        <v>8.4779999999999998</v>
      </c>
      <c r="BK6">
        <v>49.911000000000001</v>
      </c>
      <c r="BL6">
        <v>21.783000000000001</v>
      </c>
      <c r="BM6">
        <v>40.31</v>
      </c>
      <c r="BN6">
        <v>43.643000000000001</v>
      </c>
      <c r="BO6">
        <v>22.303999999999998</v>
      </c>
      <c r="BP6">
        <v>12.304</v>
      </c>
      <c r="BQ6">
        <v>28.268999999999998</v>
      </c>
      <c r="BR6">
        <v>79.236999999999995</v>
      </c>
      <c r="BS6">
        <v>2.4159999999999999</v>
      </c>
      <c r="BT6">
        <v>3.2370000000000001</v>
      </c>
      <c r="BU6">
        <v>9.9000000000000005E-2</v>
      </c>
      <c r="BV6">
        <v>3.5449999999999999</v>
      </c>
      <c r="BW6">
        <v>1.4999999999999999E-2</v>
      </c>
      <c r="BX6">
        <v>2.843</v>
      </c>
      <c r="BY6">
        <v>0.20599999999999999</v>
      </c>
      <c r="BZ6">
        <v>3.0430000000000001</v>
      </c>
      <c r="CA6">
        <v>28.216999999999999</v>
      </c>
      <c r="CB6">
        <v>52.435000000000002</v>
      </c>
      <c r="CC6">
        <v>33.173999999999999</v>
      </c>
      <c r="CD6">
        <v>39.652000000000001</v>
      </c>
      <c r="CE6">
        <v>10.87</v>
      </c>
      <c r="CF6">
        <v>19.495999999999999</v>
      </c>
      <c r="CG6">
        <v>24.449000000000002</v>
      </c>
      <c r="CH6">
        <v>8.6280000000000001</v>
      </c>
      <c r="CI6">
        <v>33.482999999999997</v>
      </c>
      <c r="CJ6">
        <v>12.09</v>
      </c>
      <c r="CK6">
        <v>11.565</v>
      </c>
      <c r="CL6">
        <v>21.053000000000001</v>
      </c>
      <c r="CM6">
        <v>59.042999999999999</v>
      </c>
      <c r="CN6">
        <v>10.957000000000001</v>
      </c>
      <c r="CO6">
        <v>299.435</v>
      </c>
      <c r="CP6">
        <v>136.52199999999999</v>
      </c>
      <c r="CQ6">
        <v>34.478000000000002</v>
      </c>
      <c r="CR6">
        <v>94.13</v>
      </c>
      <c r="CS6">
        <v>42.042999999999999</v>
      </c>
      <c r="CT6">
        <v>44.664999999999999</v>
      </c>
      <c r="CU6">
        <v>10.957000000000001</v>
      </c>
      <c r="CV6">
        <v>26.06</v>
      </c>
      <c r="CW6">
        <v>2.9129999999999998</v>
      </c>
      <c r="CX6">
        <v>19.565000000000001</v>
      </c>
      <c r="CY6">
        <v>16.913</v>
      </c>
      <c r="CZ6">
        <v>2.6520000000000001</v>
      </c>
      <c r="DA6">
        <v>9.4779999999999998</v>
      </c>
      <c r="DB6">
        <v>91.742999999999995</v>
      </c>
      <c r="DC6">
        <v>5.6520000000000001</v>
      </c>
      <c r="DD6">
        <v>47</v>
      </c>
      <c r="DE6">
        <v>70.695999999999998</v>
      </c>
      <c r="DF6">
        <v>217.07</v>
      </c>
      <c r="DG6">
        <v>1668.348</v>
      </c>
      <c r="DH6">
        <v>1531.3910000000001</v>
      </c>
      <c r="DI6">
        <v>14.957000000000001</v>
      </c>
      <c r="DJ6">
        <v>215.87</v>
      </c>
      <c r="DK6">
        <v>145.08699999999999</v>
      </c>
      <c r="DL6">
        <v>360.95699999999999</v>
      </c>
      <c r="DM6">
        <v>73.367999999999995</v>
      </c>
      <c r="DN6">
        <v>67.17</v>
      </c>
      <c r="DO6">
        <v>82.588999999999999</v>
      </c>
      <c r="DP6">
        <v>6.1130000000000004</v>
      </c>
      <c r="DQ6">
        <v>53.087000000000003</v>
      </c>
      <c r="DR6">
        <v>42.957000000000001</v>
      </c>
      <c r="DS6">
        <v>76.588999999999999</v>
      </c>
      <c r="DT6">
        <v>6149.348</v>
      </c>
      <c r="DU6">
        <v>17.036000000000001</v>
      </c>
      <c r="DV6">
        <v>59.695999999999998</v>
      </c>
      <c r="DW6">
        <v>6.0469999999999997</v>
      </c>
      <c r="DX6">
        <v>71.391000000000005</v>
      </c>
      <c r="DY6">
        <v>5.056</v>
      </c>
      <c r="DZ6">
        <v>-0.67700000000000005</v>
      </c>
      <c r="EA6">
        <v>0.36599999999999999</v>
      </c>
      <c r="EB6">
        <v>131.91300000000001</v>
      </c>
      <c r="EC6">
        <v>222.304</v>
      </c>
      <c r="ED6">
        <v>354.21699999999998</v>
      </c>
      <c r="EE6">
        <v>37.241</v>
      </c>
      <c r="EF6">
        <v>69.652000000000001</v>
      </c>
      <c r="EG6">
        <v>91.477999999999994</v>
      </c>
      <c r="EH6">
        <v>16.260999999999999</v>
      </c>
      <c r="EI6">
        <v>23.783000000000001</v>
      </c>
      <c r="EJ6">
        <v>67.739000000000004</v>
      </c>
      <c r="EK6">
        <v>83.912999999999997</v>
      </c>
      <c r="EL6">
        <v>61.435000000000002</v>
      </c>
      <c r="EM6">
        <v>8.3040000000000003</v>
      </c>
      <c r="EN6">
        <v>23.478000000000002</v>
      </c>
      <c r="EO6">
        <v>115.652</v>
      </c>
      <c r="EP6">
        <v>12.13</v>
      </c>
      <c r="EQ6">
        <v>25.347999999999999</v>
      </c>
      <c r="ER6">
        <v>37.478000000000002</v>
      </c>
      <c r="ES6">
        <v>40.390999999999998</v>
      </c>
      <c r="ET6">
        <v>77.61</v>
      </c>
      <c r="EU6">
        <v>92.260999999999996</v>
      </c>
      <c r="EV6">
        <v>8.9570000000000007</v>
      </c>
      <c r="EW6">
        <v>10.826000000000001</v>
      </c>
      <c r="EX6">
        <v>20.393000000000001</v>
      </c>
      <c r="EY6">
        <v>16.216999999999999</v>
      </c>
      <c r="EZ6">
        <v>8.391</v>
      </c>
      <c r="FA6">
        <v>12.478</v>
      </c>
      <c r="FB6">
        <v>9.609</v>
      </c>
      <c r="FC6">
        <v>1.7829999999999999</v>
      </c>
      <c r="FD6">
        <v>23.913</v>
      </c>
      <c r="FE6">
        <v>8.3040000000000003</v>
      </c>
      <c r="FF6">
        <v>52.182000000000002</v>
      </c>
      <c r="FG6">
        <v>23.504999999999999</v>
      </c>
      <c r="FH6">
        <v>41.604999999999997</v>
      </c>
      <c r="FI6">
        <v>45.045000000000002</v>
      </c>
      <c r="FJ6">
        <v>22</v>
      </c>
      <c r="FK6">
        <v>76.668999999999997</v>
      </c>
      <c r="FL6">
        <v>6.0270000000000001</v>
      </c>
      <c r="FM6">
        <v>3.206</v>
      </c>
      <c r="FN6">
        <v>0.252</v>
      </c>
      <c r="FO6">
        <v>3.5249999999999999</v>
      </c>
      <c r="FP6">
        <v>0.38700000000000001</v>
      </c>
      <c r="FQ6">
        <v>2.835</v>
      </c>
      <c r="FR6">
        <v>9.5000000000000001E-2</v>
      </c>
      <c r="FS6">
        <v>4.2610000000000001</v>
      </c>
      <c r="FT6">
        <v>30.478000000000002</v>
      </c>
      <c r="FU6">
        <v>49.738999999999997</v>
      </c>
      <c r="FV6">
        <v>32.130000000000003</v>
      </c>
      <c r="FW6">
        <v>42.216999999999999</v>
      </c>
      <c r="FX6">
        <v>10.130000000000001</v>
      </c>
      <c r="FY6">
        <v>19.129000000000001</v>
      </c>
      <c r="FZ6">
        <v>24.366</v>
      </c>
      <c r="GA6">
        <v>11.111000000000001</v>
      </c>
      <c r="GB6">
        <v>30.7</v>
      </c>
      <c r="GC6">
        <v>11.715</v>
      </c>
      <c r="GD6">
        <v>60.564999999999998</v>
      </c>
      <c r="GE6">
        <v>10.173999999999999</v>
      </c>
      <c r="GF6">
        <v>286.47800000000001</v>
      </c>
      <c r="GG6">
        <v>137.82599999999999</v>
      </c>
      <c r="GH6">
        <v>29</v>
      </c>
      <c r="GI6">
        <v>33.390999999999998</v>
      </c>
      <c r="GJ6">
        <v>35.457000000000001</v>
      </c>
      <c r="GK6">
        <v>8.9570000000000007</v>
      </c>
      <c r="GL6">
        <v>26.823</v>
      </c>
      <c r="GM6">
        <v>3.0430000000000001</v>
      </c>
      <c r="GN6">
        <v>10.130000000000001</v>
      </c>
      <c r="GO6">
        <v>89.7</v>
      </c>
      <c r="GP6">
        <v>8.0869999999999997</v>
      </c>
      <c r="GQ6">
        <v>42.912999999999997</v>
      </c>
      <c r="GR6">
        <v>69</v>
      </c>
      <c r="GS6">
        <v>-3.0259999999999998</v>
      </c>
      <c r="GT6">
        <v>-36.478000000000002</v>
      </c>
      <c r="GU6">
        <v>-52.13</v>
      </c>
      <c r="GV6">
        <v>8.6999999999999994E-2</v>
      </c>
      <c r="GW6">
        <v>-14.042999999999999</v>
      </c>
      <c r="GX6">
        <v>0.34799999999999998</v>
      </c>
      <c r="GY6">
        <v>-13.696</v>
      </c>
      <c r="GZ6">
        <v>3</v>
      </c>
      <c r="HA6">
        <v>-51.173999999999999</v>
      </c>
      <c r="HB6">
        <v>-4.2169999999999996</v>
      </c>
      <c r="HC6">
        <v>-1.8260000000000001</v>
      </c>
      <c r="HD6">
        <v>-1.8640000000000001</v>
      </c>
      <c r="HE6">
        <v>-2.0960000000000001</v>
      </c>
      <c r="HF6">
        <v>-0.60899999999999999</v>
      </c>
      <c r="HG6">
        <v>-12.522</v>
      </c>
      <c r="HH6">
        <v>-13.13</v>
      </c>
      <c r="HI6">
        <v>1.7829999999999999</v>
      </c>
      <c r="HJ6">
        <v>-3.4780000000000002</v>
      </c>
      <c r="HK6">
        <v>-1</v>
      </c>
      <c r="HL6">
        <v>-0.87</v>
      </c>
      <c r="HM6">
        <v>-2.609</v>
      </c>
      <c r="HN6">
        <v>1.304</v>
      </c>
      <c r="HO6">
        <v>0.56499999999999995</v>
      </c>
      <c r="HP6">
        <v>1.3480000000000001</v>
      </c>
      <c r="HQ6">
        <v>-0.13</v>
      </c>
      <c r="HR6">
        <v>-0.39100000000000001</v>
      </c>
      <c r="HS6">
        <v>-0.56499999999999995</v>
      </c>
      <c r="HT6">
        <v>-1.3480000000000001</v>
      </c>
      <c r="HU6">
        <v>-1.913</v>
      </c>
      <c r="HV6">
        <v>-1.2609999999999999</v>
      </c>
      <c r="HW6">
        <v>-7.5220000000000002</v>
      </c>
      <c r="HX6">
        <v>0.30399999999999999</v>
      </c>
      <c r="HY6">
        <v>-0.217</v>
      </c>
      <c r="HZ6">
        <v>2.2170000000000001</v>
      </c>
      <c r="IA6">
        <v>-2.5649999999999999</v>
      </c>
      <c r="IB6">
        <v>-0.26100000000000001</v>
      </c>
      <c r="IC6">
        <v>0.78300000000000003</v>
      </c>
      <c r="ID6">
        <v>0.56499999999999995</v>
      </c>
      <c r="IE6">
        <v>0.17399999999999999</v>
      </c>
      <c r="IF6">
        <v>0.30399999999999999</v>
      </c>
      <c r="IG6">
        <v>2.5680000000000001</v>
      </c>
      <c r="IH6">
        <v>-3.6110000000000002</v>
      </c>
      <c r="II6">
        <v>3.1E-2</v>
      </c>
      <c r="IJ6">
        <v>-1.2170000000000001</v>
      </c>
      <c r="IK6">
        <v>-2.2610000000000001</v>
      </c>
      <c r="IL6">
        <v>2.6960000000000002</v>
      </c>
      <c r="IM6">
        <v>1.0429999999999999</v>
      </c>
      <c r="IN6">
        <v>-2.5649999999999999</v>
      </c>
      <c r="IO6">
        <v>0.73899999999999999</v>
      </c>
      <c r="IP6">
        <v>-1.522</v>
      </c>
      <c r="IQ6">
        <v>0.78300000000000003</v>
      </c>
      <c r="IR6">
        <v>12.957000000000001</v>
      </c>
      <c r="IS6">
        <v>-1.304</v>
      </c>
      <c r="IT6">
        <v>5.4779999999999998</v>
      </c>
      <c r="IU6">
        <v>8.6519999999999992</v>
      </c>
      <c r="IV6">
        <v>2</v>
      </c>
      <c r="IW6">
        <v>-0.13</v>
      </c>
      <c r="IX6">
        <v>-2.4350000000000001</v>
      </c>
      <c r="IY6">
        <v>4.0869999999999997</v>
      </c>
      <c r="IZ6">
        <v>1.696</v>
      </c>
    </row>
    <row r="7" spans="1:260" x14ac:dyDescent="0.2">
      <c r="A7" t="s">
        <v>5</v>
      </c>
      <c r="B7" t="s">
        <v>282</v>
      </c>
      <c r="C7">
        <v>23</v>
      </c>
      <c r="D7">
        <v>42</v>
      </c>
      <c r="E7">
        <v>25.792999999999999</v>
      </c>
      <c r="F7">
        <v>94.94</v>
      </c>
      <c r="G7">
        <v>186.48699999999999</v>
      </c>
      <c r="H7">
        <v>1498.5219999999999</v>
      </c>
      <c r="I7">
        <v>1394.87</v>
      </c>
      <c r="J7">
        <v>6.7389999999999999</v>
      </c>
      <c r="K7">
        <v>47.027000000000001</v>
      </c>
      <c r="L7">
        <v>199.696</v>
      </c>
      <c r="M7">
        <v>138.52199999999999</v>
      </c>
      <c r="N7">
        <v>338.21699999999998</v>
      </c>
      <c r="O7">
        <v>71.962999999999994</v>
      </c>
      <c r="P7">
        <v>65.447000000000003</v>
      </c>
      <c r="Q7">
        <v>81.355999999999995</v>
      </c>
      <c r="R7">
        <v>59.043999999999997</v>
      </c>
      <c r="S7">
        <v>6.016</v>
      </c>
      <c r="T7">
        <v>47.87</v>
      </c>
      <c r="U7">
        <v>41.261000000000003</v>
      </c>
      <c r="V7">
        <v>72.221999999999994</v>
      </c>
      <c r="W7">
        <v>5648.174</v>
      </c>
      <c r="X7">
        <v>16.7</v>
      </c>
      <c r="Y7">
        <v>61.695999999999998</v>
      </c>
      <c r="Z7">
        <v>5.4820000000000002</v>
      </c>
      <c r="AA7">
        <v>69</v>
      </c>
      <c r="AB7">
        <v>4.9020000000000001</v>
      </c>
      <c r="AC7">
        <v>-2.9289999999999998</v>
      </c>
      <c r="AD7">
        <v>-1.2769999999999999</v>
      </c>
      <c r="AE7">
        <v>121.87</v>
      </c>
      <c r="AF7">
        <v>207.565</v>
      </c>
      <c r="AG7">
        <v>329.435</v>
      </c>
      <c r="AH7">
        <v>36.994</v>
      </c>
      <c r="AI7">
        <v>65.477999999999994</v>
      </c>
      <c r="AJ7">
        <v>82.956999999999994</v>
      </c>
      <c r="AK7">
        <v>12.782999999999999</v>
      </c>
      <c r="AL7">
        <v>19.652000000000001</v>
      </c>
      <c r="AM7">
        <v>63.261000000000003</v>
      </c>
      <c r="AN7">
        <v>77.695999999999998</v>
      </c>
      <c r="AO7">
        <v>57.609000000000002</v>
      </c>
      <c r="AP7">
        <v>9.8699999999999992</v>
      </c>
      <c r="AQ7">
        <v>21.783000000000001</v>
      </c>
      <c r="AR7">
        <v>109.39100000000001</v>
      </c>
      <c r="AS7">
        <v>10.913</v>
      </c>
      <c r="AT7">
        <v>22.260999999999999</v>
      </c>
      <c r="AU7">
        <v>33.173999999999999</v>
      </c>
      <c r="AV7">
        <v>37.347999999999999</v>
      </c>
      <c r="AW7">
        <v>73.340999999999994</v>
      </c>
      <c r="AX7">
        <v>85.304000000000002</v>
      </c>
      <c r="AY7">
        <v>8.2609999999999992</v>
      </c>
      <c r="AZ7">
        <v>9.4779999999999998</v>
      </c>
      <c r="BA7">
        <v>19.8</v>
      </c>
      <c r="BB7">
        <v>15.651999999999999</v>
      </c>
      <c r="BC7">
        <v>6</v>
      </c>
      <c r="BD7">
        <v>31</v>
      </c>
      <c r="BE7">
        <v>6.2169999999999996</v>
      </c>
      <c r="BF7">
        <v>9.1739999999999995</v>
      </c>
      <c r="BG7">
        <v>10.391</v>
      </c>
      <c r="BH7">
        <v>2.6960000000000002</v>
      </c>
      <c r="BI7">
        <v>20.565000000000001</v>
      </c>
      <c r="BJ7">
        <v>6.6959999999999997</v>
      </c>
      <c r="BK7">
        <v>44.609000000000002</v>
      </c>
      <c r="BL7">
        <v>19.164000000000001</v>
      </c>
      <c r="BM7">
        <v>40.872</v>
      </c>
      <c r="BN7">
        <v>42.960999999999999</v>
      </c>
      <c r="BO7">
        <v>19.173999999999999</v>
      </c>
      <c r="BP7">
        <v>9.7390000000000008</v>
      </c>
      <c r="BQ7">
        <v>19.196000000000002</v>
      </c>
      <c r="BR7">
        <v>66.257000000000005</v>
      </c>
      <c r="BS7">
        <v>-3.5169999999999999</v>
      </c>
      <c r="BT7">
        <v>3.222</v>
      </c>
      <c r="BU7">
        <v>-0.17100000000000001</v>
      </c>
      <c r="BV7">
        <v>3.4940000000000002</v>
      </c>
      <c r="BW7">
        <v>-0.161</v>
      </c>
      <c r="BX7">
        <v>2.927</v>
      </c>
      <c r="BY7">
        <v>-0.182</v>
      </c>
      <c r="BZ7">
        <v>4.0430000000000001</v>
      </c>
      <c r="CA7">
        <v>21.913</v>
      </c>
      <c r="CB7">
        <v>39.478000000000002</v>
      </c>
      <c r="CC7">
        <v>25.739000000000001</v>
      </c>
      <c r="CD7">
        <v>34.304000000000002</v>
      </c>
      <c r="CE7">
        <v>5.391</v>
      </c>
      <c r="CF7">
        <v>17.748999999999999</v>
      </c>
      <c r="CG7">
        <v>21.036000000000001</v>
      </c>
      <c r="CH7">
        <v>7.9279999999999999</v>
      </c>
      <c r="CI7">
        <v>28.800999999999998</v>
      </c>
      <c r="CJ7">
        <v>10.411</v>
      </c>
      <c r="CK7">
        <v>12.042999999999999</v>
      </c>
      <c r="CL7">
        <v>25.992999999999999</v>
      </c>
      <c r="CM7">
        <v>50.521999999999998</v>
      </c>
      <c r="CN7">
        <v>8.7829999999999995</v>
      </c>
      <c r="CO7">
        <v>290.73899999999998</v>
      </c>
      <c r="CP7">
        <v>139.91300000000001</v>
      </c>
      <c r="CQ7">
        <v>32.087000000000003</v>
      </c>
      <c r="CR7">
        <v>87.652000000000001</v>
      </c>
      <c r="CS7">
        <v>38.826000000000001</v>
      </c>
      <c r="CT7">
        <v>44.295999999999999</v>
      </c>
      <c r="CU7">
        <v>11.260999999999999</v>
      </c>
      <c r="CV7">
        <v>29.003</v>
      </c>
      <c r="CW7">
        <v>3.3039999999999998</v>
      </c>
      <c r="CX7">
        <v>14.87</v>
      </c>
      <c r="CY7">
        <v>18.565000000000001</v>
      </c>
      <c r="CZ7">
        <v>-3.6960000000000002</v>
      </c>
      <c r="DA7">
        <v>11.522</v>
      </c>
      <c r="DB7">
        <v>87.17</v>
      </c>
      <c r="DC7">
        <v>7.609</v>
      </c>
      <c r="DD7">
        <v>44.390999999999998</v>
      </c>
      <c r="DE7">
        <v>70.304000000000002</v>
      </c>
      <c r="DF7">
        <v>225.28299999999999</v>
      </c>
      <c r="DG7">
        <v>1801.739</v>
      </c>
      <c r="DH7">
        <v>1652.3040000000001</v>
      </c>
      <c r="DI7">
        <v>23.260999999999999</v>
      </c>
      <c r="DJ7">
        <v>230.696</v>
      </c>
      <c r="DK7">
        <v>149.565</v>
      </c>
      <c r="DL7">
        <v>380.26100000000002</v>
      </c>
      <c r="DM7">
        <v>75.085999999999999</v>
      </c>
      <c r="DN7">
        <v>68.997</v>
      </c>
      <c r="DO7">
        <v>84.477000000000004</v>
      </c>
      <c r="DP7">
        <v>7.5270000000000001</v>
      </c>
      <c r="DQ7">
        <v>57.13</v>
      </c>
      <c r="DR7">
        <v>37.609000000000002</v>
      </c>
      <c r="DS7">
        <v>78.564999999999998</v>
      </c>
      <c r="DT7">
        <v>6230.7830000000004</v>
      </c>
      <c r="DU7">
        <v>16.385999999999999</v>
      </c>
      <c r="DV7">
        <v>53.087000000000003</v>
      </c>
      <c r="DW7">
        <v>7.1630000000000003</v>
      </c>
      <c r="DX7">
        <v>65.391000000000005</v>
      </c>
      <c r="DY7">
        <v>5.8150000000000004</v>
      </c>
      <c r="DZ7">
        <v>4.1310000000000002</v>
      </c>
      <c r="EA7">
        <v>2.8519999999999999</v>
      </c>
      <c r="EB7">
        <v>129.739</v>
      </c>
      <c r="EC7">
        <v>243.21700000000001</v>
      </c>
      <c r="ED7">
        <v>372.95699999999999</v>
      </c>
      <c r="EE7">
        <v>34.786999999999999</v>
      </c>
      <c r="EF7">
        <v>69.043000000000006</v>
      </c>
      <c r="EG7">
        <v>87.87</v>
      </c>
      <c r="EH7">
        <v>14.913</v>
      </c>
      <c r="EI7">
        <v>21.390999999999998</v>
      </c>
      <c r="EJ7">
        <v>66.522000000000006</v>
      </c>
      <c r="EK7">
        <v>82.652000000000001</v>
      </c>
      <c r="EL7">
        <v>57.912999999999997</v>
      </c>
      <c r="EM7">
        <v>8.7829999999999995</v>
      </c>
      <c r="EN7">
        <v>20.957000000000001</v>
      </c>
      <c r="EO7">
        <v>122.739</v>
      </c>
      <c r="EP7">
        <v>12.609</v>
      </c>
      <c r="EQ7">
        <v>23.390999999999998</v>
      </c>
      <c r="ER7">
        <v>36</v>
      </c>
      <c r="ES7">
        <v>37.957000000000001</v>
      </c>
      <c r="ET7">
        <v>76.975999999999999</v>
      </c>
      <c r="EU7">
        <v>109.82599999999999</v>
      </c>
      <c r="EV7">
        <v>10.260999999999999</v>
      </c>
      <c r="EW7">
        <v>15.087</v>
      </c>
      <c r="EX7">
        <v>26.408000000000001</v>
      </c>
      <c r="EY7">
        <v>17.478000000000002</v>
      </c>
      <c r="EZ7">
        <v>6.87</v>
      </c>
      <c r="FA7">
        <v>15.173999999999999</v>
      </c>
      <c r="FB7">
        <v>11.739000000000001</v>
      </c>
      <c r="FC7">
        <v>2.7389999999999999</v>
      </c>
      <c r="FD7">
        <v>29.652000000000001</v>
      </c>
      <c r="FE7">
        <v>11.609</v>
      </c>
      <c r="FF7">
        <v>51.173000000000002</v>
      </c>
      <c r="FG7">
        <v>26.56</v>
      </c>
      <c r="FH7">
        <v>47.107999999999997</v>
      </c>
      <c r="FI7">
        <v>51.902999999999999</v>
      </c>
      <c r="FJ7">
        <v>26.652000000000001</v>
      </c>
      <c r="FK7">
        <v>98.025999999999996</v>
      </c>
      <c r="FL7">
        <v>2.0179999999999998</v>
      </c>
      <c r="FM7">
        <v>3.306</v>
      </c>
      <c r="FN7">
        <v>6.8000000000000005E-2</v>
      </c>
      <c r="FO7">
        <v>3.55</v>
      </c>
      <c r="FP7">
        <v>0.11600000000000001</v>
      </c>
      <c r="FQ7">
        <v>2.9350000000000001</v>
      </c>
      <c r="FR7">
        <v>-5.0000000000000001E-3</v>
      </c>
      <c r="FS7">
        <v>7.0430000000000001</v>
      </c>
      <c r="FT7">
        <v>35.304000000000002</v>
      </c>
      <c r="FU7">
        <v>60.435000000000002</v>
      </c>
      <c r="FV7">
        <v>41.912999999999997</v>
      </c>
      <c r="FW7">
        <v>48</v>
      </c>
      <c r="FX7">
        <v>12.87</v>
      </c>
      <c r="FY7">
        <v>23.565999999999999</v>
      </c>
      <c r="FZ7">
        <v>26.498000000000001</v>
      </c>
      <c r="GA7">
        <v>12.097</v>
      </c>
      <c r="GB7">
        <v>35.119</v>
      </c>
      <c r="GC7">
        <v>15.459</v>
      </c>
      <c r="GD7">
        <v>56.216999999999999</v>
      </c>
      <c r="GE7">
        <v>10</v>
      </c>
      <c r="GF7">
        <v>283.17399999999998</v>
      </c>
      <c r="GG7">
        <v>129.565</v>
      </c>
      <c r="GH7">
        <v>27.042999999999999</v>
      </c>
      <c r="GI7">
        <v>32.738999999999997</v>
      </c>
      <c r="GJ7">
        <v>37.369999999999997</v>
      </c>
      <c r="GK7">
        <v>9.5649999999999995</v>
      </c>
      <c r="GL7">
        <v>29.216000000000001</v>
      </c>
      <c r="GM7">
        <v>2.4350000000000001</v>
      </c>
      <c r="GN7">
        <v>10.130000000000001</v>
      </c>
      <c r="GO7">
        <v>88.412000000000006</v>
      </c>
      <c r="GP7">
        <v>7.4779999999999998</v>
      </c>
      <c r="GQ7">
        <v>40.564999999999998</v>
      </c>
      <c r="GR7">
        <v>70.783000000000001</v>
      </c>
      <c r="GS7">
        <v>-38.795999999999999</v>
      </c>
      <c r="GT7">
        <v>-303.21699999999998</v>
      </c>
      <c r="GU7">
        <v>-257.435</v>
      </c>
      <c r="GV7">
        <v>-16.521999999999998</v>
      </c>
      <c r="GW7">
        <v>-31</v>
      </c>
      <c r="GX7">
        <v>-11.042999999999999</v>
      </c>
      <c r="GY7">
        <v>-42.042999999999999</v>
      </c>
      <c r="GZ7">
        <v>-9.2609999999999992</v>
      </c>
      <c r="HA7">
        <v>-582.60900000000004</v>
      </c>
      <c r="HB7">
        <v>8.609</v>
      </c>
      <c r="HC7">
        <v>3.609</v>
      </c>
      <c r="HD7">
        <v>-7.06</v>
      </c>
      <c r="HE7">
        <v>-4.1289999999999996</v>
      </c>
      <c r="HF7">
        <v>-7.87</v>
      </c>
      <c r="HG7">
        <v>-35.652000000000001</v>
      </c>
      <c r="HH7">
        <v>-43.521999999999998</v>
      </c>
      <c r="HI7">
        <v>-3.5649999999999999</v>
      </c>
      <c r="HJ7">
        <v>-4.9130000000000003</v>
      </c>
      <c r="HK7">
        <v>-2.13</v>
      </c>
      <c r="HL7">
        <v>-1.7390000000000001</v>
      </c>
      <c r="HM7">
        <v>-3.2610000000000001</v>
      </c>
      <c r="HN7">
        <v>-4.9569999999999999</v>
      </c>
      <c r="HO7">
        <v>-0.30399999999999999</v>
      </c>
      <c r="HP7">
        <v>1.087</v>
      </c>
      <c r="HQ7">
        <v>0.82599999999999996</v>
      </c>
      <c r="HR7">
        <v>-13.348000000000001</v>
      </c>
      <c r="HS7">
        <v>-1.696</v>
      </c>
      <c r="HT7">
        <v>-1.1299999999999999</v>
      </c>
      <c r="HU7">
        <v>-2.8260000000000001</v>
      </c>
      <c r="HV7">
        <v>-0.60899999999999999</v>
      </c>
      <c r="HW7">
        <v>-24.521999999999998</v>
      </c>
      <c r="HX7">
        <v>-2</v>
      </c>
      <c r="HY7">
        <v>-5.609</v>
      </c>
      <c r="HZ7">
        <v>-1.8260000000000001</v>
      </c>
      <c r="IA7">
        <v>-0.87</v>
      </c>
      <c r="IB7">
        <v>-6</v>
      </c>
      <c r="IC7">
        <v>-1.3480000000000001</v>
      </c>
      <c r="ID7">
        <v>-9.0869999999999997</v>
      </c>
      <c r="IE7">
        <v>-4.9130000000000003</v>
      </c>
      <c r="IF7">
        <v>-7.4779999999999998</v>
      </c>
      <c r="IG7">
        <v>-31.768999999999998</v>
      </c>
      <c r="IH7">
        <v>-5.5350000000000001</v>
      </c>
      <c r="II7">
        <v>-8.4000000000000005E-2</v>
      </c>
      <c r="IJ7">
        <v>-3</v>
      </c>
      <c r="IK7">
        <v>-13.391</v>
      </c>
      <c r="IL7">
        <v>-20.957000000000001</v>
      </c>
      <c r="IM7">
        <v>-16.173999999999999</v>
      </c>
      <c r="IN7">
        <v>-13.696</v>
      </c>
      <c r="IO7">
        <v>-7.4779999999999998</v>
      </c>
      <c r="IP7">
        <v>-5.6959999999999997</v>
      </c>
      <c r="IQ7">
        <v>-1.2170000000000001</v>
      </c>
      <c r="IR7">
        <v>7.5650000000000004</v>
      </c>
      <c r="IS7">
        <v>10.348000000000001</v>
      </c>
      <c r="IT7">
        <v>5.0430000000000001</v>
      </c>
      <c r="IU7">
        <v>6.0869999999999997</v>
      </c>
      <c r="IV7">
        <v>1.696</v>
      </c>
      <c r="IW7">
        <v>0.87</v>
      </c>
      <c r="IX7">
        <v>0.13</v>
      </c>
      <c r="IY7">
        <v>3.8260000000000001</v>
      </c>
      <c r="IZ7">
        <v>-0.47799999999999998</v>
      </c>
    </row>
    <row r="8" spans="1:260" x14ac:dyDescent="0.2">
      <c r="A8" t="s">
        <v>3</v>
      </c>
      <c r="B8" t="s">
        <v>280</v>
      </c>
      <c r="C8">
        <v>25</v>
      </c>
      <c r="D8">
        <v>34</v>
      </c>
      <c r="E8">
        <v>25.315999999999999</v>
      </c>
      <c r="F8">
        <v>96.302999999999997</v>
      </c>
      <c r="G8">
        <v>219.94399999999999</v>
      </c>
      <c r="H8">
        <v>1715.44</v>
      </c>
      <c r="I8">
        <v>1573</v>
      </c>
      <c r="J8">
        <v>16.36</v>
      </c>
      <c r="K8">
        <v>49.283000000000001</v>
      </c>
      <c r="L8">
        <v>208.88</v>
      </c>
      <c r="M8">
        <v>163.63999999999999</v>
      </c>
      <c r="N8">
        <v>372.52</v>
      </c>
      <c r="O8">
        <v>72.941000000000003</v>
      </c>
      <c r="P8">
        <v>67.272999999999996</v>
      </c>
      <c r="Q8">
        <v>80.176000000000002</v>
      </c>
      <c r="R8">
        <v>56.072000000000003</v>
      </c>
      <c r="S8">
        <v>6.508</v>
      </c>
      <c r="T8">
        <v>50.6</v>
      </c>
      <c r="U8">
        <v>42.12</v>
      </c>
      <c r="V8">
        <v>77.085999999999999</v>
      </c>
      <c r="W8">
        <v>5981.72</v>
      </c>
      <c r="X8">
        <v>16.056999999999999</v>
      </c>
      <c r="Y8">
        <v>59.24</v>
      </c>
      <c r="Z8">
        <v>6.2880000000000003</v>
      </c>
      <c r="AA8">
        <v>67.040000000000006</v>
      </c>
      <c r="AB8">
        <v>5.5570000000000004</v>
      </c>
      <c r="AC8">
        <v>-0.95699999999999996</v>
      </c>
      <c r="AD8">
        <v>-8.6999999999999994E-2</v>
      </c>
      <c r="AE8">
        <v>136.4</v>
      </c>
      <c r="AF8">
        <v>226.68</v>
      </c>
      <c r="AG8">
        <v>363.08</v>
      </c>
      <c r="AH8">
        <v>37.567</v>
      </c>
      <c r="AI8">
        <v>67.599999999999994</v>
      </c>
      <c r="AJ8">
        <v>92.96</v>
      </c>
      <c r="AK8">
        <v>14.96</v>
      </c>
      <c r="AL8">
        <v>25.68</v>
      </c>
      <c r="AM8">
        <v>67.239999999999995</v>
      </c>
      <c r="AN8">
        <v>85.44</v>
      </c>
      <c r="AO8">
        <v>61.44</v>
      </c>
      <c r="AP8">
        <v>8.9600000000000009</v>
      </c>
      <c r="AQ8">
        <v>22.68</v>
      </c>
      <c r="AR8">
        <v>126.88</v>
      </c>
      <c r="AS8">
        <v>11.76</v>
      </c>
      <c r="AT8">
        <v>25.68</v>
      </c>
      <c r="AU8">
        <v>37.44</v>
      </c>
      <c r="AV8">
        <v>42.4</v>
      </c>
      <c r="AW8">
        <v>73.774000000000001</v>
      </c>
      <c r="AX8">
        <v>88.28</v>
      </c>
      <c r="AY8">
        <v>10.6</v>
      </c>
      <c r="AZ8">
        <v>13.12</v>
      </c>
      <c r="BA8">
        <v>25.928999999999998</v>
      </c>
      <c r="BB8">
        <v>13.56</v>
      </c>
      <c r="BC8">
        <v>6.16</v>
      </c>
      <c r="BD8">
        <v>26</v>
      </c>
      <c r="BE8">
        <v>7.52</v>
      </c>
      <c r="BF8">
        <v>13.2</v>
      </c>
      <c r="BG8">
        <v>9.44</v>
      </c>
      <c r="BH8">
        <v>2</v>
      </c>
      <c r="BI8">
        <v>24.32</v>
      </c>
      <c r="BJ8">
        <v>9.48</v>
      </c>
      <c r="BK8">
        <v>54.276000000000003</v>
      </c>
      <c r="BL8">
        <v>26.087</v>
      </c>
      <c r="BM8">
        <v>44.743000000000002</v>
      </c>
      <c r="BN8">
        <v>48.063000000000002</v>
      </c>
      <c r="BO8">
        <v>22.52</v>
      </c>
      <c r="BP8">
        <v>10.44</v>
      </c>
      <c r="BQ8">
        <v>27.202999999999999</v>
      </c>
      <c r="BR8">
        <v>80.459999999999994</v>
      </c>
      <c r="BS8">
        <v>6.18</v>
      </c>
      <c r="BT8">
        <v>3.3079999999999998</v>
      </c>
      <c r="BU8">
        <v>0.254</v>
      </c>
      <c r="BV8">
        <v>3.5880000000000001</v>
      </c>
      <c r="BW8">
        <v>0.17599999999999999</v>
      </c>
      <c r="BX8">
        <v>2.91</v>
      </c>
      <c r="BY8">
        <v>0.36499999999999999</v>
      </c>
      <c r="BZ8">
        <v>4.96</v>
      </c>
      <c r="CA8">
        <v>35.520000000000003</v>
      </c>
      <c r="CB8">
        <v>48.16</v>
      </c>
      <c r="CC8">
        <v>33.76</v>
      </c>
      <c r="CD8">
        <v>42.68</v>
      </c>
      <c r="CE8">
        <v>12.2</v>
      </c>
      <c r="CF8">
        <v>19.658000000000001</v>
      </c>
      <c r="CG8">
        <v>20.709</v>
      </c>
      <c r="CH8">
        <v>9.2349999999999994</v>
      </c>
      <c r="CI8">
        <v>29.314</v>
      </c>
      <c r="CJ8">
        <v>11.95</v>
      </c>
      <c r="CK8">
        <v>13.28</v>
      </c>
      <c r="CL8">
        <v>27.108000000000001</v>
      </c>
      <c r="CM8">
        <v>66.959999999999994</v>
      </c>
      <c r="CN8">
        <v>11.72</v>
      </c>
      <c r="CO8">
        <v>297.92</v>
      </c>
      <c r="CP8">
        <v>145.47999999999999</v>
      </c>
      <c r="CQ8">
        <v>31.36</v>
      </c>
      <c r="CR8">
        <v>98.2</v>
      </c>
      <c r="CS8">
        <v>37.96</v>
      </c>
      <c r="CT8">
        <v>38.655999999999999</v>
      </c>
      <c r="CU8">
        <v>9.84</v>
      </c>
      <c r="CV8">
        <v>25.922000000000001</v>
      </c>
      <c r="CW8">
        <v>4.16</v>
      </c>
      <c r="CX8">
        <v>16.28</v>
      </c>
      <c r="CY8">
        <v>18.2</v>
      </c>
      <c r="CZ8">
        <v>-1.92</v>
      </c>
      <c r="DA8">
        <v>11.92</v>
      </c>
      <c r="DB8">
        <v>93.289000000000001</v>
      </c>
      <c r="DC8">
        <v>7</v>
      </c>
      <c r="DD8">
        <v>45.24</v>
      </c>
      <c r="DE8">
        <v>70.52</v>
      </c>
      <c r="DF8">
        <v>208.18799999999999</v>
      </c>
      <c r="DG8">
        <v>1584.88</v>
      </c>
      <c r="DH8">
        <v>1449.8</v>
      </c>
      <c r="DI8">
        <v>13.64</v>
      </c>
      <c r="DJ8">
        <v>203.44</v>
      </c>
      <c r="DK8">
        <v>141.36000000000001</v>
      </c>
      <c r="DL8">
        <v>344.8</v>
      </c>
      <c r="DM8">
        <v>70.534000000000006</v>
      </c>
      <c r="DN8">
        <v>64.412000000000006</v>
      </c>
      <c r="DO8">
        <v>79.343999999999994</v>
      </c>
      <c r="DP8">
        <v>5.149</v>
      </c>
      <c r="DQ8">
        <v>54.64</v>
      </c>
      <c r="DR8">
        <v>36.840000000000003</v>
      </c>
      <c r="DS8">
        <v>72.805999999999997</v>
      </c>
      <c r="DT8">
        <v>5858.48</v>
      </c>
      <c r="DU8">
        <v>16.991</v>
      </c>
      <c r="DV8">
        <v>52.88</v>
      </c>
      <c r="DW8">
        <v>6.52</v>
      </c>
      <c r="DX8">
        <v>67.52</v>
      </c>
      <c r="DY8">
        <v>5.1070000000000002</v>
      </c>
      <c r="DZ8">
        <v>-1.1080000000000001</v>
      </c>
      <c r="EA8">
        <v>-0.90500000000000003</v>
      </c>
      <c r="EB8">
        <v>135.32</v>
      </c>
      <c r="EC8">
        <v>201.44</v>
      </c>
      <c r="ED8">
        <v>336.76</v>
      </c>
      <c r="EE8">
        <v>40.183</v>
      </c>
      <c r="EF8">
        <v>67.239999999999995</v>
      </c>
      <c r="EG8">
        <v>95.08</v>
      </c>
      <c r="EH8">
        <v>16.36</v>
      </c>
      <c r="EI8">
        <v>25.16</v>
      </c>
      <c r="EJ8">
        <v>69.959999999999994</v>
      </c>
      <c r="EK8">
        <v>81.319999999999993</v>
      </c>
      <c r="EL8">
        <v>60.4</v>
      </c>
      <c r="EM8">
        <v>8.36</v>
      </c>
      <c r="EN8">
        <v>21.08</v>
      </c>
      <c r="EO8">
        <v>109.04</v>
      </c>
      <c r="EP8">
        <v>13</v>
      </c>
      <c r="EQ8">
        <v>27.56</v>
      </c>
      <c r="ER8">
        <v>40.56</v>
      </c>
      <c r="ES8">
        <v>42.88</v>
      </c>
      <c r="ET8">
        <v>76.679000000000002</v>
      </c>
      <c r="EU8">
        <v>80.64</v>
      </c>
      <c r="EV8">
        <v>7.52</v>
      </c>
      <c r="EW8">
        <v>10.199999999999999</v>
      </c>
      <c r="EX8">
        <v>18.667999999999999</v>
      </c>
      <c r="EY8">
        <v>14.48</v>
      </c>
      <c r="EZ8">
        <v>6.4</v>
      </c>
      <c r="FA8">
        <v>11.68</v>
      </c>
      <c r="FB8">
        <v>12.2</v>
      </c>
      <c r="FC8">
        <v>2.56</v>
      </c>
      <c r="FD8">
        <v>25.52</v>
      </c>
      <c r="FE8">
        <v>7.56</v>
      </c>
      <c r="FF8">
        <v>45.768000000000001</v>
      </c>
      <c r="FG8">
        <v>21.376000000000001</v>
      </c>
      <c r="FH8">
        <v>43.704000000000001</v>
      </c>
      <c r="FI8">
        <v>46.706000000000003</v>
      </c>
      <c r="FJ8">
        <v>23.68</v>
      </c>
      <c r="FK8">
        <v>81.891000000000005</v>
      </c>
      <c r="FL8">
        <v>-2.1709999999999998</v>
      </c>
      <c r="FM8">
        <v>3.2090000000000001</v>
      </c>
      <c r="FN8">
        <v>-8.5000000000000006E-2</v>
      </c>
      <c r="FO8">
        <v>3.5449999999999999</v>
      </c>
      <c r="FP8">
        <v>-0.27600000000000002</v>
      </c>
      <c r="FQ8">
        <v>2.8540000000000001</v>
      </c>
      <c r="FR8">
        <v>0.11700000000000001</v>
      </c>
      <c r="FS8">
        <v>3.64</v>
      </c>
      <c r="FT8">
        <v>32.6</v>
      </c>
      <c r="FU8">
        <v>46.04</v>
      </c>
      <c r="FV8">
        <v>29.64</v>
      </c>
      <c r="FW8">
        <v>40.68</v>
      </c>
      <c r="FX8">
        <v>11.96</v>
      </c>
      <c r="FY8">
        <v>20.536999999999999</v>
      </c>
      <c r="FZ8">
        <v>21.815999999999999</v>
      </c>
      <c r="GA8">
        <v>8.4550000000000001</v>
      </c>
      <c r="GB8">
        <v>30.695</v>
      </c>
      <c r="GC8">
        <v>11.804</v>
      </c>
      <c r="GD8">
        <v>57.24</v>
      </c>
      <c r="GE8">
        <v>10.96</v>
      </c>
      <c r="GF8">
        <v>312</v>
      </c>
      <c r="GG8">
        <v>136.88</v>
      </c>
      <c r="GH8">
        <v>30.44</v>
      </c>
      <c r="GI8">
        <v>36.799999999999997</v>
      </c>
      <c r="GJ8">
        <v>37.49</v>
      </c>
      <c r="GK8">
        <v>9.1999999999999993</v>
      </c>
      <c r="GL8">
        <v>25</v>
      </c>
      <c r="GM8">
        <v>3.84</v>
      </c>
      <c r="GN8">
        <v>9.4</v>
      </c>
      <c r="GO8">
        <v>93.191000000000003</v>
      </c>
      <c r="GP8">
        <v>4.3600000000000003</v>
      </c>
      <c r="GQ8">
        <v>43.68</v>
      </c>
      <c r="GR8">
        <v>71</v>
      </c>
      <c r="GS8">
        <v>11.756</v>
      </c>
      <c r="GT8">
        <v>130.56</v>
      </c>
      <c r="GU8">
        <v>123.2</v>
      </c>
      <c r="GV8">
        <v>2.72</v>
      </c>
      <c r="GW8">
        <v>5.44</v>
      </c>
      <c r="GX8">
        <v>22.28</v>
      </c>
      <c r="GY8">
        <v>27.72</v>
      </c>
      <c r="GZ8">
        <v>-4.04</v>
      </c>
      <c r="HA8">
        <v>123.24</v>
      </c>
      <c r="HB8">
        <v>6.36</v>
      </c>
      <c r="HC8">
        <v>-0.48</v>
      </c>
      <c r="HD8">
        <v>0.152</v>
      </c>
      <c r="HE8">
        <v>0.81799999999999995</v>
      </c>
      <c r="HF8">
        <v>1.08</v>
      </c>
      <c r="HG8">
        <v>25.24</v>
      </c>
      <c r="HH8">
        <v>26.32</v>
      </c>
      <c r="HI8">
        <v>0.36</v>
      </c>
      <c r="HJ8">
        <v>-2.12</v>
      </c>
      <c r="HK8">
        <v>-1.4</v>
      </c>
      <c r="HL8">
        <v>0.52</v>
      </c>
      <c r="HM8">
        <v>-2.72</v>
      </c>
      <c r="HN8">
        <v>4.12</v>
      </c>
      <c r="HO8">
        <v>1.04</v>
      </c>
      <c r="HP8">
        <v>0.6</v>
      </c>
      <c r="HQ8">
        <v>1.6</v>
      </c>
      <c r="HR8">
        <v>17.84</v>
      </c>
      <c r="HS8">
        <v>-1.24</v>
      </c>
      <c r="HT8">
        <v>-1.88</v>
      </c>
      <c r="HU8">
        <v>-3.12</v>
      </c>
      <c r="HV8">
        <v>-0.48</v>
      </c>
      <c r="HW8">
        <v>7.64</v>
      </c>
      <c r="HX8">
        <v>3.08</v>
      </c>
      <c r="HY8">
        <v>2.92</v>
      </c>
      <c r="HZ8">
        <v>-0.92</v>
      </c>
      <c r="IA8">
        <v>-0.24</v>
      </c>
      <c r="IB8">
        <v>1.52</v>
      </c>
      <c r="IC8">
        <v>-2.76</v>
      </c>
      <c r="ID8">
        <v>-1.2</v>
      </c>
      <c r="IE8">
        <v>1.92</v>
      </c>
      <c r="IF8">
        <v>-1.1599999999999999</v>
      </c>
      <c r="IG8">
        <v>-1.431</v>
      </c>
      <c r="IH8">
        <v>8.3510000000000009</v>
      </c>
      <c r="II8">
        <v>0.1</v>
      </c>
      <c r="IJ8">
        <v>1.32</v>
      </c>
      <c r="IK8">
        <v>2.92</v>
      </c>
      <c r="IL8">
        <v>2.12</v>
      </c>
      <c r="IM8">
        <v>4.12</v>
      </c>
      <c r="IN8">
        <v>2</v>
      </c>
      <c r="IO8">
        <v>0.24</v>
      </c>
      <c r="IP8">
        <v>9.7200000000000006</v>
      </c>
      <c r="IQ8">
        <v>0.76</v>
      </c>
      <c r="IR8">
        <v>-14.08</v>
      </c>
      <c r="IS8">
        <v>8.6</v>
      </c>
      <c r="IT8">
        <v>0.92</v>
      </c>
      <c r="IU8">
        <v>1.1599999999999999</v>
      </c>
      <c r="IV8">
        <v>0.64</v>
      </c>
      <c r="IW8">
        <v>0.32</v>
      </c>
      <c r="IX8">
        <v>2.64</v>
      </c>
      <c r="IY8">
        <v>1.56</v>
      </c>
      <c r="IZ8">
        <v>-0.48</v>
      </c>
    </row>
    <row r="9" spans="1:260" x14ac:dyDescent="0.2">
      <c r="A9" t="s">
        <v>4</v>
      </c>
      <c r="B9" t="s">
        <v>281</v>
      </c>
      <c r="C9">
        <v>23</v>
      </c>
      <c r="D9">
        <v>37</v>
      </c>
      <c r="E9">
        <v>27.507999999999999</v>
      </c>
      <c r="F9">
        <v>128.459</v>
      </c>
      <c r="G9">
        <v>206.322</v>
      </c>
      <c r="H9">
        <v>1612.739</v>
      </c>
      <c r="I9">
        <v>1477.3910000000001</v>
      </c>
      <c r="J9">
        <v>14.609</v>
      </c>
      <c r="K9">
        <v>51.106000000000002</v>
      </c>
      <c r="L9">
        <v>203.65199999999999</v>
      </c>
      <c r="M9">
        <v>139.08699999999999</v>
      </c>
      <c r="N9">
        <v>342.73899999999998</v>
      </c>
      <c r="O9">
        <v>69.808000000000007</v>
      </c>
      <c r="P9">
        <v>63.706000000000003</v>
      </c>
      <c r="Q9">
        <v>78.742999999999995</v>
      </c>
      <c r="R9">
        <v>59.418999999999997</v>
      </c>
      <c r="S9">
        <v>6.2759999999999998</v>
      </c>
      <c r="T9">
        <v>49.783000000000001</v>
      </c>
      <c r="U9">
        <v>39.347999999999999</v>
      </c>
      <c r="V9">
        <v>75.165999999999997</v>
      </c>
      <c r="W9">
        <v>5780.7389999999996</v>
      </c>
      <c r="X9">
        <v>16.866</v>
      </c>
      <c r="Y9">
        <v>61.695999999999998</v>
      </c>
      <c r="Z9">
        <v>5.5549999999999997</v>
      </c>
      <c r="AA9">
        <v>64.564999999999998</v>
      </c>
      <c r="AB9">
        <v>5.3079999999999998</v>
      </c>
      <c r="AC9">
        <v>-0.27</v>
      </c>
      <c r="AD9">
        <v>-0.124</v>
      </c>
      <c r="AE9">
        <v>130.47800000000001</v>
      </c>
      <c r="AF9">
        <v>200</v>
      </c>
      <c r="AG9">
        <v>330.47800000000001</v>
      </c>
      <c r="AH9">
        <v>39.481999999999999</v>
      </c>
      <c r="AI9">
        <v>66.695999999999998</v>
      </c>
      <c r="AJ9">
        <v>86.477999999999994</v>
      </c>
      <c r="AK9">
        <v>15.957000000000001</v>
      </c>
      <c r="AL9">
        <v>18.826000000000001</v>
      </c>
      <c r="AM9">
        <v>67.652000000000001</v>
      </c>
      <c r="AN9">
        <v>80.825999999999993</v>
      </c>
      <c r="AO9">
        <v>57.261000000000003</v>
      </c>
      <c r="AP9">
        <v>10.391</v>
      </c>
      <c r="AQ9">
        <v>23.434999999999999</v>
      </c>
      <c r="AR9">
        <v>105.435</v>
      </c>
      <c r="AS9">
        <v>12.565</v>
      </c>
      <c r="AT9">
        <v>24.783000000000001</v>
      </c>
      <c r="AU9">
        <v>37.347999999999999</v>
      </c>
      <c r="AV9">
        <v>40.695999999999998</v>
      </c>
      <c r="AW9">
        <v>74.572999999999993</v>
      </c>
      <c r="AX9">
        <v>81.174000000000007</v>
      </c>
      <c r="AY9">
        <v>9.2170000000000005</v>
      </c>
      <c r="AZ9">
        <v>11.739000000000001</v>
      </c>
      <c r="BA9">
        <v>23.581</v>
      </c>
      <c r="BB9">
        <v>14.957000000000001</v>
      </c>
      <c r="BC9">
        <v>5.9569999999999999</v>
      </c>
      <c r="BD9">
        <v>33</v>
      </c>
      <c r="BE9">
        <v>8.5649999999999995</v>
      </c>
      <c r="BF9">
        <v>12.522</v>
      </c>
      <c r="BG9">
        <v>11.435</v>
      </c>
      <c r="BH9">
        <v>2.3479999999999999</v>
      </c>
      <c r="BI9">
        <v>26.609000000000002</v>
      </c>
      <c r="BJ9">
        <v>8.9130000000000003</v>
      </c>
      <c r="BK9">
        <v>47.058999999999997</v>
      </c>
      <c r="BL9">
        <v>25.152999999999999</v>
      </c>
      <c r="BM9">
        <v>48.122</v>
      </c>
      <c r="BN9">
        <v>53.45</v>
      </c>
      <c r="BO9">
        <v>23.826000000000001</v>
      </c>
      <c r="BP9">
        <v>8.5220000000000002</v>
      </c>
      <c r="BQ9">
        <v>25</v>
      </c>
      <c r="BR9">
        <v>83.436000000000007</v>
      </c>
      <c r="BS9">
        <v>0.78200000000000003</v>
      </c>
      <c r="BT9">
        <v>3.1360000000000001</v>
      </c>
      <c r="BU9">
        <v>2.9000000000000001E-2</v>
      </c>
      <c r="BV9">
        <v>3.4209999999999998</v>
      </c>
      <c r="BW9">
        <v>-2.5999999999999999E-2</v>
      </c>
      <c r="BX9">
        <v>2.8450000000000002</v>
      </c>
      <c r="BY9">
        <v>8.5999999999999993E-2</v>
      </c>
      <c r="BZ9">
        <v>4.3040000000000003</v>
      </c>
      <c r="CA9">
        <v>34.912999999999997</v>
      </c>
      <c r="CB9">
        <v>47.347999999999999</v>
      </c>
      <c r="CC9">
        <v>29.434999999999999</v>
      </c>
      <c r="CD9">
        <v>46.478000000000002</v>
      </c>
      <c r="CE9">
        <v>10.651999999999999</v>
      </c>
      <c r="CF9">
        <v>21.122</v>
      </c>
      <c r="CG9">
        <v>20.350000000000001</v>
      </c>
      <c r="CH9">
        <v>8.5340000000000007</v>
      </c>
      <c r="CI9">
        <v>29.273</v>
      </c>
      <c r="CJ9">
        <v>11.231999999999999</v>
      </c>
      <c r="CK9">
        <v>8.8699999999999992</v>
      </c>
      <c r="CL9">
        <v>24.02</v>
      </c>
      <c r="CM9">
        <v>64</v>
      </c>
      <c r="CN9">
        <v>11.13</v>
      </c>
      <c r="CO9">
        <v>306</v>
      </c>
      <c r="CP9">
        <v>145.47800000000001</v>
      </c>
      <c r="CQ9">
        <v>33.609000000000002</v>
      </c>
      <c r="CR9">
        <v>94.825999999999993</v>
      </c>
      <c r="CS9">
        <v>41.564999999999998</v>
      </c>
      <c r="CT9">
        <v>43.832999999999998</v>
      </c>
      <c r="CU9">
        <v>11.478</v>
      </c>
      <c r="CV9">
        <v>27.614999999999998</v>
      </c>
      <c r="CW9">
        <v>2.2170000000000001</v>
      </c>
      <c r="CX9">
        <v>18.783000000000001</v>
      </c>
      <c r="CY9">
        <v>18.609000000000002</v>
      </c>
      <c r="CZ9">
        <v>0.17399999999999999</v>
      </c>
      <c r="DA9">
        <v>10.435</v>
      </c>
      <c r="DB9">
        <v>91.667000000000002</v>
      </c>
      <c r="DC9">
        <v>4.3040000000000003</v>
      </c>
      <c r="DD9">
        <v>46.435000000000002</v>
      </c>
      <c r="DE9">
        <v>68.216999999999999</v>
      </c>
      <c r="DF9">
        <v>207.804</v>
      </c>
      <c r="DG9">
        <v>1687.261</v>
      </c>
      <c r="DH9">
        <v>1549.7829999999999</v>
      </c>
      <c r="DI9">
        <v>15.391</v>
      </c>
      <c r="DJ9">
        <v>220.39099999999999</v>
      </c>
      <c r="DK9">
        <v>148.82599999999999</v>
      </c>
      <c r="DL9">
        <v>369.21699999999998</v>
      </c>
      <c r="DM9">
        <v>73.421999999999997</v>
      </c>
      <c r="DN9">
        <v>67.981999999999999</v>
      </c>
      <c r="DO9">
        <v>81.477999999999994</v>
      </c>
      <c r="DP9">
        <v>5.7690000000000001</v>
      </c>
      <c r="DQ9">
        <v>52.347999999999999</v>
      </c>
      <c r="DR9">
        <v>36.652000000000001</v>
      </c>
      <c r="DS9">
        <v>73.623999999999995</v>
      </c>
      <c r="DT9">
        <v>5857</v>
      </c>
      <c r="DU9">
        <v>15.863</v>
      </c>
      <c r="DV9">
        <v>58.216999999999999</v>
      </c>
      <c r="DW9">
        <v>6.3419999999999996</v>
      </c>
      <c r="DX9">
        <v>66.564999999999998</v>
      </c>
      <c r="DY9">
        <v>5.5469999999999997</v>
      </c>
      <c r="DZ9">
        <v>0.17100000000000001</v>
      </c>
      <c r="EA9">
        <v>0.67300000000000004</v>
      </c>
      <c r="EB9">
        <v>131.91300000000001</v>
      </c>
      <c r="EC9">
        <v>227.435</v>
      </c>
      <c r="ED9">
        <v>359.34800000000001</v>
      </c>
      <c r="EE9">
        <v>36.709000000000003</v>
      </c>
      <c r="EF9">
        <v>64.825999999999993</v>
      </c>
      <c r="EG9">
        <v>90.912999999999997</v>
      </c>
      <c r="EH9">
        <v>15.522</v>
      </c>
      <c r="EI9">
        <v>21.521999999999998</v>
      </c>
      <c r="EJ9">
        <v>69.435000000000002</v>
      </c>
      <c r="EK9">
        <v>80.695999999999998</v>
      </c>
      <c r="EL9">
        <v>58.347999999999999</v>
      </c>
      <c r="EM9">
        <v>8.7829999999999995</v>
      </c>
      <c r="EN9">
        <v>23.216999999999999</v>
      </c>
      <c r="EO9">
        <v>117.13</v>
      </c>
      <c r="EP9">
        <v>12</v>
      </c>
      <c r="EQ9">
        <v>25.434999999999999</v>
      </c>
      <c r="ER9">
        <v>37.435000000000002</v>
      </c>
      <c r="ES9">
        <v>42.783000000000001</v>
      </c>
      <c r="ET9">
        <v>72.256</v>
      </c>
      <c r="EU9">
        <v>97.825999999999993</v>
      </c>
      <c r="EV9">
        <v>9.0429999999999993</v>
      </c>
      <c r="EW9">
        <v>10.87</v>
      </c>
      <c r="EX9">
        <v>20.763999999999999</v>
      </c>
      <c r="EY9">
        <v>16.173999999999999</v>
      </c>
      <c r="EZ9">
        <v>5.1740000000000004</v>
      </c>
      <c r="FA9">
        <v>12.304</v>
      </c>
      <c r="FB9">
        <v>10.651999999999999</v>
      </c>
      <c r="FC9">
        <v>2.1739999999999999</v>
      </c>
      <c r="FD9">
        <v>24.783000000000001</v>
      </c>
      <c r="FE9">
        <v>8.4779999999999998</v>
      </c>
      <c r="FF9">
        <v>49.649000000000001</v>
      </c>
      <c r="FG9">
        <v>23.504999999999999</v>
      </c>
      <c r="FH9">
        <v>43.853999999999999</v>
      </c>
      <c r="FI9">
        <v>47.341999999999999</v>
      </c>
      <c r="FJ9">
        <v>22.696000000000002</v>
      </c>
      <c r="FK9">
        <v>78.73</v>
      </c>
      <c r="FL9">
        <v>3.5739999999999998</v>
      </c>
      <c r="FM9">
        <v>3.177</v>
      </c>
      <c r="FN9">
        <v>0.14399999999999999</v>
      </c>
      <c r="FO9">
        <v>3.5089999999999999</v>
      </c>
      <c r="FP9">
        <v>0.13300000000000001</v>
      </c>
      <c r="FQ9">
        <v>2.8109999999999999</v>
      </c>
      <c r="FR9">
        <v>0.156</v>
      </c>
      <c r="FS9">
        <v>4.9130000000000003</v>
      </c>
      <c r="FT9">
        <v>32.826000000000001</v>
      </c>
      <c r="FU9">
        <v>46.738999999999997</v>
      </c>
      <c r="FV9">
        <v>32.783000000000001</v>
      </c>
      <c r="FW9">
        <v>41.478000000000002</v>
      </c>
      <c r="FX9">
        <v>10.217000000000001</v>
      </c>
      <c r="FY9">
        <v>20.32</v>
      </c>
      <c r="FZ9">
        <v>21.689</v>
      </c>
      <c r="GA9">
        <v>9.7140000000000004</v>
      </c>
      <c r="GB9">
        <v>30.783999999999999</v>
      </c>
      <c r="GC9">
        <v>12.696</v>
      </c>
      <c r="GD9">
        <v>54.609000000000002</v>
      </c>
      <c r="GE9">
        <v>9.0429999999999993</v>
      </c>
      <c r="GF9">
        <v>284</v>
      </c>
      <c r="GG9">
        <v>137.65199999999999</v>
      </c>
      <c r="GH9">
        <v>30.390999999999998</v>
      </c>
      <c r="GI9">
        <v>34.347999999999999</v>
      </c>
      <c r="GJ9">
        <v>36.238999999999997</v>
      </c>
      <c r="GK9">
        <v>9.6959999999999997</v>
      </c>
      <c r="GL9">
        <v>28.228000000000002</v>
      </c>
      <c r="GM9">
        <v>2.9569999999999999</v>
      </c>
      <c r="GN9">
        <v>11.391</v>
      </c>
      <c r="GO9">
        <v>88.55</v>
      </c>
      <c r="GP9">
        <v>4.3040000000000003</v>
      </c>
      <c r="GQ9">
        <v>43.609000000000002</v>
      </c>
      <c r="GR9">
        <v>69.435000000000002</v>
      </c>
      <c r="GS9">
        <v>-1.4830000000000001</v>
      </c>
      <c r="GT9">
        <v>-74.522000000000006</v>
      </c>
      <c r="GU9">
        <v>-72.391000000000005</v>
      </c>
      <c r="GV9">
        <v>-0.78300000000000003</v>
      </c>
      <c r="GW9">
        <v>-16.739000000000001</v>
      </c>
      <c r="GX9">
        <v>-9.7390000000000008</v>
      </c>
      <c r="GY9">
        <v>-26.478000000000002</v>
      </c>
      <c r="GZ9">
        <v>-2.5649999999999999</v>
      </c>
      <c r="HA9">
        <v>-76.260999999999996</v>
      </c>
      <c r="HB9">
        <v>3.4780000000000002</v>
      </c>
      <c r="HC9">
        <v>-2</v>
      </c>
      <c r="HD9">
        <v>-0.44</v>
      </c>
      <c r="HE9">
        <v>-0.79600000000000004</v>
      </c>
      <c r="HF9">
        <v>-1.4350000000000001</v>
      </c>
      <c r="HG9">
        <v>-27.434999999999999</v>
      </c>
      <c r="HH9">
        <v>-28.87</v>
      </c>
      <c r="HI9">
        <v>1.87</v>
      </c>
      <c r="HJ9">
        <v>-4.4349999999999996</v>
      </c>
      <c r="HK9">
        <v>0.435</v>
      </c>
      <c r="HL9">
        <v>-2.6960000000000002</v>
      </c>
      <c r="HM9">
        <v>-1.7829999999999999</v>
      </c>
      <c r="HN9">
        <v>0.13</v>
      </c>
      <c r="HO9">
        <v>-1.087</v>
      </c>
      <c r="HP9">
        <v>1.609</v>
      </c>
      <c r="HQ9">
        <v>0.217</v>
      </c>
      <c r="HR9">
        <v>-11.696</v>
      </c>
      <c r="HS9">
        <v>0.56499999999999995</v>
      </c>
      <c r="HT9">
        <v>-0.65200000000000002</v>
      </c>
      <c r="HU9">
        <v>-8.6999999999999994E-2</v>
      </c>
      <c r="HV9">
        <v>-2.0870000000000002</v>
      </c>
      <c r="HW9">
        <v>-16.652000000000001</v>
      </c>
      <c r="HX9">
        <v>0.17399999999999999</v>
      </c>
      <c r="HY9">
        <v>0.87</v>
      </c>
      <c r="HZ9">
        <v>-1.2170000000000001</v>
      </c>
      <c r="IA9">
        <v>0.78300000000000003</v>
      </c>
      <c r="IB9">
        <v>0.217</v>
      </c>
      <c r="IC9">
        <v>0.78300000000000003</v>
      </c>
      <c r="ID9">
        <v>1.8260000000000001</v>
      </c>
      <c r="IE9">
        <v>0.435</v>
      </c>
      <c r="IF9">
        <v>1.1299999999999999</v>
      </c>
      <c r="IG9">
        <v>4.7050000000000001</v>
      </c>
      <c r="IH9">
        <v>-2.7919999999999998</v>
      </c>
      <c r="II9">
        <v>-4.1000000000000002E-2</v>
      </c>
      <c r="IJ9">
        <v>-0.60899999999999999</v>
      </c>
      <c r="IK9">
        <v>2.0870000000000002</v>
      </c>
      <c r="IL9">
        <v>0.60899999999999999</v>
      </c>
      <c r="IM9">
        <v>-3.3479999999999999</v>
      </c>
      <c r="IN9">
        <v>5</v>
      </c>
      <c r="IO9">
        <v>0.435</v>
      </c>
      <c r="IP9">
        <v>9.391</v>
      </c>
      <c r="IQ9">
        <v>2.0870000000000002</v>
      </c>
      <c r="IR9">
        <v>22</v>
      </c>
      <c r="IS9">
        <v>7.8259999999999996</v>
      </c>
      <c r="IT9">
        <v>3.2170000000000001</v>
      </c>
      <c r="IU9">
        <v>7.2169999999999996</v>
      </c>
      <c r="IV9">
        <v>1.7829999999999999</v>
      </c>
      <c r="IW9">
        <v>-0.73899999999999999</v>
      </c>
      <c r="IX9">
        <v>0</v>
      </c>
      <c r="IY9">
        <v>2.8260000000000001</v>
      </c>
      <c r="IZ9">
        <v>-1.2170000000000001</v>
      </c>
    </row>
    <row r="10" spans="1:260" x14ac:dyDescent="0.2">
      <c r="A10" t="s">
        <v>7</v>
      </c>
      <c r="B10" t="s">
        <v>284</v>
      </c>
      <c r="C10">
        <v>23</v>
      </c>
      <c r="D10">
        <v>35</v>
      </c>
      <c r="E10">
        <v>25.943999999999999</v>
      </c>
      <c r="F10">
        <v>109.792</v>
      </c>
      <c r="G10">
        <v>211.03</v>
      </c>
      <c r="H10">
        <v>1694.5219999999999</v>
      </c>
      <c r="I10">
        <v>1609.087</v>
      </c>
      <c r="J10">
        <v>14.087</v>
      </c>
      <c r="K10">
        <v>51.218000000000004</v>
      </c>
      <c r="L10">
        <v>221.34800000000001</v>
      </c>
      <c r="M10">
        <v>159</v>
      </c>
      <c r="N10">
        <v>380.34800000000001</v>
      </c>
      <c r="O10">
        <v>73.754000000000005</v>
      </c>
      <c r="P10">
        <v>66.510000000000005</v>
      </c>
      <c r="Q10">
        <v>83.838999999999999</v>
      </c>
      <c r="R10">
        <v>58.195999999999998</v>
      </c>
      <c r="S10">
        <v>7.3019999999999996</v>
      </c>
      <c r="T10">
        <v>55.695999999999998</v>
      </c>
      <c r="U10">
        <v>36.564999999999998</v>
      </c>
      <c r="V10">
        <v>72.688000000000002</v>
      </c>
      <c r="W10">
        <v>5885.6959999999999</v>
      </c>
      <c r="X10">
        <v>15.475</v>
      </c>
      <c r="Y10">
        <v>54.912999999999997</v>
      </c>
      <c r="Z10">
        <v>6.9260000000000002</v>
      </c>
      <c r="AA10">
        <v>66.391000000000005</v>
      </c>
      <c r="AB10">
        <v>5.7290000000000001</v>
      </c>
      <c r="AC10">
        <v>-1.772</v>
      </c>
      <c r="AD10">
        <v>1.4119999999999999</v>
      </c>
      <c r="AE10">
        <v>129.04300000000001</v>
      </c>
      <c r="AF10">
        <v>241.47800000000001</v>
      </c>
      <c r="AG10">
        <v>370.52199999999999</v>
      </c>
      <c r="AH10">
        <v>34.828000000000003</v>
      </c>
      <c r="AI10">
        <v>68.608999999999995</v>
      </c>
      <c r="AJ10">
        <v>86.87</v>
      </c>
      <c r="AK10">
        <v>15.087</v>
      </c>
      <c r="AL10">
        <v>21.260999999999999</v>
      </c>
      <c r="AM10">
        <v>65.652000000000001</v>
      </c>
      <c r="AN10">
        <v>83.216999999999999</v>
      </c>
      <c r="AO10">
        <v>59.826000000000001</v>
      </c>
      <c r="AP10">
        <v>10.087</v>
      </c>
      <c r="AQ10">
        <v>23.13</v>
      </c>
      <c r="AR10">
        <v>129.78299999999999</v>
      </c>
      <c r="AS10">
        <v>12.957000000000001</v>
      </c>
      <c r="AT10">
        <v>22.565000000000001</v>
      </c>
      <c r="AU10">
        <v>35.521999999999998</v>
      </c>
      <c r="AV10">
        <v>38.435000000000002</v>
      </c>
      <c r="AW10">
        <v>75.566000000000003</v>
      </c>
      <c r="AX10">
        <v>98.87</v>
      </c>
      <c r="AY10">
        <v>9.3480000000000008</v>
      </c>
      <c r="AZ10">
        <v>12.217000000000001</v>
      </c>
      <c r="BA10">
        <v>21.936</v>
      </c>
      <c r="BB10">
        <v>15.739000000000001</v>
      </c>
      <c r="BC10">
        <v>9.6959999999999997</v>
      </c>
      <c r="BD10">
        <v>29</v>
      </c>
      <c r="BE10">
        <v>7.6520000000000001</v>
      </c>
      <c r="BF10">
        <v>11.957000000000001</v>
      </c>
      <c r="BG10">
        <v>10.522</v>
      </c>
      <c r="BH10">
        <v>2.391</v>
      </c>
      <c r="BI10">
        <v>24.434999999999999</v>
      </c>
      <c r="BJ10">
        <v>9</v>
      </c>
      <c r="BK10">
        <v>48.932000000000002</v>
      </c>
      <c r="BL10">
        <v>21.468</v>
      </c>
      <c r="BM10">
        <v>40.359000000000002</v>
      </c>
      <c r="BN10">
        <v>43.872</v>
      </c>
      <c r="BO10">
        <v>22.303999999999998</v>
      </c>
      <c r="BP10">
        <v>9.9130000000000003</v>
      </c>
      <c r="BQ10">
        <v>25.439</v>
      </c>
      <c r="BR10">
        <v>78.998000000000005</v>
      </c>
      <c r="BS10">
        <v>0.871</v>
      </c>
      <c r="BT10">
        <v>3.2330000000000001</v>
      </c>
      <c r="BU10">
        <v>3.5999999999999997E-2</v>
      </c>
      <c r="BV10">
        <v>3.4910000000000001</v>
      </c>
      <c r="BW10">
        <v>0.124</v>
      </c>
      <c r="BX10">
        <v>2.9060000000000001</v>
      </c>
      <c r="BY10">
        <v>-7.5999999999999998E-2</v>
      </c>
      <c r="BZ10">
        <v>3.3039999999999998</v>
      </c>
      <c r="CA10">
        <v>33.652000000000001</v>
      </c>
      <c r="CB10">
        <v>45.304000000000002</v>
      </c>
      <c r="CC10">
        <v>32.435000000000002</v>
      </c>
      <c r="CD10">
        <v>36.826000000000001</v>
      </c>
      <c r="CE10">
        <v>13</v>
      </c>
      <c r="CF10">
        <v>19.93</v>
      </c>
      <c r="CG10">
        <v>23.146000000000001</v>
      </c>
      <c r="CH10">
        <v>8.7739999999999991</v>
      </c>
      <c r="CI10">
        <v>32.405999999999999</v>
      </c>
      <c r="CJ10">
        <v>12.342000000000001</v>
      </c>
      <c r="CK10">
        <v>12.042999999999999</v>
      </c>
      <c r="CL10">
        <v>32.130000000000003</v>
      </c>
      <c r="CM10">
        <v>59.738999999999997</v>
      </c>
      <c r="CN10">
        <v>11.260999999999999</v>
      </c>
      <c r="CO10">
        <v>293.17399999999998</v>
      </c>
      <c r="CP10">
        <v>134.304</v>
      </c>
      <c r="CQ10">
        <v>28.042999999999999</v>
      </c>
      <c r="CR10">
        <v>89.87</v>
      </c>
      <c r="CS10">
        <v>38.738999999999997</v>
      </c>
      <c r="CT10">
        <v>43.106000000000002</v>
      </c>
      <c r="CU10">
        <v>10.957000000000001</v>
      </c>
      <c r="CV10">
        <v>28.283000000000001</v>
      </c>
      <c r="CW10">
        <v>2.1739999999999999</v>
      </c>
      <c r="CX10">
        <v>17.609000000000002</v>
      </c>
      <c r="CY10">
        <v>14.913</v>
      </c>
      <c r="CZ10">
        <v>2.6960000000000002</v>
      </c>
      <c r="DA10">
        <v>10.130000000000001</v>
      </c>
      <c r="DB10">
        <v>92.275000000000006</v>
      </c>
      <c r="DC10">
        <v>8.7829999999999995</v>
      </c>
      <c r="DD10">
        <v>42.216999999999999</v>
      </c>
      <c r="DE10">
        <v>66.783000000000001</v>
      </c>
      <c r="DF10">
        <v>214.791</v>
      </c>
      <c r="DG10">
        <v>1605.3040000000001</v>
      </c>
      <c r="DH10">
        <v>1494.261</v>
      </c>
      <c r="DI10">
        <v>15.913</v>
      </c>
      <c r="DJ10">
        <v>213.21700000000001</v>
      </c>
      <c r="DK10">
        <v>143.08699999999999</v>
      </c>
      <c r="DL10">
        <v>356.30399999999997</v>
      </c>
      <c r="DM10">
        <v>73.093000000000004</v>
      </c>
      <c r="DN10">
        <v>66.721000000000004</v>
      </c>
      <c r="DO10">
        <v>82.588999999999999</v>
      </c>
      <c r="DP10">
        <v>5.9640000000000004</v>
      </c>
      <c r="DQ10">
        <v>50.304000000000002</v>
      </c>
      <c r="DR10">
        <v>43.173999999999999</v>
      </c>
      <c r="DS10">
        <v>77.518000000000001</v>
      </c>
      <c r="DT10">
        <v>5964.87</v>
      </c>
      <c r="DU10">
        <v>16.741</v>
      </c>
      <c r="DV10">
        <v>57.216999999999999</v>
      </c>
      <c r="DW10">
        <v>6.2270000000000003</v>
      </c>
      <c r="DX10">
        <v>68.435000000000002</v>
      </c>
      <c r="DY10">
        <v>5.2060000000000004</v>
      </c>
      <c r="DZ10">
        <v>1.593</v>
      </c>
      <c r="EA10">
        <v>1.403</v>
      </c>
      <c r="EB10">
        <v>128.95699999999999</v>
      </c>
      <c r="EC10">
        <v>218.82599999999999</v>
      </c>
      <c r="ED10">
        <v>347.78300000000002</v>
      </c>
      <c r="EE10">
        <v>37.08</v>
      </c>
      <c r="EF10">
        <v>66.522000000000006</v>
      </c>
      <c r="EG10">
        <v>90.783000000000001</v>
      </c>
      <c r="EH10">
        <v>15.260999999999999</v>
      </c>
      <c r="EI10">
        <v>22.609000000000002</v>
      </c>
      <c r="EJ10">
        <v>68.13</v>
      </c>
      <c r="EK10">
        <v>80.912999999999997</v>
      </c>
      <c r="EL10">
        <v>59.912999999999997</v>
      </c>
      <c r="EM10">
        <v>8.3040000000000003</v>
      </c>
      <c r="EN10">
        <v>22.087</v>
      </c>
      <c r="EO10">
        <v>114.913</v>
      </c>
      <c r="EP10">
        <v>11.87</v>
      </c>
      <c r="EQ10">
        <v>24.434999999999999</v>
      </c>
      <c r="ER10">
        <v>36.304000000000002</v>
      </c>
      <c r="ES10">
        <v>40.173999999999999</v>
      </c>
      <c r="ET10">
        <v>74.566999999999993</v>
      </c>
      <c r="EU10">
        <v>93</v>
      </c>
      <c r="EV10">
        <v>9.0429999999999993</v>
      </c>
      <c r="EW10">
        <v>11.826000000000001</v>
      </c>
      <c r="EX10">
        <v>23.509</v>
      </c>
      <c r="EY10">
        <v>14.348000000000001</v>
      </c>
      <c r="EZ10">
        <v>6.2610000000000001</v>
      </c>
      <c r="FA10">
        <v>12.957000000000001</v>
      </c>
      <c r="FB10">
        <v>10.260999999999999</v>
      </c>
      <c r="FC10">
        <v>2.4780000000000002</v>
      </c>
      <c r="FD10">
        <v>24.826000000000001</v>
      </c>
      <c r="FE10">
        <v>9.7390000000000008</v>
      </c>
      <c r="FF10">
        <v>52.189</v>
      </c>
      <c r="FG10">
        <v>25.756</v>
      </c>
      <c r="FH10">
        <v>46.154000000000003</v>
      </c>
      <c r="FI10">
        <v>49.351999999999997</v>
      </c>
      <c r="FJ10">
        <v>22.652000000000001</v>
      </c>
      <c r="FK10">
        <v>81.251999999999995</v>
      </c>
      <c r="FL10">
        <v>4.2690000000000001</v>
      </c>
      <c r="FM10">
        <v>3.2669999999999999</v>
      </c>
      <c r="FN10">
        <v>0.17199999999999999</v>
      </c>
      <c r="FO10">
        <v>3.589</v>
      </c>
      <c r="FP10">
        <v>0.16300000000000001</v>
      </c>
      <c r="FQ10">
        <v>2.9169999999999998</v>
      </c>
      <c r="FR10">
        <v>0.18099999999999999</v>
      </c>
      <c r="FS10">
        <v>3.9129999999999998</v>
      </c>
      <c r="FT10">
        <v>32.695999999999998</v>
      </c>
      <c r="FU10">
        <v>51.390999999999998</v>
      </c>
      <c r="FV10">
        <v>35.042999999999999</v>
      </c>
      <c r="FW10">
        <v>39.869999999999997</v>
      </c>
      <c r="FX10">
        <v>13.087</v>
      </c>
      <c r="FY10">
        <v>20.352</v>
      </c>
      <c r="FZ10">
        <v>23.972000000000001</v>
      </c>
      <c r="GA10">
        <v>10.06</v>
      </c>
      <c r="GB10">
        <v>30.326000000000001</v>
      </c>
      <c r="GC10">
        <v>12.641999999999999</v>
      </c>
      <c r="GD10">
        <v>52.087000000000003</v>
      </c>
      <c r="GE10">
        <v>8.8699999999999992</v>
      </c>
      <c r="GF10">
        <v>299.65199999999999</v>
      </c>
      <c r="GG10">
        <v>139.87</v>
      </c>
      <c r="GH10">
        <v>32.173999999999999</v>
      </c>
      <c r="GI10">
        <v>33.478000000000002</v>
      </c>
      <c r="GJ10">
        <v>37.305999999999997</v>
      </c>
      <c r="GK10">
        <v>9.609</v>
      </c>
      <c r="GL10">
        <v>28.701000000000001</v>
      </c>
      <c r="GM10">
        <v>3</v>
      </c>
      <c r="GN10">
        <v>10.348000000000001</v>
      </c>
      <c r="GO10">
        <v>87.814999999999998</v>
      </c>
      <c r="GP10">
        <v>6.609</v>
      </c>
      <c r="GQ10">
        <v>44.957000000000001</v>
      </c>
      <c r="GR10">
        <v>69.783000000000001</v>
      </c>
      <c r="GS10">
        <v>-3.7610000000000001</v>
      </c>
      <c r="GT10">
        <v>89.216999999999999</v>
      </c>
      <c r="GU10">
        <v>114.82599999999999</v>
      </c>
      <c r="GV10">
        <v>-1.8260000000000001</v>
      </c>
      <c r="GW10">
        <v>8.1300000000000008</v>
      </c>
      <c r="GX10">
        <v>15.913</v>
      </c>
      <c r="GY10">
        <v>24.042999999999999</v>
      </c>
      <c r="GZ10">
        <v>5.391</v>
      </c>
      <c r="HA10">
        <v>-79.174000000000007</v>
      </c>
      <c r="HB10">
        <v>-2.3039999999999998</v>
      </c>
      <c r="HC10">
        <v>-2.0430000000000001</v>
      </c>
      <c r="HD10">
        <v>-3.3650000000000002</v>
      </c>
      <c r="HE10">
        <v>8.9999999999999993E-3</v>
      </c>
      <c r="HF10">
        <v>8.6999999999999994E-2</v>
      </c>
      <c r="HG10">
        <v>22.652000000000001</v>
      </c>
      <c r="HH10">
        <v>22.739000000000001</v>
      </c>
      <c r="HI10">
        <v>2.0870000000000002</v>
      </c>
      <c r="HJ10">
        <v>-3.9129999999999998</v>
      </c>
      <c r="HK10">
        <v>-0.17399999999999999</v>
      </c>
      <c r="HL10">
        <v>-1.3480000000000001</v>
      </c>
      <c r="HM10">
        <v>-2.4780000000000002</v>
      </c>
      <c r="HN10">
        <v>2.3039999999999998</v>
      </c>
      <c r="HO10">
        <v>-8.6999999999999994E-2</v>
      </c>
      <c r="HP10">
        <v>1.7829999999999999</v>
      </c>
      <c r="HQ10">
        <v>1.0429999999999999</v>
      </c>
      <c r="HR10">
        <v>14.87</v>
      </c>
      <c r="HS10">
        <v>1.087</v>
      </c>
      <c r="HT10">
        <v>-1.87</v>
      </c>
      <c r="HU10">
        <v>-0.78300000000000003</v>
      </c>
      <c r="HV10">
        <v>-1.7390000000000001</v>
      </c>
      <c r="HW10">
        <v>5.87</v>
      </c>
      <c r="HX10">
        <v>0.30399999999999999</v>
      </c>
      <c r="HY10">
        <v>0.39100000000000001</v>
      </c>
      <c r="HZ10">
        <v>1.391</v>
      </c>
      <c r="IA10">
        <v>3.4350000000000001</v>
      </c>
      <c r="IB10">
        <v>-1</v>
      </c>
      <c r="IC10">
        <v>0.26100000000000001</v>
      </c>
      <c r="ID10">
        <v>-0.39100000000000001</v>
      </c>
      <c r="IE10">
        <v>-0.73899999999999999</v>
      </c>
      <c r="IF10">
        <v>-0.34799999999999998</v>
      </c>
      <c r="IG10">
        <v>-2.254</v>
      </c>
      <c r="IH10">
        <v>-3.3980000000000001</v>
      </c>
      <c r="II10">
        <v>-3.4000000000000002E-2</v>
      </c>
      <c r="IJ10">
        <v>-0.60899999999999999</v>
      </c>
      <c r="IK10">
        <v>0.95699999999999996</v>
      </c>
      <c r="IL10">
        <v>-6.0869999999999997</v>
      </c>
      <c r="IM10">
        <v>-2.609</v>
      </c>
      <c r="IN10">
        <v>-3.0430000000000001</v>
      </c>
      <c r="IO10">
        <v>-8.6999999999999994E-2</v>
      </c>
      <c r="IP10">
        <v>7.6520000000000001</v>
      </c>
      <c r="IQ10">
        <v>2.391</v>
      </c>
      <c r="IR10">
        <v>-6.4779999999999998</v>
      </c>
      <c r="IS10">
        <v>-5.5650000000000004</v>
      </c>
      <c r="IT10">
        <v>-4.13</v>
      </c>
      <c r="IU10">
        <v>5.2610000000000001</v>
      </c>
      <c r="IV10">
        <v>1.3480000000000001</v>
      </c>
      <c r="IW10">
        <v>-0.82599999999999996</v>
      </c>
      <c r="IX10">
        <v>2.1739999999999999</v>
      </c>
      <c r="IY10">
        <v>-2.7389999999999999</v>
      </c>
      <c r="IZ10">
        <v>-3</v>
      </c>
    </row>
    <row r="11" spans="1:260" x14ac:dyDescent="0.2">
      <c r="A11" t="s">
        <v>2</v>
      </c>
      <c r="B11" t="s">
        <v>279</v>
      </c>
      <c r="C11">
        <v>25</v>
      </c>
      <c r="D11">
        <v>34</v>
      </c>
      <c r="E11">
        <v>24.981000000000002</v>
      </c>
      <c r="F11">
        <v>90.966999999999999</v>
      </c>
      <c r="G11">
        <v>210.256</v>
      </c>
      <c r="H11">
        <v>1691.6</v>
      </c>
      <c r="I11">
        <v>1534.2</v>
      </c>
      <c r="J11">
        <v>18.64</v>
      </c>
      <c r="K11">
        <v>52.067999999999998</v>
      </c>
      <c r="L11">
        <v>210.32</v>
      </c>
      <c r="M11">
        <v>149.63999999999999</v>
      </c>
      <c r="N11">
        <v>359.96</v>
      </c>
      <c r="O11">
        <v>74.507999999999996</v>
      </c>
      <c r="P11">
        <v>68.391000000000005</v>
      </c>
      <c r="Q11">
        <v>83.105999999999995</v>
      </c>
      <c r="R11">
        <v>58.429000000000002</v>
      </c>
      <c r="S11">
        <v>5.4470000000000001</v>
      </c>
      <c r="T11">
        <v>53.92</v>
      </c>
      <c r="U11">
        <v>35.880000000000003</v>
      </c>
      <c r="V11">
        <v>75.441999999999993</v>
      </c>
      <c r="W11">
        <v>5927.4</v>
      </c>
      <c r="X11">
        <v>16.466999999999999</v>
      </c>
      <c r="Y11">
        <v>54.48</v>
      </c>
      <c r="Z11">
        <v>6.6070000000000002</v>
      </c>
      <c r="AA11">
        <v>62.32</v>
      </c>
      <c r="AB11">
        <v>5.7759999999999998</v>
      </c>
      <c r="AC11">
        <v>1.6519999999999999</v>
      </c>
      <c r="AD11">
        <v>2.266</v>
      </c>
      <c r="AE11">
        <v>131.68</v>
      </c>
      <c r="AF11">
        <v>223.72</v>
      </c>
      <c r="AG11">
        <v>355.4</v>
      </c>
      <c r="AH11">
        <v>37.051000000000002</v>
      </c>
      <c r="AI11">
        <v>65.959999999999994</v>
      </c>
      <c r="AJ11">
        <v>90.84</v>
      </c>
      <c r="AK11">
        <v>15.16</v>
      </c>
      <c r="AL11">
        <v>22.12</v>
      </c>
      <c r="AM11">
        <v>68.72</v>
      </c>
      <c r="AN11">
        <v>82.04</v>
      </c>
      <c r="AO11">
        <v>59.44</v>
      </c>
      <c r="AP11">
        <v>9.8800000000000008</v>
      </c>
      <c r="AQ11">
        <v>22.68</v>
      </c>
      <c r="AR11">
        <v>120.64</v>
      </c>
      <c r="AS11">
        <v>11.6</v>
      </c>
      <c r="AT11">
        <v>25.12</v>
      </c>
      <c r="AU11">
        <v>36.72</v>
      </c>
      <c r="AV11">
        <v>39.64</v>
      </c>
      <c r="AW11">
        <v>75.882999999999996</v>
      </c>
      <c r="AX11">
        <v>91.04</v>
      </c>
      <c r="AY11">
        <v>8.44</v>
      </c>
      <c r="AZ11">
        <v>12.84</v>
      </c>
      <c r="BA11">
        <v>23.812999999999999</v>
      </c>
      <c r="BB11">
        <v>15.28</v>
      </c>
      <c r="BC11">
        <v>6.28</v>
      </c>
      <c r="BD11">
        <v>27</v>
      </c>
      <c r="BE11">
        <v>7.92</v>
      </c>
      <c r="BF11">
        <v>13.24</v>
      </c>
      <c r="BG11">
        <v>11</v>
      </c>
      <c r="BH11">
        <v>1.84</v>
      </c>
      <c r="BI11">
        <v>26.84</v>
      </c>
      <c r="BJ11">
        <v>9.36</v>
      </c>
      <c r="BK11">
        <v>49.329000000000001</v>
      </c>
      <c r="BL11">
        <v>24.555</v>
      </c>
      <c r="BM11">
        <v>44.954999999999998</v>
      </c>
      <c r="BN11">
        <v>49.777000000000001</v>
      </c>
      <c r="BO11">
        <v>24.04</v>
      </c>
      <c r="BP11">
        <v>10.44</v>
      </c>
      <c r="BQ11">
        <v>24.138000000000002</v>
      </c>
      <c r="BR11">
        <v>88.491</v>
      </c>
      <c r="BS11">
        <v>0.109</v>
      </c>
      <c r="BT11">
        <v>3.2970000000000002</v>
      </c>
      <c r="BU11">
        <v>4.0000000000000001E-3</v>
      </c>
      <c r="BV11">
        <v>3.552</v>
      </c>
      <c r="BW11">
        <v>-6.4000000000000001E-2</v>
      </c>
      <c r="BX11">
        <v>2.9489999999999998</v>
      </c>
      <c r="BY11">
        <v>9.7000000000000003E-2</v>
      </c>
      <c r="BZ11">
        <v>5.36</v>
      </c>
      <c r="CA11">
        <v>36.04</v>
      </c>
      <c r="CB11">
        <v>49.04</v>
      </c>
      <c r="CC11">
        <v>33.6</v>
      </c>
      <c r="CD11">
        <v>44.84</v>
      </c>
      <c r="CE11">
        <v>12</v>
      </c>
      <c r="CF11">
        <v>21.823</v>
      </c>
      <c r="CG11">
        <v>23.515999999999998</v>
      </c>
      <c r="CH11">
        <v>9.4710000000000001</v>
      </c>
      <c r="CI11">
        <v>32.822000000000003</v>
      </c>
      <c r="CJ11">
        <v>13.538</v>
      </c>
      <c r="CK11">
        <v>9.52</v>
      </c>
      <c r="CL11">
        <v>21.428999999999998</v>
      </c>
      <c r="CM11">
        <v>60.36</v>
      </c>
      <c r="CN11">
        <v>11.16</v>
      </c>
      <c r="CO11">
        <v>281.12</v>
      </c>
      <c r="CP11">
        <v>129.4</v>
      </c>
      <c r="CQ11">
        <v>26.76</v>
      </c>
      <c r="CR11">
        <v>96</v>
      </c>
      <c r="CS11">
        <v>38.56</v>
      </c>
      <c r="CT11">
        <v>40.167000000000002</v>
      </c>
      <c r="CU11">
        <v>10.72</v>
      </c>
      <c r="CV11">
        <v>27.800999999999998</v>
      </c>
      <c r="CW11">
        <v>2.04</v>
      </c>
      <c r="CX11">
        <v>18.88</v>
      </c>
      <c r="CY11">
        <v>18.88</v>
      </c>
      <c r="CZ11">
        <v>0</v>
      </c>
      <c r="DA11">
        <v>9.56</v>
      </c>
      <c r="DB11">
        <v>93.724000000000004</v>
      </c>
      <c r="DC11">
        <v>7.64</v>
      </c>
      <c r="DD11">
        <v>40.28</v>
      </c>
      <c r="DE11">
        <v>70.88</v>
      </c>
      <c r="DF11">
        <v>191.44399999999999</v>
      </c>
      <c r="DG11">
        <v>1608.44</v>
      </c>
      <c r="DH11">
        <v>1507.56</v>
      </c>
      <c r="DI11">
        <v>11.36</v>
      </c>
      <c r="DJ11">
        <v>206.52</v>
      </c>
      <c r="DK11">
        <v>135.52000000000001</v>
      </c>
      <c r="DL11">
        <v>342.04</v>
      </c>
      <c r="DM11">
        <v>73.183999999999997</v>
      </c>
      <c r="DN11">
        <v>68.022000000000006</v>
      </c>
      <c r="DO11">
        <v>81.051000000000002</v>
      </c>
      <c r="DP11">
        <v>5.6669999999999998</v>
      </c>
      <c r="DQ11">
        <v>47.56</v>
      </c>
      <c r="DR11">
        <v>39.880000000000003</v>
      </c>
      <c r="DS11">
        <v>73.960999999999999</v>
      </c>
      <c r="DT11">
        <v>5598.28</v>
      </c>
      <c r="DU11">
        <v>16.367000000000001</v>
      </c>
      <c r="DV11">
        <v>56.84</v>
      </c>
      <c r="DW11">
        <v>6.0179999999999998</v>
      </c>
      <c r="DX11">
        <v>65.64</v>
      </c>
      <c r="DY11">
        <v>5.2110000000000003</v>
      </c>
      <c r="DZ11">
        <v>-2.1589999999999998</v>
      </c>
      <c r="EA11">
        <v>-0.64400000000000002</v>
      </c>
      <c r="EB11">
        <v>127.2</v>
      </c>
      <c r="EC11">
        <v>206.64</v>
      </c>
      <c r="ED11">
        <v>333.84</v>
      </c>
      <c r="EE11">
        <v>38.101999999999997</v>
      </c>
      <c r="EF11">
        <v>62.52</v>
      </c>
      <c r="EG11">
        <v>82.44</v>
      </c>
      <c r="EH11">
        <v>12.52</v>
      </c>
      <c r="EI11">
        <v>20.52</v>
      </c>
      <c r="EJ11">
        <v>61.92</v>
      </c>
      <c r="EK11">
        <v>77.8</v>
      </c>
      <c r="EL11">
        <v>54.04</v>
      </c>
      <c r="EM11">
        <v>10.08</v>
      </c>
      <c r="EN11">
        <v>21.8</v>
      </c>
      <c r="EO11">
        <v>106.56</v>
      </c>
      <c r="EP11">
        <v>10.96</v>
      </c>
      <c r="EQ11">
        <v>25</v>
      </c>
      <c r="ER11">
        <v>35.96</v>
      </c>
      <c r="ES11">
        <v>40.32</v>
      </c>
      <c r="ET11">
        <v>74.405000000000001</v>
      </c>
      <c r="EU11">
        <v>92.44</v>
      </c>
      <c r="EV11">
        <v>9.8000000000000007</v>
      </c>
      <c r="EW11">
        <v>10.8</v>
      </c>
      <c r="EX11">
        <v>22.707999999999998</v>
      </c>
      <c r="EY11">
        <v>14.72</v>
      </c>
      <c r="EZ11">
        <v>5.72</v>
      </c>
      <c r="FA11">
        <v>11.04</v>
      </c>
      <c r="FB11">
        <v>9.76</v>
      </c>
      <c r="FC11">
        <v>2.2000000000000002</v>
      </c>
      <c r="FD11">
        <v>22.16</v>
      </c>
      <c r="FE11">
        <v>8</v>
      </c>
      <c r="FF11">
        <v>49.819000000000003</v>
      </c>
      <c r="FG11">
        <v>23.213000000000001</v>
      </c>
      <c r="FH11">
        <v>43.734000000000002</v>
      </c>
      <c r="FI11">
        <v>46.594000000000001</v>
      </c>
      <c r="FJ11">
        <v>20.56</v>
      </c>
      <c r="FK11">
        <v>70.885000000000005</v>
      </c>
      <c r="FL11">
        <v>2.915</v>
      </c>
      <c r="FM11">
        <v>3.1989999999999998</v>
      </c>
      <c r="FN11">
        <v>0.13200000000000001</v>
      </c>
      <c r="FO11">
        <v>3.4390000000000001</v>
      </c>
      <c r="FP11">
        <v>7.6999999999999999E-2</v>
      </c>
      <c r="FQ11">
        <v>2.8849999999999998</v>
      </c>
      <c r="FR11">
        <v>0.20300000000000001</v>
      </c>
      <c r="FS11">
        <v>2.3199999999999998</v>
      </c>
      <c r="FT11">
        <v>33.159999999999997</v>
      </c>
      <c r="FU11">
        <v>40.520000000000003</v>
      </c>
      <c r="FV11">
        <v>26.12</v>
      </c>
      <c r="FW11">
        <v>38.96</v>
      </c>
      <c r="FX11">
        <v>10.92</v>
      </c>
      <c r="FY11">
        <v>19.265000000000001</v>
      </c>
      <c r="FZ11">
        <v>20.38</v>
      </c>
      <c r="GA11">
        <v>7.5149999999999997</v>
      </c>
      <c r="GB11">
        <v>28.273</v>
      </c>
      <c r="GC11">
        <v>10.351000000000001</v>
      </c>
      <c r="GD11">
        <v>66.08</v>
      </c>
      <c r="GE11">
        <v>9.68</v>
      </c>
      <c r="GF11">
        <v>302.27999999999997</v>
      </c>
      <c r="GG11">
        <v>146.56</v>
      </c>
      <c r="GH11">
        <v>29.64</v>
      </c>
      <c r="GI11">
        <v>39.28</v>
      </c>
      <c r="GJ11">
        <v>40.798000000000002</v>
      </c>
      <c r="GK11">
        <v>11.16</v>
      </c>
      <c r="GL11">
        <v>28.411000000000001</v>
      </c>
      <c r="GM11">
        <v>3.68</v>
      </c>
      <c r="GN11">
        <v>10.84</v>
      </c>
      <c r="GO11">
        <v>90.406000000000006</v>
      </c>
      <c r="GP11">
        <v>5.72</v>
      </c>
      <c r="GQ11">
        <v>41</v>
      </c>
      <c r="GR11">
        <v>70.040000000000006</v>
      </c>
      <c r="GS11">
        <v>18.812000000000001</v>
      </c>
      <c r="GT11">
        <v>83.16</v>
      </c>
      <c r="GU11">
        <v>26.64</v>
      </c>
      <c r="GV11">
        <v>7.28</v>
      </c>
      <c r="GW11">
        <v>3.8</v>
      </c>
      <c r="GX11">
        <v>14.12</v>
      </c>
      <c r="GY11">
        <v>17.920000000000002</v>
      </c>
      <c r="GZ11">
        <v>6.36</v>
      </c>
      <c r="HA11">
        <v>329.12</v>
      </c>
      <c r="HB11">
        <v>-2.36</v>
      </c>
      <c r="HC11">
        <v>-3.32</v>
      </c>
      <c r="HD11">
        <v>3.8109999999999999</v>
      </c>
      <c r="HE11">
        <v>2.91</v>
      </c>
      <c r="HF11">
        <v>4.4800000000000004</v>
      </c>
      <c r="HG11">
        <v>17.079999999999998</v>
      </c>
      <c r="HH11">
        <v>21.56</v>
      </c>
      <c r="HI11">
        <v>3.44</v>
      </c>
      <c r="HJ11">
        <v>8.4</v>
      </c>
      <c r="HK11">
        <v>2.64</v>
      </c>
      <c r="HL11">
        <v>1.6</v>
      </c>
      <c r="HM11">
        <v>6.8</v>
      </c>
      <c r="HN11">
        <v>4.24</v>
      </c>
      <c r="HO11">
        <v>5.4</v>
      </c>
      <c r="HP11">
        <v>-0.2</v>
      </c>
      <c r="HQ11">
        <v>0.88</v>
      </c>
      <c r="HR11">
        <v>14.08</v>
      </c>
      <c r="HS11">
        <v>0.64</v>
      </c>
      <c r="HT11">
        <v>0.12</v>
      </c>
      <c r="HU11">
        <v>0.76</v>
      </c>
      <c r="HV11">
        <v>-0.68</v>
      </c>
      <c r="HW11">
        <v>-1.4</v>
      </c>
      <c r="HX11">
        <v>-1.36</v>
      </c>
      <c r="HY11">
        <v>2.04</v>
      </c>
      <c r="HZ11">
        <v>0.56000000000000005</v>
      </c>
      <c r="IA11">
        <v>0.56000000000000005</v>
      </c>
      <c r="IB11">
        <v>2.2000000000000002</v>
      </c>
      <c r="IC11">
        <v>1.24</v>
      </c>
      <c r="ID11">
        <v>4.68</v>
      </c>
      <c r="IE11">
        <v>1.36</v>
      </c>
      <c r="IF11">
        <v>3.48</v>
      </c>
      <c r="IG11">
        <v>17.606000000000002</v>
      </c>
      <c r="IH11">
        <v>-2.806</v>
      </c>
      <c r="II11">
        <v>9.8000000000000004E-2</v>
      </c>
      <c r="IJ11">
        <v>3.04</v>
      </c>
      <c r="IK11">
        <v>2.88</v>
      </c>
      <c r="IL11">
        <v>8.52</v>
      </c>
      <c r="IM11">
        <v>7.48</v>
      </c>
      <c r="IN11">
        <v>5.88</v>
      </c>
      <c r="IO11">
        <v>1.08</v>
      </c>
      <c r="IP11">
        <v>-5.72</v>
      </c>
      <c r="IQ11">
        <v>1.48</v>
      </c>
      <c r="IR11">
        <v>-21.16</v>
      </c>
      <c r="IS11">
        <v>-17.16</v>
      </c>
      <c r="IT11">
        <v>-2.88</v>
      </c>
      <c r="IU11">
        <v>-0.72</v>
      </c>
      <c r="IV11">
        <v>-0.44</v>
      </c>
      <c r="IW11">
        <v>-1.64</v>
      </c>
      <c r="IX11">
        <v>1.92</v>
      </c>
      <c r="IY11">
        <v>-0.72</v>
      </c>
      <c r="IZ11">
        <v>0.84</v>
      </c>
    </row>
    <row r="12" spans="1:260" x14ac:dyDescent="0.2">
      <c r="A12" t="s">
        <v>11</v>
      </c>
      <c r="B12" t="s">
        <v>288</v>
      </c>
      <c r="C12">
        <v>23</v>
      </c>
      <c r="D12">
        <v>39</v>
      </c>
      <c r="E12">
        <v>24.295000000000002</v>
      </c>
      <c r="F12">
        <v>74.697999999999993</v>
      </c>
      <c r="G12">
        <v>192.774</v>
      </c>
      <c r="H12">
        <v>1575.087</v>
      </c>
      <c r="I12">
        <v>1484.261</v>
      </c>
      <c r="J12">
        <v>8.5649999999999995</v>
      </c>
      <c r="K12">
        <v>43.662999999999997</v>
      </c>
      <c r="L12">
        <v>207.52199999999999</v>
      </c>
      <c r="M12">
        <v>146.13</v>
      </c>
      <c r="N12">
        <v>353.65199999999999</v>
      </c>
      <c r="O12">
        <v>74.599999999999994</v>
      </c>
      <c r="P12">
        <v>68.95</v>
      </c>
      <c r="Q12">
        <v>82.623999999999995</v>
      </c>
      <c r="R12">
        <v>58.68</v>
      </c>
      <c r="S12">
        <v>5.8019999999999996</v>
      </c>
      <c r="T12">
        <v>45.304000000000002</v>
      </c>
      <c r="U12">
        <v>42.13</v>
      </c>
      <c r="V12">
        <v>71.302000000000007</v>
      </c>
      <c r="W12">
        <v>5473.348</v>
      </c>
      <c r="X12">
        <v>15.477</v>
      </c>
      <c r="Y12">
        <v>55.087000000000003</v>
      </c>
      <c r="Z12">
        <v>6.42</v>
      </c>
      <c r="AA12">
        <v>67.652000000000001</v>
      </c>
      <c r="AB12">
        <v>5.2279999999999998</v>
      </c>
      <c r="AC12">
        <v>-3.01</v>
      </c>
      <c r="AD12">
        <v>-2.1669999999999998</v>
      </c>
      <c r="AE12">
        <v>129.39099999999999</v>
      </c>
      <c r="AF12">
        <v>215.34800000000001</v>
      </c>
      <c r="AG12">
        <v>344.73899999999998</v>
      </c>
      <c r="AH12">
        <v>37.533000000000001</v>
      </c>
      <c r="AI12">
        <v>59.695999999999998</v>
      </c>
      <c r="AJ12">
        <v>87.608999999999995</v>
      </c>
      <c r="AK12">
        <v>12.913</v>
      </c>
      <c r="AL12">
        <v>23.5</v>
      </c>
      <c r="AM12">
        <v>64.590999999999994</v>
      </c>
      <c r="AN12">
        <v>78.454999999999998</v>
      </c>
      <c r="AO12">
        <v>56.817999999999998</v>
      </c>
      <c r="AP12">
        <v>8.8179999999999996</v>
      </c>
      <c r="AQ12">
        <v>21.818000000000001</v>
      </c>
      <c r="AR12">
        <v>117.273</v>
      </c>
      <c r="AS12">
        <v>12.651999999999999</v>
      </c>
      <c r="AT12">
        <v>24.216999999999999</v>
      </c>
      <c r="AU12">
        <v>36.869999999999997</v>
      </c>
      <c r="AV12">
        <v>42.591000000000001</v>
      </c>
      <c r="AW12">
        <v>74.28</v>
      </c>
      <c r="AX12">
        <v>88.435000000000002</v>
      </c>
      <c r="AY12">
        <v>8.9130000000000003</v>
      </c>
      <c r="AZ12">
        <v>9.6959999999999997</v>
      </c>
      <c r="BA12">
        <v>21.401</v>
      </c>
      <c r="BB12">
        <v>12.609</v>
      </c>
      <c r="BC12">
        <v>6.0869999999999997</v>
      </c>
      <c r="BD12">
        <v>25</v>
      </c>
      <c r="BE12">
        <v>7.0869999999999997</v>
      </c>
      <c r="BF12">
        <v>10.609</v>
      </c>
      <c r="BG12">
        <v>6.7389999999999999</v>
      </c>
      <c r="BH12">
        <v>1.5649999999999999</v>
      </c>
      <c r="BI12">
        <v>18.826000000000001</v>
      </c>
      <c r="BJ12">
        <v>7.4779999999999998</v>
      </c>
      <c r="BK12">
        <v>56.350999999999999</v>
      </c>
      <c r="BL12">
        <v>23.417000000000002</v>
      </c>
      <c r="BM12">
        <v>38.292000000000002</v>
      </c>
      <c r="BN12">
        <v>41.555</v>
      </c>
      <c r="BO12">
        <v>17.173999999999999</v>
      </c>
      <c r="BP12">
        <v>10.087</v>
      </c>
      <c r="BQ12">
        <v>22.844999999999999</v>
      </c>
      <c r="BR12">
        <v>64.837999999999994</v>
      </c>
      <c r="BS12">
        <v>5.2990000000000004</v>
      </c>
      <c r="BT12">
        <v>3.38</v>
      </c>
      <c r="BU12">
        <v>0.27600000000000002</v>
      </c>
      <c r="BV12">
        <v>3.6179999999999999</v>
      </c>
      <c r="BW12">
        <v>0.38200000000000001</v>
      </c>
      <c r="BX12">
        <v>3.0630000000000002</v>
      </c>
      <c r="BY12">
        <v>0.13600000000000001</v>
      </c>
      <c r="BZ12">
        <v>1.7390000000000001</v>
      </c>
      <c r="CA12">
        <v>26.87</v>
      </c>
      <c r="CB12">
        <v>41.783000000000001</v>
      </c>
      <c r="CC12">
        <v>27.545000000000002</v>
      </c>
      <c r="CD12">
        <v>34.182000000000002</v>
      </c>
      <c r="CE12">
        <v>9.7829999999999995</v>
      </c>
      <c r="CF12">
        <v>16.167999999999999</v>
      </c>
      <c r="CG12">
        <v>18.053000000000001</v>
      </c>
      <c r="CH12">
        <v>6.4909999999999997</v>
      </c>
      <c r="CI12">
        <v>26.952999999999999</v>
      </c>
      <c r="CJ12">
        <v>8.86</v>
      </c>
      <c r="CK12">
        <v>11.260999999999999</v>
      </c>
      <c r="CL12">
        <v>29.73</v>
      </c>
      <c r="CM12">
        <v>58.826000000000001</v>
      </c>
      <c r="CN12">
        <v>8.4350000000000005</v>
      </c>
      <c r="CO12">
        <v>290.13</v>
      </c>
      <c r="CP12">
        <v>154.21700000000001</v>
      </c>
      <c r="CQ12">
        <v>29.087</v>
      </c>
      <c r="CR12">
        <v>96.652000000000001</v>
      </c>
      <c r="CS12">
        <v>40.042999999999999</v>
      </c>
      <c r="CT12">
        <v>41.43</v>
      </c>
      <c r="CU12">
        <v>9.8699999999999992</v>
      </c>
      <c r="CV12">
        <v>24.646999999999998</v>
      </c>
      <c r="CW12">
        <v>4.6820000000000004</v>
      </c>
      <c r="CX12">
        <v>18.390999999999998</v>
      </c>
      <c r="CY12">
        <v>19.478000000000002</v>
      </c>
      <c r="CZ12">
        <v>-1.087</v>
      </c>
      <c r="DA12">
        <v>13.173999999999999</v>
      </c>
      <c r="DB12">
        <v>91.088999999999999</v>
      </c>
      <c r="DC12">
        <v>5.3040000000000003</v>
      </c>
      <c r="DD12">
        <v>39.347999999999999</v>
      </c>
      <c r="DE12">
        <v>70.087000000000003</v>
      </c>
      <c r="DF12">
        <v>230.57</v>
      </c>
      <c r="DG12">
        <v>1724.7829999999999</v>
      </c>
      <c r="DH12">
        <v>1545.13</v>
      </c>
      <c r="DI12">
        <v>21.434999999999999</v>
      </c>
      <c r="DJ12">
        <v>208.95699999999999</v>
      </c>
      <c r="DK12">
        <v>147.08699999999999</v>
      </c>
      <c r="DL12">
        <v>356.04300000000001</v>
      </c>
      <c r="DM12">
        <v>73.745000000000005</v>
      </c>
      <c r="DN12">
        <v>67.748999999999995</v>
      </c>
      <c r="DO12">
        <v>82.263999999999996</v>
      </c>
      <c r="DP12">
        <v>6.0519999999999996</v>
      </c>
      <c r="DQ12">
        <v>59.087000000000003</v>
      </c>
      <c r="DR12">
        <v>33.912999999999997</v>
      </c>
      <c r="DS12">
        <v>74.855999999999995</v>
      </c>
      <c r="DT12">
        <v>5923.87</v>
      </c>
      <c r="DU12">
        <v>16.638000000000002</v>
      </c>
      <c r="DV12">
        <v>51.216999999999999</v>
      </c>
      <c r="DW12">
        <v>6.952</v>
      </c>
      <c r="DX12">
        <v>59.478000000000002</v>
      </c>
      <c r="DY12">
        <v>5.9859999999999998</v>
      </c>
      <c r="DZ12">
        <v>4.43</v>
      </c>
      <c r="EA12">
        <v>3.036</v>
      </c>
      <c r="EB12">
        <v>134.739</v>
      </c>
      <c r="EC12">
        <v>219.04300000000001</v>
      </c>
      <c r="ED12">
        <v>353.78300000000002</v>
      </c>
      <c r="EE12">
        <v>38.085000000000001</v>
      </c>
      <c r="EF12">
        <v>67.739000000000004</v>
      </c>
      <c r="EG12">
        <v>92.435000000000002</v>
      </c>
      <c r="EH12">
        <v>19.173999999999999</v>
      </c>
      <c r="EI12">
        <v>23.773</v>
      </c>
      <c r="EJ12">
        <v>68.545000000000002</v>
      </c>
      <c r="EK12">
        <v>85.135999999999996</v>
      </c>
      <c r="EL12">
        <v>59.454999999999998</v>
      </c>
      <c r="EM12">
        <v>7.9089999999999998</v>
      </c>
      <c r="EN12">
        <v>23.591000000000001</v>
      </c>
      <c r="EO12">
        <v>117.318</v>
      </c>
      <c r="EP12">
        <v>13.13</v>
      </c>
      <c r="EQ12">
        <v>24.609000000000002</v>
      </c>
      <c r="ER12">
        <v>37.738999999999997</v>
      </c>
      <c r="ES12">
        <v>39.454999999999998</v>
      </c>
      <c r="ET12">
        <v>77.88</v>
      </c>
      <c r="EU12">
        <v>91.391000000000005</v>
      </c>
      <c r="EV12">
        <v>10.651999999999999</v>
      </c>
      <c r="EW12">
        <v>15.042999999999999</v>
      </c>
      <c r="EX12">
        <v>25.46</v>
      </c>
      <c r="EY12">
        <v>16.087</v>
      </c>
      <c r="EZ12">
        <v>8.1739999999999995</v>
      </c>
      <c r="FA12">
        <v>16.260999999999999</v>
      </c>
      <c r="FB12">
        <v>13.304</v>
      </c>
      <c r="FC12">
        <v>2.8260000000000001</v>
      </c>
      <c r="FD12">
        <v>31.478000000000002</v>
      </c>
      <c r="FE12">
        <v>11.304</v>
      </c>
      <c r="FF12">
        <v>51.656999999999996</v>
      </c>
      <c r="FG12">
        <v>27.52</v>
      </c>
      <c r="FH12">
        <v>50.036999999999999</v>
      </c>
      <c r="FI12">
        <v>53.274000000000001</v>
      </c>
      <c r="FJ12">
        <v>29.087</v>
      </c>
      <c r="FK12">
        <v>102.336</v>
      </c>
      <c r="FL12">
        <v>4.5270000000000001</v>
      </c>
      <c r="FM12">
        <v>3.2919999999999998</v>
      </c>
      <c r="FN12">
        <v>0.14599999999999999</v>
      </c>
      <c r="FO12">
        <v>3.5779999999999998</v>
      </c>
      <c r="FP12">
        <v>0.27200000000000002</v>
      </c>
      <c r="FQ12">
        <v>2.9289999999999998</v>
      </c>
      <c r="FR12">
        <v>-1.4999999999999999E-2</v>
      </c>
      <c r="FS12">
        <v>2.6520000000000001</v>
      </c>
      <c r="FT12">
        <v>43.957000000000001</v>
      </c>
      <c r="FU12">
        <v>64.260999999999996</v>
      </c>
      <c r="FV12">
        <v>43.363999999999997</v>
      </c>
      <c r="FW12">
        <v>49.863999999999997</v>
      </c>
      <c r="FX12">
        <v>17.173999999999999</v>
      </c>
      <c r="FY12">
        <v>26.053000000000001</v>
      </c>
      <c r="FZ12">
        <v>28.986000000000001</v>
      </c>
      <c r="GA12">
        <v>13.474</v>
      </c>
      <c r="GB12">
        <v>38.875999999999998</v>
      </c>
      <c r="GC12">
        <v>17.808</v>
      </c>
      <c r="GD12">
        <v>60.957000000000001</v>
      </c>
      <c r="GE12">
        <v>12.609</v>
      </c>
      <c r="GF12">
        <v>292.52199999999999</v>
      </c>
      <c r="GG12">
        <v>122.696</v>
      </c>
      <c r="GH12">
        <v>30.216999999999999</v>
      </c>
      <c r="GI12">
        <v>33.738999999999997</v>
      </c>
      <c r="GJ12">
        <v>35.002000000000002</v>
      </c>
      <c r="GK12">
        <v>8.3480000000000008</v>
      </c>
      <c r="GL12">
        <v>24.742000000000001</v>
      </c>
      <c r="GM12">
        <v>2.3180000000000001</v>
      </c>
      <c r="GN12">
        <v>6.609</v>
      </c>
      <c r="GO12">
        <v>85.525999999999996</v>
      </c>
      <c r="GP12">
        <v>6.6959999999999997</v>
      </c>
      <c r="GQ12">
        <v>43.304000000000002</v>
      </c>
      <c r="GR12">
        <v>70.564999999999998</v>
      </c>
      <c r="GS12">
        <v>-37.795999999999999</v>
      </c>
      <c r="GT12">
        <v>-149.696</v>
      </c>
      <c r="GU12">
        <v>-60.87</v>
      </c>
      <c r="GV12">
        <v>-12.87</v>
      </c>
      <c r="GW12">
        <v>-1.4350000000000001</v>
      </c>
      <c r="GX12">
        <v>-0.95699999999999996</v>
      </c>
      <c r="GY12">
        <v>-2.391</v>
      </c>
      <c r="GZ12">
        <v>-13.782999999999999</v>
      </c>
      <c r="HA12">
        <v>-450.52199999999999</v>
      </c>
      <c r="HB12">
        <v>3.87</v>
      </c>
      <c r="HC12">
        <v>8.1739999999999995</v>
      </c>
      <c r="HD12">
        <v>-7.4390000000000001</v>
      </c>
      <c r="HE12">
        <v>-5.2030000000000003</v>
      </c>
      <c r="HF12">
        <v>-5.3479999999999999</v>
      </c>
      <c r="HG12">
        <v>-3.6960000000000002</v>
      </c>
      <c r="HH12">
        <v>-9.0429999999999993</v>
      </c>
      <c r="HI12">
        <v>-8.0429999999999993</v>
      </c>
      <c r="HJ12">
        <v>-4.8259999999999996</v>
      </c>
      <c r="HK12">
        <v>-6.2610000000000001</v>
      </c>
      <c r="HL12">
        <v>-0.27300000000000002</v>
      </c>
      <c r="HM12">
        <v>-3.9550000000000001</v>
      </c>
      <c r="HN12">
        <v>-6.6820000000000004</v>
      </c>
      <c r="HO12">
        <v>-2.6360000000000001</v>
      </c>
      <c r="HP12">
        <v>0.90900000000000003</v>
      </c>
      <c r="HQ12">
        <v>-1.7729999999999999</v>
      </c>
      <c r="HR12">
        <v>-4.4999999999999998E-2</v>
      </c>
      <c r="HS12">
        <v>-0.47799999999999998</v>
      </c>
      <c r="HT12">
        <v>-0.39100000000000001</v>
      </c>
      <c r="HU12">
        <v>-0.87</v>
      </c>
      <c r="HV12">
        <v>3.1360000000000001</v>
      </c>
      <c r="HW12">
        <v>-2.9569999999999999</v>
      </c>
      <c r="HX12">
        <v>-1.7390000000000001</v>
      </c>
      <c r="HY12">
        <v>-5.3479999999999999</v>
      </c>
      <c r="HZ12">
        <v>-3.4780000000000002</v>
      </c>
      <c r="IA12">
        <v>-2.0870000000000002</v>
      </c>
      <c r="IB12">
        <v>-5.6520000000000001</v>
      </c>
      <c r="IC12">
        <v>-6.5650000000000004</v>
      </c>
      <c r="ID12">
        <v>-12.651999999999999</v>
      </c>
      <c r="IE12">
        <v>-3.8260000000000001</v>
      </c>
      <c r="IF12">
        <v>-11.913</v>
      </c>
      <c r="IG12">
        <v>-37.499000000000002</v>
      </c>
      <c r="IH12">
        <v>0.77100000000000002</v>
      </c>
      <c r="II12">
        <v>8.8999999999999996E-2</v>
      </c>
      <c r="IJ12">
        <v>-0.91300000000000003</v>
      </c>
      <c r="IK12">
        <v>-17.087</v>
      </c>
      <c r="IL12">
        <v>-22.478000000000002</v>
      </c>
      <c r="IM12">
        <v>-15.818</v>
      </c>
      <c r="IN12">
        <v>-15.682</v>
      </c>
      <c r="IO12">
        <v>-7.391</v>
      </c>
      <c r="IP12">
        <v>-2.13</v>
      </c>
      <c r="IQ12">
        <v>-4.1740000000000004</v>
      </c>
      <c r="IR12">
        <v>-2.391</v>
      </c>
      <c r="IS12">
        <v>31.521999999999998</v>
      </c>
      <c r="IT12">
        <v>-1.1299999999999999</v>
      </c>
      <c r="IU12">
        <v>6.3040000000000003</v>
      </c>
      <c r="IV12">
        <v>1.522</v>
      </c>
      <c r="IW12">
        <v>2.3639999999999999</v>
      </c>
      <c r="IX12">
        <v>-1.391</v>
      </c>
      <c r="IY12">
        <v>-3.9569999999999999</v>
      </c>
      <c r="IZ12">
        <v>-0.47799999999999998</v>
      </c>
    </row>
    <row r="13" spans="1:260" x14ac:dyDescent="0.2">
      <c r="A13" t="s">
        <v>15</v>
      </c>
      <c r="B13" t="s">
        <v>292</v>
      </c>
      <c r="C13">
        <v>23</v>
      </c>
      <c r="D13">
        <v>38</v>
      </c>
      <c r="E13">
        <v>25.628</v>
      </c>
      <c r="F13">
        <v>100.178</v>
      </c>
      <c r="G13">
        <v>200.965</v>
      </c>
      <c r="H13">
        <v>1644.652</v>
      </c>
      <c r="I13">
        <v>1577</v>
      </c>
      <c r="J13">
        <v>13.173999999999999</v>
      </c>
      <c r="K13">
        <v>50.411999999999999</v>
      </c>
      <c r="L13">
        <v>226.47800000000001</v>
      </c>
      <c r="M13">
        <v>137.91300000000001</v>
      </c>
      <c r="N13">
        <v>364.39100000000002</v>
      </c>
      <c r="O13">
        <v>72.64</v>
      </c>
      <c r="P13">
        <v>66.826999999999998</v>
      </c>
      <c r="Q13">
        <v>82.188000000000002</v>
      </c>
      <c r="R13">
        <v>62.152000000000001</v>
      </c>
      <c r="S13">
        <v>6.0949999999999998</v>
      </c>
      <c r="T13">
        <v>49</v>
      </c>
      <c r="U13">
        <v>37.869999999999997</v>
      </c>
      <c r="V13">
        <v>75.608000000000004</v>
      </c>
      <c r="W13">
        <v>5792.2169999999996</v>
      </c>
      <c r="X13">
        <v>15.896000000000001</v>
      </c>
      <c r="Y13">
        <v>56.216999999999999</v>
      </c>
      <c r="Z13">
        <v>6.4820000000000002</v>
      </c>
      <c r="AA13">
        <v>67.304000000000002</v>
      </c>
      <c r="AB13">
        <v>5.4139999999999997</v>
      </c>
      <c r="AC13">
        <v>1.63</v>
      </c>
      <c r="AD13">
        <v>2.2869999999999999</v>
      </c>
      <c r="AE13">
        <v>130.87</v>
      </c>
      <c r="AF13">
        <v>225.696</v>
      </c>
      <c r="AG13">
        <v>356.565</v>
      </c>
      <c r="AH13">
        <v>36.703000000000003</v>
      </c>
      <c r="AI13">
        <v>66.435000000000002</v>
      </c>
      <c r="AJ13">
        <v>91.391000000000005</v>
      </c>
      <c r="AK13">
        <v>15.913</v>
      </c>
      <c r="AL13">
        <v>24.087</v>
      </c>
      <c r="AM13">
        <v>67.347999999999999</v>
      </c>
      <c r="AN13">
        <v>85.739000000000004</v>
      </c>
      <c r="AO13">
        <v>62.435000000000002</v>
      </c>
      <c r="AP13">
        <v>6.6520000000000001</v>
      </c>
      <c r="AQ13">
        <v>25</v>
      </c>
      <c r="AR13">
        <v>109.696</v>
      </c>
      <c r="AS13">
        <v>10.042999999999999</v>
      </c>
      <c r="AT13">
        <v>23.783000000000001</v>
      </c>
      <c r="AU13">
        <v>33.826000000000001</v>
      </c>
      <c r="AV13">
        <v>36.347999999999999</v>
      </c>
      <c r="AW13">
        <v>76.674999999999997</v>
      </c>
      <c r="AX13">
        <v>104.60899999999999</v>
      </c>
      <c r="AY13">
        <v>9.9130000000000003</v>
      </c>
      <c r="AZ13">
        <v>12.478</v>
      </c>
      <c r="BA13">
        <v>25.466000000000001</v>
      </c>
      <c r="BB13">
        <v>15.260999999999999</v>
      </c>
      <c r="BC13">
        <v>6.0869999999999997</v>
      </c>
      <c r="BD13">
        <v>27</v>
      </c>
      <c r="BE13">
        <v>6.9569999999999999</v>
      </c>
      <c r="BF13">
        <v>11.042999999999999</v>
      </c>
      <c r="BG13">
        <v>9.7390000000000008</v>
      </c>
      <c r="BH13">
        <v>2.3479999999999999</v>
      </c>
      <c r="BI13">
        <v>23.087</v>
      </c>
      <c r="BJ13">
        <v>8</v>
      </c>
      <c r="BK13">
        <v>47.834000000000003</v>
      </c>
      <c r="BL13">
        <v>22.538</v>
      </c>
      <c r="BM13">
        <v>42.412999999999997</v>
      </c>
      <c r="BN13">
        <v>47.116</v>
      </c>
      <c r="BO13">
        <v>20.609000000000002</v>
      </c>
      <c r="BP13">
        <v>11.304</v>
      </c>
      <c r="BQ13">
        <v>26.922999999999998</v>
      </c>
      <c r="BR13">
        <v>77.381</v>
      </c>
      <c r="BS13">
        <v>-3.7290000000000001</v>
      </c>
      <c r="BT13">
        <v>3.3519999999999999</v>
      </c>
      <c r="BU13">
        <v>-0.16200000000000001</v>
      </c>
      <c r="BV13">
        <v>3.5920000000000001</v>
      </c>
      <c r="BW13">
        <v>-0.17399999999999999</v>
      </c>
      <c r="BX13">
        <v>3.012</v>
      </c>
      <c r="BY13">
        <v>-0.14399999999999999</v>
      </c>
      <c r="BZ13">
        <v>2.2610000000000001</v>
      </c>
      <c r="CA13">
        <v>23.303999999999998</v>
      </c>
      <c r="CB13">
        <v>50.435000000000002</v>
      </c>
      <c r="CC13">
        <v>37.173999999999999</v>
      </c>
      <c r="CD13">
        <v>31.478000000000002</v>
      </c>
      <c r="CE13">
        <v>7.3479999999999999</v>
      </c>
      <c r="CF13">
        <v>19.059000000000001</v>
      </c>
      <c r="CG13">
        <v>24.567</v>
      </c>
      <c r="CH13">
        <v>10.846</v>
      </c>
      <c r="CI13">
        <v>32.307000000000002</v>
      </c>
      <c r="CJ13">
        <v>13.565</v>
      </c>
      <c r="CK13">
        <v>10.696</v>
      </c>
      <c r="CL13">
        <v>26.015999999999998</v>
      </c>
      <c r="CM13">
        <v>59.695999999999998</v>
      </c>
      <c r="CN13">
        <v>11.042999999999999</v>
      </c>
      <c r="CO13">
        <v>294.73899999999998</v>
      </c>
      <c r="CP13">
        <v>139.13</v>
      </c>
      <c r="CQ13">
        <v>29.957000000000001</v>
      </c>
      <c r="CR13">
        <v>88.825999999999993</v>
      </c>
      <c r="CS13">
        <v>29.565000000000001</v>
      </c>
      <c r="CT13">
        <v>33.283999999999999</v>
      </c>
      <c r="CU13">
        <v>7.5220000000000002</v>
      </c>
      <c r="CV13">
        <v>25.440999999999999</v>
      </c>
      <c r="CW13">
        <v>3.4780000000000002</v>
      </c>
      <c r="CX13">
        <v>17.173999999999999</v>
      </c>
      <c r="CY13">
        <v>17.173999999999999</v>
      </c>
      <c r="CZ13">
        <v>0</v>
      </c>
      <c r="DA13">
        <v>10.173999999999999</v>
      </c>
      <c r="DB13">
        <v>93.59</v>
      </c>
      <c r="DC13">
        <v>5.5650000000000004</v>
      </c>
      <c r="DD13">
        <v>42.652000000000001</v>
      </c>
      <c r="DE13">
        <v>70.477999999999994</v>
      </c>
      <c r="DF13">
        <v>201.39099999999999</v>
      </c>
      <c r="DG13">
        <v>1655.3910000000001</v>
      </c>
      <c r="DH13">
        <v>1560.6089999999999</v>
      </c>
      <c r="DI13">
        <v>16.826000000000001</v>
      </c>
      <c r="DJ13">
        <v>220.304</v>
      </c>
      <c r="DK13">
        <v>140.47800000000001</v>
      </c>
      <c r="DL13">
        <v>360.78300000000002</v>
      </c>
      <c r="DM13">
        <v>74.331000000000003</v>
      </c>
      <c r="DN13">
        <v>68.876999999999995</v>
      </c>
      <c r="DO13">
        <v>82.885000000000005</v>
      </c>
      <c r="DP13">
        <v>6.0439999999999996</v>
      </c>
      <c r="DQ13">
        <v>50.087000000000003</v>
      </c>
      <c r="DR13">
        <v>37.390999999999998</v>
      </c>
      <c r="DS13">
        <v>76.308999999999997</v>
      </c>
      <c r="DT13">
        <v>5790.4350000000004</v>
      </c>
      <c r="DU13">
        <v>16.05</v>
      </c>
      <c r="DV13">
        <v>52.347999999999999</v>
      </c>
      <c r="DW13">
        <v>6.8920000000000003</v>
      </c>
      <c r="DX13">
        <v>66.435000000000002</v>
      </c>
      <c r="DY13">
        <v>5.431</v>
      </c>
      <c r="DZ13">
        <v>0.26</v>
      </c>
      <c r="EA13">
        <v>6.7000000000000004E-2</v>
      </c>
      <c r="EB13">
        <v>127.95699999999999</v>
      </c>
      <c r="EC13">
        <v>223.261</v>
      </c>
      <c r="ED13">
        <v>351.21699999999998</v>
      </c>
      <c r="EE13">
        <v>36.432000000000002</v>
      </c>
      <c r="EF13">
        <v>67.477999999999994</v>
      </c>
      <c r="EG13">
        <v>86.435000000000002</v>
      </c>
      <c r="EH13">
        <v>14.13</v>
      </c>
      <c r="EI13">
        <v>24.087</v>
      </c>
      <c r="EJ13">
        <v>62.304000000000002</v>
      </c>
      <c r="EK13">
        <v>82.652000000000001</v>
      </c>
      <c r="EL13">
        <v>59.564999999999998</v>
      </c>
      <c r="EM13">
        <v>9.2609999999999992</v>
      </c>
      <c r="EN13">
        <v>22.478000000000002</v>
      </c>
      <c r="EO13">
        <v>113.435</v>
      </c>
      <c r="EP13">
        <v>10.957000000000001</v>
      </c>
      <c r="EQ13">
        <v>23.696000000000002</v>
      </c>
      <c r="ER13">
        <v>34.652000000000001</v>
      </c>
      <c r="ES13">
        <v>38.216999999999999</v>
      </c>
      <c r="ET13">
        <v>76.563999999999993</v>
      </c>
      <c r="EU13">
        <v>100.13</v>
      </c>
      <c r="EV13">
        <v>9.9130000000000003</v>
      </c>
      <c r="EW13">
        <v>11.696</v>
      </c>
      <c r="EX13">
        <v>23.350999999999999</v>
      </c>
      <c r="EY13">
        <v>16.478000000000002</v>
      </c>
      <c r="EZ13">
        <v>7.3479999999999999</v>
      </c>
      <c r="FA13">
        <v>11</v>
      </c>
      <c r="FB13">
        <v>10.435</v>
      </c>
      <c r="FC13">
        <v>1.913</v>
      </c>
      <c r="FD13">
        <v>23.609000000000002</v>
      </c>
      <c r="FE13">
        <v>8.0429999999999993</v>
      </c>
      <c r="FF13">
        <v>46.593000000000004</v>
      </c>
      <c r="FG13">
        <v>21.962</v>
      </c>
      <c r="FH13">
        <v>42.795000000000002</v>
      </c>
      <c r="FI13">
        <v>47.134999999999998</v>
      </c>
      <c r="FJ13">
        <v>21</v>
      </c>
      <c r="FK13">
        <v>76.334999999999994</v>
      </c>
      <c r="FL13">
        <v>-1.8129999999999999</v>
      </c>
      <c r="FM13">
        <v>3.2330000000000001</v>
      </c>
      <c r="FN13">
        <v>-7.6999999999999999E-2</v>
      </c>
      <c r="FO13">
        <v>3.5110000000000001</v>
      </c>
      <c r="FP13">
        <v>-0.19600000000000001</v>
      </c>
      <c r="FQ13">
        <v>2.8769999999999998</v>
      </c>
      <c r="FR13">
        <v>7.6999999999999999E-2</v>
      </c>
      <c r="FS13">
        <v>3.4350000000000001</v>
      </c>
      <c r="FT13">
        <v>28.478000000000002</v>
      </c>
      <c r="FU13">
        <v>44.521999999999998</v>
      </c>
      <c r="FV13">
        <v>31.957000000000001</v>
      </c>
      <c r="FW13">
        <v>34.652000000000001</v>
      </c>
      <c r="FX13">
        <v>9.8260000000000005</v>
      </c>
      <c r="FY13">
        <v>19.181999999999999</v>
      </c>
      <c r="FZ13">
        <v>22.388000000000002</v>
      </c>
      <c r="GA13">
        <v>9.08</v>
      </c>
      <c r="GB13">
        <v>31.654</v>
      </c>
      <c r="GC13">
        <v>12.945</v>
      </c>
      <c r="GD13">
        <v>59.783000000000001</v>
      </c>
      <c r="GE13">
        <v>9.0429999999999993</v>
      </c>
      <c r="GF13">
        <v>286.95699999999999</v>
      </c>
      <c r="GG13">
        <v>128.739</v>
      </c>
      <c r="GH13">
        <v>31.042999999999999</v>
      </c>
      <c r="GI13">
        <v>38.912999999999997</v>
      </c>
      <c r="GJ13">
        <v>43.701000000000001</v>
      </c>
      <c r="GK13">
        <v>10.565</v>
      </c>
      <c r="GL13">
        <v>27.151</v>
      </c>
      <c r="GM13">
        <v>2.87</v>
      </c>
      <c r="GN13">
        <v>9.7390000000000008</v>
      </c>
      <c r="GO13">
        <v>87.054000000000002</v>
      </c>
      <c r="GP13">
        <v>7.0430000000000001</v>
      </c>
      <c r="GQ13">
        <v>42.521999999999998</v>
      </c>
      <c r="GR13">
        <v>68.912999999999997</v>
      </c>
      <c r="GS13">
        <v>-0.42599999999999999</v>
      </c>
      <c r="GT13">
        <v>-10.739000000000001</v>
      </c>
      <c r="GU13">
        <v>16.390999999999998</v>
      </c>
      <c r="GV13">
        <v>-3.6520000000000001</v>
      </c>
      <c r="GW13">
        <v>6.1740000000000004</v>
      </c>
      <c r="GX13">
        <v>-2.5649999999999999</v>
      </c>
      <c r="GY13">
        <v>3.609</v>
      </c>
      <c r="GZ13">
        <v>-1.087</v>
      </c>
      <c r="HA13">
        <v>1.7829999999999999</v>
      </c>
      <c r="HB13">
        <v>3.87</v>
      </c>
      <c r="HC13">
        <v>0.87</v>
      </c>
      <c r="HD13">
        <v>1.37</v>
      </c>
      <c r="HE13">
        <v>2.2200000000000002</v>
      </c>
      <c r="HF13">
        <v>2.9129999999999998</v>
      </c>
      <c r="HG13">
        <v>2.4350000000000001</v>
      </c>
      <c r="HH13">
        <v>5.3479999999999999</v>
      </c>
      <c r="HI13">
        <v>-1.0429999999999999</v>
      </c>
      <c r="HJ13">
        <v>4.9569999999999999</v>
      </c>
      <c r="HK13">
        <v>1.7829999999999999</v>
      </c>
      <c r="HL13">
        <v>0</v>
      </c>
      <c r="HM13">
        <v>5.0430000000000001</v>
      </c>
      <c r="HN13">
        <v>3.0870000000000002</v>
      </c>
      <c r="HO13">
        <v>2.87</v>
      </c>
      <c r="HP13">
        <v>-2.609</v>
      </c>
      <c r="HQ13">
        <v>2.5219999999999998</v>
      </c>
      <c r="HR13">
        <v>-3.7389999999999999</v>
      </c>
      <c r="HS13">
        <v>-0.91300000000000003</v>
      </c>
      <c r="HT13">
        <v>8.6999999999999994E-2</v>
      </c>
      <c r="HU13">
        <v>-0.82599999999999996</v>
      </c>
      <c r="HV13">
        <v>-1.87</v>
      </c>
      <c r="HW13">
        <v>4.4779999999999998</v>
      </c>
      <c r="HX13">
        <v>0</v>
      </c>
      <c r="HY13">
        <v>0.78300000000000003</v>
      </c>
      <c r="HZ13">
        <v>-1.2170000000000001</v>
      </c>
      <c r="IA13">
        <v>-1.2609999999999999</v>
      </c>
      <c r="IB13">
        <v>4.2999999999999997E-2</v>
      </c>
      <c r="IC13">
        <v>-0.69599999999999995</v>
      </c>
      <c r="ID13">
        <v>-0.52200000000000002</v>
      </c>
      <c r="IE13">
        <v>-4.2999999999999997E-2</v>
      </c>
      <c r="IF13">
        <v>-0.39100000000000001</v>
      </c>
      <c r="IG13">
        <v>1.046</v>
      </c>
      <c r="IH13">
        <v>-1.9159999999999999</v>
      </c>
      <c r="II13">
        <v>0.11799999999999999</v>
      </c>
      <c r="IJ13">
        <v>-1.1739999999999999</v>
      </c>
      <c r="IK13">
        <v>-5.1740000000000004</v>
      </c>
      <c r="IL13">
        <v>5.9130000000000003</v>
      </c>
      <c r="IM13">
        <v>5.2169999999999996</v>
      </c>
      <c r="IN13">
        <v>-3.1739999999999999</v>
      </c>
      <c r="IO13">
        <v>-2.4780000000000002</v>
      </c>
      <c r="IP13">
        <v>-8.6999999999999994E-2</v>
      </c>
      <c r="IQ13">
        <v>2</v>
      </c>
      <c r="IR13">
        <v>7.7830000000000004</v>
      </c>
      <c r="IS13">
        <v>10.391</v>
      </c>
      <c r="IT13">
        <v>-1.087</v>
      </c>
      <c r="IU13">
        <v>-9.3480000000000008</v>
      </c>
      <c r="IV13">
        <v>-3.0430000000000001</v>
      </c>
      <c r="IW13">
        <v>0.60899999999999999</v>
      </c>
      <c r="IX13">
        <v>-1.478</v>
      </c>
      <c r="IY13">
        <v>0.13</v>
      </c>
      <c r="IZ13">
        <v>1.5649999999999999</v>
      </c>
    </row>
    <row r="14" spans="1:260" x14ac:dyDescent="0.2">
      <c r="A14" t="s">
        <v>9</v>
      </c>
      <c r="B14" t="s">
        <v>286</v>
      </c>
      <c r="C14">
        <v>25</v>
      </c>
      <c r="D14">
        <v>35</v>
      </c>
      <c r="E14">
        <v>27.065999999999999</v>
      </c>
      <c r="F14">
        <v>128.381</v>
      </c>
      <c r="G14">
        <v>220.476</v>
      </c>
      <c r="H14">
        <v>1645.6</v>
      </c>
      <c r="I14">
        <v>1532.72</v>
      </c>
      <c r="J14">
        <v>17.12</v>
      </c>
      <c r="K14">
        <v>51.494</v>
      </c>
      <c r="L14">
        <v>215.88</v>
      </c>
      <c r="M14">
        <v>134.52000000000001</v>
      </c>
      <c r="N14">
        <v>350.4</v>
      </c>
      <c r="O14">
        <v>69.635000000000005</v>
      </c>
      <c r="P14">
        <v>64.016999999999996</v>
      </c>
      <c r="Q14">
        <v>78.650000000000006</v>
      </c>
      <c r="R14">
        <v>61.61</v>
      </c>
      <c r="S14">
        <v>5.3710000000000004</v>
      </c>
      <c r="T14">
        <v>54.64</v>
      </c>
      <c r="U14">
        <v>39.520000000000003</v>
      </c>
      <c r="V14">
        <v>75.248000000000005</v>
      </c>
      <c r="W14">
        <v>6208.04</v>
      </c>
      <c r="X14">
        <v>17.716999999999999</v>
      </c>
      <c r="Y14">
        <v>58.92</v>
      </c>
      <c r="Z14">
        <v>5.9470000000000001</v>
      </c>
      <c r="AA14">
        <v>67.52</v>
      </c>
      <c r="AB14">
        <v>5.19</v>
      </c>
      <c r="AC14">
        <v>0.46200000000000002</v>
      </c>
      <c r="AD14">
        <v>1.169</v>
      </c>
      <c r="AE14">
        <v>135.63999999999999</v>
      </c>
      <c r="AF14">
        <v>203</v>
      </c>
      <c r="AG14">
        <v>338.64</v>
      </c>
      <c r="AH14">
        <v>40.054000000000002</v>
      </c>
      <c r="AI14">
        <v>71.28</v>
      </c>
      <c r="AJ14">
        <v>95.52</v>
      </c>
      <c r="AK14">
        <v>16.600000000000001</v>
      </c>
      <c r="AL14">
        <v>24.16</v>
      </c>
      <c r="AM14">
        <v>71.400000000000006</v>
      </c>
      <c r="AN14">
        <v>84.88</v>
      </c>
      <c r="AO14">
        <v>62.24</v>
      </c>
      <c r="AP14">
        <v>7.52</v>
      </c>
      <c r="AQ14">
        <v>24.08</v>
      </c>
      <c r="AR14">
        <v>102.36</v>
      </c>
      <c r="AS14">
        <v>12.96</v>
      </c>
      <c r="AT14">
        <v>26.08</v>
      </c>
      <c r="AU14">
        <v>39.04</v>
      </c>
      <c r="AV14">
        <v>42.72</v>
      </c>
      <c r="AW14">
        <v>75.561999999999998</v>
      </c>
      <c r="AX14">
        <v>88.04</v>
      </c>
      <c r="AY14">
        <v>9.76</v>
      </c>
      <c r="AZ14">
        <v>13.4</v>
      </c>
      <c r="BA14">
        <v>24.524000000000001</v>
      </c>
      <c r="BB14">
        <v>16.920000000000002</v>
      </c>
      <c r="BC14">
        <v>6</v>
      </c>
      <c r="BD14">
        <v>28</v>
      </c>
      <c r="BE14">
        <v>8.52</v>
      </c>
      <c r="BF14">
        <v>14.12</v>
      </c>
      <c r="BG14">
        <v>10.76</v>
      </c>
      <c r="BH14">
        <v>2.36</v>
      </c>
      <c r="BI14">
        <v>26.96</v>
      </c>
      <c r="BJ14">
        <v>9.8000000000000007</v>
      </c>
      <c r="BK14">
        <v>52.374000000000002</v>
      </c>
      <c r="BL14">
        <v>25.841999999999999</v>
      </c>
      <c r="BM14">
        <v>45.533999999999999</v>
      </c>
      <c r="BN14">
        <v>49.341000000000001</v>
      </c>
      <c r="BO14">
        <v>24.76</v>
      </c>
      <c r="BP14">
        <v>11.12</v>
      </c>
      <c r="BQ14">
        <v>25.899000000000001</v>
      </c>
      <c r="BR14">
        <v>87.802999999999997</v>
      </c>
      <c r="BS14">
        <v>5.3170000000000002</v>
      </c>
      <c r="BT14">
        <v>3.2570000000000001</v>
      </c>
      <c r="BU14">
        <v>0.19700000000000001</v>
      </c>
      <c r="BV14">
        <v>3.5139999999999998</v>
      </c>
      <c r="BW14">
        <v>7.0000000000000001E-3</v>
      </c>
      <c r="BX14">
        <v>2.9630000000000001</v>
      </c>
      <c r="BY14">
        <v>0.41399999999999998</v>
      </c>
      <c r="BZ14">
        <v>5.64</v>
      </c>
      <c r="CA14">
        <v>39.32</v>
      </c>
      <c r="CB14">
        <v>50.52</v>
      </c>
      <c r="CC14">
        <v>37.24</v>
      </c>
      <c r="CD14">
        <v>44.04</v>
      </c>
      <c r="CE14">
        <v>14.2</v>
      </c>
      <c r="CF14">
        <v>20.914000000000001</v>
      </c>
      <c r="CG14">
        <v>22.189</v>
      </c>
      <c r="CH14">
        <v>10.563000000000001</v>
      </c>
      <c r="CI14">
        <v>30.318999999999999</v>
      </c>
      <c r="CJ14">
        <v>12.885</v>
      </c>
      <c r="CK14">
        <v>10.199999999999999</v>
      </c>
      <c r="CL14">
        <v>24.314</v>
      </c>
      <c r="CM14">
        <v>63.64</v>
      </c>
      <c r="CN14">
        <v>10.76</v>
      </c>
      <c r="CO14">
        <v>304.39999999999998</v>
      </c>
      <c r="CP14">
        <v>142.72</v>
      </c>
      <c r="CQ14">
        <v>31.76</v>
      </c>
      <c r="CR14">
        <v>103.72</v>
      </c>
      <c r="CS14">
        <v>37.64</v>
      </c>
      <c r="CT14">
        <v>36.29</v>
      </c>
      <c r="CU14">
        <v>8.8000000000000007</v>
      </c>
      <c r="CV14">
        <v>23.379000000000001</v>
      </c>
      <c r="CW14">
        <v>2.72</v>
      </c>
      <c r="CX14">
        <v>16.28</v>
      </c>
      <c r="CY14">
        <v>16.559999999999999</v>
      </c>
      <c r="CZ14">
        <v>-0.28000000000000003</v>
      </c>
      <c r="DA14">
        <v>10.24</v>
      </c>
      <c r="DB14">
        <v>85.156000000000006</v>
      </c>
      <c r="DC14">
        <v>6.64</v>
      </c>
      <c r="DD14">
        <v>45.84</v>
      </c>
      <c r="DE14">
        <v>69.239999999999995</v>
      </c>
      <c r="DF14">
        <v>213.672</v>
      </c>
      <c r="DG14">
        <v>1654.68</v>
      </c>
      <c r="DH14">
        <v>1577.04</v>
      </c>
      <c r="DI14">
        <v>12.88</v>
      </c>
      <c r="DJ14">
        <v>219.6</v>
      </c>
      <c r="DK14">
        <v>143.72</v>
      </c>
      <c r="DL14">
        <v>363.32</v>
      </c>
      <c r="DM14">
        <v>70.835999999999999</v>
      </c>
      <c r="DN14">
        <v>64.097999999999999</v>
      </c>
      <c r="DO14">
        <v>81.13</v>
      </c>
      <c r="DP14">
        <v>5.7089999999999996</v>
      </c>
      <c r="DQ14">
        <v>52.52</v>
      </c>
      <c r="DR14">
        <v>39.72</v>
      </c>
      <c r="DS14">
        <v>72.694000000000003</v>
      </c>
      <c r="DT14">
        <v>6118.96</v>
      </c>
      <c r="DU14">
        <v>16.841999999999999</v>
      </c>
      <c r="DV14">
        <v>58.44</v>
      </c>
      <c r="DW14">
        <v>6.2169999999999996</v>
      </c>
      <c r="DX14">
        <v>71.12</v>
      </c>
      <c r="DY14">
        <v>5.109</v>
      </c>
      <c r="DZ14">
        <v>-0.97599999999999998</v>
      </c>
      <c r="EA14">
        <v>-1.675</v>
      </c>
      <c r="EB14">
        <v>136.72</v>
      </c>
      <c r="EC14">
        <v>216.68</v>
      </c>
      <c r="ED14">
        <v>353.4</v>
      </c>
      <c r="EE14">
        <v>38.686999999999998</v>
      </c>
      <c r="EF14">
        <v>67.56</v>
      </c>
      <c r="EG14">
        <v>91.24</v>
      </c>
      <c r="EH14">
        <v>15.32</v>
      </c>
      <c r="EI14">
        <v>24.12</v>
      </c>
      <c r="EJ14">
        <v>67.12</v>
      </c>
      <c r="EK14">
        <v>82.04</v>
      </c>
      <c r="EL14">
        <v>58.96</v>
      </c>
      <c r="EM14">
        <v>11.24</v>
      </c>
      <c r="EN14">
        <v>22.88</v>
      </c>
      <c r="EO14">
        <v>113.2</v>
      </c>
      <c r="EP14">
        <v>12.64</v>
      </c>
      <c r="EQ14">
        <v>28.16</v>
      </c>
      <c r="ER14">
        <v>40.799999999999997</v>
      </c>
      <c r="ES14">
        <v>46.04</v>
      </c>
      <c r="ET14">
        <v>74.805000000000007</v>
      </c>
      <c r="EU14">
        <v>91.96</v>
      </c>
      <c r="EV14">
        <v>10.039999999999999</v>
      </c>
      <c r="EW14">
        <v>11.8</v>
      </c>
      <c r="EX14">
        <v>22.468</v>
      </c>
      <c r="EY14">
        <v>16.600000000000001</v>
      </c>
      <c r="EZ14">
        <v>5</v>
      </c>
      <c r="FA14">
        <v>12.12</v>
      </c>
      <c r="FB14">
        <v>10.36</v>
      </c>
      <c r="FC14">
        <v>2.48</v>
      </c>
      <c r="FD14">
        <v>24.4</v>
      </c>
      <c r="FE14">
        <v>8.8000000000000007</v>
      </c>
      <c r="FF14">
        <v>49.671999999999997</v>
      </c>
      <c r="FG14">
        <v>23.077000000000002</v>
      </c>
      <c r="FH14">
        <v>42.802999999999997</v>
      </c>
      <c r="FI14">
        <v>46.457999999999998</v>
      </c>
      <c r="FJ14">
        <v>22.08</v>
      </c>
      <c r="FK14">
        <v>78.813999999999993</v>
      </c>
      <c r="FL14">
        <v>1.786</v>
      </c>
      <c r="FM14">
        <v>3.23</v>
      </c>
      <c r="FN14">
        <v>7.2999999999999995E-2</v>
      </c>
      <c r="FO14">
        <v>3.5790000000000002</v>
      </c>
      <c r="FP14">
        <v>-1.4E-2</v>
      </c>
      <c r="FQ14">
        <v>2.8740000000000001</v>
      </c>
      <c r="FR14">
        <v>0.16200000000000001</v>
      </c>
      <c r="FS14">
        <v>2.8</v>
      </c>
      <c r="FT14">
        <v>35.479999999999997</v>
      </c>
      <c r="FU14">
        <v>44.8</v>
      </c>
      <c r="FV14">
        <v>33.24</v>
      </c>
      <c r="FW14">
        <v>38.24</v>
      </c>
      <c r="FX14">
        <v>11.6</v>
      </c>
      <c r="FY14">
        <v>18.975999999999999</v>
      </c>
      <c r="FZ14">
        <v>21.218</v>
      </c>
      <c r="GA14">
        <v>8.8409999999999993</v>
      </c>
      <c r="GB14">
        <v>30.061</v>
      </c>
      <c r="GC14">
        <v>12.081</v>
      </c>
      <c r="GD14">
        <v>65.239999999999995</v>
      </c>
      <c r="GE14">
        <v>13.16</v>
      </c>
      <c r="GF14">
        <v>301.04000000000002</v>
      </c>
      <c r="GG14">
        <v>150.91999999999999</v>
      </c>
      <c r="GH14">
        <v>30.4</v>
      </c>
      <c r="GI14">
        <v>45.4</v>
      </c>
      <c r="GJ14">
        <v>43.789000000000001</v>
      </c>
      <c r="GK14">
        <v>12.88</v>
      </c>
      <c r="GL14">
        <v>28.37</v>
      </c>
      <c r="GM14">
        <v>4.4000000000000004</v>
      </c>
      <c r="GN14">
        <v>10.6</v>
      </c>
      <c r="GO14">
        <v>91.320999999999998</v>
      </c>
      <c r="GP14">
        <v>4.4800000000000004</v>
      </c>
      <c r="GQ14">
        <v>43.44</v>
      </c>
      <c r="GR14">
        <v>71</v>
      </c>
      <c r="GS14">
        <v>6.8040000000000003</v>
      </c>
      <c r="GT14">
        <v>-9.08</v>
      </c>
      <c r="GU14">
        <v>-44.32</v>
      </c>
      <c r="GV14">
        <v>4.24</v>
      </c>
      <c r="GW14">
        <v>-3.72</v>
      </c>
      <c r="GX14">
        <v>-9.1999999999999993</v>
      </c>
      <c r="GY14">
        <v>-12.92</v>
      </c>
      <c r="GZ14">
        <v>2.12</v>
      </c>
      <c r="HA14">
        <v>89.08</v>
      </c>
      <c r="HB14">
        <v>0.48</v>
      </c>
      <c r="HC14">
        <v>-3.6</v>
      </c>
      <c r="HD14">
        <v>1.4390000000000001</v>
      </c>
      <c r="HE14">
        <v>2.8439999999999999</v>
      </c>
      <c r="HF14">
        <v>-1.08</v>
      </c>
      <c r="HG14">
        <v>-13.68</v>
      </c>
      <c r="HH14">
        <v>-14.76</v>
      </c>
      <c r="HI14">
        <v>3.72</v>
      </c>
      <c r="HJ14">
        <v>4.28</v>
      </c>
      <c r="HK14">
        <v>1.28</v>
      </c>
      <c r="HL14">
        <v>0.04</v>
      </c>
      <c r="HM14">
        <v>4.28</v>
      </c>
      <c r="HN14">
        <v>2.84</v>
      </c>
      <c r="HO14">
        <v>3.28</v>
      </c>
      <c r="HP14">
        <v>-3.72</v>
      </c>
      <c r="HQ14">
        <v>1.2</v>
      </c>
      <c r="HR14">
        <v>-10.84</v>
      </c>
      <c r="HS14">
        <v>0.32</v>
      </c>
      <c r="HT14">
        <v>-2.08</v>
      </c>
      <c r="HU14">
        <v>-1.76</v>
      </c>
      <c r="HV14">
        <v>-3.32</v>
      </c>
      <c r="HW14">
        <v>-3.92</v>
      </c>
      <c r="HX14">
        <v>-0.28000000000000003</v>
      </c>
      <c r="HY14">
        <v>1.6</v>
      </c>
      <c r="HZ14">
        <v>0.32</v>
      </c>
      <c r="IA14">
        <v>1</v>
      </c>
      <c r="IB14">
        <v>2</v>
      </c>
      <c r="IC14">
        <v>0.4</v>
      </c>
      <c r="ID14">
        <v>2.56</v>
      </c>
      <c r="IE14">
        <v>1</v>
      </c>
      <c r="IF14">
        <v>2.68</v>
      </c>
      <c r="IG14">
        <v>8.9890000000000008</v>
      </c>
      <c r="IH14">
        <v>3.5310000000000001</v>
      </c>
      <c r="II14">
        <v>2.7E-2</v>
      </c>
      <c r="IJ14">
        <v>2.84</v>
      </c>
      <c r="IK14">
        <v>3.84</v>
      </c>
      <c r="IL14">
        <v>5.72</v>
      </c>
      <c r="IM14">
        <v>4</v>
      </c>
      <c r="IN14">
        <v>5.8</v>
      </c>
      <c r="IO14">
        <v>2.6</v>
      </c>
      <c r="IP14">
        <v>-1.6</v>
      </c>
      <c r="IQ14">
        <v>-2.4</v>
      </c>
      <c r="IR14">
        <v>3.36</v>
      </c>
      <c r="IS14">
        <v>-8.1999999999999993</v>
      </c>
      <c r="IT14">
        <v>1.36</v>
      </c>
      <c r="IU14">
        <v>-7.76</v>
      </c>
      <c r="IV14">
        <v>-4.08</v>
      </c>
      <c r="IW14">
        <v>-1.68</v>
      </c>
      <c r="IX14">
        <v>2.16</v>
      </c>
      <c r="IY14">
        <v>2.4</v>
      </c>
      <c r="IZ14">
        <v>-1.76</v>
      </c>
    </row>
    <row r="15" spans="1:260" x14ac:dyDescent="0.2">
      <c r="A15" t="s">
        <v>14</v>
      </c>
      <c r="B15" t="s">
        <v>291</v>
      </c>
      <c r="C15">
        <v>23</v>
      </c>
      <c r="D15">
        <v>39</v>
      </c>
      <c r="E15">
        <v>24.795999999999999</v>
      </c>
      <c r="F15">
        <v>79.703000000000003</v>
      </c>
      <c r="G15">
        <v>206.17400000000001</v>
      </c>
      <c r="H15">
        <v>1656.13</v>
      </c>
      <c r="I15">
        <v>1539.826</v>
      </c>
      <c r="J15">
        <v>12.87</v>
      </c>
      <c r="K15">
        <v>47.648000000000003</v>
      </c>
      <c r="L15">
        <v>213</v>
      </c>
      <c r="M15">
        <v>147.87</v>
      </c>
      <c r="N15">
        <v>360.87</v>
      </c>
      <c r="O15">
        <v>73.072000000000003</v>
      </c>
      <c r="P15">
        <v>66.381</v>
      </c>
      <c r="Q15">
        <v>82.710999999999999</v>
      </c>
      <c r="R15">
        <v>59.024000000000001</v>
      </c>
      <c r="S15">
        <v>5.6159999999999997</v>
      </c>
      <c r="T15">
        <v>49.347999999999999</v>
      </c>
      <c r="U15">
        <v>40.521999999999998</v>
      </c>
      <c r="V15">
        <v>76.644999999999996</v>
      </c>
      <c r="W15">
        <v>5837.7389999999996</v>
      </c>
      <c r="X15">
        <v>16.177</v>
      </c>
      <c r="Y15">
        <v>58.13</v>
      </c>
      <c r="Z15">
        <v>6.2080000000000002</v>
      </c>
      <c r="AA15">
        <v>67.174000000000007</v>
      </c>
      <c r="AB15">
        <v>5.3719999999999999</v>
      </c>
      <c r="AC15">
        <v>1.3340000000000001</v>
      </c>
      <c r="AD15">
        <v>-1.1879999999999999</v>
      </c>
      <c r="AE15">
        <v>136.95699999999999</v>
      </c>
      <c r="AF15">
        <v>213.95699999999999</v>
      </c>
      <c r="AG15">
        <v>350.91300000000001</v>
      </c>
      <c r="AH15">
        <v>39.029000000000003</v>
      </c>
      <c r="AI15">
        <v>66.260999999999996</v>
      </c>
      <c r="AJ15">
        <v>93.13</v>
      </c>
      <c r="AK15">
        <v>14.348000000000001</v>
      </c>
      <c r="AL15">
        <v>24.681999999999999</v>
      </c>
      <c r="AM15">
        <v>68.135999999999996</v>
      </c>
      <c r="AN15">
        <v>85.317999999999998</v>
      </c>
      <c r="AO15">
        <v>61.182000000000002</v>
      </c>
      <c r="AP15">
        <v>11.818</v>
      </c>
      <c r="AQ15">
        <v>24.227</v>
      </c>
      <c r="AR15">
        <v>119.40900000000001</v>
      </c>
      <c r="AS15">
        <v>11.217000000000001</v>
      </c>
      <c r="AT15">
        <v>26.696000000000002</v>
      </c>
      <c r="AU15">
        <v>37.912999999999997</v>
      </c>
      <c r="AV15">
        <v>42.273000000000003</v>
      </c>
      <c r="AW15">
        <v>72.366</v>
      </c>
      <c r="AX15">
        <v>87.956999999999994</v>
      </c>
      <c r="AY15">
        <v>9.8699999999999992</v>
      </c>
      <c r="AZ15">
        <v>11.042999999999999</v>
      </c>
      <c r="BA15">
        <v>22.379000000000001</v>
      </c>
      <c r="BB15">
        <v>14.087</v>
      </c>
      <c r="BC15">
        <v>5.9130000000000003</v>
      </c>
      <c r="BD15">
        <v>28</v>
      </c>
      <c r="BE15">
        <v>7.4779999999999998</v>
      </c>
      <c r="BF15">
        <v>12.13</v>
      </c>
      <c r="BG15">
        <v>10.087</v>
      </c>
      <c r="BH15">
        <v>2.8260000000000001</v>
      </c>
      <c r="BI15">
        <v>22.913</v>
      </c>
      <c r="BJ15">
        <v>8.8260000000000005</v>
      </c>
      <c r="BK15">
        <v>52.941000000000003</v>
      </c>
      <c r="BL15">
        <v>24.581</v>
      </c>
      <c r="BM15">
        <v>45.021999999999998</v>
      </c>
      <c r="BN15">
        <v>46.432000000000002</v>
      </c>
      <c r="BO15">
        <v>21.826000000000001</v>
      </c>
      <c r="BP15">
        <v>12.260999999999999</v>
      </c>
      <c r="BQ15">
        <v>30.141999999999999</v>
      </c>
      <c r="BR15">
        <v>76.007000000000005</v>
      </c>
      <c r="BS15">
        <v>5.22</v>
      </c>
      <c r="BT15">
        <v>3.2789999999999999</v>
      </c>
      <c r="BU15">
        <v>0.22500000000000001</v>
      </c>
      <c r="BV15">
        <v>3.5449999999999999</v>
      </c>
      <c r="BW15">
        <v>0.437</v>
      </c>
      <c r="BX15">
        <v>2.9649999999999999</v>
      </c>
      <c r="BY15">
        <v>-2.5000000000000001E-2</v>
      </c>
      <c r="BZ15">
        <v>5.6959999999999997</v>
      </c>
      <c r="CA15">
        <v>32.957000000000001</v>
      </c>
      <c r="CB15">
        <v>44.216999999999999</v>
      </c>
      <c r="CC15">
        <v>34.817999999999998</v>
      </c>
      <c r="CD15">
        <v>36.408999999999999</v>
      </c>
      <c r="CE15">
        <v>12.217000000000001</v>
      </c>
      <c r="CF15">
        <v>19.414000000000001</v>
      </c>
      <c r="CG15">
        <v>20.483000000000001</v>
      </c>
      <c r="CH15">
        <v>9.1579999999999995</v>
      </c>
      <c r="CI15">
        <v>27.614999999999998</v>
      </c>
      <c r="CJ15">
        <v>11.558</v>
      </c>
      <c r="CK15">
        <v>12.913</v>
      </c>
      <c r="CL15">
        <v>23.568999999999999</v>
      </c>
      <c r="CM15">
        <v>63.521999999999998</v>
      </c>
      <c r="CN15">
        <v>9.8699999999999992</v>
      </c>
      <c r="CO15">
        <v>292.21699999999998</v>
      </c>
      <c r="CP15">
        <v>147.82599999999999</v>
      </c>
      <c r="CQ15">
        <v>33.738999999999997</v>
      </c>
      <c r="CR15">
        <v>101.04300000000001</v>
      </c>
      <c r="CS15">
        <v>45.652000000000001</v>
      </c>
      <c r="CT15">
        <v>45.180999999999997</v>
      </c>
      <c r="CU15">
        <v>12.651999999999999</v>
      </c>
      <c r="CV15">
        <v>27.713999999999999</v>
      </c>
      <c r="CW15">
        <v>1.4550000000000001</v>
      </c>
      <c r="CX15">
        <v>19.347999999999999</v>
      </c>
      <c r="CY15">
        <v>19.434999999999999</v>
      </c>
      <c r="CZ15">
        <v>-8.6999999999999994E-2</v>
      </c>
      <c r="DA15">
        <v>12.087</v>
      </c>
      <c r="DB15">
        <v>85.611999999999995</v>
      </c>
      <c r="DC15">
        <v>3.391</v>
      </c>
      <c r="DD15">
        <v>45.347999999999999</v>
      </c>
      <c r="DE15">
        <v>70.477999999999994</v>
      </c>
      <c r="DF15">
        <v>204.43</v>
      </c>
      <c r="DG15">
        <v>1643.2170000000001</v>
      </c>
      <c r="DH15">
        <v>1507.87</v>
      </c>
      <c r="DI15">
        <v>17.13</v>
      </c>
      <c r="DJ15">
        <v>213.34800000000001</v>
      </c>
      <c r="DK15">
        <v>137.65199999999999</v>
      </c>
      <c r="DL15">
        <v>351</v>
      </c>
      <c r="DM15">
        <v>71.275000000000006</v>
      </c>
      <c r="DN15">
        <v>64.561000000000007</v>
      </c>
      <c r="DO15">
        <v>81.680000000000007</v>
      </c>
      <c r="DP15">
        <v>5.5259999999999998</v>
      </c>
      <c r="DQ15">
        <v>52.87</v>
      </c>
      <c r="DR15">
        <v>36.435000000000002</v>
      </c>
      <c r="DS15">
        <v>73.832999999999998</v>
      </c>
      <c r="DT15">
        <v>5926.0429999999997</v>
      </c>
      <c r="DU15">
        <v>16.882999999999999</v>
      </c>
      <c r="DV15">
        <v>55.216999999999999</v>
      </c>
      <c r="DW15">
        <v>6.3570000000000002</v>
      </c>
      <c r="DX15">
        <v>66.13</v>
      </c>
      <c r="DY15">
        <v>5.3079999999999998</v>
      </c>
      <c r="DZ15">
        <v>-2.0870000000000002</v>
      </c>
      <c r="EA15">
        <v>-1.786</v>
      </c>
      <c r="EB15">
        <v>138.34800000000001</v>
      </c>
      <c r="EC15">
        <v>203.304</v>
      </c>
      <c r="ED15">
        <v>341.65199999999999</v>
      </c>
      <c r="EE15">
        <v>40.494</v>
      </c>
      <c r="EF15">
        <v>67.347999999999999</v>
      </c>
      <c r="EG15">
        <v>95.87</v>
      </c>
      <c r="EH15">
        <v>18.303999999999998</v>
      </c>
      <c r="EI15">
        <v>24.408999999999999</v>
      </c>
      <c r="EJ15">
        <v>71.409000000000006</v>
      </c>
      <c r="EK15">
        <v>84.364000000000004</v>
      </c>
      <c r="EL15">
        <v>61.5</v>
      </c>
      <c r="EM15">
        <v>9.5</v>
      </c>
      <c r="EN15">
        <v>25.5</v>
      </c>
      <c r="EO15">
        <v>109.182</v>
      </c>
      <c r="EP15">
        <v>12.042999999999999</v>
      </c>
      <c r="EQ15">
        <v>28.565000000000001</v>
      </c>
      <c r="ER15">
        <v>40.609000000000002</v>
      </c>
      <c r="ES15">
        <v>44.273000000000003</v>
      </c>
      <c r="ET15">
        <v>74.435000000000002</v>
      </c>
      <c r="EU15">
        <v>84.564999999999998</v>
      </c>
      <c r="EV15">
        <v>9.5220000000000002</v>
      </c>
      <c r="EW15">
        <v>10.173999999999999</v>
      </c>
      <c r="EX15">
        <v>19.242999999999999</v>
      </c>
      <c r="EY15">
        <v>15.826000000000001</v>
      </c>
      <c r="EZ15">
        <v>7.391</v>
      </c>
      <c r="FA15">
        <v>11.913</v>
      </c>
      <c r="FB15">
        <v>12.13</v>
      </c>
      <c r="FC15">
        <v>3.13</v>
      </c>
      <c r="FD15">
        <v>25.696000000000002</v>
      </c>
      <c r="FE15">
        <v>8.0429999999999993</v>
      </c>
      <c r="FF15">
        <v>46.362000000000002</v>
      </c>
      <c r="FG15">
        <v>22.533000000000001</v>
      </c>
      <c r="FH15">
        <v>45.476999999999997</v>
      </c>
      <c r="FI15">
        <v>48.601999999999997</v>
      </c>
      <c r="FJ15">
        <v>23.652000000000001</v>
      </c>
      <c r="FK15">
        <v>82.156999999999996</v>
      </c>
      <c r="FL15">
        <v>-1.4750000000000001</v>
      </c>
      <c r="FM15">
        <v>3.2330000000000001</v>
      </c>
      <c r="FN15">
        <v>-5.8000000000000003E-2</v>
      </c>
      <c r="FO15">
        <v>3.6259999999999999</v>
      </c>
      <c r="FP15">
        <v>0.05</v>
      </c>
      <c r="FQ15">
        <v>2.819</v>
      </c>
      <c r="FR15">
        <v>-0.17199999999999999</v>
      </c>
      <c r="FS15">
        <v>4.1740000000000004</v>
      </c>
      <c r="FT15">
        <v>34.390999999999998</v>
      </c>
      <c r="FU15">
        <v>45.042999999999999</v>
      </c>
      <c r="FV15">
        <v>27.591000000000001</v>
      </c>
      <c r="FW15">
        <v>44.545000000000002</v>
      </c>
      <c r="FX15">
        <v>11.13</v>
      </c>
      <c r="FY15">
        <v>20.491</v>
      </c>
      <c r="FZ15">
        <v>20.832999999999998</v>
      </c>
      <c r="GA15">
        <v>8.9570000000000007</v>
      </c>
      <c r="GB15">
        <v>29.603999999999999</v>
      </c>
      <c r="GC15">
        <v>10.848000000000001</v>
      </c>
      <c r="GD15">
        <v>64.260999999999996</v>
      </c>
      <c r="GE15">
        <v>11.651999999999999</v>
      </c>
      <c r="GF15">
        <v>305.39100000000002</v>
      </c>
      <c r="GG15">
        <v>133.82599999999999</v>
      </c>
      <c r="GH15">
        <v>36.521999999999998</v>
      </c>
      <c r="GI15">
        <v>39.912999999999997</v>
      </c>
      <c r="GJ15">
        <v>39.518000000000001</v>
      </c>
      <c r="GK15">
        <v>10.478</v>
      </c>
      <c r="GL15">
        <v>26.253</v>
      </c>
      <c r="GM15">
        <v>2.0910000000000002</v>
      </c>
      <c r="GN15">
        <v>9.8699999999999992</v>
      </c>
      <c r="GO15">
        <v>92.07</v>
      </c>
      <c r="GP15">
        <v>6.2610000000000001</v>
      </c>
      <c r="GQ15">
        <v>49.609000000000002</v>
      </c>
      <c r="GR15">
        <v>69.391000000000005</v>
      </c>
      <c r="GS15">
        <v>1.7430000000000001</v>
      </c>
      <c r="GT15">
        <v>12.913</v>
      </c>
      <c r="GU15">
        <v>31.957000000000001</v>
      </c>
      <c r="GV15">
        <v>-4.2610000000000001</v>
      </c>
      <c r="GW15">
        <v>-0.34799999999999998</v>
      </c>
      <c r="GX15">
        <v>10.217000000000001</v>
      </c>
      <c r="GY15">
        <v>9.8699999999999992</v>
      </c>
      <c r="GZ15">
        <v>-3.5219999999999998</v>
      </c>
      <c r="HA15">
        <v>-88.304000000000002</v>
      </c>
      <c r="HB15">
        <v>2.9129999999999998</v>
      </c>
      <c r="HC15">
        <v>1.0429999999999999</v>
      </c>
      <c r="HD15">
        <v>3.4209999999999998</v>
      </c>
      <c r="HE15">
        <v>0.59799999999999998</v>
      </c>
      <c r="HF15">
        <v>-1.391</v>
      </c>
      <c r="HG15">
        <v>10.651999999999999</v>
      </c>
      <c r="HH15">
        <v>9.2609999999999992</v>
      </c>
      <c r="HI15">
        <v>-1.087</v>
      </c>
      <c r="HJ15">
        <v>-2.7389999999999999</v>
      </c>
      <c r="HK15">
        <v>-3.9569999999999999</v>
      </c>
      <c r="HL15">
        <v>0.27300000000000002</v>
      </c>
      <c r="HM15">
        <v>-3.2730000000000001</v>
      </c>
      <c r="HN15">
        <v>0.95499999999999996</v>
      </c>
      <c r="HO15">
        <v>-0.318</v>
      </c>
      <c r="HP15">
        <v>2.3180000000000001</v>
      </c>
      <c r="HQ15">
        <v>-1.2729999999999999</v>
      </c>
      <c r="HR15">
        <v>10.227</v>
      </c>
      <c r="HS15">
        <v>-0.82599999999999996</v>
      </c>
      <c r="HT15">
        <v>-1.87</v>
      </c>
      <c r="HU15">
        <v>-2.6960000000000002</v>
      </c>
      <c r="HV15">
        <v>-2</v>
      </c>
      <c r="HW15">
        <v>3.391</v>
      </c>
      <c r="HX15">
        <v>0.34799999999999998</v>
      </c>
      <c r="HY15">
        <v>0.87</v>
      </c>
      <c r="HZ15">
        <v>-1.7390000000000001</v>
      </c>
      <c r="IA15">
        <v>-1.478</v>
      </c>
      <c r="IB15">
        <v>0.217</v>
      </c>
      <c r="IC15">
        <v>-2.0430000000000001</v>
      </c>
      <c r="ID15">
        <v>-2.7829999999999999</v>
      </c>
      <c r="IE15">
        <v>0.78300000000000003</v>
      </c>
      <c r="IF15">
        <v>-1.8260000000000001</v>
      </c>
      <c r="IG15">
        <v>-6.149</v>
      </c>
      <c r="IH15">
        <v>6.6950000000000003</v>
      </c>
      <c r="II15">
        <v>4.4999999999999998E-2</v>
      </c>
      <c r="IJ15">
        <v>1.522</v>
      </c>
      <c r="IK15">
        <v>-1.4350000000000001</v>
      </c>
      <c r="IL15">
        <v>-0.82599999999999996</v>
      </c>
      <c r="IM15">
        <v>7.2270000000000003</v>
      </c>
      <c r="IN15">
        <v>-8.1359999999999992</v>
      </c>
      <c r="IO15">
        <v>1.087</v>
      </c>
      <c r="IP15">
        <v>-0.73899999999999999</v>
      </c>
      <c r="IQ15">
        <v>-1.7829999999999999</v>
      </c>
      <c r="IR15">
        <v>-13.173999999999999</v>
      </c>
      <c r="IS15">
        <v>14</v>
      </c>
      <c r="IT15">
        <v>-2.7829999999999999</v>
      </c>
      <c r="IU15">
        <v>5.7389999999999999</v>
      </c>
      <c r="IV15">
        <v>2.1739999999999999</v>
      </c>
      <c r="IW15">
        <v>-0.63600000000000001</v>
      </c>
      <c r="IX15">
        <v>-2.87</v>
      </c>
      <c r="IY15">
        <v>-4.2610000000000001</v>
      </c>
      <c r="IZ15">
        <v>1.087</v>
      </c>
    </row>
    <row r="16" spans="1:260" x14ac:dyDescent="0.2">
      <c r="A16" t="s">
        <v>12</v>
      </c>
      <c r="B16" t="s">
        <v>289</v>
      </c>
      <c r="C16">
        <v>24</v>
      </c>
      <c r="D16">
        <v>36</v>
      </c>
      <c r="E16">
        <v>26.218</v>
      </c>
      <c r="F16">
        <v>109.801</v>
      </c>
      <c r="G16">
        <v>214.63300000000001</v>
      </c>
      <c r="H16">
        <v>1695.2919999999999</v>
      </c>
      <c r="I16">
        <v>1578.2080000000001</v>
      </c>
      <c r="J16">
        <v>18.125</v>
      </c>
      <c r="K16">
        <v>53.575000000000003</v>
      </c>
      <c r="L16">
        <v>216.833</v>
      </c>
      <c r="M16">
        <v>154.083</v>
      </c>
      <c r="N16">
        <v>370.91699999999997</v>
      </c>
      <c r="O16">
        <v>73.388000000000005</v>
      </c>
      <c r="P16">
        <v>66.468000000000004</v>
      </c>
      <c r="Q16">
        <v>83.126000000000005</v>
      </c>
      <c r="R16">
        <v>58.459000000000003</v>
      </c>
      <c r="S16">
        <v>6.2210000000000001</v>
      </c>
      <c r="T16">
        <v>56.625</v>
      </c>
      <c r="U16">
        <v>35.082999999999998</v>
      </c>
      <c r="V16">
        <v>74.382000000000005</v>
      </c>
      <c r="W16">
        <v>5996.6670000000004</v>
      </c>
      <c r="X16">
        <v>16.167000000000002</v>
      </c>
      <c r="Y16">
        <v>53.625</v>
      </c>
      <c r="Z16">
        <v>6.9169999999999998</v>
      </c>
      <c r="AA16">
        <v>65.167000000000002</v>
      </c>
      <c r="AB16">
        <v>5.6920000000000002</v>
      </c>
      <c r="AC16">
        <v>0.38500000000000001</v>
      </c>
      <c r="AD16">
        <v>1.9770000000000001</v>
      </c>
      <c r="AE16">
        <v>135.958</v>
      </c>
      <c r="AF16">
        <v>231</v>
      </c>
      <c r="AG16">
        <v>366.95800000000003</v>
      </c>
      <c r="AH16">
        <v>37.049999999999997</v>
      </c>
      <c r="AI16">
        <v>67.207999999999998</v>
      </c>
      <c r="AJ16">
        <v>92.625</v>
      </c>
      <c r="AK16">
        <v>19.292000000000002</v>
      </c>
      <c r="AL16">
        <v>22.87</v>
      </c>
      <c r="AM16">
        <v>69.652000000000001</v>
      </c>
      <c r="AN16">
        <v>85.652000000000001</v>
      </c>
      <c r="AO16">
        <v>59.957000000000001</v>
      </c>
      <c r="AP16">
        <v>9.0429999999999993</v>
      </c>
      <c r="AQ16">
        <v>22.739000000000001</v>
      </c>
      <c r="AR16">
        <v>124.60899999999999</v>
      </c>
      <c r="AS16">
        <v>12.417</v>
      </c>
      <c r="AT16">
        <v>27.5</v>
      </c>
      <c r="AU16">
        <v>39.917000000000002</v>
      </c>
      <c r="AV16">
        <v>38.957000000000001</v>
      </c>
      <c r="AW16">
        <v>79.688000000000002</v>
      </c>
      <c r="AX16">
        <v>97.5</v>
      </c>
      <c r="AY16">
        <v>11.125</v>
      </c>
      <c r="AZ16">
        <v>12.292</v>
      </c>
      <c r="BA16">
        <v>21.707000000000001</v>
      </c>
      <c r="BB16">
        <v>16.957999999999998</v>
      </c>
      <c r="BC16">
        <v>5.9580000000000002</v>
      </c>
      <c r="BD16">
        <v>27</v>
      </c>
      <c r="BE16">
        <v>7.875</v>
      </c>
      <c r="BF16">
        <v>13.375</v>
      </c>
      <c r="BG16">
        <v>12.792</v>
      </c>
      <c r="BH16">
        <v>2.75</v>
      </c>
      <c r="BI16">
        <v>28.5</v>
      </c>
      <c r="BJ16">
        <v>8.8330000000000002</v>
      </c>
      <c r="BK16">
        <v>46.93</v>
      </c>
      <c r="BL16">
        <v>23.62</v>
      </c>
      <c r="BM16">
        <v>46.21</v>
      </c>
      <c r="BN16">
        <v>50.331000000000003</v>
      </c>
      <c r="BO16">
        <v>25.75</v>
      </c>
      <c r="BP16">
        <v>9.6669999999999998</v>
      </c>
      <c r="BQ16">
        <v>27.155000000000001</v>
      </c>
      <c r="BR16">
        <v>93.617999999999995</v>
      </c>
      <c r="BS16">
        <v>-5.2270000000000003</v>
      </c>
      <c r="BT16">
        <v>3.3439999999999999</v>
      </c>
      <c r="BU16">
        <v>-0.187</v>
      </c>
      <c r="BV16">
        <v>3.7469999999999999</v>
      </c>
      <c r="BW16">
        <v>-0.22800000000000001</v>
      </c>
      <c r="BX16">
        <v>2.8780000000000001</v>
      </c>
      <c r="BY16">
        <v>-0.13900000000000001</v>
      </c>
      <c r="BZ16">
        <v>5.125</v>
      </c>
      <c r="CA16">
        <v>37.957999999999998</v>
      </c>
      <c r="CB16">
        <v>49.957999999999998</v>
      </c>
      <c r="CC16">
        <v>31.173999999999999</v>
      </c>
      <c r="CD16">
        <v>47</v>
      </c>
      <c r="CE16">
        <v>13.792</v>
      </c>
      <c r="CF16">
        <v>22.146000000000001</v>
      </c>
      <c r="CG16">
        <v>26.667000000000002</v>
      </c>
      <c r="CH16">
        <v>10.545</v>
      </c>
      <c r="CI16">
        <v>34.237000000000002</v>
      </c>
      <c r="CJ16">
        <v>13.365</v>
      </c>
      <c r="CK16">
        <v>9.3330000000000002</v>
      </c>
      <c r="CL16">
        <v>30.356999999999999</v>
      </c>
      <c r="CM16">
        <v>59.417000000000002</v>
      </c>
      <c r="CN16">
        <v>12.208</v>
      </c>
      <c r="CO16">
        <v>284.91699999999997</v>
      </c>
      <c r="CP16">
        <v>120.208</v>
      </c>
      <c r="CQ16">
        <v>28.832999999999998</v>
      </c>
      <c r="CR16">
        <v>97.707999999999998</v>
      </c>
      <c r="CS16">
        <v>34.167000000000002</v>
      </c>
      <c r="CT16">
        <v>34.968000000000004</v>
      </c>
      <c r="CU16">
        <v>9.4580000000000002</v>
      </c>
      <c r="CV16">
        <v>27.683</v>
      </c>
      <c r="CW16">
        <v>1.9570000000000001</v>
      </c>
      <c r="CX16">
        <v>17.167000000000002</v>
      </c>
      <c r="CY16">
        <v>17.542000000000002</v>
      </c>
      <c r="CZ16">
        <v>-0.375</v>
      </c>
      <c r="DA16">
        <v>9.0419999999999998</v>
      </c>
      <c r="DB16">
        <v>91.244</v>
      </c>
      <c r="DC16">
        <v>7.0419999999999998</v>
      </c>
      <c r="DD16">
        <v>44.375</v>
      </c>
      <c r="DE16">
        <v>71.167000000000002</v>
      </c>
      <c r="DF16">
        <v>196.87100000000001</v>
      </c>
      <c r="DG16">
        <v>1605.375</v>
      </c>
      <c r="DH16">
        <v>1520.7080000000001</v>
      </c>
      <c r="DI16">
        <v>11.875</v>
      </c>
      <c r="DJ16">
        <v>212.083</v>
      </c>
      <c r="DK16">
        <v>140.875</v>
      </c>
      <c r="DL16">
        <v>352.95800000000003</v>
      </c>
      <c r="DM16">
        <v>71.207999999999998</v>
      </c>
      <c r="DN16">
        <v>65.677999999999997</v>
      </c>
      <c r="DO16">
        <v>79.533000000000001</v>
      </c>
      <c r="DP16">
        <v>5.94</v>
      </c>
      <c r="DQ16">
        <v>47.167000000000002</v>
      </c>
      <c r="DR16">
        <v>42.792000000000002</v>
      </c>
      <c r="DS16">
        <v>75.569999999999993</v>
      </c>
      <c r="DT16">
        <v>5792.5829999999996</v>
      </c>
      <c r="DU16">
        <v>16.411999999999999</v>
      </c>
      <c r="DV16">
        <v>58.125</v>
      </c>
      <c r="DW16">
        <v>6.0720000000000001</v>
      </c>
      <c r="DX16">
        <v>67.207999999999998</v>
      </c>
      <c r="DY16">
        <v>5.2519999999999998</v>
      </c>
      <c r="DZ16">
        <v>0.28000000000000003</v>
      </c>
      <c r="EA16">
        <v>5.8000000000000003E-2</v>
      </c>
      <c r="EB16">
        <v>134.208</v>
      </c>
      <c r="EC16">
        <v>210.25</v>
      </c>
      <c r="ED16">
        <v>344.45800000000003</v>
      </c>
      <c r="EE16">
        <v>38.962000000000003</v>
      </c>
      <c r="EF16">
        <v>65.375</v>
      </c>
      <c r="EG16">
        <v>88.582999999999998</v>
      </c>
      <c r="EH16">
        <v>12.917</v>
      </c>
      <c r="EI16">
        <v>22.696000000000002</v>
      </c>
      <c r="EJ16">
        <v>66.435000000000002</v>
      </c>
      <c r="EK16">
        <v>82.564999999999998</v>
      </c>
      <c r="EL16">
        <v>59.173999999999999</v>
      </c>
      <c r="EM16">
        <v>12.087</v>
      </c>
      <c r="EN16">
        <v>23.696000000000002</v>
      </c>
      <c r="EO16">
        <v>108.52200000000001</v>
      </c>
      <c r="EP16">
        <v>11.458</v>
      </c>
      <c r="EQ16">
        <v>24.957999999999998</v>
      </c>
      <c r="ER16">
        <v>36.417000000000002</v>
      </c>
      <c r="ES16">
        <v>45.304000000000002</v>
      </c>
      <c r="ET16">
        <v>71.881</v>
      </c>
      <c r="EU16">
        <v>92.292000000000002</v>
      </c>
      <c r="EV16">
        <v>10.083</v>
      </c>
      <c r="EW16">
        <v>11.625</v>
      </c>
      <c r="EX16">
        <v>24.646999999999998</v>
      </c>
      <c r="EY16">
        <v>15.5</v>
      </c>
      <c r="EZ16">
        <v>5.5419999999999998</v>
      </c>
      <c r="FA16">
        <v>11.208</v>
      </c>
      <c r="FB16">
        <v>9.2080000000000002</v>
      </c>
      <c r="FC16">
        <v>1.292</v>
      </c>
      <c r="FD16">
        <v>22.332999999999998</v>
      </c>
      <c r="FE16">
        <v>8.1669999999999998</v>
      </c>
      <c r="FF16">
        <v>50.186999999999998</v>
      </c>
      <c r="FG16">
        <v>23.763000000000002</v>
      </c>
      <c r="FH16">
        <v>43.286000000000001</v>
      </c>
      <c r="FI16">
        <v>47.35</v>
      </c>
      <c r="FJ16">
        <v>20.292000000000002</v>
      </c>
      <c r="FK16">
        <v>75.634</v>
      </c>
      <c r="FL16">
        <v>1.0609999999999999</v>
      </c>
      <c r="FM16">
        <v>3.3140000000000001</v>
      </c>
      <c r="FN16">
        <v>4.5999999999999999E-2</v>
      </c>
      <c r="FO16">
        <v>3.5880000000000001</v>
      </c>
      <c r="FP16">
        <v>-7.0000000000000007E-2</v>
      </c>
      <c r="FQ16">
        <v>2.9209999999999998</v>
      </c>
      <c r="FR16">
        <v>0.21299999999999999</v>
      </c>
      <c r="FS16">
        <v>4.9580000000000002</v>
      </c>
      <c r="FT16">
        <v>28.832999999999998</v>
      </c>
      <c r="FU16">
        <v>42.667000000000002</v>
      </c>
      <c r="FV16">
        <v>32.783000000000001</v>
      </c>
      <c r="FW16">
        <v>35.912999999999997</v>
      </c>
      <c r="FX16">
        <v>9.125</v>
      </c>
      <c r="FY16">
        <v>18.420999999999999</v>
      </c>
      <c r="FZ16">
        <v>20.216000000000001</v>
      </c>
      <c r="GA16">
        <v>9.0370000000000008</v>
      </c>
      <c r="GB16">
        <v>28.846</v>
      </c>
      <c r="GC16">
        <v>11.974</v>
      </c>
      <c r="GD16">
        <v>59.625</v>
      </c>
      <c r="GE16">
        <v>8.6669999999999998</v>
      </c>
      <c r="GF16">
        <v>304.33300000000003</v>
      </c>
      <c r="GG16">
        <v>160.25</v>
      </c>
      <c r="GH16">
        <v>29.707999999999998</v>
      </c>
      <c r="GI16">
        <v>46.125</v>
      </c>
      <c r="GJ16">
        <v>47.226999999999997</v>
      </c>
      <c r="GK16">
        <v>13.542</v>
      </c>
      <c r="GL16">
        <v>29.359000000000002</v>
      </c>
      <c r="GM16">
        <v>3.6520000000000001</v>
      </c>
      <c r="GN16">
        <v>12.667</v>
      </c>
      <c r="GO16">
        <v>91.117999999999995</v>
      </c>
      <c r="GP16">
        <v>5.3330000000000002</v>
      </c>
      <c r="GQ16">
        <v>41.457999999999998</v>
      </c>
      <c r="GR16">
        <v>70.207999999999998</v>
      </c>
      <c r="GS16">
        <v>17.762</v>
      </c>
      <c r="GT16">
        <v>89.917000000000002</v>
      </c>
      <c r="GU16">
        <v>57.5</v>
      </c>
      <c r="GV16">
        <v>6.25</v>
      </c>
      <c r="GW16">
        <v>4.75</v>
      </c>
      <c r="GX16">
        <v>13.208</v>
      </c>
      <c r="GY16">
        <v>17.957999999999998</v>
      </c>
      <c r="GZ16">
        <v>9.4580000000000002</v>
      </c>
      <c r="HA16">
        <v>204.083</v>
      </c>
      <c r="HB16">
        <v>-4.5</v>
      </c>
      <c r="HC16">
        <v>-2.0419999999999998</v>
      </c>
      <c r="HD16">
        <v>0.105</v>
      </c>
      <c r="HE16">
        <v>1.919</v>
      </c>
      <c r="HF16">
        <v>1.75</v>
      </c>
      <c r="HG16">
        <v>20.75</v>
      </c>
      <c r="HH16">
        <v>22.5</v>
      </c>
      <c r="HI16">
        <v>1.833</v>
      </c>
      <c r="HJ16">
        <v>4.0419999999999998</v>
      </c>
      <c r="HK16">
        <v>6.375</v>
      </c>
      <c r="HL16">
        <v>0.17399999999999999</v>
      </c>
      <c r="HM16">
        <v>3.2170000000000001</v>
      </c>
      <c r="HN16">
        <v>3.0870000000000002</v>
      </c>
      <c r="HO16">
        <v>0.78300000000000003</v>
      </c>
      <c r="HP16">
        <v>-3.0430000000000001</v>
      </c>
      <c r="HQ16">
        <v>-0.95699999999999996</v>
      </c>
      <c r="HR16">
        <v>16.087</v>
      </c>
      <c r="HS16">
        <v>0.95799999999999996</v>
      </c>
      <c r="HT16">
        <v>2.5419999999999998</v>
      </c>
      <c r="HU16">
        <v>3.5</v>
      </c>
      <c r="HV16">
        <v>-6.3479999999999999</v>
      </c>
      <c r="HW16">
        <v>5.2080000000000002</v>
      </c>
      <c r="HX16">
        <v>1.042</v>
      </c>
      <c r="HY16">
        <v>0.66700000000000004</v>
      </c>
      <c r="HZ16">
        <v>1.458</v>
      </c>
      <c r="IA16">
        <v>0.41699999999999998</v>
      </c>
      <c r="IB16">
        <v>2.1669999999999998</v>
      </c>
      <c r="IC16">
        <v>3.5830000000000002</v>
      </c>
      <c r="ID16">
        <v>6.1669999999999998</v>
      </c>
      <c r="IE16">
        <v>0.66700000000000004</v>
      </c>
      <c r="IF16">
        <v>5.4580000000000002</v>
      </c>
      <c r="IG16">
        <v>17.984000000000002</v>
      </c>
      <c r="IH16">
        <v>-6.2880000000000003</v>
      </c>
      <c r="II16">
        <v>0.03</v>
      </c>
      <c r="IJ16">
        <v>0.16700000000000001</v>
      </c>
      <c r="IK16">
        <v>9.125</v>
      </c>
      <c r="IL16">
        <v>7.2919999999999998</v>
      </c>
      <c r="IM16">
        <v>-1.609</v>
      </c>
      <c r="IN16">
        <v>11.087</v>
      </c>
      <c r="IO16">
        <v>4.6669999999999998</v>
      </c>
      <c r="IP16">
        <v>-0.20799999999999999</v>
      </c>
      <c r="IQ16">
        <v>3.5419999999999998</v>
      </c>
      <c r="IR16">
        <v>-19.417000000000002</v>
      </c>
      <c r="IS16">
        <v>-40.042000000000002</v>
      </c>
      <c r="IT16">
        <v>-0.875</v>
      </c>
      <c r="IU16">
        <v>-11.958</v>
      </c>
      <c r="IV16">
        <v>-4.0830000000000002</v>
      </c>
      <c r="IW16">
        <v>-1.696</v>
      </c>
      <c r="IX16">
        <v>1.708</v>
      </c>
      <c r="IY16">
        <v>2.9169999999999998</v>
      </c>
      <c r="IZ16">
        <v>0.95799999999999996</v>
      </c>
    </row>
    <row r="17" spans="1:260" x14ac:dyDescent="0.2">
      <c r="A17" t="s">
        <v>13</v>
      </c>
      <c r="B17" t="s">
        <v>290</v>
      </c>
      <c r="C17">
        <v>26</v>
      </c>
      <c r="D17">
        <v>34</v>
      </c>
      <c r="E17">
        <v>25.701000000000001</v>
      </c>
      <c r="F17">
        <v>100.43300000000001</v>
      </c>
      <c r="G17">
        <v>202.75</v>
      </c>
      <c r="H17">
        <v>1684.808</v>
      </c>
      <c r="I17">
        <v>1534.423</v>
      </c>
      <c r="J17">
        <v>16.808</v>
      </c>
      <c r="K17">
        <v>52.98</v>
      </c>
      <c r="L17">
        <v>218.73099999999999</v>
      </c>
      <c r="M17">
        <v>125.80800000000001</v>
      </c>
      <c r="N17">
        <v>344.53800000000001</v>
      </c>
      <c r="O17">
        <v>71.668000000000006</v>
      </c>
      <c r="P17">
        <v>65.87</v>
      </c>
      <c r="Q17">
        <v>81.748999999999995</v>
      </c>
      <c r="R17">
        <v>63.484999999999999</v>
      </c>
      <c r="S17">
        <v>5.7610000000000001</v>
      </c>
      <c r="T17">
        <v>54.576999999999998</v>
      </c>
      <c r="U17">
        <v>37.037999999999997</v>
      </c>
      <c r="V17">
        <v>75.647999999999996</v>
      </c>
      <c r="W17">
        <v>5996.6540000000005</v>
      </c>
      <c r="X17">
        <v>17.405000000000001</v>
      </c>
      <c r="Y17">
        <v>54.537999999999997</v>
      </c>
      <c r="Z17">
        <v>6.3170000000000002</v>
      </c>
      <c r="AA17">
        <v>65.191999999999993</v>
      </c>
      <c r="AB17">
        <v>5.2850000000000001</v>
      </c>
      <c r="AC17">
        <v>2.1640000000000001</v>
      </c>
      <c r="AD17">
        <v>0.64300000000000002</v>
      </c>
      <c r="AE17">
        <v>129.654</v>
      </c>
      <c r="AF17">
        <v>203.61500000000001</v>
      </c>
      <c r="AG17">
        <v>333.26900000000001</v>
      </c>
      <c r="AH17">
        <v>38.904000000000003</v>
      </c>
      <c r="AI17">
        <v>65.076999999999998</v>
      </c>
      <c r="AJ17">
        <v>86.537999999999997</v>
      </c>
      <c r="AK17">
        <v>15.192</v>
      </c>
      <c r="AL17">
        <v>20.6</v>
      </c>
      <c r="AM17">
        <v>65.48</v>
      </c>
      <c r="AN17">
        <v>81.2</v>
      </c>
      <c r="AO17">
        <v>57.84</v>
      </c>
      <c r="AP17">
        <v>10.88</v>
      </c>
      <c r="AQ17">
        <v>20.72</v>
      </c>
      <c r="AR17">
        <v>100.88</v>
      </c>
      <c r="AS17">
        <v>12.5</v>
      </c>
      <c r="AT17">
        <v>25</v>
      </c>
      <c r="AU17">
        <v>37.5</v>
      </c>
      <c r="AV17">
        <v>41.48</v>
      </c>
      <c r="AW17">
        <v>75.602999999999994</v>
      </c>
      <c r="AX17">
        <v>94.769000000000005</v>
      </c>
      <c r="AY17">
        <v>9.9619999999999997</v>
      </c>
      <c r="AZ17">
        <v>13.115</v>
      </c>
      <c r="BA17">
        <v>24.030999999999999</v>
      </c>
      <c r="BB17">
        <v>16</v>
      </c>
      <c r="BC17">
        <v>7.1920000000000002</v>
      </c>
      <c r="BD17">
        <v>29</v>
      </c>
      <c r="BE17">
        <v>7.6920000000000002</v>
      </c>
      <c r="BF17">
        <v>11.923</v>
      </c>
      <c r="BG17">
        <v>13.038</v>
      </c>
      <c r="BH17">
        <v>2.1920000000000002</v>
      </c>
      <c r="BI17">
        <v>28</v>
      </c>
      <c r="BJ17">
        <v>8.6920000000000002</v>
      </c>
      <c r="BK17">
        <v>42.582000000000001</v>
      </c>
      <c r="BL17">
        <v>21.846</v>
      </c>
      <c r="BM17">
        <v>45.735999999999997</v>
      </c>
      <c r="BN17">
        <v>51.304000000000002</v>
      </c>
      <c r="BO17">
        <v>24.654</v>
      </c>
      <c r="BP17">
        <v>11.692</v>
      </c>
      <c r="BQ17">
        <v>30.920999999999999</v>
      </c>
      <c r="BR17">
        <v>85.748000000000005</v>
      </c>
      <c r="BS17">
        <v>-3.1080000000000001</v>
      </c>
      <c r="BT17">
        <v>3.08</v>
      </c>
      <c r="BU17">
        <v>-0.112</v>
      </c>
      <c r="BV17">
        <v>3.3660000000000001</v>
      </c>
      <c r="BW17">
        <v>-0.13800000000000001</v>
      </c>
      <c r="BX17">
        <v>2.7589999999999999</v>
      </c>
      <c r="BY17">
        <v>-8.2000000000000003E-2</v>
      </c>
      <c r="BZ17">
        <v>5.923</v>
      </c>
      <c r="CA17">
        <v>34.537999999999997</v>
      </c>
      <c r="CB17">
        <v>44.115000000000002</v>
      </c>
      <c r="CC17">
        <v>33.6</v>
      </c>
      <c r="CD17">
        <v>38.04</v>
      </c>
      <c r="CE17">
        <v>12.615</v>
      </c>
      <c r="CF17">
        <v>22.523</v>
      </c>
      <c r="CG17">
        <v>26.593</v>
      </c>
      <c r="CH17">
        <v>11.784000000000001</v>
      </c>
      <c r="CI17">
        <v>34.692999999999998</v>
      </c>
      <c r="CJ17">
        <v>14.151</v>
      </c>
      <c r="CK17">
        <v>12.615</v>
      </c>
      <c r="CL17">
        <v>31.097999999999999</v>
      </c>
      <c r="CM17">
        <v>64.730999999999995</v>
      </c>
      <c r="CN17">
        <v>13.231</v>
      </c>
      <c r="CO17">
        <v>289.923</v>
      </c>
      <c r="CP17">
        <v>132.26900000000001</v>
      </c>
      <c r="CQ17">
        <v>31</v>
      </c>
      <c r="CR17">
        <v>92.191999999999993</v>
      </c>
      <c r="CS17">
        <v>40.962000000000003</v>
      </c>
      <c r="CT17">
        <v>44.430999999999997</v>
      </c>
      <c r="CU17">
        <v>12.115</v>
      </c>
      <c r="CV17">
        <v>29.577000000000002</v>
      </c>
      <c r="CW17">
        <v>2.2000000000000002</v>
      </c>
      <c r="CX17">
        <v>18.308</v>
      </c>
      <c r="CY17">
        <v>19.462</v>
      </c>
      <c r="CZ17">
        <v>-1.1539999999999999</v>
      </c>
      <c r="DA17">
        <v>10.269</v>
      </c>
      <c r="DB17">
        <v>95.88</v>
      </c>
      <c r="DC17">
        <v>6.6920000000000002</v>
      </c>
      <c r="DD17">
        <v>43.692</v>
      </c>
      <c r="DE17">
        <v>67.808000000000007</v>
      </c>
      <c r="DF17">
        <v>197.75399999999999</v>
      </c>
      <c r="DG17">
        <v>1615.269</v>
      </c>
      <c r="DH17">
        <v>1448.423</v>
      </c>
      <c r="DI17">
        <v>13.192</v>
      </c>
      <c r="DJ17">
        <v>203.654</v>
      </c>
      <c r="DK17">
        <v>137.61500000000001</v>
      </c>
      <c r="DL17">
        <v>341.26900000000001</v>
      </c>
      <c r="DM17">
        <v>70.730999999999995</v>
      </c>
      <c r="DN17">
        <v>64.551000000000002</v>
      </c>
      <c r="DO17">
        <v>79.876999999999995</v>
      </c>
      <c r="DP17">
        <v>5.2720000000000002</v>
      </c>
      <c r="DQ17">
        <v>48.962000000000003</v>
      </c>
      <c r="DR17">
        <v>41.423000000000002</v>
      </c>
      <c r="DS17">
        <v>75.899000000000001</v>
      </c>
      <c r="DT17">
        <v>5833.192</v>
      </c>
      <c r="DU17">
        <v>17.093</v>
      </c>
      <c r="DV17">
        <v>55.115000000000002</v>
      </c>
      <c r="DW17">
        <v>6.1920000000000002</v>
      </c>
      <c r="DX17">
        <v>64.962000000000003</v>
      </c>
      <c r="DY17">
        <v>5.2530000000000001</v>
      </c>
      <c r="DZ17">
        <v>-0.57799999999999996</v>
      </c>
      <c r="EA17">
        <v>6.2E-2</v>
      </c>
      <c r="EB17">
        <v>132.61500000000001</v>
      </c>
      <c r="EC17">
        <v>199.577</v>
      </c>
      <c r="ED17">
        <v>332.19200000000001</v>
      </c>
      <c r="EE17">
        <v>39.920999999999999</v>
      </c>
      <c r="EF17">
        <v>65.462000000000003</v>
      </c>
      <c r="EG17">
        <v>90.308000000000007</v>
      </c>
      <c r="EH17">
        <v>13.808</v>
      </c>
      <c r="EI17">
        <v>22.72</v>
      </c>
      <c r="EJ17">
        <v>67.2</v>
      </c>
      <c r="EK17">
        <v>85.72</v>
      </c>
      <c r="EL17">
        <v>60.88</v>
      </c>
      <c r="EM17">
        <v>7.8</v>
      </c>
      <c r="EN17">
        <v>22.6</v>
      </c>
      <c r="EO17">
        <v>106.8</v>
      </c>
      <c r="EP17">
        <v>10.692</v>
      </c>
      <c r="EQ17">
        <v>24.077000000000002</v>
      </c>
      <c r="ER17">
        <v>34.768999999999998</v>
      </c>
      <c r="ES17">
        <v>37.96</v>
      </c>
      <c r="ET17">
        <v>76.08</v>
      </c>
      <c r="EU17">
        <v>82.308000000000007</v>
      </c>
      <c r="EV17">
        <v>9.3849999999999998</v>
      </c>
      <c r="EW17">
        <v>9.577</v>
      </c>
      <c r="EX17">
        <v>19.559999999999999</v>
      </c>
      <c r="EY17">
        <v>14.231</v>
      </c>
      <c r="EZ17">
        <v>7</v>
      </c>
      <c r="FA17">
        <v>11.462</v>
      </c>
      <c r="FB17">
        <v>10.346</v>
      </c>
      <c r="FC17">
        <v>2.077</v>
      </c>
      <c r="FD17">
        <v>22.768999999999998</v>
      </c>
      <c r="FE17">
        <v>8.077</v>
      </c>
      <c r="FF17">
        <v>50.338000000000001</v>
      </c>
      <c r="FG17">
        <v>23.408999999999999</v>
      </c>
      <c r="FH17">
        <v>44.54</v>
      </c>
      <c r="FI17">
        <v>46.503999999999998</v>
      </c>
      <c r="FJ17">
        <v>21.692</v>
      </c>
      <c r="FK17">
        <v>74.253</v>
      </c>
      <c r="FL17">
        <v>3.7069999999999999</v>
      </c>
      <c r="FM17">
        <v>3.234</v>
      </c>
      <c r="FN17">
        <v>0.161</v>
      </c>
      <c r="FO17">
        <v>3.5609999999999999</v>
      </c>
      <c r="FP17">
        <v>0.13900000000000001</v>
      </c>
      <c r="FQ17">
        <v>2.8759999999999999</v>
      </c>
      <c r="FR17">
        <v>0.186</v>
      </c>
      <c r="FS17">
        <v>5</v>
      </c>
      <c r="FT17">
        <v>29.614999999999998</v>
      </c>
      <c r="FU17">
        <v>44.5</v>
      </c>
      <c r="FV17">
        <v>32.159999999999997</v>
      </c>
      <c r="FW17">
        <v>38.799999999999997</v>
      </c>
      <c r="FX17">
        <v>8.6539999999999999</v>
      </c>
      <c r="FY17">
        <v>19.774999999999999</v>
      </c>
      <c r="FZ17">
        <v>22.617000000000001</v>
      </c>
      <c r="GA17">
        <v>9.4390000000000001</v>
      </c>
      <c r="GB17">
        <v>29.988</v>
      </c>
      <c r="GC17">
        <v>11.771000000000001</v>
      </c>
      <c r="GD17">
        <v>59.808</v>
      </c>
      <c r="GE17">
        <v>9.7309999999999999</v>
      </c>
      <c r="GF17">
        <v>278.30799999999999</v>
      </c>
      <c r="GG17">
        <v>139.654</v>
      </c>
      <c r="GH17">
        <v>31.077000000000002</v>
      </c>
      <c r="GI17">
        <v>34.5</v>
      </c>
      <c r="GJ17">
        <v>37.436999999999998</v>
      </c>
      <c r="GK17">
        <v>8.6920000000000002</v>
      </c>
      <c r="GL17">
        <v>25.195</v>
      </c>
      <c r="GM17">
        <v>3</v>
      </c>
      <c r="GN17">
        <v>12.615</v>
      </c>
      <c r="GO17">
        <v>90.549000000000007</v>
      </c>
      <c r="GP17">
        <v>6.0380000000000003</v>
      </c>
      <c r="GQ17">
        <v>43.462000000000003</v>
      </c>
      <c r="GR17">
        <v>69.191999999999993</v>
      </c>
      <c r="GS17">
        <v>4.9960000000000004</v>
      </c>
      <c r="GT17">
        <v>69.537999999999997</v>
      </c>
      <c r="GU17">
        <v>86</v>
      </c>
      <c r="GV17">
        <v>3.6150000000000002</v>
      </c>
      <c r="GW17">
        <v>15.077</v>
      </c>
      <c r="GX17">
        <v>-11.808</v>
      </c>
      <c r="GY17">
        <v>3.2690000000000001</v>
      </c>
      <c r="GZ17">
        <v>5.6150000000000002</v>
      </c>
      <c r="HA17">
        <v>163.46199999999999</v>
      </c>
      <c r="HB17">
        <v>-0.57699999999999996</v>
      </c>
      <c r="HC17">
        <v>0.23100000000000001</v>
      </c>
      <c r="HD17">
        <v>2.742</v>
      </c>
      <c r="HE17">
        <v>0.58099999999999996</v>
      </c>
      <c r="HF17">
        <v>-2.9620000000000002</v>
      </c>
      <c r="HG17">
        <v>4.0380000000000003</v>
      </c>
      <c r="HH17">
        <v>1.077</v>
      </c>
      <c r="HI17">
        <v>-0.38500000000000001</v>
      </c>
      <c r="HJ17">
        <v>-3.7690000000000001</v>
      </c>
      <c r="HK17">
        <v>1.385</v>
      </c>
      <c r="HL17">
        <v>-2.12</v>
      </c>
      <c r="HM17">
        <v>-1.72</v>
      </c>
      <c r="HN17">
        <v>-4.5199999999999996</v>
      </c>
      <c r="HO17">
        <v>-3.04</v>
      </c>
      <c r="HP17">
        <v>3.08</v>
      </c>
      <c r="HQ17">
        <v>-1.88</v>
      </c>
      <c r="HR17">
        <v>-5.92</v>
      </c>
      <c r="HS17">
        <v>1.8080000000000001</v>
      </c>
      <c r="HT17">
        <v>0.92300000000000004</v>
      </c>
      <c r="HU17">
        <v>2.7309999999999999</v>
      </c>
      <c r="HV17">
        <v>3.52</v>
      </c>
      <c r="HW17">
        <v>12.462</v>
      </c>
      <c r="HX17">
        <v>0.57699999999999996</v>
      </c>
      <c r="HY17">
        <v>3.5379999999999998</v>
      </c>
      <c r="HZ17">
        <v>1.7689999999999999</v>
      </c>
      <c r="IA17">
        <v>0.192</v>
      </c>
      <c r="IB17">
        <v>0.46200000000000002</v>
      </c>
      <c r="IC17">
        <v>2.6920000000000002</v>
      </c>
      <c r="ID17">
        <v>5.2309999999999999</v>
      </c>
      <c r="IE17">
        <v>0.61499999999999999</v>
      </c>
      <c r="IF17">
        <v>2.9620000000000002</v>
      </c>
      <c r="IG17">
        <v>11.494999999999999</v>
      </c>
      <c r="IH17">
        <v>-6.8150000000000004</v>
      </c>
      <c r="II17">
        <v>-0.154</v>
      </c>
      <c r="IJ17">
        <v>0.92300000000000004</v>
      </c>
      <c r="IK17">
        <v>4.923</v>
      </c>
      <c r="IL17">
        <v>-0.38500000000000001</v>
      </c>
      <c r="IM17">
        <v>1.44</v>
      </c>
      <c r="IN17">
        <v>-0.76</v>
      </c>
      <c r="IO17">
        <v>3.9620000000000002</v>
      </c>
      <c r="IP17">
        <v>4.923</v>
      </c>
      <c r="IQ17">
        <v>3.5</v>
      </c>
      <c r="IR17">
        <v>11.615</v>
      </c>
      <c r="IS17">
        <v>-7.3849999999999998</v>
      </c>
      <c r="IT17">
        <v>-7.6999999999999999E-2</v>
      </c>
      <c r="IU17">
        <v>6.4619999999999997</v>
      </c>
      <c r="IV17">
        <v>3.423</v>
      </c>
      <c r="IW17">
        <v>-0.8</v>
      </c>
      <c r="IX17">
        <v>0.65400000000000003</v>
      </c>
      <c r="IY17">
        <v>0.23100000000000001</v>
      </c>
      <c r="IZ17">
        <v>-1.385</v>
      </c>
    </row>
    <row r="18" spans="1:260" x14ac:dyDescent="0.2">
      <c r="A18" t="s">
        <v>18</v>
      </c>
      <c r="B18" t="s">
        <v>295</v>
      </c>
      <c r="C18">
        <v>23</v>
      </c>
      <c r="D18">
        <v>40</v>
      </c>
      <c r="E18">
        <v>25.41</v>
      </c>
      <c r="F18">
        <v>95.599000000000004</v>
      </c>
      <c r="G18">
        <v>184.1</v>
      </c>
      <c r="H18">
        <v>1500.13</v>
      </c>
      <c r="I18">
        <v>1360.7829999999999</v>
      </c>
      <c r="J18">
        <v>8.1300000000000008</v>
      </c>
      <c r="K18">
        <v>47.085000000000001</v>
      </c>
      <c r="L18">
        <v>190.91300000000001</v>
      </c>
      <c r="M18">
        <v>124.913</v>
      </c>
      <c r="N18">
        <v>315.82600000000002</v>
      </c>
      <c r="O18">
        <v>72.700999999999993</v>
      </c>
      <c r="P18">
        <v>67.478999999999999</v>
      </c>
      <c r="Q18">
        <v>80.682000000000002</v>
      </c>
      <c r="R18">
        <v>60.448999999999998</v>
      </c>
      <c r="S18">
        <v>5.0730000000000004</v>
      </c>
      <c r="T18">
        <v>46.087000000000003</v>
      </c>
      <c r="U18">
        <v>38.216999999999999</v>
      </c>
      <c r="V18">
        <v>70.546000000000006</v>
      </c>
      <c r="W18">
        <v>5448.13</v>
      </c>
      <c r="X18">
        <v>17.25</v>
      </c>
      <c r="Y18">
        <v>50.261000000000003</v>
      </c>
      <c r="Z18">
        <v>6.2839999999999998</v>
      </c>
      <c r="AA18">
        <v>61.173999999999999</v>
      </c>
      <c r="AB18">
        <v>5.1630000000000003</v>
      </c>
      <c r="AC18">
        <v>-0.85499999999999998</v>
      </c>
      <c r="AD18">
        <v>-1.3109999999999999</v>
      </c>
      <c r="AE18">
        <v>122.565</v>
      </c>
      <c r="AF18">
        <v>186.304</v>
      </c>
      <c r="AG18">
        <v>308.87</v>
      </c>
      <c r="AH18">
        <v>39.682000000000002</v>
      </c>
      <c r="AI18">
        <v>59.695999999999998</v>
      </c>
      <c r="AJ18">
        <v>84.695999999999998</v>
      </c>
      <c r="AK18">
        <v>12.957000000000001</v>
      </c>
      <c r="AL18">
        <v>23.908999999999999</v>
      </c>
      <c r="AM18">
        <v>60.954999999999998</v>
      </c>
      <c r="AN18">
        <v>75.364000000000004</v>
      </c>
      <c r="AO18">
        <v>53.045000000000002</v>
      </c>
      <c r="AP18">
        <v>6.1360000000000001</v>
      </c>
      <c r="AQ18">
        <v>20.818000000000001</v>
      </c>
      <c r="AR18">
        <v>97.454999999999998</v>
      </c>
      <c r="AS18">
        <v>11.217000000000001</v>
      </c>
      <c r="AT18">
        <v>23.87</v>
      </c>
      <c r="AU18">
        <v>35.087000000000003</v>
      </c>
      <c r="AV18">
        <v>37.5</v>
      </c>
      <c r="AW18">
        <v>75.272999999999996</v>
      </c>
      <c r="AX18">
        <v>84.304000000000002</v>
      </c>
      <c r="AY18">
        <v>10.304</v>
      </c>
      <c r="AZ18">
        <v>10.217000000000001</v>
      </c>
      <c r="BA18">
        <v>22.17</v>
      </c>
      <c r="BB18">
        <v>14.87</v>
      </c>
      <c r="BC18">
        <v>6.9569999999999999</v>
      </c>
      <c r="BD18">
        <v>28</v>
      </c>
      <c r="BE18">
        <v>6.391</v>
      </c>
      <c r="BF18">
        <v>9.9570000000000007</v>
      </c>
      <c r="BG18">
        <v>9.5649999999999995</v>
      </c>
      <c r="BH18">
        <v>1.7390000000000001</v>
      </c>
      <c r="BI18">
        <v>21.783000000000001</v>
      </c>
      <c r="BJ18">
        <v>6.8259999999999996</v>
      </c>
      <c r="BK18">
        <v>45.709000000000003</v>
      </c>
      <c r="BL18">
        <v>21.603999999999999</v>
      </c>
      <c r="BM18">
        <v>42.357999999999997</v>
      </c>
      <c r="BN18">
        <v>47.264000000000003</v>
      </c>
      <c r="BO18">
        <v>19.390999999999998</v>
      </c>
      <c r="BP18">
        <v>9.7390000000000008</v>
      </c>
      <c r="BQ18">
        <v>22.768000000000001</v>
      </c>
      <c r="BR18">
        <v>70.763000000000005</v>
      </c>
      <c r="BS18">
        <v>-1.627</v>
      </c>
      <c r="BT18">
        <v>3.2170000000000001</v>
      </c>
      <c r="BU18">
        <v>-7.3999999999999996E-2</v>
      </c>
      <c r="BV18">
        <v>3.4980000000000002</v>
      </c>
      <c r="BW18">
        <v>1.4999999999999999E-2</v>
      </c>
      <c r="BX18">
        <v>2.8340000000000001</v>
      </c>
      <c r="BY18">
        <v>-0.19500000000000001</v>
      </c>
      <c r="BZ18">
        <v>4.0430000000000001</v>
      </c>
      <c r="CA18">
        <v>30.652000000000001</v>
      </c>
      <c r="CB18">
        <v>34.609000000000002</v>
      </c>
      <c r="CC18">
        <v>25.818000000000001</v>
      </c>
      <c r="CD18">
        <v>33.591000000000001</v>
      </c>
      <c r="CE18">
        <v>11.087</v>
      </c>
      <c r="CF18">
        <v>19.047999999999998</v>
      </c>
      <c r="CG18">
        <v>19.858000000000001</v>
      </c>
      <c r="CH18">
        <v>7.6829999999999998</v>
      </c>
      <c r="CI18">
        <v>28.981000000000002</v>
      </c>
      <c r="CJ18">
        <v>10.976000000000001</v>
      </c>
      <c r="CK18">
        <v>9.2170000000000005</v>
      </c>
      <c r="CL18">
        <v>32.075000000000003</v>
      </c>
      <c r="CM18">
        <v>55.957000000000001</v>
      </c>
      <c r="CN18">
        <v>9.4350000000000005</v>
      </c>
      <c r="CO18">
        <v>290.13</v>
      </c>
      <c r="CP18">
        <v>141.435</v>
      </c>
      <c r="CQ18">
        <v>27.957000000000001</v>
      </c>
      <c r="CR18">
        <v>95.304000000000002</v>
      </c>
      <c r="CS18">
        <v>30.565000000000001</v>
      </c>
      <c r="CT18">
        <v>32.070999999999998</v>
      </c>
      <c r="CU18">
        <v>6.9569999999999999</v>
      </c>
      <c r="CV18">
        <v>22.76</v>
      </c>
      <c r="CW18">
        <v>3</v>
      </c>
      <c r="CX18">
        <v>16.957000000000001</v>
      </c>
      <c r="CY18">
        <v>17.87</v>
      </c>
      <c r="CZ18">
        <v>-0.91300000000000003</v>
      </c>
      <c r="DA18">
        <v>11</v>
      </c>
      <c r="DB18">
        <v>88.933000000000007</v>
      </c>
      <c r="DC18">
        <v>7.13</v>
      </c>
      <c r="DD18">
        <v>38.652000000000001</v>
      </c>
      <c r="DE18">
        <v>71.477999999999994</v>
      </c>
      <c r="DF18">
        <v>222.49100000000001</v>
      </c>
      <c r="DG18">
        <v>1800.0429999999999</v>
      </c>
      <c r="DH18">
        <v>1611.652</v>
      </c>
      <c r="DI18">
        <v>21.87</v>
      </c>
      <c r="DJ18">
        <v>218.21700000000001</v>
      </c>
      <c r="DK18">
        <v>150.52199999999999</v>
      </c>
      <c r="DL18">
        <v>368.73899999999998</v>
      </c>
      <c r="DM18">
        <v>73.659000000000006</v>
      </c>
      <c r="DN18">
        <v>67.921999999999997</v>
      </c>
      <c r="DO18">
        <v>81.975999999999999</v>
      </c>
      <c r="DP18">
        <v>6.59</v>
      </c>
      <c r="DQ18">
        <v>54.173999999999999</v>
      </c>
      <c r="DR18">
        <v>35.652000000000001</v>
      </c>
      <c r="DS18">
        <v>77.358000000000004</v>
      </c>
      <c r="DT18">
        <v>5975</v>
      </c>
      <c r="DU18">
        <v>16.204000000000001</v>
      </c>
      <c r="DV18">
        <v>50.564999999999998</v>
      </c>
      <c r="DW18">
        <v>7.2919999999999998</v>
      </c>
      <c r="DX18">
        <v>59.609000000000002</v>
      </c>
      <c r="DY18">
        <v>6.1859999999999999</v>
      </c>
      <c r="DZ18">
        <v>4.5129999999999999</v>
      </c>
      <c r="EA18">
        <v>4.0629999999999997</v>
      </c>
      <c r="EB18">
        <v>131.52199999999999</v>
      </c>
      <c r="EC18">
        <v>228.739</v>
      </c>
      <c r="ED18">
        <v>360.26100000000002</v>
      </c>
      <c r="EE18">
        <v>36.506999999999998</v>
      </c>
      <c r="EF18">
        <v>61.347999999999999</v>
      </c>
      <c r="EG18">
        <v>85.652000000000001</v>
      </c>
      <c r="EH18">
        <v>16.13</v>
      </c>
      <c r="EI18">
        <v>24.135999999999999</v>
      </c>
      <c r="EJ18">
        <v>60.726999999999997</v>
      </c>
      <c r="EK18">
        <v>79.045000000000002</v>
      </c>
      <c r="EL18">
        <v>56.136000000000003</v>
      </c>
      <c r="EM18">
        <v>11.545</v>
      </c>
      <c r="EN18">
        <v>22.545000000000002</v>
      </c>
      <c r="EO18">
        <v>118.773</v>
      </c>
      <c r="EP18">
        <v>12.782999999999999</v>
      </c>
      <c r="EQ18">
        <v>26.521999999999998</v>
      </c>
      <c r="ER18">
        <v>39.304000000000002</v>
      </c>
      <c r="ES18">
        <v>42.954999999999998</v>
      </c>
      <c r="ET18">
        <v>76.402000000000001</v>
      </c>
      <c r="EU18">
        <v>98.912999999999997</v>
      </c>
      <c r="EV18">
        <v>10.826000000000001</v>
      </c>
      <c r="EW18">
        <v>15.304</v>
      </c>
      <c r="EX18">
        <v>28.25</v>
      </c>
      <c r="EY18">
        <v>14.260999999999999</v>
      </c>
      <c r="EZ18">
        <v>9.5220000000000002</v>
      </c>
      <c r="FA18">
        <v>15.087</v>
      </c>
      <c r="FB18">
        <v>11.173999999999999</v>
      </c>
      <c r="FC18">
        <v>1.8260000000000001</v>
      </c>
      <c r="FD18">
        <v>28.434999999999999</v>
      </c>
      <c r="FE18">
        <v>11.13</v>
      </c>
      <c r="FF18">
        <v>53.058</v>
      </c>
      <c r="FG18">
        <v>27.849</v>
      </c>
      <c r="FH18">
        <v>48.475000000000001</v>
      </c>
      <c r="FI18">
        <v>52.488</v>
      </c>
      <c r="FJ18">
        <v>26.13</v>
      </c>
      <c r="FK18">
        <v>96.09</v>
      </c>
      <c r="FL18">
        <v>4.0010000000000003</v>
      </c>
      <c r="FM18">
        <v>3.3769999999999998</v>
      </c>
      <c r="FN18">
        <v>0.14099999999999999</v>
      </c>
      <c r="FO18">
        <v>3.6480000000000001</v>
      </c>
      <c r="FP18">
        <v>0.13600000000000001</v>
      </c>
      <c r="FQ18">
        <v>3.0110000000000001</v>
      </c>
      <c r="FR18">
        <v>0.14699999999999999</v>
      </c>
      <c r="FS18">
        <v>4</v>
      </c>
      <c r="FT18">
        <v>44</v>
      </c>
      <c r="FU18">
        <v>53.695999999999998</v>
      </c>
      <c r="FV18">
        <v>41.908999999999999</v>
      </c>
      <c r="FW18">
        <v>45.273000000000003</v>
      </c>
      <c r="FX18">
        <v>14.609</v>
      </c>
      <c r="FY18">
        <v>24.393000000000001</v>
      </c>
      <c r="FZ18">
        <v>26.937999999999999</v>
      </c>
      <c r="GA18">
        <v>13.231999999999999</v>
      </c>
      <c r="GB18">
        <v>35.432000000000002</v>
      </c>
      <c r="GC18">
        <v>15.542999999999999</v>
      </c>
      <c r="GD18">
        <v>62.261000000000003</v>
      </c>
      <c r="GE18">
        <v>12.478</v>
      </c>
      <c r="GF18">
        <v>266.17399999999998</v>
      </c>
      <c r="GG18">
        <v>118.95699999999999</v>
      </c>
      <c r="GH18">
        <v>29.652000000000001</v>
      </c>
      <c r="GI18">
        <v>43.042999999999999</v>
      </c>
      <c r="GJ18">
        <v>45.185000000000002</v>
      </c>
      <c r="GK18">
        <v>12.651999999999999</v>
      </c>
      <c r="GL18">
        <v>29.393999999999998</v>
      </c>
      <c r="GM18">
        <v>4.0449999999999999</v>
      </c>
      <c r="GN18">
        <v>9.4350000000000005</v>
      </c>
      <c r="GO18">
        <v>89.861999999999995</v>
      </c>
      <c r="GP18">
        <v>9.0429999999999993</v>
      </c>
      <c r="GQ18">
        <v>41.13</v>
      </c>
      <c r="GR18">
        <v>70.260999999999996</v>
      </c>
      <c r="GS18">
        <v>-38.390999999999998</v>
      </c>
      <c r="GT18">
        <v>-299.91300000000001</v>
      </c>
      <c r="GU18">
        <v>-250.87</v>
      </c>
      <c r="GV18">
        <v>-13.739000000000001</v>
      </c>
      <c r="GW18">
        <v>-27.303999999999998</v>
      </c>
      <c r="GX18">
        <v>-25.609000000000002</v>
      </c>
      <c r="GY18">
        <v>-52.912999999999997</v>
      </c>
      <c r="GZ18">
        <v>-8.0869999999999997</v>
      </c>
      <c r="HA18">
        <v>-526.87</v>
      </c>
      <c r="HB18">
        <v>-0.30399999999999999</v>
      </c>
      <c r="HC18">
        <v>1.5649999999999999</v>
      </c>
      <c r="HD18">
        <v>-5.3680000000000003</v>
      </c>
      <c r="HE18">
        <v>-5.3739999999999997</v>
      </c>
      <c r="HF18">
        <v>-8.9570000000000007</v>
      </c>
      <c r="HG18">
        <v>-42.435000000000002</v>
      </c>
      <c r="HH18">
        <v>-51.390999999999998</v>
      </c>
      <c r="HI18">
        <v>-1.6519999999999999</v>
      </c>
      <c r="HJ18">
        <v>-0.95699999999999996</v>
      </c>
      <c r="HK18">
        <v>-3.1739999999999999</v>
      </c>
      <c r="HL18">
        <v>-0.22700000000000001</v>
      </c>
      <c r="HM18">
        <v>0.22700000000000001</v>
      </c>
      <c r="HN18">
        <v>-3.6819999999999999</v>
      </c>
      <c r="HO18">
        <v>-3.0910000000000002</v>
      </c>
      <c r="HP18">
        <v>-5.4089999999999998</v>
      </c>
      <c r="HQ18">
        <v>-1.7270000000000001</v>
      </c>
      <c r="HR18">
        <v>-21.318000000000001</v>
      </c>
      <c r="HS18">
        <v>-1.5649999999999999</v>
      </c>
      <c r="HT18">
        <v>-2.6520000000000001</v>
      </c>
      <c r="HU18">
        <v>-4.2169999999999996</v>
      </c>
      <c r="HV18">
        <v>-5.4550000000000001</v>
      </c>
      <c r="HW18">
        <v>-14.609</v>
      </c>
      <c r="HX18">
        <v>-0.52200000000000002</v>
      </c>
      <c r="HY18">
        <v>-5.0869999999999997</v>
      </c>
      <c r="HZ18">
        <v>0.60899999999999999</v>
      </c>
      <c r="IA18">
        <v>-2.5649999999999999</v>
      </c>
      <c r="IB18">
        <v>-5.13</v>
      </c>
      <c r="IC18">
        <v>-1.609</v>
      </c>
      <c r="ID18">
        <v>-6.6520000000000001</v>
      </c>
      <c r="IE18">
        <v>-4.3040000000000003</v>
      </c>
      <c r="IF18">
        <v>-6.7389999999999999</v>
      </c>
      <c r="IG18">
        <v>-25.327000000000002</v>
      </c>
      <c r="IH18">
        <v>-5.6269999999999998</v>
      </c>
      <c r="II18">
        <v>-0.16</v>
      </c>
      <c r="IJ18">
        <v>4.2999999999999997E-2</v>
      </c>
      <c r="IK18">
        <v>-13.348000000000001</v>
      </c>
      <c r="IL18">
        <v>-19.087</v>
      </c>
      <c r="IM18">
        <v>-16.091000000000001</v>
      </c>
      <c r="IN18">
        <v>-11.682</v>
      </c>
      <c r="IO18">
        <v>-3.5219999999999998</v>
      </c>
      <c r="IP18">
        <v>-6.3040000000000003</v>
      </c>
      <c r="IQ18">
        <v>-3.0430000000000001</v>
      </c>
      <c r="IR18">
        <v>23.957000000000001</v>
      </c>
      <c r="IS18">
        <v>22.478000000000002</v>
      </c>
      <c r="IT18">
        <v>-1.696</v>
      </c>
      <c r="IU18">
        <v>-12.478</v>
      </c>
      <c r="IV18">
        <v>-5.6959999999999997</v>
      </c>
      <c r="IW18">
        <v>-1.0449999999999999</v>
      </c>
      <c r="IX18">
        <v>-1.913</v>
      </c>
      <c r="IY18">
        <v>-2.4780000000000002</v>
      </c>
      <c r="IZ18">
        <v>1.2170000000000001</v>
      </c>
    </row>
    <row r="19" spans="1:260" x14ac:dyDescent="0.2">
      <c r="A19" t="s">
        <v>8</v>
      </c>
      <c r="B19" t="s">
        <v>285</v>
      </c>
      <c r="C19">
        <v>23</v>
      </c>
      <c r="D19">
        <v>36</v>
      </c>
      <c r="E19">
        <v>25.024999999999999</v>
      </c>
      <c r="F19">
        <v>87.022999999999996</v>
      </c>
      <c r="G19">
        <v>208.79599999999999</v>
      </c>
      <c r="H19">
        <v>1687.3910000000001</v>
      </c>
      <c r="I19">
        <v>1541.6089999999999</v>
      </c>
      <c r="J19">
        <v>17.826000000000001</v>
      </c>
      <c r="K19">
        <v>50.218000000000004</v>
      </c>
      <c r="L19">
        <v>206.39099999999999</v>
      </c>
      <c r="M19">
        <v>160.78299999999999</v>
      </c>
      <c r="N19">
        <v>367.17399999999998</v>
      </c>
      <c r="O19">
        <v>75.748999999999995</v>
      </c>
      <c r="P19">
        <v>68.885999999999996</v>
      </c>
      <c r="Q19">
        <v>84.558999999999997</v>
      </c>
      <c r="R19">
        <v>56.210999999999999</v>
      </c>
      <c r="S19">
        <v>6.2140000000000004</v>
      </c>
      <c r="T19">
        <v>51.042999999999999</v>
      </c>
      <c r="U19">
        <v>37.521999999999998</v>
      </c>
      <c r="V19">
        <v>75.968000000000004</v>
      </c>
      <c r="W19">
        <v>5760.5219999999999</v>
      </c>
      <c r="X19">
        <v>15.689</v>
      </c>
      <c r="Y19">
        <v>48.695999999999998</v>
      </c>
      <c r="Z19">
        <v>7.54</v>
      </c>
      <c r="AA19">
        <v>63.564999999999998</v>
      </c>
      <c r="AB19">
        <v>5.7759999999999998</v>
      </c>
      <c r="AC19">
        <v>0.86499999999999999</v>
      </c>
      <c r="AD19">
        <v>0.77</v>
      </c>
      <c r="AE19">
        <v>126.95699999999999</v>
      </c>
      <c r="AF19">
        <v>235.08699999999999</v>
      </c>
      <c r="AG19">
        <v>362.04300000000001</v>
      </c>
      <c r="AH19">
        <v>35.067</v>
      </c>
      <c r="AI19">
        <v>59.912999999999997</v>
      </c>
      <c r="AJ19">
        <v>86.956999999999994</v>
      </c>
      <c r="AK19">
        <v>14.13</v>
      </c>
      <c r="AL19">
        <v>21.609000000000002</v>
      </c>
      <c r="AM19">
        <v>65.347999999999999</v>
      </c>
      <c r="AN19">
        <v>75.522000000000006</v>
      </c>
      <c r="AO19">
        <v>54.521999999999998</v>
      </c>
      <c r="AP19">
        <v>10.522</v>
      </c>
      <c r="AQ19">
        <v>19.87</v>
      </c>
      <c r="AR19">
        <v>132.739</v>
      </c>
      <c r="AS19">
        <v>12.173999999999999</v>
      </c>
      <c r="AT19">
        <v>27.652000000000001</v>
      </c>
      <c r="AU19">
        <v>39.826000000000001</v>
      </c>
      <c r="AV19">
        <v>42.521999999999998</v>
      </c>
      <c r="AW19">
        <v>79.039000000000001</v>
      </c>
      <c r="AX19">
        <v>93.087000000000003</v>
      </c>
      <c r="AY19">
        <v>7.87</v>
      </c>
      <c r="AZ19">
        <v>12.435</v>
      </c>
      <c r="BA19">
        <v>24.361000000000001</v>
      </c>
      <c r="BB19">
        <v>12.826000000000001</v>
      </c>
      <c r="BC19">
        <v>5.3040000000000003</v>
      </c>
      <c r="BD19">
        <v>25</v>
      </c>
      <c r="BE19">
        <v>7.9130000000000003</v>
      </c>
      <c r="BF19">
        <v>12.435</v>
      </c>
      <c r="BG19">
        <v>10.782999999999999</v>
      </c>
      <c r="BH19">
        <v>1.391</v>
      </c>
      <c r="BI19">
        <v>25.565000000000001</v>
      </c>
      <c r="BJ19">
        <v>9.3040000000000003</v>
      </c>
      <c r="BK19">
        <v>48.639000000000003</v>
      </c>
      <c r="BL19">
        <v>24.361000000000001</v>
      </c>
      <c r="BM19">
        <v>45.485999999999997</v>
      </c>
      <c r="BN19">
        <v>50.085000000000001</v>
      </c>
      <c r="BO19">
        <v>23.13</v>
      </c>
      <c r="BP19">
        <v>10.304</v>
      </c>
      <c r="BQ19">
        <v>27.425999999999998</v>
      </c>
      <c r="BR19">
        <v>85.46</v>
      </c>
      <c r="BS19">
        <v>-1.46</v>
      </c>
      <c r="BT19">
        <v>3.343</v>
      </c>
      <c r="BU19">
        <v>-5.7000000000000002E-2</v>
      </c>
      <c r="BV19">
        <v>3.7040000000000002</v>
      </c>
      <c r="BW19">
        <v>4.7E-2</v>
      </c>
      <c r="BX19">
        <v>2.8580000000000001</v>
      </c>
      <c r="BY19">
        <v>-0.19700000000000001</v>
      </c>
      <c r="BZ19">
        <v>2.9569999999999999</v>
      </c>
      <c r="CA19">
        <v>34.652000000000001</v>
      </c>
      <c r="CB19">
        <v>47.783000000000001</v>
      </c>
      <c r="CC19">
        <v>35.609000000000002</v>
      </c>
      <c r="CD19">
        <v>39</v>
      </c>
      <c r="CE19">
        <v>10.782999999999999</v>
      </c>
      <c r="CF19">
        <v>21.405000000000001</v>
      </c>
      <c r="CG19">
        <v>23.131</v>
      </c>
      <c r="CH19">
        <v>10.747999999999999</v>
      </c>
      <c r="CI19">
        <v>31.972999999999999</v>
      </c>
      <c r="CJ19">
        <v>13.887</v>
      </c>
      <c r="CK19">
        <v>10.130000000000001</v>
      </c>
      <c r="CL19">
        <v>30.042999999999999</v>
      </c>
      <c r="CM19">
        <v>58.13</v>
      </c>
      <c r="CN19">
        <v>10.651999999999999</v>
      </c>
      <c r="CO19">
        <v>280.39100000000002</v>
      </c>
      <c r="CP19">
        <v>133.91300000000001</v>
      </c>
      <c r="CQ19">
        <v>26.390999999999998</v>
      </c>
      <c r="CR19">
        <v>93.825999999999993</v>
      </c>
      <c r="CS19">
        <v>37.609000000000002</v>
      </c>
      <c r="CT19">
        <v>40.082999999999998</v>
      </c>
      <c r="CU19">
        <v>11.13</v>
      </c>
      <c r="CV19">
        <v>29.594999999999999</v>
      </c>
      <c r="CW19">
        <v>2.7829999999999999</v>
      </c>
      <c r="CX19">
        <v>18.216999999999999</v>
      </c>
      <c r="CY19">
        <v>16.913</v>
      </c>
      <c r="CZ19">
        <v>1.304</v>
      </c>
      <c r="DA19">
        <v>10.260999999999999</v>
      </c>
      <c r="DB19">
        <v>90.677999999999997</v>
      </c>
      <c r="DC19">
        <v>7.9130000000000003</v>
      </c>
      <c r="DD19">
        <v>38.173999999999999</v>
      </c>
      <c r="DE19">
        <v>71.608999999999995</v>
      </c>
      <c r="DF19">
        <v>195.12200000000001</v>
      </c>
      <c r="DG19">
        <v>1613.13</v>
      </c>
      <c r="DH19">
        <v>1503.739</v>
      </c>
      <c r="DI19">
        <v>12.173999999999999</v>
      </c>
      <c r="DJ19">
        <v>209.65199999999999</v>
      </c>
      <c r="DK19">
        <v>137.17400000000001</v>
      </c>
      <c r="DL19">
        <v>346.82600000000002</v>
      </c>
      <c r="DM19">
        <v>73.724000000000004</v>
      </c>
      <c r="DN19">
        <v>68.415999999999997</v>
      </c>
      <c r="DO19">
        <v>81.837999999999994</v>
      </c>
      <c r="DP19">
        <v>5.9660000000000002</v>
      </c>
      <c r="DQ19">
        <v>49.390999999999998</v>
      </c>
      <c r="DR19">
        <v>37.869999999999997</v>
      </c>
      <c r="DS19">
        <v>74.191000000000003</v>
      </c>
      <c r="DT19">
        <v>5600.174</v>
      </c>
      <c r="DU19">
        <v>16.146999999999998</v>
      </c>
      <c r="DV19">
        <v>51.609000000000002</v>
      </c>
      <c r="DW19">
        <v>6.72</v>
      </c>
      <c r="DX19">
        <v>59.609000000000002</v>
      </c>
      <c r="DY19">
        <v>5.8179999999999996</v>
      </c>
      <c r="DZ19">
        <v>-1.639</v>
      </c>
      <c r="EA19">
        <v>1.2689999999999999</v>
      </c>
      <c r="EB19">
        <v>123.82599999999999</v>
      </c>
      <c r="EC19">
        <v>215.13</v>
      </c>
      <c r="ED19">
        <v>338.95699999999999</v>
      </c>
      <c r="EE19">
        <v>36.531999999999996</v>
      </c>
      <c r="EF19">
        <v>63.695999999999998</v>
      </c>
      <c r="EG19">
        <v>82.695999999999998</v>
      </c>
      <c r="EH19">
        <v>14.217000000000001</v>
      </c>
      <c r="EI19">
        <v>20.13</v>
      </c>
      <c r="EJ19">
        <v>62.564999999999998</v>
      </c>
      <c r="EK19">
        <v>79.564999999999998</v>
      </c>
      <c r="EL19">
        <v>56.957000000000001</v>
      </c>
      <c r="EM19">
        <v>9.9130000000000003</v>
      </c>
      <c r="EN19">
        <v>22.173999999999999</v>
      </c>
      <c r="EO19">
        <v>109.652</v>
      </c>
      <c r="EP19">
        <v>10.087</v>
      </c>
      <c r="EQ19">
        <v>22.609000000000002</v>
      </c>
      <c r="ER19">
        <v>32.695999999999998</v>
      </c>
      <c r="ES19">
        <v>37.390999999999998</v>
      </c>
      <c r="ET19">
        <v>72.906999999999996</v>
      </c>
      <c r="EU19">
        <v>95.783000000000001</v>
      </c>
      <c r="EV19">
        <v>9.4779999999999998</v>
      </c>
      <c r="EW19">
        <v>10.435</v>
      </c>
      <c r="EX19">
        <v>21.126999999999999</v>
      </c>
      <c r="EY19">
        <v>13.957000000000001</v>
      </c>
      <c r="EZ19">
        <v>6.5220000000000002</v>
      </c>
      <c r="FA19">
        <v>11</v>
      </c>
      <c r="FB19">
        <v>10.304</v>
      </c>
      <c r="FC19">
        <v>1.87</v>
      </c>
      <c r="FD19">
        <v>22.521999999999998</v>
      </c>
      <c r="FE19">
        <v>7.5650000000000004</v>
      </c>
      <c r="FF19">
        <v>48.841999999999999</v>
      </c>
      <c r="FG19">
        <v>22.271000000000001</v>
      </c>
      <c r="FH19">
        <v>43.134</v>
      </c>
      <c r="FI19">
        <v>45.598999999999997</v>
      </c>
      <c r="FJ19">
        <v>21.042999999999999</v>
      </c>
      <c r="FK19">
        <v>73.731999999999999</v>
      </c>
      <c r="FL19">
        <v>0.70199999999999996</v>
      </c>
      <c r="FM19">
        <v>3.274</v>
      </c>
      <c r="FN19">
        <v>3.1E-2</v>
      </c>
      <c r="FO19">
        <v>3.605</v>
      </c>
      <c r="FP19">
        <v>8.7999999999999995E-2</v>
      </c>
      <c r="FQ19">
        <v>2.8929999999999998</v>
      </c>
      <c r="FR19">
        <v>-3.4000000000000002E-2</v>
      </c>
      <c r="FS19">
        <v>4.7830000000000004</v>
      </c>
      <c r="FT19">
        <v>30.565000000000001</v>
      </c>
      <c r="FU19">
        <v>40.957000000000001</v>
      </c>
      <c r="FV19">
        <v>27.521999999999998</v>
      </c>
      <c r="FW19">
        <v>38.652000000000001</v>
      </c>
      <c r="FX19">
        <v>10.130000000000001</v>
      </c>
      <c r="FY19">
        <v>20.132999999999999</v>
      </c>
      <c r="FZ19">
        <v>23.884</v>
      </c>
      <c r="GA19">
        <v>9.3960000000000008</v>
      </c>
      <c r="GB19">
        <v>31.355</v>
      </c>
      <c r="GC19">
        <v>11.351000000000001</v>
      </c>
      <c r="GD19">
        <v>59.087000000000003</v>
      </c>
      <c r="GE19">
        <v>13.173999999999999</v>
      </c>
      <c r="GF19">
        <v>302.17399999999998</v>
      </c>
      <c r="GG19">
        <v>135.435</v>
      </c>
      <c r="GH19">
        <v>30.087</v>
      </c>
      <c r="GI19">
        <v>39.912999999999997</v>
      </c>
      <c r="GJ19">
        <v>42.579000000000001</v>
      </c>
      <c r="GK19">
        <v>10.913</v>
      </c>
      <c r="GL19">
        <v>27.341999999999999</v>
      </c>
      <c r="GM19">
        <v>3.2610000000000001</v>
      </c>
      <c r="GN19">
        <v>10.522</v>
      </c>
      <c r="GO19">
        <v>84.710999999999999</v>
      </c>
      <c r="GP19">
        <v>7.13</v>
      </c>
      <c r="GQ19">
        <v>40.738999999999997</v>
      </c>
      <c r="GR19">
        <v>69.435000000000002</v>
      </c>
      <c r="GS19">
        <v>13.673999999999999</v>
      </c>
      <c r="GT19">
        <v>74.260999999999996</v>
      </c>
      <c r="GU19">
        <v>37.869999999999997</v>
      </c>
      <c r="GV19">
        <v>5.6520000000000001</v>
      </c>
      <c r="GW19">
        <v>-3.2610000000000001</v>
      </c>
      <c r="GX19">
        <v>23.609000000000002</v>
      </c>
      <c r="GY19">
        <v>20.347999999999999</v>
      </c>
      <c r="GZ19">
        <v>1.6519999999999999</v>
      </c>
      <c r="HA19">
        <v>160.34800000000001</v>
      </c>
      <c r="HB19">
        <v>-2.9129999999999998</v>
      </c>
      <c r="HC19">
        <v>3.9569999999999999</v>
      </c>
      <c r="HD19">
        <v>2.504</v>
      </c>
      <c r="HE19">
        <v>-0.499</v>
      </c>
      <c r="HF19">
        <v>3.13</v>
      </c>
      <c r="HG19">
        <v>19.957000000000001</v>
      </c>
      <c r="HH19">
        <v>23.087</v>
      </c>
      <c r="HI19">
        <v>-3.7829999999999999</v>
      </c>
      <c r="HJ19">
        <v>4.2610000000000001</v>
      </c>
      <c r="HK19">
        <v>-8.6999999999999994E-2</v>
      </c>
      <c r="HL19">
        <v>1.478</v>
      </c>
      <c r="HM19">
        <v>2.7829999999999999</v>
      </c>
      <c r="HN19">
        <v>-4.0430000000000001</v>
      </c>
      <c r="HO19">
        <v>-2.4350000000000001</v>
      </c>
      <c r="HP19">
        <v>0.60899999999999999</v>
      </c>
      <c r="HQ19">
        <v>-2.3039999999999998</v>
      </c>
      <c r="HR19">
        <v>23.087</v>
      </c>
      <c r="HS19">
        <v>2.0870000000000002</v>
      </c>
      <c r="HT19">
        <v>5.0430000000000001</v>
      </c>
      <c r="HU19">
        <v>7.13</v>
      </c>
      <c r="HV19">
        <v>5.13</v>
      </c>
      <c r="HW19">
        <v>-2.6960000000000002</v>
      </c>
      <c r="HX19">
        <v>-1.609</v>
      </c>
      <c r="HY19">
        <v>2</v>
      </c>
      <c r="HZ19">
        <v>-1.1299999999999999</v>
      </c>
      <c r="IA19">
        <v>-1.2170000000000001</v>
      </c>
      <c r="IB19">
        <v>1.4350000000000001</v>
      </c>
      <c r="IC19">
        <v>0.47799999999999998</v>
      </c>
      <c r="ID19">
        <v>3.0430000000000001</v>
      </c>
      <c r="IE19">
        <v>1.7390000000000001</v>
      </c>
      <c r="IF19">
        <v>2.0870000000000002</v>
      </c>
      <c r="IG19">
        <v>11.728</v>
      </c>
      <c r="IH19">
        <v>-2.1629999999999998</v>
      </c>
      <c r="II19">
        <v>6.9000000000000006E-2</v>
      </c>
      <c r="IJ19">
        <v>-1.8260000000000001</v>
      </c>
      <c r="IK19">
        <v>4.0869999999999997</v>
      </c>
      <c r="IL19">
        <v>6.8259999999999996</v>
      </c>
      <c r="IM19">
        <v>8.0869999999999997</v>
      </c>
      <c r="IN19">
        <v>0.34799999999999998</v>
      </c>
      <c r="IO19">
        <v>0.65200000000000002</v>
      </c>
      <c r="IP19">
        <v>-0.95699999999999996</v>
      </c>
      <c r="IQ19">
        <v>-2.5219999999999998</v>
      </c>
      <c r="IR19">
        <v>-21.783000000000001</v>
      </c>
      <c r="IS19">
        <v>-1.522</v>
      </c>
      <c r="IT19">
        <v>-3.6960000000000002</v>
      </c>
      <c r="IU19">
        <v>-2.3039999999999998</v>
      </c>
      <c r="IV19">
        <v>0.217</v>
      </c>
      <c r="IW19">
        <v>-0.47799999999999998</v>
      </c>
      <c r="IX19">
        <v>0.78300000000000003</v>
      </c>
      <c r="IY19">
        <v>-2.5649999999999999</v>
      </c>
      <c r="IZ19">
        <v>2.1739999999999999</v>
      </c>
    </row>
    <row r="20" spans="1:260" x14ac:dyDescent="0.2">
      <c r="A20" t="s">
        <v>296</v>
      </c>
      <c r="B20" t="s">
        <v>297</v>
      </c>
      <c r="C20">
        <v>216</v>
      </c>
      <c r="D20">
        <v>36.555999999999997</v>
      </c>
      <c r="E20">
        <v>25.712</v>
      </c>
      <c r="F20">
        <v>102.074</v>
      </c>
      <c r="G20">
        <v>207.351</v>
      </c>
      <c r="H20">
        <v>1650.0740000000001</v>
      </c>
      <c r="I20">
        <v>1524.6880000000001</v>
      </c>
      <c r="J20">
        <v>15.035</v>
      </c>
      <c r="K20">
        <v>50</v>
      </c>
      <c r="L20">
        <v>212.73599999999999</v>
      </c>
      <c r="M20">
        <v>142.44900000000001</v>
      </c>
      <c r="N20">
        <v>355.185</v>
      </c>
      <c r="O20">
        <v>72.649000000000001</v>
      </c>
      <c r="P20">
        <v>66.664000000000001</v>
      </c>
      <c r="Q20">
        <v>81.587000000000003</v>
      </c>
      <c r="R20">
        <v>59.893999999999998</v>
      </c>
      <c r="S20">
        <v>5.9219999999999997</v>
      </c>
      <c r="T20">
        <v>51.844999999999999</v>
      </c>
      <c r="U20">
        <v>38.819000000000003</v>
      </c>
      <c r="V20">
        <v>74.876000000000005</v>
      </c>
      <c r="W20">
        <v>5862.8220000000001</v>
      </c>
      <c r="X20">
        <v>16.506</v>
      </c>
      <c r="Y20">
        <v>55.609000000000002</v>
      </c>
      <c r="Z20">
        <v>6.3869999999999996</v>
      </c>
      <c r="AA20">
        <v>65.866</v>
      </c>
      <c r="AB20">
        <v>5.3929999999999998</v>
      </c>
      <c r="AC20">
        <v>4.7E-2</v>
      </c>
      <c r="AD20">
        <v>0.439</v>
      </c>
      <c r="AE20">
        <v>131.21100000000001</v>
      </c>
      <c r="AF20">
        <v>215.86099999999999</v>
      </c>
      <c r="AG20">
        <v>347.072</v>
      </c>
      <c r="AH20">
        <v>37.805</v>
      </c>
      <c r="AI20">
        <v>66.022999999999996</v>
      </c>
      <c r="AJ20">
        <v>89.155000000000001</v>
      </c>
      <c r="AK20">
        <v>15.111000000000001</v>
      </c>
      <c r="AL20">
        <v>22.530999999999999</v>
      </c>
      <c r="AM20">
        <v>66.584999999999994</v>
      </c>
      <c r="AN20">
        <v>81.748999999999995</v>
      </c>
      <c r="AO20">
        <v>58.624000000000002</v>
      </c>
      <c r="AP20">
        <v>9.1920000000000002</v>
      </c>
      <c r="AQ20">
        <v>22.530999999999999</v>
      </c>
      <c r="AR20">
        <v>112.78400000000001</v>
      </c>
      <c r="AS20">
        <v>11.951000000000001</v>
      </c>
      <c r="AT20">
        <v>25.103999999999999</v>
      </c>
      <c r="AU20">
        <v>37.055999999999997</v>
      </c>
      <c r="AV20">
        <v>40.761000000000003</v>
      </c>
      <c r="AW20">
        <v>75.138000000000005</v>
      </c>
      <c r="AX20">
        <v>92.384</v>
      </c>
      <c r="AY20">
        <v>9.5969999999999995</v>
      </c>
      <c r="AZ20">
        <v>11.792</v>
      </c>
      <c r="BA20">
        <v>22.744</v>
      </c>
      <c r="BB20">
        <v>15.384</v>
      </c>
      <c r="BC20">
        <v>6.6109999999999998</v>
      </c>
      <c r="BD20">
        <v>28.056000000000001</v>
      </c>
      <c r="BE20">
        <v>7.6669999999999998</v>
      </c>
      <c r="BF20">
        <v>12.285</v>
      </c>
      <c r="BG20">
        <v>10.738</v>
      </c>
      <c r="BH20">
        <v>2.2269999999999999</v>
      </c>
      <c r="BI20">
        <v>24.914000000000001</v>
      </c>
      <c r="BJ20">
        <v>8.7219999999999995</v>
      </c>
      <c r="BK20">
        <v>49.308</v>
      </c>
      <c r="BL20">
        <v>23.695</v>
      </c>
      <c r="BM20">
        <v>44.408000000000001</v>
      </c>
      <c r="BN20">
        <v>48.055999999999997</v>
      </c>
      <c r="BO20">
        <v>22.759</v>
      </c>
      <c r="BP20">
        <v>10.778</v>
      </c>
      <c r="BQ20">
        <v>26.675000000000001</v>
      </c>
      <c r="BR20">
        <v>80.956000000000003</v>
      </c>
      <c r="BS20">
        <v>1.4079999999999999</v>
      </c>
      <c r="BT20">
        <v>3.2480000000000002</v>
      </c>
      <c r="BU20">
        <v>5.6000000000000001E-2</v>
      </c>
      <c r="BV20">
        <v>3.548</v>
      </c>
      <c r="BW20">
        <v>5.6000000000000001E-2</v>
      </c>
      <c r="BX20">
        <v>2.8860000000000001</v>
      </c>
      <c r="BY20">
        <v>5.7000000000000002E-2</v>
      </c>
      <c r="BZ20">
        <v>4.125</v>
      </c>
      <c r="CA20">
        <v>33.180999999999997</v>
      </c>
      <c r="CB20">
        <v>47.140999999999998</v>
      </c>
      <c r="CC20">
        <v>32.781999999999996</v>
      </c>
      <c r="CD20">
        <v>40.448</v>
      </c>
      <c r="CE20">
        <v>11.319000000000001</v>
      </c>
      <c r="CF20">
        <v>20.436</v>
      </c>
      <c r="CG20">
        <v>22.721</v>
      </c>
      <c r="CH20">
        <v>9.5530000000000008</v>
      </c>
      <c r="CI20">
        <v>31.085000000000001</v>
      </c>
      <c r="CJ20">
        <v>12.430999999999999</v>
      </c>
      <c r="CK20">
        <v>10.778</v>
      </c>
      <c r="CL20">
        <v>26.675000000000001</v>
      </c>
      <c r="CM20">
        <v>59.972000000000001</v>
      </c>
      <c r="CN20">
        <v>10.792</v>
      </c>
      <c r="CO20">
        <v>291.84300000000002</v>
      </c>
      <c r="CP20">
        <v>137.54400000000001</v>
      </c>
      <c r="CQ20">
        <v>30.678000000000001</v>
      </c>
      <c r="CR20">
        <v>95.072000000000003</v>
      </c>
      <c r="CS20">
        <v>37.718000000000004</v>
      </c>
      <c r="CT20">
        <v>39.673000000000002</v>
      </c>
      <c r="CU20">
        <v>10.169</v>
      </c>
      <c r="CV20">
        <v>26.960999999999999</v>
      </c>
      <c r="CW20">
        <v>3.1829999999999998</v>
      </c>
      <c r="CX20">
        <v>17.748000000000001</v>
      </c>
      <c r="CY20">
        <v>17.75</v>
      </c>
      <c r="CZ20">
        <v>-2E-3</v>
      </c>
      <c r="DA20">
        <v>10.581</v>
      </c>
      <c r="DB20">
        <v>89.695999999999998</v>
      </c>
      <c r="DC20">
        <v>6.1669999999999998</v>
      </c>
      <c r="DD20">
        <v>43.402999999999999</v>
      </c>
      <c r="DE20">
        <v>69.986000000000004</v>
      </c>
      <c r="DF20">
        <v>207.351</v>
      </c>
      <c r="DG20">
        <v>1650.0740000000001</v>
      </c>
      <c r="DH20">
        <v>1524.6880000000001</v>
      </c>
      <c r="DI20">
        <v>15.035</v>
      </c>
      <c r="DJ20">
        <v>212.73599999999999</v>
      </c>
      <c r="DK20">
        <v>142.44900000000001</v>
      </c>
      <c r="DL20">
        <v>355.185</v>
      </c>
      <c r="DM20">
        <v>72.649000000000001</v>
      </c>
      <c r="DN20">
        <v>66.664000000000001</v>
      </c>
      <c r="DO20">
        <v>81.587000000000003</v>
      </c>
      <c r="DP20">
        <v>5.9219999999999997</v>
      </c>
      <c r="DQ20">
        <v>51.844999999999999</v>
      </c>
      <c r="DR20">
        <v>38.819000000000003</v>
      </c>
      <c r="DS20">
        <v>74.876000000000005</v>
      </c>
      <c r="DT20">
        <v>5862.8220000000001</v>
      </c>
      <c r="DU20">
        <v>16.506</v>
      </c>
      <c r="DV20">
        <v>55.609000000000002</v>
      </c>
      <c r="DW20">
        <v>6.3869999999999996</v>
      </c>
      <c r="DX20">
        <v>65.866</v>
      </c>
      <c r="DY20">
        <v>5.3929999999999998</v>
      </c>
      <c r="DZ20">
        <v>4.7E-2</v>
      </c>
      <c r="EA20">
        <v>0.439</v>
      </c>
      <c r="EB20">
        <v>131.21100000000001</v>
      </c>
      <c r="EC20">
        <v>215.86099999999999</v>
      </c>
      <c r="ED20">
        <v>347.072</v>
      </c>
      <c r="EE20">
        <v>37.805</v>
      </c>
      <c r="EF20">
        <v>66.022999999999996</v>
      </c>
      <c r="EG20">
        <v>89.155000000000001</v>
      </c>
      <c r="EH20">
        <v>15.111000000000001</v>
      </c>
      <c r="EI20">
        <v>22.530999999999999</v>
      </c>
      <c r="EJ20">
        <v>66.584999999999994</v>
      </c>
      <c r="EK20">
        <v>81.748999999999995</v>
      </c>
      <c r="EL20">
        <v>58.624000000000002</v>
      </c>
      <c r="EM20">
        <v>9.1920000000000002</v>
      </c>
      <c r="EN20">
        <v>22.530999999999999</v>
      </c>
      <c r="EO20">
        <v>112.78400000000001</v>
      </c>
      <c r="EP20">
        <v>11.951000000000001</v>
      </c>
      <c r="EQ20">
        <v>25.103999999999999</v>
      </c>
      <c r="ER20">
        <v>37.055999999999997</v>
      </c>
      <c r="ES20">
        <v>40.761000000000003</v>
      </c>
      <c r="ET20">
        <v>75.138000000000005</v>
      </c>
      <c r="EU20">
        <v>92.384</v>
      </c>
      <c r="EV20">
        <v>9.5969999999999995</v>
      </c>
      <c r="EW20">
        <v>11.792</v>
      </c>
      <c r="EX20">
        <v>22.744</v>
      </c>
      <c r="EY20">
        <v>15.384</v>
      </c>
      <c r="EZ20">
        <v>6.6109999999999998</v>
      </c>
      <c r="FA20">
        <v>12.285</v>
      </c>
      <c r="FB20">
        <v>10.738</v>
      </c>
      <c r="FC20">
        <v>2.2269999999999999</v>
      </c>
      <c r="FD20">
        <v>24.914000000000001</v>
      </c>
      <c r="FE20">
        <v>8.7219999999999995</v>
      </c>
      <c r="FF20">
        <v>49.308</v>
      </c>
      <c r="FG20">
        <v>23.695</v>
      </c>
      <c r="FH20">
        <v>44.408000000000001</v>
      </c>
      <c r="FI20">
        <v>48.055999999999997</v>
      </c>
      <c r="FJ20">
        <v>22.759</v>
      </c>
      <c r="FK20">
        <v>80.956000000000003</v>
      </c>
      <c r="FL20">
        <v>1.4079999999999999</v>
      </c>
      <c r="FM20">
        <v>3.2480000000000002</v>
      </c>
      <c r="FN20">
        <v>5.6000000000000001E-2</v>
      </c>
      <c r="FO20">
        <v>3.548</v>
      </c>
      <c r="FP20">
        <v>5.6000000000000001E-2</v>
      </c>
      <c r="FQ20">
        <v>2.8860000000000001</v>
      </c>
      <c r="FR20">
        <v>5.7000000000000002E-2</v>
      </c>
      <c r="FS20">
        <v>4.125</v>
      </c>
      <c r="FT20">
        <v>33.180999999999997</v>
      </c>
      <c r="FU20">
        <v>47.140999999999998</v>
      </c>
      <c r="FV20">
        <v>32.781999999999996</v>
      </c>
      <c r="FW20">
        <v>40.448</v>
      </c>
      <c r="FX20">
        <v>11.319000000000001</v>
      </c>
      <c r="FY20">
        <v>20.436</v>
      </c>
      <c r="FZ20">
        <v>22.721</v>
      </c>
      <c r="GA20">
        <v>9.5530000000000008</v>
      </c>
      <c r="GB20">
        <v>31.085000000000001</v>
      </c>
      <c r="GC20">
        <v>12.430999999999999</v>
      </c>
      <c r="GD20">
        <v>59.972000000000001</v>
      </c>
      <c r="GE20">
        <v>10.792</v>
      </c>
      <c r="GF20">
        <v>291.84300000000002</v>
      </c>
      <c r="GG20">
        <v>137.54400000000001</v>
      </c>
      <c r="GH20">
        <v>30.678000000000001</v>
      </c>
      <c r="GI20">
        <v>37.718000000000004</v>
      </c>
      <c r="GJ20">
        <v>39.673000000000002</v>
      </c>
      <c r="GK20">
        <v>10.169</v>
      </c>
      <c r="GL20">
        <v>26.960999999999999</v>
      </c>
      <c r="GM20">
        <v>3.1829999999999998</v>
      </c>
      <c r="GN20">
        <v>10.581</v>
      </c>
      <c r="GO20">
        <v>89.695999999999998</v>
      </c>
      <c r="GP20">
        <v>6.1669999999999998</v>
      </c>
      <c r="GQ20">
        <v>43.402999999999999</v>
      </c>
      <c r="GR20">
        <v>69.986000000000004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E3ED0-7817-C64C-ABA7-80CA9376FC85}">
  <dimension ref="A1:IZ20"/>
  <sheetViews>
    <sheetView workbookViewId="0">
      <selection activeCell="G25" sqref="G25"/>
    </sheetView>
  </sheetViews>
  <sheetFormatPr baseColWidth="10" defaultRowHeight="16" x14ac:dyDescent="0.2"/>
  <sheetData>
    <row r="1" spans="1:260" x14ac:dyDescent="0.2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  <c r="AQ1" t="s">
        <v>60</v>
      </c>
      <c r="AR1" t="s">
        <v>61</v>
      </c>
      <c r="AS1" t="s">
        <v>62</v>
      </c>
      <c r="AT1" t="s">
        <v>63</v>
      </c>
      <c r="AU1" t="s">
        <v>64</v>
      </c>
      <c r="AV1" t="s">
        <v>65</v>
      </c>
      <c r="AW1" t="s">
        <v>66</v>
      </c>
      <c r="AX1" t="s">
        <v>67</v>
      </c>
      <c r="AY1" t="s">
        <v>68</v>
      </c>
      <c r="AZ1" t="s">
        <v>69</v>
      </c>
      <c r="BA1" t="s">
        <v>70</v>
      </c>
      <c r="BB1" t="s">
        <v>71</v>
      </c>
      <c r="BC1" t="s">
        <v>72</v>
      </c>
      <c r="BD1" t="s">
        <v>73</v>
      </c>
      <c r="BE1" t="s">
        <v>74</v>
      </c>
      <c r="BF1" t="s">
        <v>75</v>
      </c>
      <c r="BG1" t="s">
        <v>76</v>
      </c>
      <c r="BH1" t="s">
        <v>77</v>
      </c>
      <c r="BI1" t="s">
        <v>78</v>
      </c>
      <c r="BJ1" t="s">
        <v>79</v>
      </c>
      <c r="BK1" t="s">
        <v>80</v>
      </c>
      <c r="BL1" t="s">
        <v>81</v>
      </c>
      <c r="BM1" t="s">
        <v>82</v>
      </c>
      <c r="BN1" t="s">
        <v>83</v>
      </c>
      <c r="BO1" t="s">
        <v>84</v>
      </c>
      <c r="BP1" t="s">
        <v>85</v>
      </c>
      <c r="BQ1" t="s">
        <v>86</v>
      </c>
      <c r="BR1" t="s">
        <v>87</v>
      </c>
      <c r="BS1" t="s">
        <v>88</v>
      </c>
      <c r="BT1" t="s">
        <v>89</v>
      </c>
      <c r="BU1" t="s">
        <v>90</v>
      </c>
      <c r="BV1" t="s">
        <v>91</v>
      </c>
      <c r="BW1" t="s">
        <v>92</v>
      </c>
      <c r="BX1" t="s">
        <v>93</v>
      </c>
      <c r="BY1" t="s">
        <v>94</v>
      </c>
      <c r="BZ1" t="s">
        <v>95</v>
      </c>
      <c r="CA1" t="s">
        <v>96</v>
      </c>
      <c r="CB1" t="s">
        <v>97</v>
      </c>
      <c r="CC1" t="s">
        <v>98</v>
      </c>
      <c r="CD1" t="s">
        <v>99</v>
      </c>
      <c r="CE1" t="s">
        <v>100</v>
      </c>
      <c r="CF1" t="s">
        <v>101</v>
      </c>
      <c r="CG1" t="s">
        <v>102</v>
      </c>
      <c r="CH1" t="s">
        <v>103</v>
      </c>
      <c r="CI1" t="s">
        <v>104</v>
      </c>
      <c r="CJ1" t="s">
        <v>105</v>
      </c>
      <c r="CK1" t="s">
        <v>106</v>
      </c>
      <c r="CL1" t="s">
        <v>107</v>
      </c>
      <c r="CM1" t="s">
        <v>108</v>
      </c>
      <c r="CN1" t="s">
        <v>109</v>
      </c>
      <c r="CO1" t="s">
        <v>110</v>
      </c>
      <c r="CP1" t="s">
        <v>111</v>
      </c>
      <c r="CQ1" t="s">
        <v>112</v>
      </c>
      <c r="CR1" t="s">
        <v>113</v>
      </c>
      <c r="CS1" t="s">
        <v>114</v>
      </c>
      <c r="CT1" t="s">
        <v>115</v>
      </c>
      <c r="CU1" t="s">
        <v>116</v>
      </c>
      <c r="CV1" t="s">
        <v>117</v>
      </c>
      <c r="CW1" t="s">
        <v>118</v>
      </c>
      <c r="CX1" t="s">
        <v>119</v>
      </c>
      <c r="CY1" t="s">
        <v>120</v>
      </c>
      <c r="CZ1" t="s">
        <v>121</v>
      </c>
      <c r="DA1" t="s">
        <v>122</v>
      </c>
      <c r="DB1" t="s">
        <v>123</v>
      </c>
      <c r="DC1" t="s">
        <v>124</v>
      </c>
      <c r="DD1" t="s">
        <v>125</v>
      </c>
      <c r="DE1" t="s">
        <v>126</v>
      </c>
      <c r="DF1" t="s">
        <v>127</v>
      </c>
      <c r="DG1" t="s">
        <v>128</v>
      </c>
      <c r="DH1" t="s">
        <v>129</v>
      </c>
      <c r="DI1" t="s">
        <v>130</v>
      </c>
      <c r="DJ1" t="s">
        <v>131</v>
      </c>
      <c r="DK1" t="s">
        <v>132</v>
      </c>
      <c r="DL1" t="s">
        <v>133</v>
      </c>
      <c r="DM1" t="s">
        <v>134</v>
      </c>
      <c r="DN1" t="s">
        <v>135</v>
      </c>
      <c r="DO1" t="s">
        <v>136</v>
      </c>
      <c r="DP1" t="s">
        <v>137</v>
      </c>
      <c r="DQ1" t="s">
        <v>138</v>
      </c>
      <c r="DR1" t="s">
        <v>139</v>
      </c>
      <c r="DS1" t="s">
        <v>140</v>
      </c>
      <c r="DT1" t="s">
        <v>141</v>
      </c>
      <c r="DU1" t="s">
        <v>142</v>
      </c>
      <c r="DV1" t="s">
        <v>143</v>
      </c>
      <c r="DW1" t="s">
        <v>144</v>
      </c>
      <c r="DX1" t="s">
        <v>145</v>
      </c>
      <c r="DY1" t="s">
        <v>146</v>
      </c>
      <c r="DZ1" t="s">
        <v>147</v>
      </c>
      <c r="EA1" t="s">
        <v>148</v>
      </c>
      <c r="EB1" t="s">
        <v>149</v>
      </c>
      <c r="EC1" t="s">
        <v>150</v>
      </c>
      <c r="ED1" t="s">
        <v>151</v>
      </c>
      <c r="EE1" t="s">
        <v>152</v>
      </c>
      <c r="EF1" t="s">
        <v>153</v>
      </c>
      <c r="EG1" t="s">
        <v>154</v>
      </c>
      <c r="EH1" t="s">
        <v>155</v>
      </c>
      <c r="EI1" t="s">
        <v>156</v>
      </c>
      <c r="EJ1" t="s">
        <v>157</v>
      </c>
      <c r="EK1" t="s">
        <v>158</v>
      </c>
      <c r="EL1" t="s">
        <v>159</v>
      </c>
      <c r="EM1" t="s">
        <v>160</v>
      </c>
      <c r="EN1" t="s">
        <v>161</v>
      </c>
      <c r="EO1" t="s">
        <v>162</v>
      </c>
      <c r="EP1" t="s">
        <v>163</v>
      </c>
      <c r="EQ1" t="s">
        <v>164</v>
      </c>
      <c r="ER1" t="s">
        <v>165</v>
      </c>
      <c r="ES1" t="s">
        <v>166</v>
      </c>
      <c r="ET1" t="s">
        <v>167</v>
      </c>
      <c r="EU1" t="s">
        <v>168</v>
      </c>
      <c r="EV1" t="s">
        <v>169</v>
      </c>
      <c r="EW1" t="s">
        <v>170</v>
      </c>
      <c r="EX1" t="s">
        <v>171</v>
      </c>
      <c r="EY1" t="s">
        <v>172</v>
      </c>
      <c r="EZ1" t="s">
        <v>173</v>
      </c>
      <c r="FA1" t="s">
        <v>174</v>
      </c>
      <c r="FB1" t="s">
        <v>175</v>
      </c>
      <c r="FC1" t="s">
        <v>176</v>
      </c>
      <c r="FD1" t="s">
        <v>177</v>
      </c>
      <c r="FE1" t="s">
        <v>178</v>
      </c>
      <c r="FF1" t="s">
        <v>179</v>
      </c>
      <c r="FG1" t="s">
        <v>180</v>
      </c>
      <c r="FH1" t="s">
        <v>181</v>
      </c>
      <c r="FI1" t="s">
        <v>182</v>
      </c>
      <c r="FJ1" t="s">
        <v>183</v>
      </c>
      <c r="FK1" t="s">
        <v>184</v>
      </c>
      <c r="FL1" t="s">
        <v>185</v>
      </c>
      <c r="FM1" t="s">
        <v>186</v>
      </c>
      <c r="FN1" t="s">
        <v>187</v>
      </c>
      <c r="FO1" t="s">
        <v>188</v>
      </c>
      <c r="FP1" t="s">
        <v>189</v>
      </c>
      <c r="FQ1" t="s">
        <v>190</v>
      </c>
      <c r="FR1" t="s">
        <v>191</v>
      </c>
      <c r="FS1" t="s">
        <v>192</v>
      </c>
      <c r="FT1" t="s">
        <v>193</v>
      </c>
      <c r="FU1" t="s">
        <v>194</v>
      </c>
      <c r="FV1" t="s">
        <v>195</v>
      </c>
      <c r="FW1" t="s">
        <v>196</v>
      </c>
      <c r="FX1" t="s">
        <v>197</v>
      </c>
      <c r="FY1" t="s">
        <v>198</v>
      </c>
      <c r="FZ1" t="s">
        <v>199</v>
      </c>
      <c r="GA1" t="s">
        <v>200</v>
      </c>
      <c r="GB1" t="s">
        <v>201</v>
      </c>
      <c r="GC1" t="s">
        <v>202</v>
      </c>
      <c r="GD1" t="s">
        <v>203</v>
      </c>
      <c r="GE1" t="s">
        <v>204</v>
      </c>
      <c r="GF1" t="s">
        <v>205</v>
      </c>
      <c r="GG1" t="s">
        <v>206</v>
      </c>
      <c r="GH1" t="s">
        <v>207</v>
      </c>
      <c r="GI1" t="s">
        <v>208</v>
      </c>
      <c r="GJ1" t="s">
        <v>209</v>
      </c>
      <c r="GK1" t="s">
        <v>210</v>
      </c>
      <c r="GL1" t="s">
        <v>211</v>
      </c>
      <c r="GM1" t="s">
        <v>212</v>
      </c>
      <c r="GN1" t="s">
        <v>213</v>
      </c>
      <c r="GO1" t="s">
        <v>214</v>
      </c>
      <c r="GP1" t="s">
        <v>215</v>
      </c>
      <c r="GQ1" t="s">
        <v>216</v>
      </c>
      <c r="GR1" t="s">
        <v>217</v>
      </c>
      <c r="GS1" t="s">
        <v>218</v>
      </c>
      <c r="GT1" t="s">
        <v>219</v>
      </c>
      <c r="GU1" t="s">
        <v>220</v>
      </c>
      <c r="GV1" t="s">
        <v>221</v>
      </c>
      <c r="GW1" t="s">
        <v>222</v>
      </c>
      <c r="GX1" t="s">
        <v>223</v>
      </c>
      <c r="GY1" t="s">
        <v>224</v>
      </c>
      <c r="GZ1" t="s">
        <v>225</v>
      </c>
      <c r="HA1" t="s">
        <v>226</v>
      </c>
      <c r="HB1" t="s">
        <v>227</v>
      </c>
      <c r="HC1" t="s">
        <v>228</v>
      </c>
      <c r="HD1" t="s">
        <v>229</v>
      </c>
      <c r="HE1" t="s">
        <v>230</v>
      </c>
      <c r="HF1" t="s">
        <v>231</v>
      </c>
      <c r="HG1" t="s">
        <v>232</v>
      </c>
      <c r="HH1" t="s">
        <v>233</v>
      </c>
      <c r="HI1" t="s">
        <v>234</v>
      </c>
      <c r="HJ1" t="s">
        <v>235</v>
      </c>
      <c r="HK1" t="s">
        <v>236</v>
      </c>
      <c r="HL1" t="s">
        <v>237</v>
      </c>
      <c r="HM1" t="s">
        <v>238</v>
      </c>
      <c r="HN1" t="s">
        <v>239</v>
      </c>
      <c r="HO1" t="s">
        <v>240</v>
      </c>
      <c r="HP1" t="s">
        <v>241</v>
      </c>
      <c r="HQ1" t="s">
        <v>242</v>
      </c>
      <c r="HR1" t="s">
        <v>243</v>
      </c>
      <c r="HS1" t="s">
        <v>244</v>
      </c>
      <c r="HT1" t="s">
        <v>245</v>
      </c>
      <c r="HU1" t="s">
        <v>246</v>
      </c>
      <c r="HV1" t="s">
        <v>247</v>
      </c>
      <c r="HW1" t="s">
        <v>248</v>
      </c>
      <c r="HX1" t="s">
        <v>249</v>
      </c>
      <c r="HY1" t="s">
        <v>250</v>
      </c>
      <c r="HZ1" t="s">
        <v>251</v>
      </c>
      <c r="IA1" t="s">
        <v>252</v>
      </c>
      <c r="IB1" t="s">
        <v>253</v>
      </c>
      <c r="IC1" t="s">
        <v>254</v>
      </c>
      <c r="ID1" t="s">
        <v>255</v>
      </c>
      <c r="IE1" t="s">
        <v>256</v>
      </c>
      <c r="IF1" t="s">
        <v>257</v>
      </c>
      <c r="IG1" t="s">
        <v>258</v>
      </c>
      <c r="IH1" t="s">
        <v>259</v>
      </c>
      <c r="II1" t="s">
        <v>260</v>
      </c>
      <c r="IJ1" t="s">
        <v>261</v>
      </c>
      <c r="IK1" t="s">
        <v>262</v>
      </c>
      <c r="IL1" t="s">
        <v>263</v>
      </c>
      <c r="IM1" t="s">
        <v>264</v>
      </c>
      <c r="IN1" t="s">
        <v>265</v>
      </c>
      <c r="IO1" t="s">
        <v>266</v>
      </c>
      <c r="IP1" t="s">
        <v>267</v>
      </c>
      <c r="IQ1" t="s">
        <v>268</v>
      </c>
      <c r="IR1" t="s">
        <v>269</v>
      </c>
      <c r="IS1" t="s">
        <v>270</v>
      </c>
      <c r="IT1" t="s">
        <v>271</v>
      </c>
      <c r="IU1" t="s">
        <v>272</v>
      </c>
      <c r="IV1" t="s">
        <v>273</v>
      </c>
      <c r="IW1" t="s">
        <v>274</v>
      </c>
      <c r="IX1" t="s">
        <v>275</v>
      </c>
      <c r="IY1" t="s">
        <v>276</v>
      </c>
      <c r="IZ1" t="s">
        <v>277</v>
      </c>
    </row>
    <row r="2" spans="1:260" x14ac:dyDescent="0.2">
      <c r="A2" t="s">
        <v>5</v>
      </c>
      <c r="B2" t="s">
        <v>282</v>
      </c>
      <c r="C2">
        <v>23</v>
      </c>
      <c r="D2">
        <v>36</v>
      </c>
      <c r="E2">
        <v>26.742000000000001</v>
      </c>
      <c r="F2">
        <v>119.518</v>
      </c>
      <c r="G2">
        <v>210.874</v>
      </c>
      <c r="H2">
        <v>1611.174</v>
      </c>
      <c r="I2">
        <v>1494.5650000000001</v>
      </c>
      <c r="J2">
        <v>14</v>
      </c>
      <c r="K2">
        <v>49.396000000000001</v>
      </c>
      <c r="L2">
        <v>212.87</v>
      </c>
      <c r="M2">
        <v>142.87</v>
      </c>
      <c r="N2">
        <v>355.73899999999998</v>
      </c>
      <c r="O2">
        <v>70.790000000000006</v>
      </c>
      <c r="P2">
        <v>63.296999999999997</v>
      </c>
      <c r="Q2">
        <v>81.953999999999994</v>
      </c>
      <c r="R2">
        <v>59.838999999999999</v>
      </c>
      <c r="S2">
        <v>6.0289999999999999</v>
      </c>
      <c r="T2">
        <v>52.738999999999997</v>
      </c>
      <c r="U2">
        <v>43.87</v>
      </c>
      <c r="V2">
        <v>76.787999999999997</v>
      </c>
      <c r="W2">
        <v>6128.7830000000004</v>
      </c>
      <c r="X2">
        <v>17.228000000000002</v>
      </c>
      <c r="Y2">
        <v>65.391000000000005</v>
      </c>
      <c r="Z2">
        <v>5.44</v>
      </c>
      <c r="AA2">
        <v>72.783000000000001</v>
      </c>
      <c r="AB2">
        <v>4.8879999999999999</v>
      </c>
      <c r="AC2">
        <v>-1.0029999999999999</v>
      </c>
      <c r="AD2">
        <v>-1.488</v>
      </c>
      <c r="AE2">
        <v>135.78299999999999</v>
      </c>
      <c r="AF2">
        <v>211.39099999999999</v>
      </c>
      <c r="AG2">
        <v>347.17399999999998</v>
      </c>
      <c r="AH2">
        <v>39.110999999999997</v>
      </c>
      <c r="AI2">
        <v>72.912999999999997</v>
      </c>
      <c r="AJ2">
        <v>92.435000000000002</v>
      </c>
      <c r="AK2">
        <v>15.522</v>
      </c>
      <c r="AL2">
        <v>24.957000000000001</v>
      </c>
      <c r="AM2">
        <v>67.347999999999999</v>
      </c>
      <c r="AN2">
        <v>87.783000000000001</v>
      </c>
      <c r="AO2">
        <v>63.216999999999999</v>
      </c>
      <c r="AP2">
        <v>11.217000000000001</v>
      </c>
      <c r="AQ2">
        <v>24.913</v>
      </c>
      <c r="AR2">
        <v>112.87</v>
      </c>
      <c r="AS2">
        <v>11.087</v>
      </c>
      <c r="AT2">
        <v>24.652000000000001</v>
      </c>
      <c r="AU2">
        <v>35.738999999999997</v>
      </c>
      <c r="AV2">
        <v>40</v>
      </c>
      <c r="AW2">
        <v>73.152000000000001</v>
      </c>
      <c r="AX2">
        <v>84.695999999999998</v>
      </c>
      <c r="AY2">
        <v>11.087</v>
      </c>
      <c r="AZ2">
        <v>13.260999999999999</v>
      </c>
      <c r="BA2">
        <v>25.143999999999998</v>
      </c>
      <c r="BB2">
        <v>18.173999999999999</v>
      </c>
      <c r="BC2">
        <v>5.7389999999999999</v>
      </c>
      <c r="BD2">
        <v>30</v>
      </c>
      <c r="BE2">
        <v>7.9130000000000003</v>
      </c>
      <c r="BF2">
        <v>11.522</v>
      </c>
      <c r="BG2">
        <v>11.565</v>
      </c>
      <c r="BH2">
        <v>2.5649999999999999</v>
      </c>
      <c r="BI2">
        <v>25.826000000000001</v>
      </c>
      <c r="BJ2">
        <v>7.9130000000000003</v>
      </c>
      <c r="BK2">
        <v>44.613</v>
      </c>
      <c r="BL2">
        <v>21.847000000000001</v>
      </c>
      <c r="BM2">
        <v>43.776000000000003</v>
      </c>
      <c r="BN2">
        <v>48.969000000000001</v>
      </c>
      <c r="BO2">
        <v>22.913</v>
      </c>
      <c r="BP2">
        <v>14.522</v>
      </c>
      <c r="BQ2">
        <v>28.443000000000001</v>
      </c>
      <c r="BR2">
        <v>80.801000000000002</v>
      </c>
      <c r="BS2">
        <v>-2.6709999999999998</v>
      </c>
      <c r="BT2">
        <v>3.129</v>
      </c>
      <c r="BU2">
        <v>-0.10299999999999999</v>
      </c>
      <c r="BV2">
        <v>3.4289999999999998</v>
      </c>
      <c r="BW2">
        <v>-0.21199999999999999</v>
      </c>
      <c r="BX2">
        <v>2.7810000000000001</v>
      </c>
      <c r="BY2">
        <v>2.3E-2</v>
      </c>
      <c r="BZ2">
        <v>1.9570000000000001</v>
      </c>
      <c r="CA2">
        <v>31.913</v>
      </c>
      <c r="CB2">
        <v>46.826000000000001</v>
      </c>
      <c r="CC2">
        <v>28.87</v>
      </c>
      <c r="CD2">
        <v>43.564999999999998</v>
      </c>
      <c r="CE2">
        <v>8.2609999999999992</v>
      </c>
      <c r="CF2">
        <v>19.553999999999998</v>
      </c>
      <c r="CG2">
        <v>20.984999999999999</v>
      </c>
      <c r="CH2">
        <v>8.7859999999999996</v>
      </c>
      <c r="CI2">
        <v>30.292000000000002</v>
      </c>
      <c r="CJ2">
        <v>11.51</v>
      </c>
      <c r="CK2">
        <v>14.782999999999999</v>
      </c>
      <c r="CL2">
        <v>22.940999999999999</v>
      </c>
      <c r="CM2">
        <v>58.652000000000001</v>
      </c>
      <c r="CN2">
        <v>10.565</v>
      </c>
      <c r="CO2">
        <v>299.73899999999998</v>
      </c>
      <c r="CP2">
        <v>146.65199999999999</v>
      </c>
      <c r="CQ2">
        <v>36</v>
      </c>
      <c r="CR2">
        <v>93.304000000000002</v>
      </c>
      <c r="CS2">
        <v>42.13</v>
      </c>
      <c r="CT2">
        <v>45.154000000000003</v>
      </c>
      <c r="CU2">
        <v>12.826000000000001</v>
      </c>
      <c r="CV2">
        <v>30.443999999999999</v>
      </c>
      <c r="CW2">
        <v>2.6960000000000002</v>
      </c>
      <c r="CX2">
        <v>15.522</v>
      </c>
      <c r="CY2">
        <v>18.13</v>
      </c>
      <c r="CZ2">
        <v>-2.609</v>
      </c>
      <c r="DA2">
        <v>11.13</v>
      </c>
      <c r="DB2">
        <v>82.421999999999997</v>
      </c>
      <c r="DC2">
        <v>7.8259999999999996</v>
      </c>
      <c r="DD2">
        <v>51.957000000000001</v>
      </c>
      <c r="DE2">
        <v>70.87</v>
      </c>
      <c r="DF2">
        <v>216.99600000000001</v>
      </c>
      <c r="DG2">
        <v>1688.087</v>
      </c>
      <c r="DH2">
        <v>1569.6959999999999</v>
      </c>
      <c r="DI2">
        <v>16</v>
      </c>
      <c r="DJ2">
        <v>223.65199999999999</v>
      </c>
      <c r="DK2">
        <v>146.39099999999999</v>
      </c>
      <c r="DL2">
        <v>370.04300000000001</v>
      </c>
      <c r="DM2">
        <v>72.224000000000004</v>
      </c>
      <c r="DN2">
        <v>64.832999999999998</v>
      </c>
      <c r="DO2">
        <v>83.516000000000005</v>
      </c>
      <c r="DP2">
        <v>6.3090000000000002</v>
      </c>
      <c r="DQ2">
        <v>57.13</v>
      </c>
      <c r="DR2">
        <v>40.478000000000002</v>
      </c>
      <c r="DS2">
        <v>76.751999999999995</v>
      </c>
      <c r="DT2">
        <v>6212.5219999999999</v>
      </c>
      <c r="DU2">
        <v>16.789000000000001</v>
      </c>
      <c r="DV2">
        <v>60.738999999999997</v>
      </c>
      <c r="DW2">
        <v>6.0919999999999996</v>
      </c>
      <c r="DX2">
        <v>72.912999999999997</v>
      </c>
      <c r="DY2">
        <v>5.0750000000000002</v>
      </c>
      <c r="DZ2">
        <v>4.7E-2</v>
      </c>
      <c r="EA2">
        <v>-1.022</v>
      </c>
      <c r="EB2">
        <v>137.60900000000001</v>
      </c>
      <c r="EC2">
        <v>225.435</v>
      </c>
      <c r="ED2">
        <v>363.04300000000001</v>
      </c>
      <c r="EE2">
        <v>37.904000000000003</v>
      </c>
      <c r="EF2">
        <v>72.912999999999997</v>
      </c>
      <c r="EG2">
        <v>94.783000000000001</v>
      </c>
      <c r="EH2">
        <v>15.87</v>
      </c>
      <c r="EI2">
        <v>26.609000000000002</v>
      </c>
      <c r="EJ2">
        <v>68.216999999999999</v>
      </c>
      <c r="EK2">
        <v>87.956999999999994</v>
      </c>
      <c r="EL2">
        <v>63.13</v>
      </c>
      <c r="EM2">
        <v>8.6959999999999997</v>
      </c>
      <c r="EN2">
        <v>25.173999999999999</v>
      </c>
      <c r="EO2">
        <v>119.261</v>
      </c>
      <c r="EP2">
        <v>13.13</v>
      </c>
      <c r="EQ2">
        <v>24.652000000000001</v>
      </c>
      <c r="ER2">
        <v>37.783000000000001</v>
      </c>
      <c r="ES2">
        <v>40.478000000000002</v>
      </c>
      <c r="ET2">
        <v>76.584000000000003</v>
      </c>
      <c r="EU2">
        <v>93.912999999999997</v>
      </c>
      <c r="EV2">
        <v>10.565</v>
      </c>
      <c r="EW2">
        <v>11.87</v>
      </c>
      <c r="EX2">
        <v>20.776</v>
      </c>
      <c r="EY2">
        <v>16.434999999999999</v>
      </c>
      <c r="EZ2">
        <v>6.391</v>
      </c>
      <c r="FA2">
        <v>12.478</v>
      </c>
      <c r="FB2">
        <v>11.348000000000001</v>
      </c>
      <c r="FC2">
        <v>2.7389999999999999</v>
      </c>
      <c r="FD2">
        <v>26.957000000000001</v>
      </c>
      <c r="FE2">
        <v>8.1300000000000008</v>
      </c>
      <c r="FF2">
        <v>46.29</v>
      </c>
      <c r="FG2">
        <v>21.841999999999999</v>
      </c>
      <c r="FH2">
        <v>41.704999999999998</v>
      </c>
      <c r="FI2">
        <v>47.183999999999997</v>
      </c>
      <c r="FJ2">
        <v>23.696000000000002</v>
      </c>
      <c r="FK2">
        <v>86.459000000000003</v>
      </c>
      <c r="FL2">
        <v>-3.242</v>
      </c>
      <c r="FM2">
        <v>3.2069999999999999</v>
      </c>
      <c r="FN2">
        <v>-0.12</v>
      </c>
      <c r="FO2">
        <v>3.5510000000000002</v>
      </c>
      <c r="FP2">
        <v>-5.0000000000000001E-3</v>
      </c>
      <c r="FQ2">
        <v>2.8210000000000002</v>
      </c>
      <c r="FR2">
        <v>-0.25</v>
      </c>
      <c r="FS2">
        <v>3.0870000000000002</v>
      </c>
      <c r="FT2">
        <v>32.173999999999999</v>
      </c>
      <c r="FU2">
        <v>50.957000000000001</v>
      </c>
      <c r="FV2">
        <v>30.13</v>
      </c>
      <c r="FW2">
        <v>44</v>
      </c>
      <c r="FX2">
        <v>12.087</v>
      </c>
      <c r="FY2">
        <v>19.760999999999999</v>
      </c>
      <c r="FZ2">
        <v>22.047999999999998</v>
      </c>
      <c r="GA2">
        <v>9.718</v>
      </c>
      <c r="GB2">
        <v>31.027999999999999</v>
      </c>
      <c r="GC2">
        <v>11.833</v>
      </c>
      <c r="GD2">
        <v>59</v>
      </c>
      <c r="GE2">
        <v>10.826000000000001</v>
      </c>
      <c r="GF2">
        <v>298.91300000000001</v>
      </c>
      <c r="GG2">
        <v>138.39099999999999</v>
      </c>
      <c r="GH2">
        <v>33.130000000000003</v>
      </c>
      <c r="GI2">
        <v>33.173999999999999</v>
      </c>
      <c r="GJ2">
        <v>35.603999999999999</v>
      </c>
      <c r="GK2">
        <v>9.609</v>
      </c>
      <c r="GL2">
        <v>28.965</v>
      </c>
      <c r="GM2">
        <v>3.0430000000000001</v>
      </c>
      <c r="GN2">
        <v>11.435</v>
      </c>
      <c r="GO2">
        <v>85.171000000000006</v>
      </c>
      <c r="GP2">
        <v>7.7830000000000004</v>
      </c>
      <c r="GQ2">
        <v>49.738999999999997</v>
      </c>
      <c r="GR2">
        <v>69.652000000000001</v>
      </c>
      <c r="GS2">
        <v>-6.1219999999999999</v>
      </c>
      <c r="GT2">
        <v>-76.912999999999997</v>
      </c>
      <c r="GU2">
        <v>-75.13</v>
      </c>
      <c r="GV2">
        <v>-2</v>
      </c>
      <c r="GW2">
        <v>-10.782999999999999</v>
      </c>
      <c r="GX2">
        <v>-3.5219999999999998</v>
      </c>
      <c r="GY2">
        <v>-14.304</v>
      </c>
      <c r="GZ2">
        <v>-4.391</v>
      </c>
      <c r="HA2">
        <v>-83.739000000000004</v>
      </c>
      <c r="HB2">
        <v>4.6520000000000001</v>
      </c>
      <c r="HC2">
        <v>-0.13</v>
      </c>
      <c r="HD2">
        <v>-1.05</v>
      </c>
      <c r="HE2">
        <v>-0.46600000000000003</v>
      </c>
      <c r="HF2">
        <v>-1.8260000000000001</v>
      </c>
      <c r="HG2">
        <v>-14.042999999999999</v>
      </c>
      <c r="HH2">
        <v>-15.87</v>
      </c>
      <c r="HI2">
        <v>0</v>
      </c>
      <c r="HJ2">
        <v>-2.3479999999999999</v>
      </c>
      <c r="HK2">
        <v>-0.34799999999999998</v>
      </c>
      <c r="HL2">
        <v>-1.6519999999999999</v>
      </c>
      <c r="HM2">
        <v>-0.87</v>
      </c>
      <c r="HN2">
        <v>-0.17399999999999999</v>
      </c>
      <c r="HO2">
        <v>8.6999999999999994E-2</v>
      </c>
      <c r="HP2">
        <v>2.5219999999999998</v>
      </c>
      <c r="HQ2">
        <v>-0.26100000000000001</v>
      </c>
      <c r="HR2">
        <v>-6.391</v>
      </c>
      <c r="HS2">
        <v>-2.0430000000000001</v>
      </c>
      <c r="HT2">
        <v>0</v>
      </c>
      <c r="HU2">
        <v>-2.0430000000000001</v>
      </c>
      <c r="HV2">
        <v>-0.47799999999999998</v>
      </c>
      <c r="HW2">
        <v>-9.2170000000000005</v>
      </c>
      <c r="HX2">
        <v>0.52200000000000002</v>
      </c>
      <c r="HY2">
        <v>1.391</v>
      </c>
      <c r="HZ2">
        <v>1.7390000000000001</v>
      </c>
      <c r="IA2">
        <v>-0.65200000000000002</v>
      </c>
      <c r="IB2">
        <v>-0.95699999999999996</v>
      </c>
      <c r="IC2">
        <v>0.217</v>
      </c>
      <c r="ID2">
        <v>-1.1299999999999999</v>
      </c>
      <c r="IE2">
        <v>-0.217</v>
      </c>
      <c r="IF2">
        <v>-0.78300000000000003</v>
      </c>
      <c r="IG2">
        <v>-5.6580000000000004</v>
      </c>
      <c r="IH2">
        <v>0.57099999999999995</v>
      </c>
      <c r="II2">
        <v>-7.9000000000000001E-2</v>
      </c>
      <c r="IJ2">
        <v>-1.1299999999999999</v>
      </c>
      <c r="IK2">
        <v>-0.26100000000000001</v>
      </c>
      <c r="IL2">
        <v>-4.13</v>
      </c>
      <c r="IM2">
        <v>-1.2609999999999999</v>
      </c>
      <c r="IN2">
        <v>-0.435</v>
      </c>
      <c r="IO2">
        <v>-3.8260000000000001</v>
      </c>
      <c r="IP2">
        <v>-0.34799999999999998</v>
      </c>
      <c r="IQ2">
        <v>-0.26100000000000001</v>
      </c>
      <c r="IR2">
        <v>0.82599999999999996</v>
      </c>
      <c r="IS2">
        <v>8.2609999999999992</v>
      </c>
      <c r="IT2">
        <v>2.87</v>
      </c>
      <c r="IU2">
        <v>8.9570000000000007</v>
      </c>
      <c r="IV2">
        <v>3.2170000000000001</v>
      </c>
      <c r="IW2">
        <v>-0.34799999999999998</v>
      </c>
      <c r="IX2">
        <v>4.2999999999999997E-2</v>
      </c>
      <c r="IY2">
        <v>2.2170000000000001</v>
      </c>
      <c r="IZ2">
        <v>1.2170000000000001</v>
      </c>
    </row>
    <row r="3" spans="1:260" x14ac:dyDescent="0.2">
      <c r="A3" t="s">
        <v>6</v>
      </c>
      <c r="B3" t="s">
        <v>283</v>
      </c>
      <c r="C3">
        <v>26</v>
      </c>
      <c r="D3">
        <v>37</v>
      </c>
      <c r="E3">
        <v>25.791</v>
      </c>
      <c r="F3">
        <v>88.793999999999997</v>
      </c>
      <c r="G3">
        <v>210.52699999999999</v>
      </c>
      <c r="H3">
        <v>1701.769</v>
      </c>
      <c r="I3">
        <v>1584.846</v>
      </c>
      <c r="J3">
        <v>16.385000000000002</v>
      </c>
      <c r="K3">
        <v>50.698</v>
      </c>
      <c r="L3">
        <v>221.73099999999999</v>
      </c>
      <c r="M3">
        <v>154.80799999999999</v>
      </c>
      <c r="N3">
        <v>376.53800000000001</v>
      </c>
      <c r="O3">
        <v>73.238</v>
      </c>
      <c r="P3">
        <v>65.863</v>
      </c>
      <c r="Q3">
        <v>83.801000000000002</v>
      </c>
      <c r="R3">
        <v>58.887</v>
      </c>
      <c r="S3">
        <v>6.0810000000000004</v>
      </c>
      <c r="T3">
        <v>53.462000000000003</v>
      </c>
      <c r="U3">
        <v>40.768999999999998</v>
      </c>
      <c r="V3">
        <v>78.459999999999994</v>
      </c>
      <c r="W3">
        <v>6036.4620000000004</v>
      </c>
      <c r="X3">
        <v>16.030999999999999</v>
      </c>
      <c r="Y3">
        <v>58.192</v>
      </c>
      <c r="Z3">
        <v>6.4710000000000001</v>
      </c>
      <c r="AA3">
        <v>70.691999999999993</v>
      </c>
      <c r="AB3">
        <v>5.3259999999999996</v>
      </c>
      <c r="AC3">
        <v>-0.66100000000000003</v>
      </c>
      <c r="AD3">
        <v>-1.0900000000000001</v>
      </c>
      <c r="AE3">
        <v>142.423</v>
      </c>
      <c r="AF3">
        <v>227.846</v>
      </c>
      <c r="AG3">
        <v>370.26900000000001</v>
      </c>
      <c r="AH3">
        <v>38.465000000000003</v>
      </c>
      <c r="AI3">
        <v>72.308000000000007</v>
      </c>
      <c r="AJ3">
        <v>94.730999999999995</v>
      </c>
      <c r="AK3">
        <v>15.308</v>
      </c>
      <c r="AL3">
        <v>31.114999999999998</v>
      </c>
      <c r="AM3">
        <v>63.654000000000003</v>
      </c>
      <c r="AN3">
        <v>90.114999999999995</v>
      </c>
      <c r="AO3">
        <v>61.923000000000002</v>
      </c>
      <c r="AP3">
        <v>10.346</v>
      </c>
      <c r="AQ3">
        <v>23.885000000000002</v>
      </c>
      <c r="AR3">
        <v>126.88500000000001</v>
      </c>
      <c r="AS3">
        <v>11.154</v>
      </c>
      <c r="AT3">
        <v>26.614999999999998</v>
      </c>
      <c r="AU3">
        <v>37.768999999999998</v>
      </c>
      <c r="AV3">
        <v>42</v>
      </c>
      <c r="AW3">
        <v>73.992999999999995</v>
      </c>
      <c r="AX3">
        <v>94</v>
      </c>
      <c r="AY3">
        <v>13.115</v>
      </c>
      <c r="AZ3">
        <v>11.423</v>
      </c>
      <c r="BA3">
        <v>21.367000000000001</v>
      </c>
      <c r="BB3">
        <v>19.114999999999998</v>
      </c>
      <c r="BC3">
        <v>7.3079999999999998</v>
      </c>
      <c r="BD3">
        <v>27</v>
      </c>
      <c r="BE3">
        <v>7.1150000000000002</v>
      </c>
      <c r="BF3">
        <v>11.769</v>
      </c>
      <c r="BG3">
        <v>11.385</v>
      </c>
      <c r="BH3">
        <v>2.7309999999999999</v>
      </c>
      <c r="BI3">
        <v>25</v>
      </c>
      <c r="BJ3">
        <v>8.5380000000000003</v>
      </c>
      <c r="BK3">
        <v>47.076999999999998</v>
      </c>
      <c r="BL3">
        <v>22.013999999999999</v>
      </c>
      <c r="BM3">
        <v>43.308999999999997</v>
      </c>
      <c r="BN3">
        <v>46.762999999999998</v>
      </c>
      <c r="BO3">
        <v>22.962</v>
      </c>
      <c r="BP3">
        <v>15.654</v>
      </c>
      <c r="BQ3">
        <v>28.747</v>
      </c>
      <c r="BR3">
        <v>79.936000000000007</v>
      </c>
      <c r="BS3">
        <v>-0.89800000000000002</v>
      </c>
      <c r="BT3">
        <v>3.1970000000000001</v>
      </c>
      <c r="BU3">
        <v>-3.5999999999999997E-2</v>
      </c>
      <c r="BV3">
        <v>3.4870000000000001</v>
      </c>
      <c r="BW3">
        <v>8.6999999999999994E-2</v>
      </c>
      <c r="BX3">
        <v>2.8130000000000002</v>
      </c>
      <c r="BY3">
        <v>-0.2</v>
      </c>
      <c r="BZ3">
        <v>3.6539999999999999</v>
      </c>
      <c r="CA3">
        <v>35.231000000000002</v>
      </c>
      <c r="CB3">
        <v>43.115000000000002</v>
      </c>
      <c r="CC3">
        <v>32.615000000000002</v>
      </c>
      <c r="CD3">
        <v>37.345999999999997</v>
      </c>
      <c r="CE3">
        <v>12.038</v>
      </c>
      <c r="CF3">
        <v>19.396000000000001</v>
      </c>
      <c r="CG3">
        <v>20.616</v>
      </c>
      <c r="CH3">
        <v>8.7769999999999992</v>
      </c>
      <c r="CI3">
        <v>29.204000000000001</v>
      </c>
      <c r="CJ3">
        <v>12.193</v>
      </c>
      <c r="CK3">
        <v>12.731</v>
      </c>
      <c r="CL3">
        <v>24.169</v>
      </c>
      <c r="CM3">
        <v>61.768999999999998</v>
      </c>
      <c r="CN3">
        <v>10.385</v>
      </c>
      <c r="CO3">
        <v>302.154</v>
      </c>
      <c r="CP3">
        <v>138.46199999999999</v>
      </c>
      <c r="CQ3">
        <v>33.423000000000002</v>
      </c>
      <c r="CR3">
        <v>93.385000000000005</v>
      </c>
      <c r="CS3">
        <v>35.154000000000003</v>
      </c>
      <c r="CT3">
        <v>37.643999999999998</v>
      </c>
      <c r="CU3">
        <v>11</v>
      </c>
      <c r="CV3">
        <v>31.291</v>
      </c>
      <c r="CW3">
        <v>3.577</v>
      </c>
      <c r="CX3">
        <v>19.385000000000002</v>
      </c>
      <c r="CY3">
        <v>17.692</v>
      </c>
      <c r="CZ3">
        <v>1.6919999999999999</v>
      </c>
      <c r="DA3">
        <v>10.692</v>
      </c>
      <c r="DB3">
        <v>80.215999999999994</v>
      </c>
      <c r="DC3">
        <v>5.3460000000000001</v>
      </c>
      <c r="DD3">
        <v>47.115000000000002</v>
      </c>
      <c r="DE3">
        <v>71.037999999999997</v>
      </c>
      <c r="DF3">
        <v>200.80799999999999</v>
      </c>
      <c r="DG3">
        <v>1599</v>
      </c>
      <c r="DH3">
        <v>1513.346</v>
      </c>
      <c r="DI3">
        <v>13.615</v>
      </c>
      <c r="DJ3">
        <v>212.11500000000001</v>
      </c>
      <c r="DK3">
        <v>146.69200000000001</v>
      </c>
      <c r="DL3">
        <v>358.80799999999999</v>
      </c>
      <c r="DM3">
        <v>72.376000000000005</v>
      </c>
      <c r="DN3">
        <v>65.620999999999995</v>
      </c>
      <c r="DO3">
        <v>82.144999999999996</v>
      </c>
      <c r="DP3">
        <v>5.8090000000000002</v>
      </c>
      <c r="DQ3">
        <v>51.962000000000003</v>
      </c>
      <c r="DR3">
        <v>40.923000000000002</v>
      </c>
      <c r="DS3">
        <v>76.546999999999997</v>
      </c>
      <c r="DT3">
        <v>5901.6149999999998</v>
      </c>
      <c r="DU3">
        <v>16.448</v>
      </c>
      <c r="DV3">
        <v>60.923000000000002</v>
      </c>
      <c r="DW3">
        <v>5.89</v>
      </c>
      <c r="DX3">
        <v>72.191999999999993</v>
      </c>
      <c r="DY3">
        <v>4.97</v>
      </c>
      <c r="DZ3">
        <v>-0.75800000000000001</v>
      </c>
      <c r="EA3">
        <v>-1.266</v>
      </c>
      <c r="EB3">
        <v>133.346</v>
      </c>
      <c r="EC3">
        <v>217.423</v>
      </c>
      <c r="ED3">
        <v>350.76900000000001</v>
      </c>
      <c r="EE3">
        <v>38.015000000000001</v>
      </c>
      <c r="EF3">
        <v>70.769000000000005</v>
      </c>
      <c r="EG3">
        <v>90.153999999999996</v>
      </c>
      <c r="EH3">
        <v>14.385</v>
      </c>
      <c r="EI3">
        <v>27.462</v>
      </c>
      <c r="EJ3">
        <v>62.692</v>
      </c>
      <c r="EK3">
        <v>85.346000000000004</v>
      </c>
      <c r="EL3">
        <v>61.345999999999997</v>
      </c>
      <c r="EM3">
        <v>9.8460000000000001</v>
      </c>
      <c r="EN3">
        <v>26.308</v>
      </c>
      <c r="EO3">
        <v>117.462</v>
      </c>
      <c r="EP3">
        <v>10.885</v>
      </c>
      <c r="EQ3">
        <v>25.114999999999998</v>
      </c>
      <c r="ER3">
        <v>36</v>
      </c>
      <c r="ES3">
        <v>39.231000000000002</v>
      </c>
      <c r="ET3">
        <v>72.941000000000003</v>
      </c>
      <c r="EU3">
        <v>89.114999999999995</v>
      </c>
      <c r="EV3">
        <v>10.269</v>
      </c>
      <c r="EW3">
        <v>11.462</v>
      </c>
      <c r="EX3">
        <v>22.058</v>
      </c>
      <c r="EY3">
        <v>17.231000000000002</v>
      </c>
      <c r="EZ3">
        <v>5.0380000000000003</v>
      </c>
      <c r="FA3">
        <v>10.462</v>
      </c>
      <c r="FB3">
        <v>10.885</v>
      </c>
      <c r="FC3">
        <v>2.6539999999999999</v>
      </c>
      <c r="FD3">
        <v>22.808</v>
      </c>
      <c r="FE3">
        <v>8.077</v>
      </c>
      <c r="FF3">
        <v>45.868000000000002</v>
      </c>
      <c r="FG3">
        <v>20.132999999999999</v>
      </c>
      <c r="FH3">
        <v>41.081000000000003</v>
      </c>
      <c r="FI3">
        <v>43.893000000000001</v>
      </c>
      <c r="FJ3">
        <v>21.077000000000002</v>
      </c>
      <c r="FK3">
        <v>75.128</v>
      </c>
      <c r="FL3">
        <v>-4.1280000000000001</v>
      </c>
      <c r="FM3">
        <v>3.294</v>
      </c>
      <c r="FN3">
        <v>-0.18099999999999999</v>
      </c>
      <c r="FO3">
        <v>3.6230000000000002</v>
      </c>
      <c r="FP3">
        <v>-8.8999999999999996E-2</v>
      </c>
      <c r="FQ3">
        <v>2.8919999999999999</v>
      </c>
      <c r="FR3">
        <v>-0.29299999999999998</v>
      </c>
      <c r="FS3">
        <v>3.5</v>
      </c>
      <c r="FT3">
        <v>25.308</v>
      </c>
      <c r="FU3">
        <v>44.845999999999997</v>
      </c>
      <c r="FV3">
        <v>32.423000000000002</v>
      </c>
      <c r="FW3">
        <v>31.768999999999998</v>
      </c>
      <c r="FX3">
        <v>9.4619999999999997</v>
      </c>
      <c r="FY3">
        <v>18.245000000000001</v>
      </c>
      <c r="FZ3">
        <v>19.420999999999999</v>
      </c>
      <c r="GA3">
        <v>8.0519999999999996</v>
      </c>
      <c r="GB3">
        <v>29.097000000000001</v>
      </c>
      <c r="GC3">
        <v>12.635999999999999</v>
      </c>
      <c r="GD3">
        <v>61.923000000000002</v>
      </c>
      <c r="GE3">
        <v>10</v>
      </c>
      <c r="GF3">
        <v>308.923</v>
      </c>
      <c r="GG3">
        <v>144.423</v>
      </c>
      <c r="GH3">
        <v>33.923000000000002</v>
      </c>
      <c r="GI3">
        <v>38.037999999999997</v>
      </c>
      <c r="GJ3">
        <v>40.799999999999997</v>
      </c>
      <c r="GK3">
        <v>11.077</v>
      </c>
      <c r="GL3">
        <v>29.12</v>
      </c>
      <c r="GM3">
        <v>2.8079999999999998</v>
      </c>
      <c r="GN3">
        <v>11.231</v>
      </c>
      <c r="GO3">
        <v>88.698999999999998</v>
      </c>
      <c r="GP3">
        <v>4.6150000000000002</v>
      </c>
      <c r="GQ3">
        <v>48.845999999999997</v>
      </c>
      <c r="GR3">
        <v>71.037999999999997</v>
      </c>
      <c r="GS3">
        <v>9.7189999999999994</v>
      </c>
      <c r="GT3">
        <v>102.76900000000001</v>
      </c>
      <c r="GU3">
        <v>71.5</v>
      </c>
      <c r="GV3">
        <v>2.7690000000000001</v>
      </c>
      <c r="GW3">
        <v>9.6150000000000002</v>
      </c>
      <c r="GX3">
        <v>8.1150000000000002</v>
      </c>
      <c r="GY3">
        <v>17.731000000000002</v>
      </c>
      <c r="GZ3">
        <v>1.5</v>
      </c>
      <c r="HA3">
        <v>134.846</v>
      </c>
      <c r="HB3">
        <v>-2.7309999999999999</v>
      </c>
      <c r="HC3">
        <v>-1.5</v>
      </c>
      <c r="HD3">
        <v>9.7000000000000003E-2</v>
      </c>
      <c r="HE3">
        <v>0.17599999999999999</v>
      </c>
      <c r="HF3">
        <v>9.077</v>
      </c>
      <c r="HG3">
        <v>10.423</v>
      </c>
      <c r="HH3">
        <v>19.5</v>
      </c>
      <c r="HI3">
        <v>1.538</v>
      </c>
      <c r="HJ3">
        <v>4.577</v>
      </c>
      <c r="HK3">
        <v>0.92300000000000004</v>
      </c>
      <c r="HL3">
        <v>3.6539999999999999</v>
      </c>
      <c r="HM3">
        <v>0.96199999999999997</v>
      </c>
      <c r="HN3">
        <v>4.7690000000000001</v>
      </c>
      <c r="HO3">
        <v>0.57699999999999996</v>
      </c>
      <c r="HP3">
        <v>0.5</v>
      </c>
      <c r="HQ3">
        <v>-2.423</v>
      </c>
      <c r="HR3">
        <v>9.423</v>
      </c>
      <c r="HS3">
        <v>0.26900000000000002</v>
      </c>
      <c r="HT3">
        <v>1.5</v>
      </c>
      <c r="HU3">
        <v>1.7689999999999999</v>
      </c>
      <c r="HV3">
        <v>2.7690000000000001</v>
      </c>
      <c r="HW3">
        <v>4.8849999999999998</v>
      </c>
      <c r="HX3">
        <v>2.8460000000000001</v>
      </c>
      <c r="HY3">
        <v>-3.7999999999999999E-2</v>
      </c>
      <c r="HZ3">
        <v>1.885</v>
      </c>
      <c r="IA3">
        <v>2.2690000000000001</v>
      </c>
      <c r="IB3">
        <v>1.3080000000000001</v>
      </c>
      <c r="IC3">
        <v>0.5</v>
      </c>
      <c r="ID3">
        <v>2.1920000000000002</v>
      </c>
      <c r="IE3">
        <v>0.46200000000000002</v>
      </c>
      <c r="IF3">
        <v>1.885</v>
      </c>
      <c r="IG3">
        <v>4.8079999999999998</v>
      </c>
      <c r="IH3">
        <v>3.23</v>
      </c>
      <c r="II3">
        <v>-9.7000000000000003E-2</v>
      </c>
      <c r="IJ3">
        <v>0.154</v>
      </c>
      <c r="IK3">
        <v>9.923</v>
      </c>
      <c r="IL3">
        <v>-1.7310000000000001</v>
      </c>
      <c r="IM3">
        <v>0.192</v>
      </c>
      <c r="IN3">
        <v>5.577</v>
      </c>
      <c r="IO3">
        <v>2.577</v>
      </c>
      <c r="IP3">
        <v>-0.154</v>
      </c>
      <c r="IQ3">
        <v>0.38500000000000001</v>
      </c>
      <c r="IR3">
        <v>-6.7690000000000001</v>
      </c>
      <c r="IS3">
        <v>-5.9619999999999997</v>
      </c>
      <c r="IT3">
        <v>-0.5</v>
      </c>
      <c r="IU3">
        <v>-2.8849999999999998</v>
      </c>
      <c r="IV3">
        <v>-7.6999999999999999E-2</v>
      </c>
      <c r="IW3">
        <v>0.76900000000000002</v>
      </c>
      <c r="IX3">
        <v>0.73099999999999998</v>
      </c>
      <c r="IY3">
        <v>-1.7310000000000001</v>
      </c>
      <c r="IZ3">
        <v>0</v>
      </c>
    </row>
    <row r="4" spans="1:260" x14ac:dyDescent="0.2">
      <c r="A4" t="s">
        <v>4</v>
      </c>
      <c r="B4" t="s">
        <v>281</v>
      </c>
      <c r="C4">
        <v>26</v>
      </c>
      <c r="D4">
        <v>37</v>
      </c>
      <c r="E4">
        <v>27.221</v>
      </c>
      <c r="F4">
        <v>125.05500000000001</v>
      </c>
      <c r="G4">
        <v>213.8</v>
      </c>
      <c r="H4">
        <v>1709</v>
      </c>
      <c r="I4">
        <v>1561.269</v>
      </c>
      <c r="J4">
        <v>19.808</v>
      </c>
      <c r="K4">
        <v>50.6</v>
      </c>
      <c r="L4">
        <v>213.53800000000001</v>
      </c>
      <c r="M4">
        <v>150.654</v>
      </c>
      <c r="N4">
        <v>364.19200000000001</v>
      </c>
      <c r="O4">
        <v>73.049000000000007</v>
      </c>
      <c r="P4">
        <v>66.912999999999997</v>
      </c>
      <c r="Q4">
        <v>81.745999999999995</v>
      </c>
      <c r="R4">
        <v>58.633000000000003</v>
      </c>
      <c r="S4">
        <v>6.4950000000000001</v>
      </c>
      <c r="T4">
        <v>52.692</v>
      </c>
      <c r="U4">
        <v>38.692</v>
      </c>
      <c r="V4">
        <v>77.804000000000002</v>
      </c>
      <c r="W4">
        <v>5915.5</v>
      </c>
      <c r="X4">
        <v>16.242999999999999</v>
      </c>
      <c r="Y4">
        <v>58.962000000000003</v>
      </c>
      <c r="Z4">
        <v>6.1769999999999996</v>
      </c>
      <c r="AA4">
        <v>66.691999999999993</v>
      </c>
      <c r="AB4">
        <v>5.4610000000000003</v>
      </c>
      <c r="AC4">
        <v>-8.6999999999999994E-2</v>
      </c>
      <c r="AD4">
        <v>0.17499999999999999</v>
      </c>
      <c r="AE4">
        <v>132.38499999999999</v>
      </c>
      <c r="AF4">
        <v>221.53800000000001</v>
      </c>
      <c r="AG4">
        <v>353.923</v>
      </c>
      <c r="AH4">
        <v>37.405000000000001</v>
      </c>
      <c r="AI4">
        <v>68.537999999999997</v>
      </c>
      <c r="AJ4">
        <v>88.885000000000005</v>
      </c>
      <c r="AK4">
        <v>13.346</v>
      </c>
      <c r="AL4">
        <v>23.846</v>
      </c>
      <c r="AM4">
        <v>65.037999999999997</v>
      </c>
      <c r="AN4">
        <v>83.385000000000005</v>
      </c>
      <c r="AO4">
        <v>58.154000000000003</v>
      </c>
      <c r="AP4">
        <v>9.5380000000000003</v>
      </c>
      <c r="AQ4">
        <v>22.654</v>
      </c>
      <c r="AR4">
        <v>118.5</v>
      </c>
      <c r="AS4">
        <v>11.577</v>
      </c>
      <c r="AT4">
        <v>25.346</v>
      </c>
      <c r="AU4">
        <v>36.923000000000002</v>
      </c>
      <c r="AV4">
        <v>40.692</v>
      </c>
      <c r="AW4">
        <v>74.668999999999997</v>
      </c>
      <c r="AX4">
        <v>89.962000000000003</v>
      </c>
      <c r="AY4">
        <v>10.615</v>
      </c>
      <c r="AZ4">
        <v>12.808</v>
      </c>
      <c r="BA4">
        <v>24.306999999999999</v>
      </c>
      <c r="BB4">
        <v>17.268999999999998</v>
      </c>
      <c r="BC4">
        <v>7.5</v>
      </c>
      <c r="BD4">
        <v>25</v>
      </c>
      <c r="BE4">
        <v>8.577</v>
      </c>
      <c r="BF4">
        <v>13.308</v>
      </c>
      <c r="BG4">
        <v>10.538</v>
      </c>
      <c r="BH4">
        <v>2.7690000000000001</v>
      </c>
      <c r="BI4">
        <v>25.346</v>
      </c>
      <c r="BJ4">
        <v>9.7309999999999999</v>
      </c>
      <c r="BK4">
        <v>52.503999999999998</v>
      </c>
      <c r="BL4">
        <v>25.254999999999999</v>
      </c>
      <c r="BM4">
        <v>45.255000000000003</v>
      </c>
      <c r="BN4">
        <v>48.101999999999997</v>
      </c>
      <c r="BO4">
        <v>23.614999999999998</v>
      </c>
      <c r="BP4">
        <v>10.192</v>
      </c>
      <c r="BQ4">
        <v>26.038</v>
      </c>
      <c r="BR4">
        <v>83.262</v>
      </c>
      <c r="BS4">
        <v>4.3540000000000001</v>
      </c>
      <c r="BT4">
        <v>3.2850000000000001</v>
      </c>
      <c r="BU4">
        <v>0.17199999999999999</v>
      </c>
      <c r="BV4">
        <v>3.5209999999999999</v>
      </c>
      <c r="BW4">
        <v>0.253</v>
      </c>
      <c r="BX4">
        <v>2.9910000000000001</v>
      </c>
      <c r="BY4">
        <v>7.0999999999999994E-2</v>
      </c>
      <c r="BZ4">
        <v>3.2309999999999999</v>
      </c>
      <c r="CA4">
        <v>35.768999999999998</v>
      </c>
      <c r="CB4">
        <v>51.384999999999998</v>
      </c>
      <c r="CC4">
        <v>39.692</v>
      </c>
      <c r="CD4">
        <v>37.115000000000002</v>
      </c>
      <c r="CE4">
        <v>13.577</v>
      </c>
      <c r="CF4">
        <v>20.771000000000001</v>
      </c>
      <c r="CG4">
        <v>21.548999999999999</v>
      </c>
      <c r="CH4">
        <v>9.8409999999999993</v>
      </c>
      <c r="CI4">
        <v>31.835000000000001</v>
      </c>
      <c r="CJ4">
        <v>13.945</v>
      </c>
      <c r="CK4">
        <v>10.731</v>
      </c>
      <c r="CL4">
        <v>24.373000000000001</v>
      </c>
      <c r="CM4">
        <v>64.114999999999995</v>
      </c>
      <c r="CN4">
        <v>9.5</v>
      </c>
      <c r="CO4">
        <v>298.46199999999999</v>
      </c>
      <c r="CP4">
        <v>140.923</v>
      </c>
      <c r="CQ4">
        <v>31.692</v>
      </c>
      <c r="CR4">
        <v>93.037999999999997</v>
      </c>
      <c r="CS4">
        <v>38.115000000000002</v>
      </c>
      <c r="CT4">
        <v>40.966999999999999</v>
      </c>
      <c r="CU4">
        <v>10.615</v>
      </c>
      <c r="CV4">
        <v>27.850999999999999</v>
      </c>
      <c r="CW4">
        <v>1.615</v>
      </c>
      <c r="CX4">
        <v>18.154</v>
      </c>
      <c r="CY4">
        <v>17.038</v>
      </c>
      <c r="CZ4">
        <v>1.115</v>
      </c>
      <c r="DA4">
        <v>10.615</v>
      </c>
      <c r="DB4">
        <v>93.116</v>
      </c>
      <c r="DC4">
        <v>6.7690000000000001</v>
      </c>
      <c r="DD4">
        <v>48.537999999999997</v>
      </c>
      <c r="DE4">
        <v>69.114999999999995</v>
      </c>
      <c r="DF4">
        <v>194.285</v>
      </c>
      <c r="DG4">
        <v>1591.192</v>
      </c>
      <c r="DH4">
        <v>1499.692</v>
      </c>
      <c r="DI4">
        <v>10.769</v>
      </c>
      <c r="DJ4">
        <v>211.23099999999999</v>
      </c>
      <c r="DK4">
        <v>146.654</v>
      </c>
      <c r="DL4">
        <v>357.88499999999999</v>
      </c>
      <c r="DM4">
        <v>72.52</v>
      </c>
      <c r="DN4">
        <v>66.679000000000002</v>
      </c>
      <c r="DO4">
        <v>80.933999999999997</v>
      </c>
      <c r="DP4">
        <v>5.5819999999999999</v>
      </c>
      <c r="DQ4">
        <v>49.731000000000002</v>
      </c>
      <c r="DR4">
        <v>38.615000000000002</v>
      </c>
      <c r="DS4">
        <v>73.284999999999997</v>
      </c>
      <c r="DT4">
        <v>5647.308</v>
      </c>
      <c r="DU4">
        <v>15.78</v>
      </c>
      <c r="DV4">
        <v>59.731000000000002</v>
      </c>
      <c r="DW4">
        <v>5.992</v>
      </c>
      <c r="DX4">
        <v>68.191999999999993</v>
      </c>
      <c r="DY4">
        <v>5.2480000000000002</v>
      </c>
      <c r="DZ4">
        <v>-9.5000000000000001E-2</v>
      </c>
      <c r="EA4">
        <v>-0.35199999999999998</v>
      </c>
      <c r="EB4">
        <v>131.80799999999999</v>
      </c>
      <c r="EC4">
        <v>217.5</v>
      </c>
      <c r="ED4">
        <v>349.30799999999999</v>
      </c>
      <c r="EE4">
        <v>37.734000000000002</v>
      </c>
      <c r="EF4">
        <v>66.846000000000004</v>
      </c>
      <c r="EG4">
        <v>90.653999999999996</v>
      </c>
      <c r="EH4">
        <v>13.923</v>
      </c>
      <c r="EI4">
        <v>26.846</v>
      </c>
      <c r="EJ4">
        <v>63.845999999999997</v>
      </c>
      <c r="EK4">
        <v>83.230999999999995</v>
      </c>
      <c r="EL4">
        <v>60.115000000000002</v>
      </c>
      <c r="EM4">
        <v>9.577</v>
      </c>
      <c r="EN4">
        <v>24.5</v>
      </c>
      <c r="EO4">
        <v>115.154</v>
      </c>
      <c r="EP4">
        <v>11.731</v>
      </c>
      <c r="EQ4">
        <v>25</v>
      </c>
      <c r="ER4">
        <v>36.731000000000002</v>
      </c>
      <c r="ES4">
        <v>40.154000000000003</v>
      </c>
      <c r="ET4">
        <v>75.382999999999996</v>
      </c>
      <c r="EU4">
        <v>92.614999999999995</v>
      </c>
      <c r="EV4">
        <v>10.269</v>
      </c>
      <c r="EW4">
        <v>11.231</v>
      </c>
      <c r="EX4">
        <v>22.582999999999998</v>
      </c>
      <c r="EY4">
        <v>15.231</v>
      </c>
      <c r="EZ4">
        <v>3.6920000000000002</v>
      </c>
      <c r="FA4">
        <v>10.269</v>
      </c>
      <c r="FB4">
        <v>10.808</v>
      </c>
      <c r="FC4">
        <v>1.885</v>
      </c>
      <c r="FD4">
        <v>23.154</v>
      </c>
      <c r="FE4">
        <v>7.423</v>
      </c>
      <c r="FF4">
        <v>44.351999999999997</v>
      </c>
      <c r="FG4">
        <v>20.65</v>
      </c>
      <c r="FH4">
        <v>42.381999999999998</v>
      </c>
      <c r="FI4">
        <v>46.558</v>
      </c>
      <c r="FJ4">
        <v>20.731000000000002</v>
      </c>
      <c r="FK4">
        <v>73.885999999999996</v>
      </c>
      <c r="FL4">
        <v>-3.3479999999999999</v>
      </c>
      <c r="FM4">
        <v>3.1909999999999998</v>
      </c>
      <c r="FN4">
        <v>-0.14499999999999999</v>
      </c>
      <c r="FO4">
        <v>3.4809999999999999</v>
      </c>
      <c r="FP4">
        <v>-5.5E-2</v>
      </c>
      <c r="FQ4">
        <v>2.8530000000000002</v>
      </c>
      <c r="FR4">
        <v>-0.249</v>
      </c>
      <c r="FS4">
        <v>3.577</v>
      </c>
      <c r="FT4">
        <v>28.231000000000002</v>
      </c>
      <c r="FU4">
        <v>40.615000000000002</v>
      </c>
      <c r="FV4">
        <v>27.962</v>
      </c>
      <c r="FW4">
        <v>34</v>
      </c>
      <c r="FX4">
        <v>10.462</v>
      </c>
      <c r="FY4">
        <v>18.547999999999998</v>
      </c>
      <c r="FZ4">
        <v>19.567</v>
      </c>
      <c r="GA4">
        <v>8.3580000000000005</v>
      </c>
      <c r="GB4">
        <v>29.417999999999999</v>
      </c>
      <c r="GC4">
        <v>11.298</v>
      </c>
      <c r="GD4">
        <v>56.076999999999998</v>
      </c>
      <c r="GE4">
        <v>8.9619999999999997</v>
      </c>
      <c r="GF4">
        <v>296.5</v>
      </c>
      <c r="GG4">
        <v>138.5</v>
      </c>
      <c r="GH4">
        <v>32.268999999999998</v>
      </c>
      <c r="GI4">
        <v>37.423000000000002</v>
      </c>
      <c r="GJ4">
        <v>40.256999999999998</v>
      </c>
      <c r="GK4">
        <v>10.654</v>
      </c>
      <c r="GL4">
        <v>28.469000000000001</v>
      </c>
      <c r="GM4">
        <v>3.2690000000000001</v>
      </c>
      <c r="GN4">
        <v>10.423</v>
      </c>
      <c r="GO4">
        <v>82.287999999999997</v>
      </c>
      <c r="GP4">
        <v>3.6920000000000002</v>
      </c>
      <c r="GQ4">
        <v>45.192</v>
      </c>
      <c r="GR4">
        <v>69.191999999999993</v>
      </c>
      <c r="GS4">
        <v>19.515000000000001</v>
      </c>
      <c r="GT4">
        <v>117.80800000000001</v>
      </c>
      <c r="GU4">
        <v>61.576999999999998</v>
      </c>
      <c r="GV4">
        <v>9.0380000000000003</v>
      </c>
      <c r="GW4">
        <v>2.3079999999999998</v>
      </c>
      <c r="GX4">
        <v>4</v>
      </c>
      <c r="GY4">
        <v>6.3079999999999998</v>
      </c>
      <c r="GZ4">
        <v>2.9620000000000002</v>
      </c>
      <c r="HA4">
        <v>268.19200000000001</v>
      </c>
      <c r="HB4">
        <v>-0.76900000000000002</v>
      </c>
      <c r="HC4">
        <v>-1.5</v>
      </c>
      <c r="HD4">
        <v>7.0000000000000001E-3</v>
      </c>
      <c r="HE4">
        <v>0.52800000000000002</v>
      </c>
      <c r="HF4">
        <v>0.57699999999999996</v>
      </c>
      <c r="HG4">
        <v>4.0380000000000003</v>
      </c>
      <c r="HH4">
        <v>4.6150000000000002</v>
      </c>
      <c r="HI4">
        <v>1.6919999999999999</v>
      </c>
      <c r="HJ4">
        <v>-1.7689999999999999</v>
      </c>
      <c r="HK4">
        <v>-0.57699999999999996</v>
      </c>
      <c r="HL4">
        <v>-3</v>
      </c>
      <c r="HM4">
        <v>1.1919999999999999</v>
      </c>
      <c r="HN4">
        <v>0.154</v>
      </c>
      <c r="HO4">
        <v>-1.962</v>
      </c>
      <c r="HP4">
        <v>-3.7999999999999999E-2</v>
      </c>
      <c r="HQ4">
        <v>-1.8460000000000001</v>
      </c>
      <c r="HR4">
        <v>3.3460000000000001</v>
      </c>
      <c r="HS4">
        <v>-0.154</v>
      </c>
      <c r="HT4">
        <v>0.34599999999999997</v>
      </c>
      <c r="HU4">
        <v>0.192</v>
      </c>
      <c r="HV4">
        <v>0.53800000000000003</v>
      </c>
      <c r="HW4">
        <v>-2.6539999999999999</v>
      </c>
      <c r="HX4">
        <v>0.34599999999999997</v>
      </c>
      <c r="HY4">
        <v>1.577</v>
      </c>
      <c r="HZ4">
        <v>2.0379999999999998</v>
      </c>
      <c r="IA4">
        <v>3.8079999999999998</v>
      </c>
      <c r="IB4">
        <v>3.0379999999999998</v>
      </c>
      <c r="IC4">
        <v>-0.26900000000000002</v>
      </c>
      <c r="ID4">
        <v>2.1920000000000002</v>
      </c>
      <c r="IE4">
        <v>2.3079999999999998</v>
      </c>
      <c r="IF4">
        <v>2.8849999999999998</v>
      </c>
      <c r="IG4">
        <v>9.3759999999999994</v>
      </c>
      <c r="IH4">
        <v>7.7009999999999996</v>
      </c>
      <c r="II4">
        <v>9.4E-2</v>
      </c>
      <c r="IJ4">
        <v>-0.34599999999999997</v>
      </c>
      <c r="IK4">
        <v>7.5380000000000003</v>
      </c>
      <c r="IL4">
        <v>10.769</v>
      </c>
      <c r="IM4">
        <v>11.731</v>
      </c>
      <c r="IN4">
        <v>3.1150000000000002</v>
      </c>
      <c r="IO4">
        <v>3.1150000000000002</v>
      </c>
      <c r="IP4">
        <v>8.0380000000000003</v>
      </c>
      <c r="IQ4">
        <v>0.53800000000000003</v>
      </c>
      <c r="IR4">
        <v>1.962</v>
      </c>
      <c r="IS4">
        <v>2.423</v>
      </c>
      <c r="IT4">
        <v>-0.57699999999999996</v>
      </c>
      <c r="IU4">
        <v>0.69199999999999995</v>
      </c>
      <c r="IV4">
        <v>-3.7999999999999999E-2</v>
      </c>
      <c r="IW4">
        <v>-1.6539999999999999</v>
      </c>
      <c r="IX4">
        <v>3.077</v>
      </c>
      <c r="IY4">
        <v>3.3460000000000001</v>
      </c>
      <c r="IZ4">
        <v>-7.6999999999999999E-2</v>
      </c>
    </row>
    <row r="5" spans="1:260" x14ac:dyDescent="0.2">
      <c r="A5" t="s">
        <v>9</v>
      </c>
      <c r="B5" t="s">
        <v>286</v>
      </c>
      <c r="C5">
        <v>23</v>
      </c>
      <c r="D5">
        <v>38</v>
      </c>
      <c r="E5">
        <v>27.36</v>
      </c>
      <c r="F5">
        <v>133.76400000000001</v>
      </c>
      <c r="G5">
        <v>205.261</v>
      </c>
      <c r="H5">
        <v>1642.348</v>
      </c>
      <c r="I5">
        <v>1510.87</v>
      </c>
      <c r="J5">
        <v>14.348000000000001</v>
      </c>
      <c r="K5">
        <v>50.692</v>
      </c>
      <c r="L5">
        <v>210.739</v>
      </c>
      <c r="M5">
        <v>134.739</v>
      </c>
      <c r="N5">
        <v>345.47800000000001</v>
      </c>
      <c r="O5">
        <v>70.816000000000003</v>
      </c>
      <c r="P5">
        <v>64.947000000000003</v>
      </c>
      <c r="Q5">
        <v>79.994</v>
      </c>
      <c r="R5">
        <v>60.999000000000002</v>
      </c>
      <c r="S5">
        <v>5.3470000000000004</v>
      </c>
      <c r="T5">
        <v>53.216999999999999</v>
      </c>
      <c r="U5">
        <v>36.478000000000002</v>
      </c>
      <c r="V5">
        <v>74.644000000000005</v>
      </c>
      <c r="W5">
        <v>5850.4350000000004</v>
      </c>
      <c r="X5">
        <v>16.934000000000001</v>
      </c>
      <c r="Y5">
        <v>58.347999999999999</v>
      </c>
      <c r="Z5">
        <v>5.9210000000000003</v>
      </c>
      <c r="AA5">
        <v>67.522000000000006</v>
      </c>
      <c r="AB5">
        <v>5.117</v>
      </c>
      <c r="AC5">
        <v>1.4279999999999999</v>
      </c>
      <c r="AD5">
        <v>0.88800000000000001</v>
      </c>
      <c r="AE5">
        <v>132.739</v>
      </c>
      <c r="AF5">
        <v>202.435</v>
      </c>
      <c r="AG5">
        <v>335.17399999999998</v>
      </c>
      <c r="AH5">
        <v>39.603000000000002</v>
      </c>
      <c r="AI5">
        <v>68.652000000000001</v>
      </c>
      <c r="AJ5">
        <v>92.477999999999994</v>
      </c>
      <c r="AK5">
        <v>13.87</v>
      </c>
      <c r="AL5">
        <v>26.913</v>
      </c>
      <c r="AM5">
        <v>65.564999999999998</v>
      </c>
      <c r="AN5">
        <v>84.564999999999998</v>
      </c>
      <c r="AO5">
        <v>60.564999999999998</v>
      </c>
      <c r="AP5">
        <v>8.1300000000000008</v>
      </c>
      <c r="AQ5">
        <v>22.216999999999999</v>
      </c>
      <c r="AR5">
        <v>104.087</v>
      </c>
      <c r="AS5">
        <v>11.782999999999999</v>
      </c>
      <c r="AT5">
        <v>23.739000000000001</v>
      </c>
      <c r="AU5">
        <v>35.521999999999998</v>
      </c>
      <c r="AV5">
        <v>39.042999999999999</v>
      </c>
      <c r="AW5">
        <v>73.051000000000002</v>
      </c>
      <c r="AX5">
        <v>91.391000000000005</v>
      </c>
      <c r="AY5">
        <v>11.348000000000001</v>
      </c>
      <c r="AZ5">
        <v>14.478</v>
      </c>
      <c r="BA5">
        <v>27.206</v>
      </c>
      <c r="BB5">
        <v>17.87</v>
      </c>
      <c r="BC5">
        <v>7.5220000000000002</v>
      </c>
      <c r="BD5">
        <v>25</v>
      </c>
      <c r="BE5">
        <v>7.8259999999999996</v>
      </c>
      <c r="BF5">
        <v>13.304</v>
      </c>
      <c r="BG5">
        <v>10.957000000000001</v>
      </c>
      <c r="BH5">
        <v>2.4350000000000001</v>
      </c>
      <c r="BI5">
        <v>26.521999999999998</v>
      </c>
      <c r="BJ5">
        <v>9.8260000000000005</v>
      </c>
      <c r="BK5">
        <v>50.164000000000001</v>
      </c>
      <c r="BL5">
        <v>25</v>
      </c>
      <c r="BM5">
        <v>45.588000000000001</v>
      </c>
      <c r="BN5">
        <v>49.837000000000003</v>
      </c>
      <c r="BO5">
        <v>23.783000000000001</v>
      </c>
      <c r="BP5">
        <v>12.260999999999999</v>
      </c>
      <c r="BQ5">
        <v>30.141999999999999</v>
      </c>
      <c r="BR5">
        <v>85.7</v>
      </c>
      <c r="BS5">
        <v>2.6469999999999998</v>
      </c>
      <c r="BT5">
        <v>3.2309999999999999</v>
      </c>
      <c r="BU5">
        <v>0.1</v>
      </c>
      <c r="BV5">
        <v>3.403</v>
      </c>
      <c r="BW5">
        <v>0.17199999999999999</v>
      </c>
      <c r="BX5">
        <v>2.9780000000000002</v>
      </c>
      <c r="BY5">
        <v>-7.0000000000000001E-3</v>
      </c>
      <c r="BZ5">
        <v>3.6960000000000002</v>
      </c>
      <c r="CA5">
        <v>34.216999999999999</v>
      </c>
      <c r="CB5">
        <v>52.87</v>
      </c>
      <c r="CC5">
        <v>33.738999999999997</v>
      </c>
      <c r="CD5">
        <v>46.957000000000001</v>
      </c>
      <c r="CE5">
        <v>10.087</v>
      </c>
      <c r="CF5">
        <v>21.088999999999999</v>
      </c>
      <c r="CG5">
        <v>20.234999999999999</v>
      </c>
      <c r="CH5">
        <v>9.2940000000000005</v>
      </c>
      <c r="CI5">
        <v>29.954000000000001</v>
      </c>
      <c r="CJ5">
        <v>13.163</v>
      </c>
      <c r="CK5">
        <v>10.651999999999999</v>
      </c>
      <c r="CL5">
        <v>24.49</v>
      </c>
      <c r="CM5">
        <v>60.957000000000001</v>
      </c>
      <c r="CN5">
        <v>9.3040000000000003</v>
      </c>
      <c r="CO5">
        <v>296.52199999999999</v>
      </c>
      <c r="CP5">
        <v>138.435</v>
      </c>
      <c r="CQ5">
        <v>29.042999999999999</v>
      </c>
      <c r="CR5">
        <v>96.564999999999998</v>
      </c>
      <c r="CS5">
        <v>38.042999999999999</v>
      </c>
      <c r="CT5">
        <v>39.396999999999998</v>
      </c>
      <c r="CU5">
        <v>8.7829999999999995</v>
      </c>
      <c r="CV5">
        <v>23.085999999999999</v>
      </c>
      <c r="CW5">
        <v>2.2610000000000001</v>
      </c>
      <c r="CX5">
        <v>16.957000000000001</v>
      </c>
      <c r="CY5">
        <v>17.434999999999999</v>
      </c>
      <c r="CZ5">
        <v>-0.47799999999999998</v>
      </c>
      <c r="DA5">
        <v>10.435</v>
      </c>
      <c r="DB5">
        <v>88.332999999999998</v>
      </c>
      <c r="DC5">
        <v>5.0869999999999997</v>
      </c>
      <c r="DD5">
        <v>41.390999999999998</v>
      </c>
      <c r="DE5">
        <v>72.174000000000007</v>
      </c>
      <c r="DF5">
        <v>197.10900000000001</v>
      </c>
      <c r="DG5">
        <v>1657.4780000000001</v>
      </c>
      <c r="DH5">
        <v>1550.13</v>
      </c>
      <c r="DI5">
        <v>15.651999999999999</v>
      </c>
      <c r="DJ5">
        <v>214.435</v>
      </c>
      <c r="DK5">
        <v>143.95699999999999</v>
      </c>
      <c r="DL5">
        <v>358.39100000000002</v>
      </c>
      <c r="DM5">
        <v>71.37</v>
      </c>
      <c r="DN5">
        <v>64.376000000000005</v>
      </c>
      <c r="DO5">
        <v>81.787999999999997</v>
      </c>
      <c r="DP5">
        <v>5.8789999999999996</v>
      </c>
      <c r="DQ5">
        <v>48.87</v>
      </c>
      <c r="DR5">
        <v>39.216999999999999</v>
      </c>
      <c r="DS5">
        <v>73.692999999999998</v>
      </c>
      <c r="DT5">
        <v>5749.0429999999997</v>
      </c>
      <c r="DU5">
        <v>16.041</v>
      </c>
      <c r="DV5">
        <v>60.087000000000003</v>
      </c>
      <c r="DW5">
        <v>5.9649999999999999</v>
      </c>
      <c r="DX5">
        <v>68.652000000000001</v>
      </c>
      <c r="DY5">
        <v>5.22</v>
      </c>
      <c r="DZ5">
        <v>0.48499999999999999</v>
      </c>
      <c r="EA5">
        <v>-0.47699999999999998</v>
      </c>
      <c r="EB5">
        <v>132.78299999999999</v>
      </c>
      <c r="EC5">
        <v>218.08699999999999</v>
      </c>
      <c r="ED5">
        <v>350.87</v>
      </c>
      <c r="EE5">
        <v>37.844000000000001</v>
      </c>
      <c r="EF5">
        <v>67.87</v>
      </c>
      <c r="EG5">
        <v>90.87</v>
      </c>
      <c r="EH5">
        <v>14.173999999999999</v>
      </c>
      <c r="EI5">
        <v>27.696000000000002</v>
      </c>
      <c r="EJ5">
        <v>63.173999999999999</v>
      </c>
      <c r="EK5">
        <v>81.477999999999994</v>
      </c>
      <c r="EL5">
        <v>59.173999999999999</v>
      </c>
      <c r="EM5">
        <v>10.217000000000001</v>
      </c>
      <c r="EN5">
        <v>21.478000000000002</v>
      </c>
      <c r="EO5">
        <v>114.348</v>
      </c>
      <c r="EP5">
        <v>11.478</v>
      </c>
      <c r="EQ5">
        <v>26.565000000000001</v>
      </c>
      <c r="ER5">
        <v>38.042999999999999</v>
      </c>
      <c r="ES5">
        <v>42.173999999999999</v>
      </c>
      <c r="ET5">
        <v>73.608000000000004</v>
      </c>
      <c r="EU5">
        <v>92.260999999999996</v>
      </c>
      <c r="EV5">
        <v>9.5649999999999995</v>
      </c>
      <c r="EW5">
        <v>12.87</v>
      </c>
      <c r="EX5">
        <v>26.335000000000001</v>
      </c>
      <c r="EY5">
        <v>16.173999999999999</v>
      </c>
      <c r="EZ5">
        <v>5.2169999999999996</v>
      </c>
      <c r="FA5">
        <v>11.651999999999999</v>
      </c>
      <c r="FB5">
        <v>10.739000000000001</v>
      </c>
      <c r="FC5">
        <v>2.5219999999999998</v>
      </c>
      <c r="FD5">
        <v>24.609000000000002</v>
      </c>
      <c r="FE5">
        <v>8.8699999999999992</v>
      </c>
      <c r="FF5">
        <v>47.35</v>
      </c>
      <c r="FG5">
        <v>23.843</v>
      </c>
      <c r="FH5">
        <v>45.819000000000003</v>
      </c>
      <c r="FI5">
        <v>50.356000000000002</v>
      </c>
      <c r="FJ5">
        <v>22.260999999999999</v>
      </c>
      <c r="FK5">
        <v>80.763000000000005</v>
      </c>
      <c r="FL5">
        <v>-2.6320000000000001</v>
      </c>
      <c r="FM5">
        <v>3.282</v>
      </c>
      <c r="FN5">
        <v>-0.107</v>
      </c>
      <c r="FO5">
        <v>3.552</v>
      </c>
      <c r="FP5">
        <v>-0.122</v>
      </c>
      <c r="FQ5">
        <v>2.94</v>
      </c>
      <c r="FR5">
        <v>-8.7999999999999995E-2</v>
      </c>
      <c r="FS5">
        <v>3</v>
      </c>
      <c r="FT5">
        <v>31.826000000000001</v>
      </c>
      <c r="FU5">
        <v>45.826000000000001</v>
      </c>
      <c r="FV5">
        <v>28.173999999999999</v>
      </c>
      <c r="FW5">
        <v>40.738999999999997</v>
      </c>
      <c r="FX5">
        <v>11.739000000000001</v>
      </c>
      <c r="FY5">
        <v>19.527000000000001</v>
      </c>
      <c r="FZ5">
        <v>18.844999999999999</v>
      </c>
      <c r="GA5">
        <v>7.4320000000000004</v>
      </c>
      <c r="GB5">
        <v>27.524999999999999</v>
      </c>
      <c r="GC5">
        <v>10.679</v>
      </c>
      <c r="GD5">
        <v>64.608999999999995</v>
      </c>
      <c r="GE5">
        <v>11.522</v>
      </c>
      <c r="GF5">
        <v>289.34800000000001</v>
      </c>
      <c r="GG5">
        <v>142.65199999999999</v>
      </c>
      <c r="GH5">
        <v>31.913</v>
      </c>
      <c r="GI5">
        <v>39</v>
      </c>
      <c r="GJ5">
        <v>40.405000000000001</v>
      </c>
      <c r="GK5">
        <v>10.957000000000001</v>
      </c>
      <c r="GL5">
        <v>28.094000000000001</v>
      </c>
      <c r="GM5">
        <v>2.4350000000000001</v>
      </c>
      <c r="GN5">
        <v>10.651999999999999</v>
      </c>
      <c r="GO5">
        <v>88.162999999999997</v>
      </c>
      <c r="GP5">
        <v>5.0869999999999997</v>
      </c>
      <c r="GQ5">
        <v>45.609000000000002</v>
      </c>
      <c r="GR5">
        <v>70.13</v>
      </c>
      <c r="GS5">
        <v>8.1519999999999992</v>
      </c>
      <c r="GT5">
        <v>-15.13</v>
      </c>
      <c r="GU5">
        <v>-39.261000000000003</v>
      </c>
      <c r="GV5">
        <v>-1.304</v>
      </c>
      <c r="GW5">
        <v>-3.6960000000000002</v>
      </c>
      <c r="GX5">
        <v>-9.2170000000000005</v>
      </c>
      <c r="GY5">
        <v>-12.913</v>
      </c>
      <c r="GZ5">
        <v>4.3479999999999999</v>
      </c>
      <c r="HA5">
        <v>101.39100000000001</v>
      </c>
      <c r="HB5">
        <v>-1.7390000000000001</v>
      </c>
      <c r="HC5">
        <v>-1.1299999999999999</v>
      </c>
      <c r="HD5">
        <v>0.94299999999999995</v>
      </c>
      <c r="HE5">
        <v>1.3660000000000001</v>
      </c>
      <c r="HF5">
        <v>-4.2999999999999997E-2</v>
      </c>
      <c r="HG5">
        <v>-15.651999999999999</v>
      </c>
      <c r="HH5">
        <v>-15.696</v>
      </c>
      <c r="HI5">
        <v>0.78300000000000003</v>
      </c>
      <c r="HJ5">
        <v>1.609</v>
      </c>
      <c r="HK5">
        <v>-0.30399999999999999</v>
      </c>
      <c r="HL5">
        <v>-0.78300000000000003</v>
      </c>
      <c r="HM5">
        <v>2.391</v>
      </c>
      <c r="HN5">
        <v>3.0870000000000002</v>
      </c>
      <c r="HO5">
        <v>1.391</v>
      </c>
      <c r="HP5">
        <v>-2.0870000000000002</v>
      </c>
      <c r="HQ5">
        <v>0.73899999999999999</v>
      </c>
      <c r="HR5">
        <v>-10.260999999999999</v>
      </c>
      <c r="HS5">
        <v>0.30399999999999999</v>
      </c>
      <c r="HT5">
        <v>-2.8260000000000001</v>
      </c>
      <c r="HU5">
        <v>-2.5219999999999998</v>
      </c>
      <c r="HV5">
        <v>-3.13</v>
      </c>
      <c r="HW5">
        <v>-0.87</v>
      </c>
      <c r="HX5">
        <v>1.7829999999999999</v>
      </c>
      <c r="HY5">
        <v>1.609</v>
      </c>
      <c r="HZ5">
        <v>1.696</v>
      </c>
      <c r="IA5">
        <v>2.3039999999999998</v>
      </c>
      <c r="IB5">
        <v>1.6519999999999999</v>
      </c>
      <c r="IC5">
        <v>0.217</v>
      </c>
      <c r="ID5">
        <v>1.913</v>
      </c>
      <c r="IE5">
        <v>0.95699999999999996</v>
      </c>
      <c r="IF5">
        <v>1.522</v>
      </c>
      <c r="IG5">
        <v>4.9370000000000003</v>
      </c>
      <c r="IH5">
        <v>5.28</v>
      </c>
      <c r="II5">
        <v>-5.0999999999999997E-2</v>
      </c>
      <c r="IJ5">
        <v>0.69599999999999995</v>
      </c>
      <c r="IK5">
        <v>2.391</v>
      </c>
      <c r="IL5">
        <v>7.0430000000000001</v>
      </c>
      <c r="IM5">
        <v>5.5650000000000004</v>
      </c>
      <c r="IN5">
        <v>6.2169999999999996</v>
      </c>
      <c r="IO5">
        <v>-1.6519999999999999</v>
      </c>
      <c r="IP5">
        <v>-3.6520000000000001</v>
      </c>
      <c r="IQ5">
        <v>-2.2170000000000001</v>
      </c>
      <c r="IR5">
        <v>7.1740000000000004</v>
      </c>
      <c r="IS5">
        <v>-4.2169999999999996</v>
      </c>
      <c r="IT5">
        <v>-2.87</v>
      </c>
      <c r="IU5">
        <v>-0.95699999999999996</v>
      </c>
      <c r="IV5">
        <v>-2.1739999999999999</v>
      </c>
      <c r="IW5">
        <v>-0.17399999999999999</v>
      </c>
      <c r="IX5">
        <v>0</v>
      </c>
      <c r="IY5">
        <v>-4.2169999999999996</v>
      </c>
      <c r="IZ5">
        <v>2.0430000000000001</v>
      </c>
    </row>
    <row r="6" spans="1:260" x14ac:dyDescent="0.2">
      <c r="A6" t="s">
        <v>11</v>
      </c>
      <c r="B6" t="s">
        <v>288</v>
      </c>
      <c r="C6">
        <v>23</v>
      </c>
      <c r="D6">
        <v>43</v>
      </c>
      <c r="E6">
        <v>25.055</v>
      </c>
      <c r="F6">
        <v>92.736999999999995</v>
      </c>
      <c r="G6">
        <v>193.57</v>
      </c>
      <c r="H6">
        <v>1553.2170000000001</v>
      </c>
      <c r="I6">
        <v>1475.4780000000001</v>
      </c>
      <c r="J6">
        <v>7.87</v>
      </c>
      <c r="K6">
        <v>43.860999999999997</v>
      </c>
      <c r="L6">
        <v>200.08699999999999</v>
      </c>
      <c r="M6">
        <v>155.13</v>
      </c>
      <c r="N6">
        <v>355.21699999999998</v>
      </c>
      <c r="O6">
        <v>74.284000000000006</v>
      </c>
      <c r="P6">
        <v>66.600999999999999</v>
      </c>
      <c r="Q6">
        <v>84.192999999999998</v>
      </c>
      <c r="R6">
        <v>56.328000000000003</v>
      </c>
      <c r="S6">
        <v>5.5919999999999996</v>
      </c>
      <c r="T6">
        <v>46.826000000000001</v>
      </c>
      <c r="U6">
        <v>42.390999999999998</v>
      </c>
      <c r="V6">
        <v>72.599000000000004</v>
      </c>
      <c r="W6">
        <v>5479.5649999999996</v>
      </c>
      <c r="X6">
        <v>15.426</v>
      </c>
      <c r="Y6">
        <v>57.957000000000001</v>
      </c>
      <c r="Z6">
        <v>6.1289999999999996</v>
      </c>
      <c r="AA6">
        <v>68.304000000000002</v>
      </c>
      <c r="AB6">
        <v>5.2009999999999996</v>
      </c>
      <c r="AC6">
        <v>-2.4910000000000001</v>
      </c>
      <c r="AD6">
        <v>-3.266</v>
      </c>
      <c r="AE6">
        <v>128.95699999999999</v>
      </c>
      <c r="AF6">
        <v>219.91300000000001</v>
      </c>
      <c r="AG6">
        <v>348.87</v>
      </c>
      <c r="AH6">
        <v>36.963999999999999</v>
      </c>
      <c r="AI6">
        <v>63.13</v>
      </c>
      <c r="AJ6">
        <v>87.13</v>
      </c>
      <c r="AK6">
        <v>12.304</v>
      </c>
      <c r="AL6">
        <v>25.739000000000001</v>
      </c>
      <c r="AM6">
        <v>61.390999999999998</v>
      </c>
      <c r="AN6">
        <v>78.564999999999998</v>
      </c>
      <c r="AO6">
        <v>56.738999999999997</v>
      </c>
      <c r="AP6">
        <v>11.348000000000001</v>
      </c>
      <c r="AQ6">
        <v>22.696000000000002</v>
      </c>
      <c r="AR6">
        <v>127.39100000000001</v>
      </c>
      <c r="AS6">
        <v>11.826000000000001</v>
      </c>
      <c r="AT6">
        <v>24.303999999999998</v>
      </c>
      <c r="AU6">
        <v>36.130000000000003</v>
      </c>
      <c r="AV6">
        <v>40.261000000000003</v>
      </c>
      <c r="AW6">
        <v>75.054000000000002</v>
      </c>
      <c r="AX6">
        <v>86.87</v>
      </c>
      <c r="AY6">
        <v>9.8260000000000005</v>
      </c>
      <c r="AZ6">
        <v>9.2609999999999992</v>
      </c>
      <c r="BA6">
        <v>19.777000000000001</v>
      </c>
      <c r="BB6">
        <v>16</v>
      </c>
      <c r="BC6">
        <v>6.5220000000000002</v>
      </c>
      <c r="BD6">
        <v>31</v>
      </c>
      <c r="BE6">
        <v>6.2169999999999996</v>
      </c>
      <c r="BF6">
        <v>10.565</v>
      </c>
      <c r="BG6">
        <v>8.6519999999999992</v>
      </c>
      <c r="BH6">
        <v>2.1739999999999999</v>
      </c>
      <c r="BI6">
        <v>20.652000000000001</v>
      </c>
      <c r="BJ6">
        <v>8</v>
      </c>
      <c r="BK6">
        <v>51.158000000000001</v>
      </c>
      <c r="BL6">
        <v>22.562999999999999</v>
      </c>
      <c r="BM6">
        <v>41.04</v>
      </c>
      <c r="BN6">
        <v>44.103999999999999</v>
      </c>
      <c r="BO6">
        <v>19</v>
      </c>
      <c r="BP6">
        <v>12.957000000000001</v>
      </c>
      <c r="BQ6">
        <v>23.826000000000001</v>
      </c>
      <c r="BR6">
        <v>70.081000000000003</v>
      </c>
      <c r="BS6">
        <v>-0.21099999999999999</v>
      </c>
      <c r="BT6">
        <v>3.3929999999999998</v>
      </c>
      <c r="BU6">
        <v>-0.01</v>
      </c>
      <c r="BV6">
        <v>3.74</v>
      </c>
      <c r="BW6">
        <v>-1.2E-2</v>
      </c>
      <c r="BX6">
        <v>3.008</v>
      </c>
      <c r="BY6">
        <v>-8.0000000000000002E-3</v>
      </c>
      <c r="BZ6">
        <v>3.7829999999999999</v>
      </c>
      <c r="CA6">
        <v>28.390999999999998</v>
      </c>
      <c r="CB6">
        <v>39.869999999999997</v>
      </c>
      <c r="CC6">
        <v>26.87</v>
      </c>
      <c r="CD6">
        <v>37.435000000000002</v>
      </c>
      <c r="CE6">
        <v>7.7389999999999999</v>
      </c>
      <c r="CF6">
        <v>17.402999999999999</v>
      </c>
      <c r="CG6">
        <v>18.786999999999999</v>
      </c>
      <c r="CH6">
        <v>7.4359999999999999</v>
      </c>
      <c r="CI6">
        <v>26.802</v>
      </c>
      <c r="CJ6">
        <v>9.7409999999999997</v>
      </c>
      <c r="CK6">
        <v>11</v>
      </c>
      <c r="CL6">
        <v>28.062999999999999</v>
      </c>
      <c r="CM6">
        <v>58.478000000000002</v>
      </c>
      <c r="CN6">
        <v>9.1300000000000008</v>
      </c>
      <c r="CO6">
        <v>304</v>
      </c>
      <c r="CP6">
        <v>163.435</v>
      </c>
      <c r="CQ6">
        <v>33.609000000000002</v>
      </c>
      <c r="CR6">
        <v>94.216999999999999</v>
      </c>
      <c r="CS6">
        <v>40.783000000000001</v>
      </c>
      <c r="CT6">
        <v>43.286000000000001</v>
      </c>
      <c r="CU6">
        <v>11.87</v>
      </c>
      <c r="CV6">
        <v>29.103999999999999</v>
      </c>
      <c r="CW6">
        <v>3.0430000000000001</v>
      </c>
      <c r="CX6">
        <v>16.652000000000001</v>
      </c>
      <c r="CY6">
        <v>19.042999999999999</v>
      </c>
      <c r="CZ6">
        <v>-2.391</v>
      </c>
      <c r="DA6">
        <v>12.087</v>
      </c>
      <c r="DB6">
        <v>89.567999999999998</v>
      </c>
      <c r="DC6">
        <v>5.7830000000000004</v>
      </c>
      <c r="DD6">
        <v>45.347999999999999</v>
      </c>
      <c r="DE6">
        <v>68.739000000000004</v>
      </c>
      <c r="DF6">
        <v>226.2</v>
      </c>
      <c r="DG6">
        <v>1747.174</v>
      </c>
      <c r="DH6">
        <v>1648.5219999999999</v>
      </c>
      <c r="DI6">
        <v>22.13</v>
      </c>
      <c r="DJ6">
        <v>223</v>
      </c>
      <c r="DK6">
        <v>158.21700000000001</v>
      </c>
      <c r="DL6">
        <v>381.21699999999998</v>
      </c>
      <c r="DM6">
        <v>74.064999999999998</v>
      </c>
      <c r="DN6">
        <v>67.947000000000003</v>
      </c>
      <c r="DO6">
        <v>82.688000000000002</v>
      </c>
      <c r="DP6">
        <v>6.5190000000000001</v>
      </c>
      <c r="DQ6">
        <v>58.390999999999998</v>
      </c>
      <c r="DR6">
        <v>35.564999999999998</v>
      </c>
      <c r="DS6">
        <v>75.951999999999998</v>
      </c>
      <c r="DT6">
        <v>5956.7389999999996</v>
      </c>
      <c r="DU6">
        <v>15.625999999999999</v>
      </c>
      <c r="DV6">
        <v>55.521999999999998</v>
      </c>
      <c r="DW6">
        <v>6.8659999999999997</v>
      </c>
      <c r="DX6">
        <v>62.957000000000001</v>
      </c>
      <c r="DY6">
        <v>6.0549999999999997</v>
      </c>
      <c r="DZ6">
        <v>3.9260000000000002</v>
      </c>
      <c r="EA6">
        <v>3.2490000000000001</v>
      </c>
      <c r="EB6">
        <v>138.261</v>
      </c>
      <c r="EC6">
        <v>240.17400000000001</v>
      </c>
      <c r="ED6">
        <v>378.435</v>
      </c>
      <c r="EE6">
        <v>36.534999999999997</v>
      </c>
      <c r="EF6">
        <v>68.435000000000002</v>
      </c>
      <c r="EG6">
        <v>94.087000000000003</v>
      </c>
      <c r="EH6">
        <v>19.565000000000001</v>
      </c>
      <c r="EI6">
        <v>28.260999999999999</v>
      </c>
      <c r="EJ6">
        <v>65.739000000000004</v>
      </c>
      <c r="EK6">
        <v>87.043000000000006</v>
      </c>
      <c r="EL6">
        <v>61.87</v>
      </c>
      <c r="EM6">
        <v>9.9570000000000007</v>
      </c>
      <c r="EN6">
        <v>26.303999999999998</v>
      </c>
      <c r="EO6">
        <v>127.13</v>
      </c>
      <c r="EP6">
        <v>12.87</v>
      </c>
      <c r="EQ6">
        <v>23.87</v>
      </c>
      <c r="ER6">
        <v>36.738999999999997</v>
      </c>
      <c r="ES6">
        <v>40.435000000000002</v>
      </c>
      <c r="ET6">
        <v>75.483999999999995</v>
      </c>
      <c r="EU6">
        <v>101.783</v>
      </c>
      <c r="EV6">
        <v>10.651999999999999</v>
      </c>
      <c r="EW6">
        <v>15.304</v>
      </c>
      <c r="EX6">
        <v>26.21</v>
      </c>
      <c r="EY6">
        <v>16.390999999999998</v>
      </c>
      <c r="EZ6">
        <v>7.1740000000000004</v>
      </c>
      <c r="FA6">
        <v>14.696</v>
      </c>
      <c r="FB6">
        <v>12.609</v>
      </c>
      <c r="FC6">
        <v>2.9129999999999998</v>
      </c>
      <c r="FD6">
        <v>29.390999999999998</v>
      </c>
      <c r="FE6">
        <v>10.173999999999999</v>
      </c>
      <c r="FF6">
        <v>50</v>
      </c>
      <c r="FG6">
        <v>25.167999999999999</v>
      </c>
      <c r="FH6">
        <v>46.761000000000003</v>
      </c>
      <c r="FI6">
        <v>50.335000000000001</v>
      </c>
      <c r="FJ6">
        <v>26.913</v>
      </c>
      <c r="FK6">
        <v>96.712999999999994</v>
      </c>
      <c r="FL6">
        <v>1.157</v>
      </c>
      <c r="FM6">
        <v>3.2909999999999999</v>
      </c>
      <c r="FN6">
        <v>3.9E-2</v>
      </c>
      <c r="FO6">
        <v>3.544</v>
      </c>
      <c r="FP6">
        <v>-9.5000000000000001E-2</v>
      </c>
      <c r="FQ6">
        <v>2.9449999999999998</v>
      </c>
      <c r="FR6">
        <v>0.223</v>
      </c>
      <c r="FS6">
        <v>3.9129999999999998</v>
      </c>
      <c r="FT6">
        <v>35.826000000000001</v>
      </c>
      <c r="FU6">
        <v>61.042999999999999</v>
      </c>
      <c r="FV6">
        <v>40.087000000000003</v>
      </c>
      <c r="FW6">
        <v>48.738999999999997</v>
      </c>
      <c r="FX6">
        <v>11.957000000000001</v>
      </c>
      <c r="FY6">
        <v>24.033999999999999</v>
      </c>
      <c r="FZ6">
        <v>26.158999999999999</v>
      </c>
      <c r="GA6">
        <v>12.5</v>
      </c>
      <c r="GB6">
        <v>36.216999999999999</v>
      </c>
      <c r="GC6">
        <v>15.914999999999999</v>
      </c>
      <c r="GD6">
        <v>63.521999999999998</v>
      </c>
      <c r="GE6">
        <v>12.957000000000001</v>
      </c>
      <c r="GF6">
        <v>301.565</v>
      </c>
      <c r="GG6">
        <v>128.47800000000001</v>
      </c>
      <c r="GH6">
        <v>28.696000000000002</v>
      </c>
      <c r="GI6">
        <v>36.564999999999998</v>
      </c>
      <c r="GJ6">
        <v>38.844999999999999</v>
      </c>
      <c r="GK6">
        <v>10.651999999999999</v>
      </c>
      <c r="GL6">
        <v>29.132000000000001</v>
      </c>
      <c r="GM6">
        <v>2.391</v>
      </c>
      <c r="GN6">
        <v>8.5649999999999995</v>
      </c>
      <c r="GO6">
        <v>82.233999999999995</v>
      </c>
      <c r="GP6">
        <v>5</v>
      </c>
      <c r="GQ6">
        <v>44.042999999999999</v>
      </c>
      <c r="GR6">
        <v>70.608999999999995</v>
      </c>
      <c r="GS6">
        <v>-32.630000000000003</v>
      </c>
      <c r="GT6">
        <v>-193.95699999999999</v>
      </c>
      <c r="GU6">
        <v>-173.04300000000001</v>
      </c>
      <c r="GV6">
        <v>-14.260999999999999</v>
      </c>
      <c r="GW6">
        <v>-22.913</v>
      </c>
      <c r="GX6">
        <v>-3.0870000000000002</v>
      </c>
      <c r="GY6">
        <v>-26</v>
      </c>
      <c r="GZ6">
        <v>-11.565</v>
      </c>
      <c r="HA6">
        <v>-477.17399999999998</v>
      </c>
      <c r="HB6">
        <v>2.4350000000000001</v>
      </c>
      <c r="HC6">
        <v>5.3479999999999999</v>
      </c>
      <c r="HD6">
        <v>-6.4169999999999998</v>
      </c>
      <c r="HE6">
        <v>-6.5149999999999997</v>
      </c>
      <c r="HF6">
        <v>-9.3040000000000003</v>
      </c>
      <c r="HG6">
        <v>-20.260999999999999</v>
      </c>
      <c r="HH6">
        <v>-29.565000000000001</v>
      </c>
      <c r="HI6">
        <v>-5.3040000000000003</v>
      </c>
      <c r="HJ6">
        <v>-6.9569999999999999</v>
      </c>
      <c r="HK6">
        <v>-7.2610000000000001</v>
      </c>
      <c r="HL6">
        <v>-2.5219999999999998</v>
      </c>
      <c r="HM6">
        <v>-4.3479999999999999</v>
      </c>
      <c r="HN6">
        <v>-8.4779999999999998</v>
      </c>
      <c r="HO6">
        <v>-5.13</v>
      </c>
      <c r="HP6">
        <v>1.391</v>
      </c>
      <c r="HQ6">
        <v>-3.609</v>
      </c>
      <c r="HR6">
        <v>0.26100000000000001</v>
      </c>
      <c r="HS6">
        <v>-1.0429999999999999</v>
      </c>
      <c r="HT6">
        <v>0.435</v>
      </c>
      <c r="HU6">
        <v>-0.60899999999999999</v>
      </c>
      <c r="HV6">
        <v>-0.17399999999999999</v>
      </c>
      <c r="HW6">
        <v>-14.913</v>
      </c>
      <c r="HX6">
        <v>-0.82599999999999996</v>
      </c>
      <c r="HY6">
        <v>-6.0430000000000001</v>
      </c>
      <c r="HZ6">
        <v>-0.39100000000000001</v>
      </c>
      <c r="IA6">
        <v>-0.65200000000000002</v>
      </c>
      <c r="IB6">
        <v>-4.13</v>
      </c>
      <c r="IC6">
        <v>-3.9569999999999999</v>
      </c>
      <c r="ID6">
        <v>-8.7390000000000008</v>
      </c>
      <c r="IE6">
        <v>-2.1739999999999999</v>
      </c>
      <c r="IF6">
        <v>-7.9130000000000003</v>
      </c>
      <c r="IG6">
        <v>-26.632000000000001</v>
      </c>
      <c r="IH6">
        <v>-1.3680000000000001</v>
      </c>
      <c r="II6">
        <v>0.10299999999999999</v>
      </c>
      <c r="IJ6">
        <v>-0.13</v>
      </c>
      <c r="IK6">
        <v>-7.4349999999999996</v>
      </c>
      <c r="IL6">
        <v>-21.173999999999999</v>
      </c>
      <c r="IM6">
        <v>-13.217000000000001</v>
      </c>
      <c r="IN6">
        <v>-11.304</v>
      </c>
      <c r="IO6">
        <v>-4.2169999999999996</v>
      </c>
      <c r="IP6">
        <v>-5.0430000000000001</v>
      </c>
      <c r="IQ6">
        <v>-3.8260000000000001</v>
      </c>
      <c r="IR6">
        <v>2.4350000000000001</v>
      </c>
      <c r="IS6">
        <v>34.957000000000001</v>
      </c>
      <c r="IT6">
        <v>4.9130000000000003</v>
      </c>
      <c r="IU6">
        <v>4.2169999999999996</v>
      </c>
      <c r="IV6">
        <v>1.2170000000000001</v>
      </c>
      <c r="IW6">
        <v>0.65200000000000002</v>
      </c>
      <c r="IX6">
        <v>0.78300000000000003</v>
      </c>
      <c r="IY6">
        <v>1.304</v>
      </c>
      <c r="IZ6">
        <v>-1.87</v>
      </c>
    </row>
    <row r="7" spans="1:260" x14ac:dyDescent="0.2">
      <c r="A7" t="s">
        <v>18</v>
      </c>
      <c r="B7" t="s">
        <v>295</v>
      </c>
      <c r="C7">
        <v>23</v>
      </c>
      <c r="D7">
        <v>40</v>
      </c>
      <c r="E7">
        <v>25.173999999999999</v>
      </c>
      <c r="F7">
        <v>93.896000000000001</v>
      </c>
      <c r="G7">
        <v>175.209</v>
      </c>
      <c r="H7">
        <v>1505.348</v>
      </c>
      <c r="I7">
        <v>1456</v>
      </c>
      <c r="J7">
        <v>6.2169999999999996</v>
      </c>
      <c r="K7">
        <v>44.119</v>
      </c>
      <c r="L7">
        <v>196.696</v>
      </c>
      <c r="M7">
        <v>149.47800000000001</v>
      </c>
      <c r="N7">
        <v>346.17399999999998</v>
      </c>
      <c r="O7">
        <v>74.152000000000001</v>
      </c>
      <c r="P7">
        <v>67.971000000000004</v>
      </c>
      <c r="Q7">
        <v>82.286000000000001</v>
      </c>
      <c r="R7">
        <v>56.82</v>
      </c>
      <c r="S7">
        <v>5.4649999999999999</v>
      </c>
      <c r="T7">
        <v>43.390999999999998</v>
      </c>
      <c r="U7">
        <v>40.957000000000001</v>
      </c>
      <c r="V7">
        <v>69.572000000000003</v>
      </c>
      <c r="W7">
        <v>5219.7830000000004</v>
      </c>
      <c r="X7">
        <v>15.077999999999999</v>
      </c>
      <c r="Y7">
        <v>55.783000000000001</v>
      </c>
      <c r="Z7">
        <v>6.2060000000000004</v>
      </c>
      <c r="AA7">
        <v>63.435000000000002</v>
      </c>
      <c r="AB7">
        <v>5.4569999999999999</v>
      </c>
      <c r="AC7">
        <v>-2.11</v>
      </c>
      <c r="AD7">
        <v>-2.2559999999999998</v>
      </c>
      <c r="AE7">
        <v>121.13</v>
      </c>
      <c r="AF7">
        <v>217.95699999999999</v>
      </c>
      <c r="AG7">
        <v>339.08699999999999</v>
      </c>
      <c r="AH7">
        <v>35.722999999999999</v>
      </c>
      <c r="AI7">
        <v>59.173999999999999</v>
      </c>
      <c r="AJ7">
        <v>86.652000000000001</v>
      </c>
      <c r="AK7">
        <v>13.217000000000001</v>
      </c>
      <c r="AL7">
        <v>27</v>
      </c>
      <c r="AM7">
        <v>59.521999999999998</v>
      </c>
      <c r="AN7">
        <v>72.652000000000001</v>
      </c>
      <c r="AO7">
        <v>53.173999999999999</v>
      </c>
      <c r="AP7">
        <v>7.0869999999999997</v>
      </c>
      <c r="AQ7">
        <v>21.260999999999999</v>
      </c>
      <c r="AR7">
        <v>120.261</v>
      </c>
      <c r="AS7">
        <v>10.609</v>
      </c>
      <c r="AT7">
        <v>23.87</v>
      </c>
      <c r="AU7">
        <v>34.478000000000002</v>
      </c>
      <c r="AV7">
        <v>37.087000000000003</v>
      </c>
      <c r="AW7">
        <v>74.442999999999998</v>
      </c>
      <c r="AX7">
        <v>89.564999999999998</v>
      </c>
      <c r="AY7">
        <v>7.609</v>
      </c>
      <c r="AZ7">
        <v>8.5649999999999995</v>
      </c>
      <c r="BA7">
        <v>19.739000000000001</v>
      </c>
      <c r="BB7">
        <v>13.826000000000001</v>
      </c>
      <c r="BC7">
        <v>5.13</v>
      </c>
      <c r="BD7">
        <v>28</v>
      </c>
      <c r="BE7">
        <v>5.87</v>
      </c>
      <c r="BF7">
        <v>8.8699999999999992</v>
      </c>
      <c r="BG7">
        <v>8.4350000000000005</v>
      </c>
      <c r="BH7">
        <v>1.9570000000000001</v>
      </c>
      <c r="BI7">
        <v>19.696000000000002</v>
      </c>
      <c r="BJ7">
        <v>6.2610000000000001</v>
      </c>
      <c r="BK7">
        <v>45.033000000000001</v>
      </c>
      <c r="BL7">
        <v>20.440999999999999</v>
      </c>
      <c r="BM7">
        <v>39.880000000000003</v>
      </c>
      <c r="BN7">
        <v>45.390999999999998</v>
      </c>
      <c r="BO7">
        <v>17.042999999999999</v>
      </c>
      <c r="BP7">
        <v>10.651999999999999</v>
      </c>
      <c r="BQ7">
        <v>23.265000000000001</v>
      </c>
      <c r="BR7">
        <v>61.149000000000001</v>
      </c>
      <c r="BS7">
        <v>-1.454</v>
      </c>
      <c r="BT7">
        <v>3.1120000000000001</v>
      </c>
      <c r="BU7">
        <v>-7.3999999999999996E-2</v>
      </c>
      <c r="BV7">
        <v>3.4540000000000002</v>
      </c>
      <c r="BW7">
        <v>0.115</v>
      </c>
      <c r="BX7">
        <v>2.7269999999999999</v>
      </c>
      <c r="BY7">
        <v>-0.28599999999999998</v>
      </c>
      <c r="BZ7">
        <v>4.1740000000000004</v>
      </c>
      <c r="CA7">
        <v>25</v>
      </c>
      <c r="CB7">
        <v>32.478000000000002</v>
      </c>
      <c r="CC7">
        <v>24.390999999999998</v>
      </c>
      <c r="CD7">
        <v>27.609000000000002</v>
      </c>
      <c r="CE7">
        <v>9.6519999999999992</v>
      </c>
      <c r="CF7">
        <v>16.292999999999999</v>
      </c>
      <c r="CG7">
        <v>17.664999999999999</v>
      </c>
      <c r="CH7">
        <v>7.5410000000000004</v>
      </c>
      <c r="CI7">
        <v>25.344999999999999</v>
      </c>
      <c r="CJ7">
        <v>9.9149999999999991</v>
      </c>
      <c r="CK7">
        <v>12.087</v>
      </c>
      <c r="CL7">
        <v>28.058</v>
      </c>
      <c r="CM7">
        <v>60.738999999999997</v>
      </c>
      <c r="CN7">
        <v>10.391</v>
      </c>
      <c r="CO7">
        <v>307.91300000000001</v>
      </c>
      <c r="CP7">
        <v>159.52199999999999</v>
      </c>
      <c r="CQ7">
        <v>29.652000000000001</v>
      </c>
      <c r="CR7">
        <v>98.912999999999997</v>
      </c>
      <c r="CS7">
        <v>33.216999999999999</v>
      </c>
      <c r="CT7">
        <v>33.582000000000001</v>
      </c>
      <c r="CU7">
        <v>7.8259999999999996</v>
      </c>
      <c r="CV7">
        <v>23.56</v>
      </c>
      <c r="CW7">
        <v>2.1739999999999999</v>
      </c>
      <c r="CX7">
        <v>17.173999999999999</v>
      </c>
      <c r="CY7">
        <v>18.434999999999999</v>
      </c>
      <c r="CZ7">
        <v>-1.2609999999999999</v>
      </c>
      <c r="DA7">
        <v>13.478</v>
      </c>
      <c r="DB7">
        <v>87.742000000000004</v>
      </c>
      <c r="DC7">
        <v>5.3479999999999999</v>
      </c>
      <c r="DD7">
        <v>39.652000000000001</v>
      </c>
      <c r="DE7">
        <v>69.347999999999999</v>
      </c>
      <c r="DF7">
        <v>233.46100000000001</v>
      </c>
      <c r="DG7">
        <v>1794.9570000000001</v>
      </c>
      <c r="DH7">
        <v>1639.3910000000001</v>
      </c>
      <c r="DI7">
        <v>23.783000000000001</v>
      </c>
      <c r="DJ7">
        <v>216.47800000000001</v>
      </c>
      <c r="DK7">
        <v>163.13</v>
      </c>
      <c r="DL7">
        <v>379.60899999999998</v>
      </c>
      <c r="DM7">
        <v>74.034999999999997</v>
      </c>
      <c r="DN7">
        <v>67.162000000000006</v>
      </c>
      <c r="DO7">
        <v>83.156000000000006</v>
      </c>
      <c r="DP7">
        <v>6.25</v>
      </c>
      <c r="DQ7">
        <v>58.87</v>
      </c>
      <c r="DR7">
        <v>33.957000000000001</v>
      </c>
      <c r="DS7">
        <v>78.257000000000005</v>
      </c>
      <c r="DT7">
        <v>6127.4350000000004</v>
      </c>
      <c r="DU7">
        <v>16.140999999999998</v>
      </c>
      <c r="DV7">
        <v>52.912999999999997</v>
      </c>
      <c r="DW7">
        <v>7.1740000000000004</v>
      </c>
      <c r="DX7">
        <v>59.042999999999999</v>
      </c>
      <c r="DY7">
        <v>6.4290000000000003</v>
      </c>
      <c r="DZ7">
        <v>5.0190000000000001</v>
      </c>
      <c r="EA7">
        <v>3.5</v>
      </c>
      <c r="EB7">
        <v>139.34800000000001</v>
      </c>
      <c r="EC7">
        <v>234.17400000000001</v>
      </c>
      <c r="ED7">
        <v>373.52199999999999</v>
      </c>
      <c r="EE7">
        <v>37.305999999999997</v>
      </c>
      <c r="EF7">
        <v>63.652000000000001</v>
      </c>
      <c r="EG7">
        <v>91.174000000000007</v>
      </c>
      <c r="EH7">
        <v>17.913</v>
      </c>
      <c r="EI7">
        <v>30.826000000000001</v>
      </c>
      <c r="EJ7">
        <v>60.347999999999999</v>
      </c>
      <c r="EK7">
        <v>82.13</v>
      </c>
      <c r="EL7">
        <v>57.390999999999998</v>
      </c>
      <c r="EM7">
        <v>12.260999999999999</v>
      </c>
      <c r="EN7">
        <v>23.347999999999999</v>
      </c>
      <c r="EO7">
        <v>132.47800000000001</v>
      </c>
      <c r="EP7">
        <v>13.260999999999999</v>
      </c>
      <c r="EQ7">
        <v>27.826000000000001</v>
      </c>
      <c r="ER7">
        <v>41.087000000000003</v>
      </c>
      <c r="ES7">
        <v>46.87</v>
      </c>
      <c r="ET7">
        <v>74.582999999999998</v>
      </c>
      <c r="EU7">
        <v>93.956999999999994</v>
      </c>
      <c r="EV7">
        <v>11.913</v>
      </c>
      <c r="EW7">
        <v>16.696000000000002</v>
      </c>
      <c r="EX7">
        <v>28.36</v>
      </c>
      <c r="EY7">
        <v>15.609</v>
      </c>
      <c r="EZ7">
        <v>8.3480000000000008</v>
      </c>
      <c r="FA7">
        <v>17.087</v>
      </c>
      <c r="FB7">
        <v>13.739000000000001</v>
      </c>
      <c r="FC7">
        <v>2.609</v>
      </c>
      <c r="FD7">
        <v>33.216999999999999</v>
      </c>
      <c r="FE7">
        <v>12.651999999999999</v>
      </c>
      <c r="FF7">
        <v>51.44</v>
      </c>
      <c r="FG7">
        <v>29.024999999999999</v>
      </c>
      <c r="FH7">
        <v>52.363</v>
      </c>
      <c r="FI7">
        <v>56.424999999999997</v>
      </c>
      <c r="FJ7">
        <v>30.390999999999998</v>
      </c>
      <c r="FK7">
        <v>111.91</v>
      </c>
      <c r="FL7">
        <v>1.742</v>
      </c>
      <c r="FM7">
        <v>3.3690000000000002</v>
      </c>
      <c r="FN7">
        <v>5.1999999999999998E-2</v>
      </c>
      <c r="FO7">
        <v>3.6859999999999999</v>
      </c>
      <c r="FP7">
        <v>2E-3</v>
      </c>
      <c r="FQ7">
        <v>2.9849999999999999</v>
      </c>
      <c r="FR7">
        <v>0.114</v>
      </c>
      <c r="FS7">
        <v>2.87</v>
      </c>
      <c r="FT7">
        <v>56.042999999999999</v>
      </c>
      <c r="FU7">
        <v>57.347999999999999</v>
      </c>
      <c r="FV7">
        <v>40.652000000000001</v>
      </c>
      <c r="FW7">
        <v>57.609000000000002</v>
      </c>
      <c r="FX7">
        <v>18</v>
      </c>
      <c r="FY7">
        <v>27.350999999999999</v>
      </c>
      <c r="FZ7">
        <v>26.065000000000001</v>
      </c>
      <c r="GA7">
        <v>13.317</v>
      </c>
      <c r="GB7">
        <v>36.146999999999998</v>
      </c>
      <c r="GC7">
        <v>17.353999999999999</v>
      </c>
      <c r="GD7">
        <v>63.347999999999999</v>
      </c>
      <c r="GE7">
        <v>12.087</v>
      </c>
      <c r="GF7">
        <v>288.91300000000001</v>
      </c>
      <c r="GG7">
        <v>128.60900000000001</v>
      </c>
      <c r="GH7">
        <v>30.652000000000001</v>
      </c>
      <c r="GI7">
        <v>47.738999999999997</v>
      </c>
      <c r="GJ7">
        <v>48.220999999999997</v>
      </c>
      <c r="GK7">
        <v>13.478</v>
      </c>
      <c r="GL7">
        <v>28.233000000000001</v>
      </c>
      <c r="GM7">
        <v>4.2169999999999996</v>
      </c>
      <c r="GN7">
        <v>8.2609999999999992</v>
      </c>
      <c r="GO7">
        <v>86.316000000000003</v>
      </c>
      <c r="GP7">
        <v>8.7829999999999995</v>
      </c>
      <c r="GQ7">
        <v>43.912999999999997</v>
      </c>
      <c r="GR7">
        <v>71.087000000000003</v>
      </c>
      <c r="GS7">
        <v>-58.252000000000002</v>
      </c>
      <c r="GT7">
        <v>-289.60899999999998</v>
      </c>
      <c r="GU7">
        <v>-183.39099999999999</v>
      </c>
      <c r="GV7">
        <v>-17.565000000000001</v>
      </c>
      <c r="GW7">
        <v>-19.783000000000001</v>
      </c>
      <c r="GX7">
        <v>-13.651999999999999</v>
      </c>
      <c r="GY7">
        <v>-33.435000000000002</v>
      </c>
      <c r="GZ7">
        <v>-15.478</v>
      </c>
      <c r="HA7">
        <v>-907.65200000000004</v>
      </c>
      <c r="HB7">
        <v>2.87</v>
      </c>
      <c r="HC7">
        <v>4.391</v>
      </c>
      <c r="HD7">
        <v>-7.1289999999999996</v>
      </c>
      <c r="HE7">
        <v>-5.7560000000000002</v>
      </c>
      <c r="HF7">
        <v>-18.216999999999999</v>
      </c>
      <c r="HG7">
        <v>-16.216999999999999</v>
      </c>
      <c r="HH7">
        <v>-34.435000000000002</v>
      </c>
      <c r="HI7">
        <v>-4.4779999999999998</v>
      </c>
      <c r="HJ7">
        <v>-4.5220000000000002</v>
      </c>
      <c r="HK7">
        <v>-4.6959999999999997</v>
      </c>
      <c r="HL7">
        <v>-3.8260000000000001</v>
      </c>
      <c r="HM7">
        <v>-0.82599999999999996</v>
      </c>
      <c r="HN7">
        <v>-9.4779999999999998</v>
      </c>
      <c r="HO7">
        <v>-4.2169999999999996</v>
      </c>
      <c r="HP7">
        <v>-5.1740000000000004</v>
      </c>
      <c r="HQ7">
        <v>-2.0870000000000002</v>
      </c>
      <c r="HR7">
        <v>-12.217000000000001</v>
      </c>
      <c r="HS7">
        <v>-2.6520000000000001</v>
      </c>
      <c r="HT7">
        <v>-3.9569999999999999</v>
      </c>
      <c r="HU7">
        <v>-6.609</v>
      </c>
      <c r="HV7">
        <v>-9.7829999999999995</v>
      </c>
      <c r="HW7">
        <v>-4.391</v>
      </c>
      <c r="HX7">
        <v>-4.3040000000000003</v>
      </c>
      <c r="HY7">
        <v>-8.1300000000000008</v>
      </c>
      <c r="HZ7">
        <v>-1.7829999999999999</v>
      </c>
      <c r="IA7">
        <v>-3.2170000000000001</v>
      </c>
      <c r="IB7">
        <v>-8.2170000000000005</v>
      </c>
      <c r="IC7">
        <v>-5.3040000000000003</v>
      </c>
      <c r="ID7">
        <v>-13.522</v>
      </c>
      <c r="IE7">
        <v>-6.391</v>
      </c>
      <c r="IF7">
        <v>-13.348000000000001</v>
      </c>
      <c r="IG7">
        <v>-50.76</v>
      </c>
      <c r="IH7">
        <v>-3.1960000000000002</v>
      </c>
      <c r="II7">
        <v>-0.25700000000000001</v>
      </c>
      <c r="IJ7">
        <v>1.304</v>
      </c>
      <c r="IK7">
        <v>-31.042999999999999</v>
      </c>
      <c r="IL7">
        <v>-24.87</v>
      </c>
      <c r="IM7">
        <v>-16.260999999999999</v>
      </c>
      <c r="IN7">
        <v>-30</v>
      </c>
      <c r="IO7">
        <v>-8.3480000000000008</v>
      </c>
      <c r="IP7">
        <v>-2.609</v>
      </c>
      <c r="IQ7">
        <v>-1.696</v>
      </c>
      <c r="IR7">
        <v>19</v>
      </c>
      <c r="IS7">
        <v>30.913</v>
      </c>
      <c r="IT7">
        <v>-1</v>
      </c>
      <c r="IU7">
        <v>-14.522</v>
      </c>
      <c r="IV7">
        <v>-5.6520000000000001</v>
      </c>
      <c r="IW7">
        <v>-2.0430000000000001</v>
      </c>
      <c r="IX7">
        <v>-3.4350000000000001</v>
      </c>
      <c r="IY7">
        <v>-4.2610000000000001</v>
      </c>
      <c r="IZ7">
        <v>-1.7390000000000001</v>
      </c>
    </row>
    <row r="8" spans="1:260" x14ac:dyDescent="0.2">
      <c r="A8" t="s">
        <v>13</v>
      </c>
      <c r="B8" t="s">
        <v>290</v>
      </c>
      <c r="C8">
        <v>25</v>
      </c>
      <c r="D8">
        <v>37</v>
      </c>
      <c r="E8">
        <v>25.600999999999999</v>
      </c>
      <c r="F8">
        <v>98.923000000000002</v>
      </c>
      <c r="G8">
        <v>208.82400000000001</v>
      </c>
      <c r="H8">
        <v>1643.52</v>
      </c>
      <c r="I8">
        <v>1444.72</v>
      </c>
      <c r="J8">
        <v>17.399999999999999</v>
      </c>
      <c r="K8">
        <v>53.506999999999998</v>
      </c>
      <c r="L8">
        <v>206.8</v>
      </c>
      <c r="M8">
        <v>129.19999999999999</v>
      </c>
      <c r="N8">
        <v>336</v>
      </c>
      <c r="O8">
        <v>71.238</v>
      </c>
      <c r="P8">
        <v>65.88</v>
      </c>
      <c r="Q8">
        <v>79.813999999999993</v>
      </c>
      <c r="R8">
        <v>61.548000000000002</v>
      </c>
      <c r="S8">
        <v>5.8620000000000001</v>
      </c>
      <c r="T8">
        <v>56.72</v>
      </c>
      <c r="U8">
        <v>38.08</v>
      </c>
      <c r="V8">
        <v>73.97</v>
      </c>
      <c r="W8">
        <v>5996.04</v>
      </c>
      <c r="X8">
        <v>17.844999999999999</v>
      </c>
      <c r="Y8">
        <v>58.56</v>
      </c>
      <c r="Z8">
        <v>5.7380000000000004</v>
      </c>
      <c r="AA8">
        <v>67.88</v>
      </c>
      <c r="AB8">
        <v>4.95</v>
      </c>
      <c r="AC8">
        <v>0.67300000000000004</v>
      </c>
      <c r="AD8">
        <v>-0.63900000000000001</v>
      </c>
      <c r="AE8">
        <v>135.24</v>
      </c>
      <c r="AF8">
        <v>193.64</v>
      </c>
      <c r="AG8">
        <v>328.88</v>
      </c>
      <c r="AH8">
        <v>41.121000000000002</v>
      </c>
      <c r="AI8">
        <v>69.239999999999995</v>
      </c>
      <c r="AJ8">
        <v>93.6</v>
      </c>
      <c r="AK8">
        <v>16.68</v>
      </c>
      <c r="AL8">
        <v>27</v>
      </c>
      <c r="AM8">
        <v>66.599999999999994</v>
      </c>
      <c r="AN8">
        <v>86.56</v>
      </c>
      <c r="AO8">
        <v>61.44</v>
      </c>
      <c r="AP8">
        <v>7.72</v>
      </c>
      <c r="AQ8">
        <v>24</v>
      </c>
      <c r="AR8">
        <v>100.6</v>
      </c>
      <c r="AS8">
        <v>13.16</v>
      </c>
      <c r="AT8">
        <v>25.16</v>
      </c>
      <c r="AU8">
        <v>38.32</v>
      </c>
      <c r="AV8">
        <v>39.479999999999997</v>
      </c>
      <c r="AW8">
        <v>78.926000000000002</v>
      </c>
      <c r="AX8">
        <v>82.92</v>
      </c>
      <c r="AY8">
        <v>10.84</v>
      </c>
      <c r="AZ8">
        <v>13.12</v>
      </c>
      <c r="BA8">
        <v>23.131</v>
      </c>
      <c r="BB8">
        <v>15.96</v>
      </c>
      <c r="BC8">
        <v>5.64</v>
      </c>
      <c r="BD8">
        <v>28</v>
      </c>
      <c r="BE8">
        <v>8.44</v>
      </c>
      <c r="BF8">
        <v>13.2</v>
      </c>
      <c r="BG8">
        <v>12.56</v>
      </c>
      <c r="BH8">
        <v>2.4</v>
      </c>
      <c r="BI8">
        <v>28.96</v>
      </c>
      <c r="BJ8">
        <v>9.2799999999999994</v>
      </c>
      <c r="BK8">
        <v>45.58</v>
      </c>
      <c r="BL8">
        <v>23.271999999999998</v>
      </c>
      <c r="BM8">
        <v>45.415999999999997</v>
      </c>
      <c r="BN8">
        <v>51.058</v>
      </c>
      <c r="BO8">
        <v>25.52</v>
      </c>
      <c r="BP8">
        <v>18.8</v>
      </c>
      <c r="BQ8">
        <v>26.17</v>
      </c>
      <c r="BR8">
        <v>91.575999999999993</v>
      </c>
      <c r="BS8">
        <v>-2.2160000000000002</v>
      </c>
      <c r="BT8">
        <v>3.1619999999999999</v>
      </c>
      <c r="BU8">
        <v>-7.6999999999999999E-2</v>
      </c>
      <c r="BV8">
        <v>3.456</v>
      </c>
      <c r="BW8">
        <v>-0.246</v>
      </c>
      <c r="BX8">
        <v>2.8260000000000001</v>
      </c>
      <c r="BY8">
        <v>0.11799999999999999</v>
      </c>
      <c r="BZ8">
        <v>2.76</v>
      </c>
      <c r="CA8">
        <v>38.92</v>
      </c>
      <c r="CB8">
        <v>50.08</v>
      </c>
      <c r="CC8">
        <v>26.4</v>
      </c>
      <c r="CD8">
        <v>52</v>
      </c>
      <c r="CE8">
        <v>13.36</v>
      </c>
      <c r="CF8">
        <v>22.277000000000001</v>
      </c>
      <c r="CG8">
        <v>23.384</v>
      </c>
      <c r="CH8">
        <v>9.0519999999999996</v>
      </c>
      <c r="CI8">
        <v>30.745000000000001</v>
      </c>
      <c r="CJ8">
        <v>11.686999999999999</v>
      </c>
      <c r="CK8">
        <v>14.24</v>
      </c>
      <c r="CL8">
        <v>31.742000000000001</v>
      </c>
      <c r="CM8">
        <v>60.72</v>
      </c>
      <c r="CN8">
        <v>12.08</v>
      </c>
      <c r="CO8">
        <v>294.83999999999997</v>
      </c>
      <c r="CP8">
        <v>134.84</v>
      </c>
      <c r="CQ8">
        <v>34.6</v>
      </c>
      <c r="CR8">
        <v>91.4</v>
      </c>
      <c r="CS8">
        <v>29.6</v>
      </c>
      <c r="CT8">
        <v>32.384999999999998</v>
      </c>
      <c r="CU8">
        <v>8.2799999999999994</v>
      </c>
      <c r="CV8">
        <v>27.972999999999999</v>
      </c>
      <c r="CW8">
        <v>2.56</v>
      </c>
      <c r="CX8">
        <v>18.2</v>
      </c>
      <c r="CY8">
        <v>20.96</v>
      </c>
      <c r="CZ8">
        <v>-2.76</v>
      </c>
      <c r="DA8">
        <v>9.6</v>
      </c>
      <c r="DB8">
        <v>88.332999999999998</v>
      </c>
      <c r="DC8">
        <v>5.2</v>
      </c>
      <c r="DD8">
        <v>49.88</v>
      </c>
      <c r="DE8">
        <v>68.8</v>
      </c>
      <c r="DF8">
        <v>204.98</v>
      </c>
      <c r="DG8">
        <v>1656.52</v>
      </c>
      <c r="DH8">
        <v>1466.2</v>
      </c>
      <c r="DI8">
        <v>12.6</v>
      </c>
      <c r="DJ8">
        <v>205.04</v>
      </c>
      <c r="DK8">
        <v>147.32</v>
      </c>
      <c r="DL8">
        <v>352.36</v>
      </c>
      <c r="DM8">
        <v>71.903999999999996</v>
      </c>
      <c r="DN8">
        <v>65.528999999999996</v>
      </c>
      <c r="DO8">
        <v>80.777000000000001</v>
      </c>
      <c r="DP8">
        <v>5.8029999999999999</v>
      </c>
      <c r="DQ8">
        <v>51.48</v>
      </c>
      <c r="DR8">
        <v>43.04</v>
      </c>
      <c r="DS8">
        <v>75.882000000000005</v>
      </c>
      <c r="DT8">
        <v>5854.08</v>
      </c>
      <c r="DU8">
        <v>16.614000000000001</v>
      </c>
      <c r="DV8">
        <v>56.44</v>
      </c>
      <c r="DW8">
        <v>6.2430000000000003</v>
      </c>
      <c r="DX8">
        <v>69.08</v>
      </c>
      <c r="DY8">
        <v>5.101</v>
      </c>
      <c r="DZ8">
        <v>-0.01</v>
      </c>
      <c r="EA8">
        <v>-1.8009999999999999</v>
      </c>
      <c r="EB8">
        <v>139.68</v>
      </c>
      <c r="EC8">
        <v>202.36</v>
      </c>
      <c r="ED8">
        <v>342.04</v>
      </c>
      <c r="EE8">
        <v>40.837000000000003</v>
      </c>
      <c r="EF8">
        <v>68.040000000000006</v>
      </c>
      <c r="EG8">
        <v>92.48</v>
      </c>
      <c r="EH8">
        <v>14.76</v>
      </c>
      <c r="EI8">
        <v>24.88</v>
      </c>
      <c r="EJ8">
        <v>67.48</v>
      </c>
      <c r="EK8">
        <v>88.72</v>
      </c>
      <c r="EL8">
        <v>62.68</v>
      </c>
      <c r="EM8">
        <v>11</v>
      </c>
      <c r="EN8">
        <v>23.68</v>
      </c>
      <c r="EO8">
        <v>115</v>
      </c>
      <c r="EP8">
        <v>12.2</v>
      </c>
      <c r="EQ8">
        <v>24.96</v>
      </c>
      <c r="ER8">
        <v>37.159999999999997</v>
      </c>
      <c r="ES8">
        <v>42.24</v>
      </c>
      <c r="ET8">
        <v>73.58</v>
      </c>
      <c r="EU8">
        <v>78.680000000000007</v>
      </c>
      <c r="EV8">
        <v>10.56</v>
      </c>
      <c r="EW8">
        <v>11.44</v>
      </c>
      <c r="EX8">
        <v>22.222000000000001</v>
      </c>
      <c r="EY8">
        <v>14.48</v>
      </c>
      <c r="EZ8">
        <v>6.76</v>
      </c>
      <c r="FA8">
        <v>12.48</v>
      </c>
      <c r="FB8">
        <v>10</v>
      </c>
      <c r="FC8">
        <v>1.76</v>
      </c>
      <c r="FD8">
        <v>24.56</v>
      </c>
      <c r="FE8">
        <v>8.92</v>
      </c>
      <c r="FF8">
        <v>50.814</v>
      </c>
      <c r="FG8">
        <v>24.242000000000001</v>
      </c>
      <c r="FH8">
        <v>43.667000000000002</v>
      </c>
      <c r="FI8">
        <v>47.707999999999998</v>
      </c>
      <c r="FJ8">
        <v>22.28</v>
      </c>
      <c r="FK8">
        <v>78.462999999999994</v>
      </c>
      <c r="FL8">
        <v>4.657</v>
      </c>
      <c r="FM8">
        <v>3.2</v>
      </c>
      <c r="FN8">
        <v>0.19</v>
      </c>
      <c r="FO8">
        <v>3.44</v>
      </c>
      <c r="FP8">
        <v>0.247</v>
      </c>
      <c r="FQ8">
        <v>2.8820000000000001</v>
      </c>
      <c r="FR8">
        <v>0.114</v>
      </c>
      <c r="FS8">
        <v>4.5599999999999996</v>
      </c>
      <c r="FT8">
        <v>34.64</v>
      </c>
      <c r="FU8">
        <v>45.68</v>
      </c>
      <c r="FV8">
        <v>34.6</v>
      </c>
      <c r="FW8">
        <v>39.799999999999997</v>
      </c>
      <c r="FX8">
        <v>10.48</v>
      </c>
      <c r="FY8">
        <v>19.292999999999999</v>
      </c>
      <c r="FZ8">
        <v>20.198</v>
      </c>
      <c r="GA8">
        <v>9.2959999999999994</v>
      </c>
      <c r="GB8">
        <v>27.835999999999999</v>
      </c>
      <c r="GC8">
        <v>12.068</v>
      </c>
      <c r="GD8">
        <v>57.32</v>
      </c>
      <c r="GE8">
        <v>8</v>
      </c>
      <c r="GF8">
        <v>274.04000000000002</v>
      </c>
      <c r="GG8">
        <v>144.12</v>
      </c>
      <c r="GH8">
        <v>33</v>
      </c>
      <c r="GI8">
        <v>41.4</v>
      </c>
      <c r="GJ8">
        <v>45.156999999999996</v>
      </c>
      <c r="GK8">
        <v>11.96</v>
      </c>
      <c r="GL8">
        <v>28.888999999999999</v>
      </c>
      <c r="GM8">
        <v>3.04</v>
      </c>
      <c r="GN8">
        <v>12.44</v>
      </c>
      <c r="GO8">
        <v>90.353999999999999</v>
      </c>
      <c r="GP8">
        <v>5.2</v>
      </c>
      <c r="GQ8">
        <v>47.24</v>
      </c>
      <c r="GR8">
        <v>68.72</v>
      </c>
      <c r="GS8">
        <v>3.8439999999999999</v>
      </c>
      <c r="GT8">
        <v>-13</v>
      </c>
      <c r="GU8">
        <v>-21.48</v>
      </c>
      <c r="GV8">
        <v>4.8</v>
      </c>
      <c r="GW8">
        <v>1.76</v>
      </c>
      <c r="GX8">
        <v>-18.12</v>
      </c>
      <c r="GY8">
        <v>-16.36</v>
      </c>
      <c r="GZ8">
        <v>5.24</v>
      </c>
      <c r="HA8">
        <v>141.96</v>
      </c>
      <c r="HB8">
        <v>2.12</v>
      </c>
      <c r="HC8">
        <v>-1.2</v>
      </c>
      <c r="HD8">
        <v>0.68200000000000005</v>
      </c>
      <c r="HE8">
        <v>1.1619999999999999</v>
      </c>
      <c r="HF8">
        <v>-4.4400000000000004</v>
      </c>
      <c r="HG8">
        <v>-8.7200000000000006</v>
      </c>
      <c r="HH8">
        <v>-13.16</v>
      </c>
      <c r="HI8">
        <v>1.2</v>
      </c>
      <c r="HJ8">
        <v>1.1200000000000001</v>
      </c>
      <c r="HK8">
        <v>1.92</v>
      </c>
      <c r="HL8">
        <v>2.12</v>
      </c>
      <c r="HM8">
        <v>-0.88</v>
      </c>
      <c r="HN8">
        <v>-2.16</v>
      </c>
      <c r="HO8">
        <v>-1.24</v>
      </c>
      <c r="HP8">
        <v>-3.28</v>
      </c>
      <c r="HQ8">
        <v>0.32</v>
      </c>
      <c r="HR8">
        <v>-14.4</v>
      </c>
      <c r="HS8">
        <v>0.96</v>
      </c>
      <c r="HT8">
        <v>0.2</v>
      </c>
      <c r="HU8">
        <v>1.1599999999999999</v>
      </c>
      <c r="HV8">
        <v>-2.76</v>
      </c>
      <c r="HW8">
        <v>4.24</v>
      </c>
      <c r="HX8">
        <v>0.28000000000000003</v>
      </c>
      <c r="HY8">
        <v>1.68</v>
      </c>
      <c r="HZ8">
        <v>1.48</v>
      </c>
      <c r="IA8">
        <v>-1.1200000000000001</v>
      </c>
      <c r="IB8">
        <v>0.72</v>
      </c>
      <c r="IC8">
        <v>2.56</v>
      </c>
      <c r="ID8">
        <v>4.4000000000000004</v>
      </c>
      <c r="IE8">
        <v>0.36</v>
      </c>
      <c r="IF8">
        <v>3.24</v>
      </c>
      <c r="IG8">
        <v>13.112</v>
      </c>
      <c r="IH8">
        <v>-6.8719999999999999</v>
      </c>
      <c r="II8">
        <v>-3.7999999999999999E-2</v>
      </c>
      <c r="IJ8">
        <v>-1.8</v>
      </c>
      <c r="IK8">
        <v>4.28</v>
      </c>
      <c r="IL8">
        <v>4.4000000000000004</v>
      </c>
      <c r="IM8">
        <v>-8.1999999999999993</v>
      </c>
      <c r="IN8">
        <v>12.2</v>
      </c>
      <c r="IO8">
        <v>2.88</v>
      </c>
      <c r="IP8">
        <v>3.4</v>
      </c>
      <c r="IQ8">
        <v>4.08</v>
      </c>
      <c r="IR8">
        <v>20.8</v>
      </c>
      <c r="IS8">
        <v>-9.2799999999999994</v>
      </c>
      <c r="IT8">
        <v>1.6</v>
      </c>
      <c r="IU8">
        <v>-11.8</v>
      </c>
      <c r="IV8">
        <v>-3.68</v>
      </c>
      <c r="IW8">
        <v>-0.48</v>
      </c>
      <c r="IX8">
        <v>0</v>
      </c>
      <c r="IY8">
        <v>2.64</v>
      </c>
      <c r="IZ8">
        <v>0.08</v>
      </c>
    </row>
    <row r="9" spans="1:260" x14ac:dyDescent="0.2">
      <c r="A9" t="s">
        <v>10</v>
      </c>
      <c r="B9" t="s">
        <v>287</v>
      </c>
      <c r="C9">
        <v>26</v>
      </c>
      <c r="D9">
        <v>35</v>
      </c>
      <c r="E9">
        <v>26.152000000000001</v>
      </c>
      <c r="F9">
        <v>117.378</v>
      </c>
      <c r="G9">
        <v>211.34200000000001</v>
      </c>
      <c r="H9">
        <v>1668.769</v>
      </c>
      <c r="I9">
        <v>1523.538</v>
      </c>
      <c r="J9">
        <v>19.962</v>
      </c>
      <c r="K9">
        <v>52.534999999999997</v>
      </c>
      <c r="L9">
        <v>222.923</v>
      </c>
      <c r="M9">
        <v>118</v>
      </c>
      <c r="N9">
        <v>340.923</v>
      </c>
      <c r="O9">
        <v>71.525000000000006</v>
      </c>
      <c r="P9">
        <v>66.787000000000006</v>
      </c>
      <c r="Q9">
        <v>80.475999999999999</v>
      </c>
      <c r="R9">
        <v>65.388000000000005</v>
      </c>
      <c r="S9">
        <v>5.4850000000000003</v>
      </c>
      <c r="T9">
        <v>56.692</v>
      </c>
      <c r="U9">
        <v>36.5</v>
      </c>
      <c r="V9">
        <v>75.497</v>
      </c>
      <c r="W9">
        <v>5849.0379999999996</v>
      </c>
      <c r="X9">
        <v>17.155999999999999</v>
      </c>
      <c r="Y9">
        <v>55.731000000000002</v>
      </c>
      <c r="Z9">
        <v>6.117</v>
      </c>
      <c r="AA9">
        <v>66.191999999999993</v>
      </c>
      <c r="AB9">
        <v>5.15</v>
      </c>
      <c r="AC9">
        <v>1.107</v>
      </c>
      <c r="AD9">
        <v>4.1000000000000002E-2</v>
      </c>
      <c r="AE9">
        <v>135.69200000000001</v>
      </c>
      <c r="AF9">
        <v>198.88499999999999</v>
      </c>
      <c r="AG9">
        <v>334.577</v>
      </c>
      <c r="AH9">
        <v>40.555999999999997</v>
      </c>
      <c r="AI9">
        <v>66.769000000000005</v>
      </c>
      <c r="AJ9">
        <v>89.923000000000002</v>
      </c>
      <c r="AK9">
        <v>16.731000000000002</v>
      </c>
      <c r="AL9">
        <v>27.654</v>
      </c>
      <c r="AM9">
        <v>62.308</v>
      </c>
      <c r="AN9">
        <v>81.230999999999995</v>
      </c>
      <c r="AO9">
        <v>56.345999999999997</v>
      </c>
      <c r="AP9">
        <v>9.077</v>
      </c>
      <c r="AQ9">
        <v>23.114999999999998</v>
      </c>
      <c r="AR9">
        <v>91.269000000000005</v>
      </c>
      <c r="AS9">
        <v>13.269</v>
      </c>
      <c r="AT9">
        <v>28.962</v>
      </c>
      <c r="AU9">
        <v>42.231000000000002</v>
      </c>
      <c r="AV9">
        <v>43.154000000000003</v>
      </c>
      <c r="AW9">
        <v>77.450999999999993</v>
      </c>
      <c r="AX9">
        <v>98.923000000000002</v>
      </c>
      <c r="AY9">
        <v>11.462</v>
      </c>
      <c r="AZ9">
        <v>13.654</v>
      </c>
      <c r="BA9">
        <v>24.084</v>
      </c>
      <c r="BB9">
        <v>16.577000000000002</v>
      </c>
      <c r="BC9">
        <v>7.1150000000000002</v>
      </c>
      <c r="BD9">
        <v>29</v>
      </c>
      <c r="BE9">
        <v>8</v>
      </c>
      <c r="BF9">
        <v>13.808</v>
      </c>
      <c r="BG9">
        <v>12.077</v>
      </c>
      <c r="BH9">
        <v>2.577</v>
      </c>
      <c r="BI9">
        <v>27.885000000000002</v>
      </c>
      <c r="BJ9">
        <v>9.6920000000000002</v>
      </c>
      <c r="BK9">
        <v>49.517000000000003</v>
      </c>
      <c r="BL9">
        <v>24.355</v>
      </c>
      <c r="BM9">
        <v>45.658000000000001</v>
      </c>
      <c r="BN9">
        <v>49.186</v>
      </c>
      <c r="BO9">
        <v>25.654</v>
      </c>
      <c r="BP9">
        <v>13.269</v>
      </c>
      <c r="BQ9">
        <v>28.405999999999999</v>
      </c>
      <c r="BR9">
        <v>91.2</v>
      </c>
      <c r="BS9">
        <v>1.1459999999999999</v>
      </c>
      <c r="BT9">
        <v>3.2709999999999999</v>
      </c>
      <c r="BU9">
        <v>4.1000000000000002E-2</v>
      </c>
      <c r="BV9">
        <v>3.5459999999999998</v>
      </c>
      <c r="BW9">
        <v>4.3999999999999997E-2</v>
      </c>
      <c r="BX9">
        <v>2.9620000000000002</v>
      </c>
      <c r="BY9">
        <v>3.7999999999999999E-2</v>
      </c>
      <c r="BZ9">
        <v>3.2309999999999999</v>
      </c>
      <c r="CA9">
        <v>38</v>
      </c>
      <c r="CB9">
        <v>53.692</v>
      </c>
      <c r="CC9">
        <v>33.115000000000002</v>
      </c>
      <c r="CD9">
        <v>51.923000000000002</v>
      </c>
      <c r="CE9">
        <v>9.8849999999999998</v>
      </c>
      <c r="CF9">
        <v>22.030999999999999</v>
      </c>
      <c r="CG9">
        <v>22.481000000000002</v>
      </c>
      <c r="CH9">
        <v>10.212999999999999</v>
      </c>
      <c r="CI9">
        <v>31.576000000000001</v>
      </c>
      <c r="CJ9">
        <v>13.132</v>
      </c>
      <c r="CK9">
        <v>12.808</v>
      </c>
      <c r="CL9">
        <v>20.420000000000002</v>
      </c>
      <c r="CM9">
        <v>55.537999999999997</v>
      </c>
      <c r="CN9">
        <v>11.192</v>
      </c>
      <c r="CO9">
        <v>287.11500000000001</v>
      </c>
      <c r="CP9">
        <v>130.23099999999999</v>
      </c>
      <c r="CQ9">
        <v>35.5</v>
      </c>
      <c r="CR9">
        <v>100.76900000000001</v>
      </c>
      <c r="CS9">
        <v>38</v>
      </c>
      <c r="CT9">
        <v>37.71</v>
      </c>
      <c r="CU9">
        <v>10.538</v>
      </c>
      <c r="CV9">
        <v>27.733000000000001</v>
      </c>
      <c r="CW9">
        <v>4.923</v>
      </c>
      <c r="CX9">
        <v>19</v>
      </c>
      <c r="CY9">
        <v>16.577000000000002</v>
      </c>
      <c r="CZ9">
        <v>2.423</v>
      </c>
      <c r="DA9">
        <v>9.1920000000000002</v>
      </c>
      <c r="DB9">
        <v>72.802999999999997</v>
      </c>
      <c r="DC9">
        <v>2.923</v>
      </c>
      <c r="DD9">
        <v>49.076999999999998</v>
      </c>
      <c r="DE9">
        <v>70.114999999999995</v>
      </c>
      <c r="DF9">
        <v>197.977</v>
      </c>
      <c r="DG9">
        <v>1630.885</v>
      </c>
      <c r="DH9">
        <v>1508</v>
      </c>
      <c r="DI9">
        <v>10.615</v>
      </c>
      <c r="DJ9">
        <v>207</v>
      </c>
      <c r="DK9">
        <v>148.654</v>
      </c>
      <c r="DL9">
        <v>355.654</v>
      </c>
      <c r="DM9">
        <v>73.180000000000007</v>
      </c>
      <c r="DN9">
        <v>66.537000000000006</v>
      </c>
      <c r="DO9">
        <v>82.432000000000002</v>
      </c>
      <c r="DP9">
        <v>6.4039999999999999</v>
      </c>
      <c r="DQ9">
        <v>48.345999999999997</v>
      </c>
      <c r="DR9">
        <v>41.962000000000003</v>
      </c>
      <c r="DS9">
        <v>74.016000000000005</v>
      </c>
      <c r="DT9">
        <v>5715.9229999999998</v>
      </c>
      <c r="DU9">
        <v>16.071999999999999</v>
      </c>
      <c r="DV9">
        <v>58.692</v>
      </c>
      <c r="DW9">
        <v>6.06</v>
      </c>
      <c r="DX9">
        <v>66.423000000000002</v>
      </c>
      <c r="DY9">
        <v>5.3540000000000001</v>
      </c>
      <c r="DZ9">
        <v>-1.47</v>
      </c>
      <c r="EA9">
        <v>-2.2320000000000002</v>
      </c>
      <c r="EB9">
        <v>131.30799999999999</v>
      </c>
      <c r="EC9">
        <v>216.23099999999999</v>
      </c>
      <c r="ED9">
        <v>347.53800000000001</v>
      </c>
      <c r="EE9">
        <v>37.781999999999996</v>
      </c>
      <c r="EF9">
        <v>66.308000000000007</v>
      </c>
      <c r="EG9">
        <v>88.5</v>
      </c>
      <c r="EH9">
        <v>15.038</v>
      </c>
      <c r="EI9">
        <v>26.422999999999998</v>
      </c>
      <c r="EJ9">
        <v>62.076999999999998</v>
      </c>
      <c r="EK9">
        <v>79.462000000000003</v>
      </c>
      <c r="EL9">
        <v>56.423000000000002</v>
      </c>
      <c r="EM9">
        <v>11.231</v>
      </c>
      <c r="EN9">
        <v>22.385000000000002</v>
      </c>
      <c r="EO9">
        <v>118.69199999999999</v>
      </c>
      <c r="EP9">
        <v>11.038</v>
      </c>
      <c r="EQ9">
        <v>24.692</v>
      </c>
      <c r="ER9">
        <v>35.731000000000002</v>
      </c>
      <c r="ES9">
        <v>41.5</v>
      </c>
      <c r="ET9">
        <v>70.528000000000006</v>
      </c>
      <c r="EU9">
        <v>87.769000000000005</v>
      </c>
      <c r="EV9">
        <v>10.192</v>
      </c>
      <c r="EW9">
        <v>10.615</v>
      </c>
      <c r="EX9">
        <v>21.957000000000001</v>
      </c>
      <c r="EY9">
        <v>17.038</v>
      </c>
      <c r="EZ9">
        <v>6.3079999999999998</v>
      </c>
      <c r="FA9">
        <v>11.231</v>
      </c>
      <c r="FB9">
        <v>9.5</v>
      </c>
      <c r="FC9">
        <v>2.077</v>
      </c>
      <c r="FD9">
        <v>22.577000000000002</v>
      </c>
      <c r="FE9">
        <v>7.577</v>
      </c>
      <c r="FF9">
        <v>49.744</v>
      </c>
      <c r="FG9">
        <v>23.23</v>
      </c>
      <c r="FH9">
        <v>42.88</v>
      </c>
      <c r="FI9">
        <v>46.698</v>
      </c>
      <c r="FJ9">
        <v>20.422999999999998</v>
      </c>
      <c r="FK9">
        <v>72.200999999999993</v>
      </c>
      <c r="FL9">
        <v>2.6070000000000002</v>
      </c>
      <c r="FM9">
        <v>3.198</v>
      </c>
      <c r="FN9">
        <v>0.115</v>
      </c>
      <c r="FO9">
        <v>3.5219999999999998</v>
      </c>
      <c r="FP9">
        <v>0.22</v>
      </c>
      <c r="FQ9">
        <v>2.8079999999999998</v>
      </c>
      <c r="FR9">
        <v>-1.0999999999999999E-2</v>
      </c>
      <c r="FS9">
        <v>4.5</v>
      </c>
      <c r="FT9">
        <v>31.154</v>
      </c>
      <c r="FU9">
        <v>41.231000000000002</v>
      </c>
      <c r="FV9">
        <v>29.385000000000002</v>
      </c>
      <c r="FW9">
        <v>36.5</v>
      </c>
      <c r="FX9">
        <v>11</v>
      </c>
      <c r="FY9">
        <v>18.16</v>
      </c>
      <c r="FZ9">
        <v>19.981999999999999</v>
      </c>
      <c r="GA9">
        <v>8.7810000000000006</v>
      </c>
      <c r="GB9">
        <v>27.122</v>
      </c>
      <c r="GC9">
        <v>10.897</v>
      </c>
      <c r="GD9">
        <v>62.154000000000003</v>
      </c>
      <c r="GE9">
        <v>10.077</v>
      </c>
      <c r="GF9">
        <v>268.423</v>
      </c>
      <c r="GG9">
        <v>138.26900000000001</v>
      </c>
      <c r="GH9">
        <v>30.192</v>
      </c>
      <c r="GI9">
        <v>43.037999999999997</v>
      </c>
      <c r="GJ9">
        <v>42.725999999999999</v>
      </c>
      <c r="GK9">
        <v>11.962</v>
      </c>
      <c r="GL9">
        <v>27.792999999999999</v>
      </c>
      <c r="GM9">
        <v>3.2690000000000001</v>
      </c>
      <c r="GN9">
        <v>11.962</v>
      </c>
      <c r="GO9">
        <v>88.745999999999995</v>
      </c>
      <c r="GP9">
        <v>5.9619999999999997</v>
      </c>
      <c r="GQ9">
        <v>42.537999999999997</v>
      </c>
      <c r="GR9">
        <v>71.191999999999993</v>
      </c>
      <c r="GS9">
        <v>13.365</v>
      </c>
      <c r="GT9">
        <v>37.884999999999998</v>
      </c>
      <c r="GU9">
        <v>15.538</v>
      </c>
      <c r="GV9">
        <v>9.3460000000000001</v>
      </c>
      <c r="GW9">
        <v>15.923</v>
      </c>
      <c r="GX9">
        <v>-30.654</v>
      </c>
      <c r="GY9">
        <v>-14.731</v>
      </c>
      <c r="GZ9">
        <v>8.3460000000000001</v>
      </c>
      <c r="HA9">
        <v>133.11500000000001</v>
      </c>
      <c r="HB9">
        <v>-2.9620000000000002</v>
      </c>
      <c r="HC9">
        <v>-0.23100000000000001</v>
      </c>
      <c r="HD9">
        <v>2.577</v>
      </c>
      <c r="HE9">
        <v>2.2730000000000001</v>
      </c>
      <c r="HF9">
        <v>4.3849999999999998</v>
      </c>
      <c r="HG9">
        <v>-17.346</v>
      </c>
      <c r="HH9">
        <v>-12.962</v>
      </c>
      <c r="HI9">
        <v>0.46200000000000002</v>
      </c>
      <c r="HJ9">
        <v>1.423</v>
      </c>
      <c r="HK9">
        <v>1.6919999999999999</v>
      </c>
      <c r="HL9">
        <v>1.2310000000000001</v>
      </c>
      <c r="HM9">
        <v>0.23100000000000001</v>
      </c>
      <c r="HN9">
        <v>1.7689999999999999</v>
      </c>
      <c r="HO9">
        <v>-7.6999999999999999E-2</v>
      </c>
      <c r="HP9">
        <v>-2.1539999999999999</v>
      </c>
      <c r="HQ9">
        <v>0.73099999999999998</v>
      </c>
      <c r="HR9">
        <v>-27.422999999999998</v>
      </c>
      <c r="HS9">
        <v>2.2309999999999999</v>
      </c>
      <c r="HT9">
        <v>4.2690000000000001</v>
      </c>
      <c r="HU9">
        <v>6.5</v>
      </c>
      <c r="HV9">
        <v>1.6539999999999999</v>
      </c>
      <c r="HW9">
        <v>11.154</v>
      </c>
      <c r="HX9">
        <v>1.2689999999999999</v>
      </c>
      <c r="HY9">
        <v>3.0379999999999998</v>
      </c>
      <c r="HZ9">
        <v>-0.46200000000000002</v>
      </c>
      <c r="IA9">
        <v>0.80800000000000005</v>
      </c>
      <c r="IB9">
        <v>2.577</v>
      </c>
      <c r="IC9">
        <v>2.577</v>
      </c>
      <c r="ID9">
        <v>5.3079999999999998</v>
      </c>
      <c r="IE9">
        <v>2.1150000000000002</v>
      </c>
      <c r="IF9">
        <v>5.2309999999999999</v>
      </c>
      <c r="IG9">
        <v>19</v>
      </c>
      <c r="IH9">
        <v>-1.4610000000000001</v>
      </c>
      <c r="II9">
        <v>7.2999999999999995E-2</v>
      </c>
      <c r="IJ9">
        <v>-1.2689999999999999</v>
      </c>
      <c r="IK9">
        <v>6.8460000000000001</v>
      </c>
      <c r="IL9">
        <v>12.462</v>
      </c>
      <c r="IM9">
        <v>3.7309999999999999</v>
      </c>
      <c r="IN9">
        <v>15.423</v>
      </c>
      <c r="IO9">
        <v>-1.115</v>
      </c>
      <c r="IP9">
        <v>-6.6150000000000002</v>
      </c>
      <c r="IQ9">
        <v>1.115</v>
      </c>
      <c r="IR9">
        <v>18.692</v>
      </c>
      <c r="IS9">
        <v>-8.0380000000000003</v>
      </c>
      <c r="IT9">
        <v>5.3079999999999998</v>
      </c>
      <c r="IU9">
        <v>-5.0380000000000003</v>
      </c>
      <c r="IV9">
        <v>-1.423</v>
      </c>
      <c r="IW9">
        <v>1.6539999999999999</v>
      </c>
      <c r="IX9">
        <v>-3.0379999999999998</v>
      </c>
      <c r="IY9">
        <v>6.5380000000000003</v>
      </c>
      <c r="IZ9">
        <v>-1.077</v>
      </c>
    </row>
    <row r="10" spans="1:260" x14ac:dyDescent="0.2">
      <c r="A10" t="s">
        <v>12</v>
      </c>
      <c r="B10" t="s">
        <v>289</v>
      </c>
      <c r="C10">
        <v>23</v>
      </c>
      <c r="D10">
        <v>37</v>
      </c>
      <c r="E10">
        <v>26.452000000000002</v>
      </c>
      <c r="F10">
        <v>109.13</v>
      </c>
      <c r="G10">
        <v>211.58699999999999</v>
      </c>
      <c r="H10">
        <v>1677.087</v>
      </c>
      <c r="I10">
        <v>1569.13</v>
      </c>
      <c r="J10">
        <v>16.609000000000002</v>
      </c>
      <c r="K10">
        <v>52.201999999999998</v>
      </c>
      <c r="L10">
        <v>214.565</v>
      </c>
      <c r="M10">
        <v>156.261</v>
      </c>
      <c r="N10">
        <v>370.82600000000002</v>
      </c>
      <c r="O10">
        <v>72.751999999999995</v>
      </c>
      <c r="P10">
        <v>64.944000000000003</v>
      </c>
      <c r="Q10">
        <v>83.471999999999994</v>
      </c>
      <c r="R10">
        <v>57.860999999999997</v>
      </c>
      <c r="S10">
        <v>5.4880000000000004</v>
      </c>
      <c r="T10">
        <v>54.042999999999999</v>
      </c>
      <c r="U10">
        <v>37.564999999999998</v>
      </c>
      <c r="V10">
        <v>75.989000000000004</v>
      </c>
      <c r="W10">
        <v>5870.87</v>
      </c>
      <c r="X10">
        <v>15.832000000000001</v>
      </c>
      <c r="Y10">
        <v>53.652000000000001</v>
      </c>
      <c r="Z10">
        <v>6.9119999999999999</v>
      </c>
      <c r="AA10">
        <v>66.956999999999994</v>
      </c>
      <c r="AB10">
        <v>5.5380000000000003</v>
      </c>
      <c r="AC10">
        <v>-0.16700000000000001</v>
      </c>
      <c r="AD10">
        <v>-0.91800000000000004</v>
      </c>
      <c r="AE10">
        <v>140.261</v>
      </c>
      <c r="AF10">
        <v>229.304</v>
      </c>
      <c r="AG10">
        <v>369.565</v>
      </c>
      <c r="AH10">
        <v>37.953000000000003</v>
      </c>
      <c r="AI10">
        <v>66.739000000000004</v>
      </c>
      <c r="AJ10">
        <v>95.825999999999993</v>
      </c>
      <c r="AK10">
        <v>16.390999999999998</v>
      </c>
      <c r="AL10">
        <v>30.13</v>
      </c>
      <c r="AM10">
        <v>65.739000000000004</v>
      </c>
      <c r="AN10">
        <v>84.739000000000004</v>
      </c>
      <c r="AO10">
        <v>60.564999999999998</v>
      </c>
      <c r="AP10">
        <v>11.435</v>
      </c>
      <c r="AQ10">
        <v>24.652000000000001</v>
      </c>
      <c r="AR10">
        <v>127.39100000000001</v>
      </c>
      <c r="AS10">
        <v>11.651999999999999</v>
      </c>
      <c r="AT10">
        <v>30</v>
      </c>
      <c r="AU10">
        <v>41.652000000000001</v>
      </c>
      <c r="AV10">
        <v>44.435000000000002</v>
      </c>
      <c r="AW10">
        <v>78.766999999999996</v>
      </c>
      <c r="AX10">
        <v>87.87</v>
      </c>
      <c r="AY10">
        <v>9.6519999999999992</v>
      </c>
      <c r="AZ10">
        <v>12</v>
      </c>
      <c r="BA10">
        <v>22.204000000000001</v>
      </c>
      <c r="BB10">
        <v>16.609000000000002</v>
      </c>
      <c r="BC10">
        <v>5.9130000000000003</v>
      </c>
      <c r="BD10">
        <v>27</v>
      </c>
      <c r="BE10">
        <v>7.9569999999999999</v>
      </c>
      <c r="BF10">
        <v>12</v>
      </c>
      <c r="BG10">
        <v>11.435</v>
      </c>
      <c r="BH10">
        <v>2.0870000000000002</v>
      </c>
      <c r="BI10">
        <v>25.260999999999999</v>
      </c>
      <c r="BJ10">
        <v>8.6519999999999992</v>
      </c>
      <c r="BK10">
        <v>47.503999999999998</v>
      </c>
      <c r="BL10">
        <v>22.204000000000001</v>
      </c>
      <c r="BM10">
        <v>43.363</v>
      </c>
      <c r="BN10">
        <v>46.741999999999997</v>
      </c>
      <c r="BO10">
        <v>23.216999999999999</v>
      </c>
      <c r="BP10">
        <v>13.304</v>
      </c>
      <c r="BQ10">
        <v>23.529</v>
      </c>
      <c r="BR10">
        <v>81.11</v>
      </c>
      <c r="BS10">
        <v>0.23799999999999999</v>
      </c>
      <c r="BT10">
        <v>3.2109999999999999</v>
      </c>
      <c r="BU10">
        <v>8.9999999999999993E-3</v>
      </c>
      <c r="BV10">
        <v>3.5539999999999998</v>
      </c>
      <c r="BW10">
        <v>-3.1E-2</v>
      </c>
      <c r="BX10">
        <v>2.7559999999999998</v>
      </c>
      <c r="BY10">
        <v>6.4000000000000001E-2</v>
      </c>
      <c r="BZ10">
        <v>4.6959999999999997</v>
      </c>
      <c r="CA10">
        <v>29.739000000000001</v>
      </c>
      <c r="CB10">
        <v>49</v>
      </c>
      <c r="CC10">
        <v>28.260999999999999</v>
      </c>
      <c r="CD10">
        <v>45.912999999999997</v>
      </c>
      <c r="CE10">
        <v>9.2609999999999992</v>
      </c>
      <c r="CF10">
        <v>20.038</v>
      </c>
      <c r="CG10">
        <v>19.283999999999999</v>
      </c>
      <c r="CH10">
        <v>7.7460000000000004</v>
      </c>
      <c r="CI10">
        <v>28.879000000000001</v>
      </c>
      <c r="CJ10">
        <v>11.414</v>
      </c>
      <c r="CK10">
        <v>12.651999999999999</v>
      </c>
      <c r="CL10">
        <v>25.773</v>
      </c>
      <c r="CM10">
        <v>65.435000000000002</v>
      </c>
      <c r="CN10">
        <v>11.042999999999999</v>
      </c>
      <c r="CO10">
        <v>302.78300000000002</v>
      </c>
      <c r="CP10">
        <v>135.435</v>
      </c>
      <c r="CQ10">
        <v>35.304000000000002</v>
      </c>
      <c r="CR10">
        <v>102.739</v>
      </c>
      <c r="CS10">
        <v>39.564999999999998</v>
      </c>
      <c r="CT10">
        <v>38.51</v>
      </c>
      <c r="CU10">
        <v>12.348000000000001</v>
      </c>
      <c r="CV10">
        <v>31.209</v>
      </c>
      <c r="CW10">
        <v>1.8260000000000001</v>
      </c>
      <c r="CX10">
        <v>16.478000000000002</v>
      </c>
      <c r="CY10">
        <v>16.609000000000002</v>
      </c>
      <c r="CZ10">
        <v>-0.13</v>
      </c>
      <c r="DA10">
        <v>9.7390000000000008</v>
      </c>
      <c r="DB10">
        <v>86.161000000000001</v>
      </c>
      <c r="DC10">
        <v>5.0430000000000001</v>
      </c>
      <c r="DD10">
        <v>53.957000000000001</v>
      </c>
      <c r="DE10">
        <v>69.087000000000003</v>
      </c>
      <c r="DF10">
        <v>205.17</v>
      </c>
      <c r="DG10">
        <v>1623.2170000000001</v>
      </c>
      <c r="DH10">
        <v>1579.3910000000001</v>
      </c>
      <c r="DI10">
        <v>13.391</v>
      </c>
      <c r="DJ10">
        <v>218.04300000000001</v>
      </c>
      <c r="DK10">
        <v>143.52199999999999</v>
      </c>
      <c r="DL10">
        <v>361.565</v>
      </c>
      <c r="DM10">
        <v>72.896000000000001</v>
      </c>
      <c r="DN10">
        <v>65.822999999999993</v>
      </c>
      <c r="DO10">
        <v>83.641000000000005</v>
      </c>
      <c r="DP10">
        <v>5.5259999999999998</v>
      </c>
      <c r="DQ10">
        <v>49.435000000000002</v>
      </c>
      <c r="DR10">
        <v>41.13</v>
      </c>
      <c r="DS10">
        <v>76.105999999999995</v>
      </c>
      <c r="DT10">
        <v>5811.174</v>
      </c>
      <c r="DU10">
        <v>16.071999999999999</v>
      </c>
      <c r="DV10">
        <v>57</v>
      </c>
      <c r="DW10">
        <v>6.343</v>
      </c>
      <c r="DX10">
        <v>66.608999999999995</v>
      </c>
      <c r="DY10">
        <v>5.4279999999999999</v>
      </c>
      <c r="DZ10">
        <v>-0.36299999999999999</v>
      </c>
      <c r="EA10">
        <v>-2.4300000000000002</v>
      </c>
      <c r="EB10">
        <v>133.65199999999999</v>
      </c>
      <c r="EC10">
        <v>220.435</v>
      </c>
      <c r="ED10">
        <v>354.08699999999999</v>
      </c>
      <c r="EE10">
        <v>37.746000000000002</v>
      </c>
      <c r="EF10">
        <v>66.956999999999994</v>
      </c>
      <c r="EG10">
        <v>91.608999999999995</v>
      </c>
      <c r="EH10">
        <v>14.522</v>
      </c>
      <c r="EI10">
        <v>27.173999999999999</v>
      </c>
      <c r="EJ10">
        <v>64.435000000000002</v>
      </c>
      <c r="EK10">
        <v>83.13</v>
      </c>
      <c r="EL10">
        <v>61.087000000000003</v>
      </c>
      <c r="EM10">
        <v>11.609</v>
      </c>
      <c r="EN10">
        <v>23.783000000000001</v>
      </c>
      <c r="EO10">
        <v>116.47799999999999</v>
      </c>
      <c r="EP10">
        <v>10.782999999999999</v>
      </c>
      <c r="EQ10">
        <v>26</v>
      </c>
      <c r="ER10">
        <v>36.783000000000001</v>
      </c>
      <c r="ES10">
        <v>41.957000000000001</v>
      </c>
      <c r="ET10">
        <v>74.301000000000002</v>
      </c>
      <c r="EU10">
        <v>92.87</v>
      </c>
      <c r="EV10">
        <v>8.9130000000000003</v>
      </c>
      <c r="EW10">
        <v>11.565</v>
      </c>
      <c r="EX10">
        <v>23.395</v>
      </c>
      <c r="EY10">
        <v>16.609000000000002</v>
      </c>
      <c r="EZ10">
        <v>6.7389999999999999</v>
      </c>
      <c r="FA10">
        <v>11.13</v>
      </c>
      <c r="FB10">
        <v>10</v>
      </c>
      <c r="FC10">
        <v>2.0430000000000001</v>
      </c>
      <c r="FD10">
        <v>23.783000000000001</v>
      </c>
      <c r="FE10">
        <v>8.0869999999999997</v>
      </c>
      <c r="FF10">
        <v>46.801000000000002</v>
      </c>
      <c r="FG10">
        <v>22.515000000000001</v>
      </c>
      <c r="FH10">
        <v>42.744</v>
      </c>
      <c r="FI10">
        <v>48.109000000000002</v>
      </c>
      <c r="FJ10">
        <v>20.913</v>
      </c>
      <c r="FK10">
        <v>75.587999999999994</v>
      </c>
      <c r="FL10">
        <v>-0.84899999999999998</v>
      </c>
      <c r="FM10">
        <v>3.1779999999999999</v>
      </c>
      <c r="FN10">
        <v>-3.5999999999999997E-2</v>
      </c>
      <c r="FO10">
        <v>3.47</v>
      </c>
      <c r="FP10">
        <v>-7.6999999999999999E-2</v>
      </c>
      <c r="FQ10">
        <v>2.8420000000000001</v>
      </c>
      <c r="FR10">
        <v>1.2E-2</v>
      </c>
      <c r="FS10">
        <v>3.8260000000000001</v>
      </c>
      <c r="FT10">
        <v>27.957000000000001</v>
      </c>
      <c r="FU10">
        <v>45</v>
      </c>
      <c r="FV10">
        <v>31.913</v>
      </c>
      <c r="FW10">
        <v>36.564999999999998</v>
      </c>
      <c r="FX10">
        <v>8.3040000000000003</v>
      </c>
      <c r="FY10">
        <v>18.614999999999998</v>
      </c>
      <c r="FZ10">
        <v>19.640999999999998</v>
      </c>
      <c r="GA10">
        <v>8.4480000000000004</v>
      </c>
      <c r="GB10">
        <v>28.826000000000001</v>
      </c>
      <c r="GC10">
        <v>11.638</v>
      </c>
      <c r="GD10">
        <v>67.564999999999998</v>
      </c>
      <c r="GE10">
        <v>12.087</v>
      </c>
      <c r="GF10">
        <v>322.87</v>
      </c>
      <c r="GG10">
        <v>158.34800000000001</v>
      </c>
      <c r="GH10">
        <v>35.173999999999999</v>
      </c>
      <c r="GI10">
        <v>47.435000000000002</v>
      </c>
      <c r="GJ10">
        <v>46.131</v>
      </c>
      <c r="GK10">
        <v>12.260999999999999</v>
      </c>
      <c r="GL10">
        <v>25.847999999999999</v>
      </c>
      <c r="GM10">
        <v>2.6960000000000002</v>
      </c>
      <c r="GN10">
        <v>11.173999999999999</v>
      </c>
      <c r="GO10">
        <v>85.213999999999999</v>
      </c>
      <c r="GP10">
        <v>5</v>
      </c>
      <c r="GQ10">
        <v>49.13</v>
      </c>
      <c r="GR10">
        <v>69.174000000000007</v>
      </c>
      <c r="GS10">
        <v>6.4169999999999998</v>
      </c>
      <c r="GT10">
        <v>53.87</v>
      </c>
      <c r="GU10">
        <v>-10.260999999999999</v>
      </c>
      <c r="GV10">
        <v>3.2170000000000001</v>
      </c>
      <c r="GW10">
        <v>-3.4780000000000002</v>
      </c>
      <c r="GX10">
        <v>12.739000000000001</v>
      </c>
      <c r="GY10">
        <v>9.2609999999999992</v>
      </c>
      <c r="GZ10">
        <v>4.609</v>
      </c>
      <c r="HA10">
        <v>59.695999999999998</v>
      </c>
      <c r="HB10">
        <v>-3.3479999999999999</v>
      </c>
      <c r="HC10">
        <v>0.34799999999999998</v>
      </c>
      <c r="HD10">
        <v>0.19600000000000001</v>
      </c>
      <c r="HE10">
        <v>1.5109999999999999</v>
      </c>
      <c r="HF10">
        <v>6.609</v>
      </c>
      <c r="HG10">
        <v>8.8699999999999992</v>
      </c>
      <c r="HH10">
        <v>15.478</v>
      </c>
      <c r="HI10">
        <v>-0.217</v>
      </c>
      <c r="HJ10">
        <v>4.2169999999999996</v>
      </c>
      <c r="HK10">
        <v>1.87</v>
      </c>
      <c r="HL10">
        <v>2.9569999999999999</v>
      </c>
      <c r="HM10">
        <v>1.304</v>
      </c>
      <c r="HN10">
        <v>1.609</v>
      </c>
      <c r="HO10">
        <v>-0.52200000000000002</v>
      </c>
      <c r="HP10">
        <v>-0.17399999999999999</v>
      </c>
      <c r="HQ10">
        <v>0.87</v>
      </c>
      <c r="HR10">
        <v>10.913</v>
      </c>
      <c r="HS10">
        <v>0.87</v>
      </c>
      <c r="HT10">
        <v>4</v>
      </c>
      <c r="HU10">
        <v>4.87</v>
      </c>
      <c r="HV10">
        <v>2.4780000000000002</v>
      </c>
      <c r="HW10">
        <v>-5</v>
      </c>
      <c r="HX10">
        <v>0.73899999999999999</v>
      </c>
      <c r="HY10">
        <v>0.435</v>
      </c>
      <c r="HZ10">
        <v>0</v>
      </c>
      <c r="IA10">
        <v>-0.82599999999999996</v>
      </c>
      <c r="IB10">
        <v>0.87</v>
      </c>
      <c r="IC10">
        <v>1.4350000000000001</v>
      </c>
      <c r="ID10">
        <v>1.478</v>
      </c>
      <c r="IE10">
        <v>0.56499999999999995</v>
      </c>
      <c r="IF10">
        <v>2.3039999999999998</v>
      </c>
      <c r="IG10">
        <v>5.5209999999999999</v>
      </c>
      <c r="IH10">
        <v>1.087</v>
      </c>
      <c r="II10">
        <v>3.3000000000000002E-2</v>
      </c>
      <c r="IJ10">
        <v>0.87</v>
      </c>
      <c r="IK10">
        <v>1.7829999999999999</v>
      </c>
      <c r="IL10">
        <v>4</v>
      </c>
      <c r="IM10">
        <v>-3.6520000000000001</v>
      </c>
      <c r="IN10">
        <v>9.3480000000000008</v>
      </c>
      <c r="IO10">
        <v>0.95699999999999996</v>
      </c>
      <c r="IP10">
        <v>-2.13</v>
      </c>
      <c r="IQ10">
        <v>-1.0429999999999999</v>
      </c>
      <c r="IR10">
        <v>-20.087</v>
      </c>
      <c r="IS10">
        <v>-22.913</v>
      </c>
      <c r="IT10">
        <v>0.13</v>
      </c>
      <c r="IU10">
        <v>-7.87</v>
      </c>
      <c r="IV10">
        <v>8.6999999999999994E-2</v>
      </c>
      <c r="IW10">
        <v>-0.87</v>
      </c>
      <c r="IX10">
        <v>4.2999999999999997E-2</v>
      </c>
      <c r="IY10">
        <v>4.8259999999999996</v>
      </c>
      <c r="IZ10">
        <v>-8.6999999999999994E-2</v>
      </c>
    </row>
    <row r="11" spans="1:260" x14ac:dyDescent="0.2">
      <c r="A11" t="s">
        <v>16</v>
      </c>
      <c r="B11" t="s">
        <v>293</v>
      </c>
      <c r="C11">
        <v>25</v>
      </c>
      <c r="D11">
        <v>34</v>
      </c>
      <c r="E11">
        <v>26.071999999999999</v>
      </c>
      <c r="F11">
        <v>116.468</v>
      </c>
      <c r="G11">
        <v>215.792</v>
      </c>
      <c r="H11">
        <v>1690.88</v>
      </c>
      <c r="I11">
        <v>1540.08</v>
      </c>
      <c r="J11">
        <v>18</v>
      </c>
      <c r="K11">
        <v>53.857999999999997</v>
      </c>
      <c r="L11">
        <v>214.32</v>
      </c>
      <c r="M11">
        <v>153</v>
      </c>
      <c r="N11">
        <v>367.32</v>
      </c>
      <c r="O11">
        <v>70.760999999999996</v>
      </c>
      <c r="P11">
        <v>63.457000000000001</v>
      </c>
      <c r="Q11">
        <v>80.992999999999995</v>
      </c>
      <c r="R11">
        <v>58.347000000000001</v>
      </c>
      <c r="S11">
        <v>5.9790000000000001</v>
      </c>
      <c r="T11">
        <v>58.4</v>
      </c>
      <c r="U11">
        <v>38.479999999999997</v>
      </c>
      <c r="V11">
        <v>77.706000000000003</v>
      </c>
      <c r="W11">
        <v>6079.24</v>
      </c>
      <c r="X11">
        <v>16.55</v>
      </c>
      <c r="Y11">
        <v>58.6</v>
      </c>
      <c r="Z11">
        <v>6.2679999999999998</v>
      </c>
      <c r="AA11">
        <v>74.8</v>
      </c>
      <c r="AB11">
        <v>4.9109999999999996</v>
      </c>
      <c r="AC11">
        <v>-0.255</v>
      </c>
      <c r="AD11">
        <v>-1.024</v>
      </c>
      <c r="AE11">
        <v>146.36000000000001</v>
      </c>
      <c r="AF11">
        <v>215.84</v>
      </c>
      <c r="AG11">
        <v>362.2</v>
      </c>
      <c r="AH11">
        <v>40.408999999999999</v>
      </c>
      <c r="AI11">
        <v>77.760000000000005</v>
      </c>
      <c r="AJ11">
        <v>99.4</v>
      </c>
      <c r="AK11">
        <v>18.239999999999998</v>
      </c>
      <c r="AL11">
        <v>28.24</v>
      </c>
      <c r="AM11">
        <v>71.12</v>
      </c>
      <c r="AN11">
        <v>95.76</v>
      </c>
      <c r="AO11">
        <v>70.28</v>
      </c>
      <c r="AP11">
        <v>11.12</v>
      </c>
      <c r="AQ11">
        <v>28.24</v>
      </c>
      <c r="AR11">
        <v>120.04</v>
      </c>
      <c r="AS11">
        <v>12.12</v>
      </c>
      <c r="AT11">
        <v>25.68</v>
      </c>
      <c r="AU11">
        <v>37.799999999999997</v>
      </c>
      <c r="AV11">
        <v>41.72</v>
      </c>
      <c r="AW11">
        <v>75.838999999999999</v>
      </c>
      <c r="AX11">
        <v>83.64</v>
      </c>
      <c r="AY11">
        <v>10.6</v>
      </c>
      <c r="AZ11">
        <v>12.84</v>
      </c>
      <c r="BA11">
        <v>21.986000000000001</v>
      </c>
      <c r="BB11">
        <v>18.16</v>
      </c>
      <c r="BC11">
        <v>6.08</v>
      </c>
      <c r="BD11">
        <v>26</v>
      </c>
      <c r="BE11">
        <v>8.1199999999999992</v>
      </c>
      <c r="BF11">
        <v>12.84</v>
      </c>
      <c r="BG11">
        <v>11.08</v>
      </c>
      <c r="BH11">
        <v>2.2000000000000002</v>
      </c>
      <c r="BI11">
        <v>26.72</v>
      </c>
      <c r="BJ11">
        <v>8.84</v>
      </c>
      <c r="BK11">
        <v>48.054000000000002</v>
      </c>
      <c r="BL11">
        <v>21.986000000000001</v>
      </c>
      <c r="BM11">
        <v>40.959000000000003</v>
      </c>
      <c r="BN11">
        <v>45.753</v>
      </c>
      <c r="BO11">
        <v>23.64</v>
      </c>
      <c r="BP11">
        <v>12.88</v>
      </c>
      <c r="BQ11">
        <v>22.670999999999999</v>
      </c>
      <c r="BR11">
        <v>83.41</v>
      </c>
      <c r="BS11">
        <v>2.5099999999999998</v>
      </c>
      <c r="BT11">
        <v>3.1219999999999999</v>
      </c>
      <c r="BU11">
        <v>9.4E-2</v>
      </c>
      <c r="BV11">
        <v>3.391</v>
      </c>
      <c r="BW11">
        <v>0.19400000000000001</v>
      </c>
      <c r="BX11">
        <v>2.7890000000000001</v>
      </c>
      <c r="BY11">
        <v>-0.03</v>
      </c>
      <c r="BZ11">
        <v>2.36</v>
      </c>
      <c r="CA11">
        <v>34.520000000000003</v>
      </c>
      <c r="CB11">
        <v>51.24</v>
      </c>
      <c r="CC11">
        <v>33.799999999999997</v>
      </c>
      <c r="CD11">
        <v>43.4</v>
      </c>
      <c r="CE11">
        <v>10.92</v>
      </c>
      <c r="CF11">
        <v>19.231999999999999</v>
      </c>
      <c r="CG11">
        <v>19.84</v>
      </c>
      <c r="CH11">
        <v>8.5259999999999998</v>
      </c>
      <c r="CI11">
        <v>30.192</v>
      </c>
      <c r="CJ11">
        <v>12.154</v>
      </c>
      <c r="CK11">
        <v>15.84</v>
      </c>
      <c r="CL11">
        <v>19.443999999999999</v>
      </c>
      <c r="CM11">
        <v>61.2</v>
      </c>
      <c r="CN11">
        <v>12.16</v>
      </c>
      <c r="CO11">
        <v>300.16000000000003</v>
      </c>
      <c r="CP11">
        <v>131.96</v>
      </c>
      <c r="CQ11">
        <v>31.4</v>
      </c>
      <c r="CR11">
        <v>90.56</v>
      </c>
      <c r="CS11">
        <v>40.840000000000003</v>
      </c>
      <c r="CT11">
        <v>45.097000000000001</v>
      </c>
      <c r="CU11">
        <v>12.2</v>
      </c>
      <c r="CV11">
        <v>29.873000000000001</v>
      </c>
      <c r="CW11">
        <v>4.4400000000000004</v>
      </c>
      <c r="CX11">
        <v>18.440000000000001</v>
      </c>
      <c r="CY11">
        <v>16.64</v>
      </c>
      <c r="CZ11">
        <v>1.8</v>
      </c>
      <c r="DA11">
        <v>9.1999999999999993</v>
      </c>
      <c r="DB11">
        <v>86.522000000000006</v>
      </c>
      <c r="DC11">
        <v>2.56</v>
      </c>
      <c r="DD11">
        <v>47.04</v>
      </c>
      <c r="DE11">
        <v>70.56</v>
      </c>
      <c r="DF11">
        <v>197.77199999999999</v>
      </c>
      <c r="DG11">
        <v>1608.64</v>
      </c>
      <c r="DH11">
        <v>1494.2</v>
      </c>
      <c r="DI11">
        <v>12</v>
      </c>
      <c r="DJ11">
        <v>213.44</v>
      </c>
      <c r="DK11">
        <v>143</v>
      </c>
      <c r="DL11">
        <v>356.44</v>
      </c>
      <c r="DM11">
        <v>71.417000000000002</v>
      </c>
      <c r="DN11">
        <v>64.504999999999995</v>
      </c>
      <c r="DO11">
        <v>81.733999999999995</v>
      </c>
      <c r="DP11">
        <v>5.8239999999999998</v>
      </c>
      <c r="DQ11">
        <v>49.52</v>
      </c>
      <c r="DR11">
        <v>44.64</v>
      </c>
      <c r="DS11">
        <v>76.438000000000002</v>
      </c>
      <c r="DT11">
        <v>5780.48</v>
      </c>
      <c r="DU11">
        <v>16.216999999999999</v>
      </c>
      <c r="DV11">
        <v>63.88</v>
      </c>
      <c r="DW11">
        <v>5.58</v>
      </c>
      <c r="DX11">
        <v>77.52</v>
      </c>
      <c r="DY11">
        <v>4.5979999999999999</v>
      </c>
      <c r="DZ11">
        <v>-0.53800000000000003</v>
      </c>
      <c r="EA11">
        <v>-2.165</v>
      </c>
      <c r="EB11">
        <v>135.96</v>
      </c>
      <c r="EC11">
        <v>211.88</v>
      </c>
      <c r="ED11">
        <v>347.84</v>
      </c>
      <c r="EE11">
        <v>39.087000000000003</v>
      </c>
      <c r="EF11">
        <v>75.08</v>
      </c>
      <c r="EG11">
        <v>95.64</v>
      </c>
      <c r="EH11">
        <v>13.84</v>
      </c>
      <c r="EI11">
        <v>26.08</v>
      </c>
      <c r="EJ11">
        <v>69.52</v>
      </c>
      <c r="EK11">
        <v>90.12</v>
      </c>
      <c r="EL11">
        <v>66.56</v>
      </c>
      <c r="EM11">
        <v>8.9600000000000009</v>
      </c>
      <c r="EN11">
        <v>24.84</v>
      </c>
      <c r="EO11">
        <v>113.44</v>
      </c>
      <c r="EP11">
        <v>11.56</v>
      </c>
      <c r="EQ11">
        <v>24.2</v>
      </c>
      <c r="ER11">
        <v>35.76</v>
      </c>
      <c r="ES11">
        <v>38.159999999999997</v>
      </c>
      <c r="ET11">
        <v>76.415000000000006</v>
      </c>
      <c r="EU11">
        <v>86.96</v>
      </c>
      <c r="EV11">
        <v>9.4</v>
      </c>
      <c r="EW11">
        <v>10.199999999999999</v>
      </c>
      <c r="EX11">
        <v>20.597999999999999</v>
      </c>
      <c r="EY11">
        <v>16.84</v>
      </c>
      <c r="EZ11">
        <v>4.5599999999999996</v>
      </c>
      <c r="FA11">
        <v>10.4</v>
      </c>
      <c r="FB11">
        <v>9.32</v>
      </c>
      <c r="FC11">
        <v>1.68</v>
      </c>
      <c r="FD11">
        <v>22.12</v>
      </c>
      <c r="FE11">
        <v>7.12</v>
      </c>
      <c r="FF11">
        <v>47.015999999999998</v>
      </c>
      <c r="FG11">
        <v>21.001999999999999</v>
      </c>
      <c r="FH11">
        <v>39.822000000000003</v>
      </c>
      <c r="FI11">
        <v>44.668999999999997</v>
      </c>
      <c r="FJ11">
        <v>19.36</v>
      </c>
      <c r="FK11">
        <v>69.855000000000004</v>
      </c>
      <c r="FL11">
        <v>0.185</v>
      </c>
      <c r="FM11">
        <v>3.1579999999999999</v>
      </c>
      <c r="FN11">
        <v>8.0000000000000002E-3</v>
      </c>
      <c r="FO11">
        <v>3.3679999999999999</v>
      </c>
      <c r="FP11">
        <v>2.5000000000000001E-2</v>
      </c>
      <c r="FQ11">
        <v>2.8940000000000001</v>
      </c>
      <c r="FR11">
        <v>-1.2999999999999999E-2</v>
      </c>
      <c r="FS11">
        <v>2.2400000000000002</v>
      </c>
      <c r="FT11">
        <v>28.4</v>
      </c>
      <c r="FU11">
        <v>41.08</v>
      </c>
      <c r="FV11">
        <v>24.76</v>
      </c>
      <c r="FW11">
        <v>37.92</v>
      </c>
      <c r="FX11">
        <v>9.0399999999999991</v>
      </c>
      <c r="FY11">
        <v>16.291</v>
      </c>
      <c r="FZ11">
        <v>16.367000000000001</v>
      </c>
      <c r="GA11">
        <v>6.7510000000000003</v>
      </c>
      <c r="GB11">
        <v>24.434000000000001</v>
      </c>
      <c r="GC11">
        <v>9.1349999999999998</v>
      </c>
      <c r="GD11">
        <v>61.44</v>
      </c>
      <c r="GE11">
        <v>10.36</v>
      </c>
      <c r="GF11">
        <v>314.12</v>
      </c>
      <c r="GG11">
        <v>156.19999999999999</v>
      </c>
      <c r="GH11">
        <v>38.24</v>
      </c>
      <c r="GI11">
        <v>29.88</v>
      </c>
      <c r="GJ11">
        <v>32.966000000000001</v>
      </c>
      <c r="GK11">
        <v>9.76</v>
      </c>
      <c r="GL11">
        <v>32.664000000000001</v>
      </c>
      <c r="GM11">
        <v>2.2799999999999998</v>
      </c>
      <c r="GN11">
        <v>10.72</v>
      </c>
      <c r="GO11">
        <v>87.686999999999998</v>
      </c>
      <c r="GP11">
        <v>4.5599999999999996</v>
      </c>
      <c r="GQ11">
        <v>53.76</v>
      </c>
      <c r="GR11">
        <v>69.36</v>
      </c>
      <c r="GS11">
        <v>18.02</v>
      </c>
      <c r="GT11">
        <v>82.24</v>
      </c>
      <c r="GU11">
        <v>45.88</v>
      </c>
      <c r="GV11">
        <v>6</v>
      </c>
      <c r="GW11">
        <v>0.88</v>
      </c>
      <c r="GX11">
        <v>10</v>
      </c>
      <c r="GY11">
        <v>10.88</v>
      </c>
      <c r="GZ11">
        <v>8.8800000000000008</v>
      </c>
      <c r="HA11">
        <v>298.76</v>
      </c>
      <c r="HB11">
        <v>-5.28</v>
      </c>
      <c r="HC11">
        <v>-2.72</v>
      </c>
      <c r="HD11">
        <v>0.28299999999999997</v>
      </c>
      <c r="HE11">
        <v>1.141</v>
      </c>
      <c r="HF11">
        <v>10.4</v>
      </c>
      <c r="HG11">
        <v>3.96</v>
      </c>
      <c r="HH11">
        <v>14.36</v>
      </c>
      <c r="HI11">
        <v>2.68</v>
      </c>
      <c r="HJ11">
        <v>3.76</v>
      </c>
      <c r="HK11">
        <v>4.4000000000000004</v>
      </c>
      <c r="HL11">
        <v>2.16</v>
      </c>
      <c r="HM11">
        <v>1.6</v>
      </c>
      <c r="HN11">
        <v>5.64</v>
      </c>
      <c r="HO11">
        <v>3.72</v>
      </c>
      <c r="HP11">
        <v>2.16</v>
      </c>
      <c r="HQ11">
        <v>3.4</v>
      </c>
      <c r="HR11">
        <v>6.6</v>
      </c>
      <c r="HS11">
        <v>0.56000000000000005</v>
      </c>
      <c r="HT11">
        <v>1.48</v>
      </c>
      <c r="HU11">
        <v>2.04</v>
      </c>
      <c r="HV11">
        <v>3.56</v>
      </c>
      <c r="HW11">
        <v>-3.32</v>
      </c>
      <c r="HX11">
        <v>1.2</v>
      </c>
      <c r="HY11">
        <v>2.64</v>
      </c>
      <c r="HZ11">
        <v>1.32</v>
      </c>
      <c r="IA11">
        <v>1.52</v>
      </c>
      <c r="IB11">
        <v>2.44</v>
      </c>
      <c r="IC11">
        <v>1.76</v>
      </c>
      <c r="ID11">
        <v>4.5999999999999996</v>
      </c>
      <c r="IE11">
        <v>1.72</v>
      </c>
      <c r="IF11">
        <v>4.28</v>
      </c>
      <c r="IG11">
        <v>13.555</v>
      </c>
      <c r="IH11">
        <v>2.3250000000000002</v>
      </c>
      <c r="II11">
        <v>-3.5999999999999997E-2</v>
      </c>
      <c r="IJ11">
        <v>0.12</v>
      </c>
      <c r="IK11">
        <v>6.12</v>
      </c>
      <c r="IL11">
        <v>10.16</v>
      </c>
      <c r="IM11">
        <v>9.0399999999999991</v>
      </c>
      <c r="IN11">
        <v>5.48</v>
      </c>
      <c r="IO11">
        <v>1.88</v>
      </c>
      <c r="IP11">
        <v>-0.24</v>
      </c>
      <c r="IQ11">
        <v>1.8</v>
      </c>
      <c r="IR11">
        <v>-13.96</v>
      </c>
      <c r="IS11">
        <v>-24.24</v>
      </c>
      <c r="IT11">
        <v>-6.84</v>
      </c>
      <c r="IU11">
        <v>10.96</v>
      </c>
      <c r="IV11">
        <v>2.44</v>
      </c>
      <c r="IW11">
        <v>2.16</v>
      </c>
      <c r="IX11">
        <v>-2</v>
      </c>
      <c r="IY11">
        <v>-6.72</v>
      </c>
      <c r="IZ11">
        <v>1.2</v>
      </c>
    </row>
    <row r="12" spans="1:260" x14ac:dyDescent="0.2">
      <c r="A12" t="s">
        <v>17</v>
      </c>
      <c r="B12" t="s">
        <v>294</v>
      </c>
      <c r="C12">
        <v>23</v>
      </c>
      <c r="D12">
        <v>40</v>
      </c>
      <c r="E12">
        <v>25.32</v>
      </c>
      <c r="F12">
        <v>89.643000000000001</v>
      </c>
      <c r="G12">
        <v>201.03</v>
      </c>
      <c r="H12">
        <v>1603.3910000000001</v>
      </c>
      <c r="I12">
        <v>1493.5219999999999</v>
      </c>
      <c r="J12">
        <v>14.260999999999999</v>
      </c>
      <c r="K12">
        <v>49.424999999999997</v>
      </c>
      <c r="L12">
        <v>222.04300000000001</v>
      </c>
      <c r="M12">
        <v>119.783</v>
      </c>
      <c r="N12">
        <v>341.82600000000002</v>
      </c>
      <c r="O12">
        <v>70.694000000000003</v>
      </c>
      <c r="P12">
        <v>65.126000000000005</v>
      </c>
      <c r="Q12">
        <v>81.016000000000005</v>
      </c>
      <c r="R12">
        <v>64.957999999999998</v>
      </c>
      <c r="S12">
        <v>5.4</v>
      </c>
      <c r="T12">
        <v>51.826000000000001</v>
      </c>
      <c r="U12">
        <v>41.390999999999998</v>
      </c>
      <c r="V12">
        <v>75.736000000000004</v>
      </c>
      <c r="W12">
        <v>6021.652</v>
      </c>
      <c r="X12">
        <v>17.616</v>
      </c>
      <c r="Y12">
        <v>58.478000000000002</v>
      </c>
      <c r="Z12">
        <v>5.8449999999999998</v>
      </c>
      <c r="AA12">
        <v>70.522000000000006</v>
      </c>
      <c r="AB12">
        <v>4.8470000000000004</v>
      </c>
      <c r="AC12">
        <v>-0.308</v>
      </c>
      <c r="AD12">
        <v>-1.3759999999999999</v>
      </c>
      <c r="AE12">
        <v>139.739</v>
      </c>
      <c r="AF12">
        <v>194.04300000000001</v>
      </c>
      <c r="AG12">
        <v>333.78300000000002</v>
      </c>
      <c r="AH12">
        <v>41.865000000000002</v>
      </c>
      <c r="AI12">
        <v>68.174000000000007</v>
      </c>
      <c r="AJ12">
        <v>94.695999999999998</v>
      </c>
      <c r="AK12">
        <v>17.390999999999998</v>
      </c>
      <c r="AL12">
        <v>28.739000000000001</v>
      </c>
      <c r="AM12">
        <v>65.956999999999994</v>
      </c>
      <c r="AN12">
        <v>87.564999999999998</v>
      </c>
      <c r="AO12">
        <v>64.260999999999996</v>
      </c>
      <c r="AP12">
        <v>11.782999999999999</v>
      </c>
      <c r="AQ12">
        <v>25.260999999999999</v>
      </c>
      <c r="AR12">
        <v>94.391000000000005</v>
      </c>
      <c r="AS12">
        <v>12.042999999999999</v>
      </c>
      <c r="AT12">
        <v>27.347999999999999</v>
      </c>
      <c r="AU12">
        <v>39.390999999999998</v>
      </c>
      <c r="AV12">
        <v>43.304000000000002</v>
      </c>
      <c r="AW12">
        <v>76.605999999999995</v>
      </c>
      <c r="AX12">
        <v>90.956999999999994</v>
      </c>
      <c r="AY12">
        <v>10.782999999999999</v>
      </c>
      <c r="AZ12">
        <v>10.696</v>
      </c>
      <c r="BA12">
        <v>20.638000000000002</v>
      </c>
      <c r="BB12">
        <v>16.390999999999998</v>
      </c>
      <c r="BC12">
        <v>6.9569999999999999</v>
      </c>
      <c r="BD12">
        <v>27</v>
      </c>
      <c r="BE12">
        <v>7.2610000000000001</v>
      </c>
      <c r="BF12">
        <v>11.522</v>
      </c>
      <c r="BG12">
        <v>10.826000000000001</v>
      </c>
      <c r="BH12">
        <v>2.3479999999999999</v>
      </c>
      <c r="BI12">
        <v>24.434999999999999</v>
      </c>
      <c r="BJ12">
        <v>7.6520000000000001</v>
      </c>
      <c r="BK12">
        <v>47.152999999999999</v>
      </c>
      <c r="BL12">
        <v>22.231999999999999</v>
      </c>
      <c r="BM12">
        <v>43.121000000000002</v>
      </c>
      <c r="BN12">
        <v>47.148000000000003</v>
      </c>
      <c r="BO12">
        <v>22.216999999999999</v>
      </c>
      <c r="BP12">
        <v>14.651999999999999</v>
      </c>
      <c r="BQ12">
        <v>22.849</v>
      </c>
      <c r="BR12">
        <v>79.236999999999995</v>
      </c>
      <c r="BS12">
        <v>-1.6279999999999999</v>
      </c>
      <c r="BT12">
        <v>3.2429999999999999</v>
      </c>
      <c r="BU12">
        <v>-6.7000000000000004E-2</v>
      </c>
      <c r="BV12">
        <v>3.63</v>
      </c>
      <c r="BW12">
        <v>-6.2E-2</v>
      </c>
      <c r="BX12">
        <v>2.839</v>
      </c>
      <c r="BY12">
        <v>-7.1999999999999995E-2</v>
      </c>
      <c r="BZ12">
        <v>4.1740000000000004</v>
      </c>
      <c r="CA12">
        <v>33.087000000000003</v>
      </c>
      <c r="CB12">
        <v>42.695999999999998</v>
      </c>
      <c r="CC12">
        <v>31.434999999999999</v>
      </c>
      <c r="CD12">
        <v>38.695999999999998</v>
      </c>
      <c r="CE12">
        <v>9.8260000000000005</v>
      </c>
      <c r="CF12">
        <v>19.13</v>
      </c>
      <c r="CG12">
        <v>21.465</v>
      </c>
      <c r="CH12">
        <v>8.4610000000000003</v>
      </c>
      <c r="CI12">
        <v>29.538</v>
      </c>
      <c r="CJ12">
        <v>11.583</v>
      </c>
      <c r="CK12">
        <v>14.435</v>
      </c>
      <c r="CL12">
        <v>26.806999999999999</v>
      </c>
      <c r="CM12">
        <v>58.435000000000002</v>
      </c>
      <c r="CN12">
        <v>11.042999999999999</v>
      </c>
      <c r="CO12">
        <v>298.565</v>
      </c>
      <c r="CP12">
        <v>139.08699999999999</v>
      </c>
      <c r="CQ12">
        <v>33.695999999999998</v>
      </c>
      <c r="CR12">
        <v>95.216999999999999</v>
      </c>
      <c r="CS12">
        <v>43.478000000000002</v>
      </c>
      <c r="CT12">
        <v>45.661999999999999</v>
      </c>
      <c r="CU12">
        <v>13.087</v>
      </c>
      <c r="CV12">
        <v>30.1</v>
      </c>
      <c r="CW12">
        <v>3.5219999999999998</v>
      </c>
      <c r="CX12">
        <v>16.478000000000002</v>
      </c>
      <c r="CY12">
        <v>18.87</v>
      </c>
      <c r="CZ12">
        <v>-2.391</v>
      </c>
      <c r="DA12">
        <v>10.435</v>
      </c>
      <c r="DB12">
        <v>86.667000000000002</v>
      </c>
      <c r="DC12">
        <v>4.3040000000000003</v>
      </c>
      <c r="DD12">
        <v>47.13</v>
      </c>
      <c r="DE12">
        <v>71.477999999999994</v>
      </c>
      <c r="DF12">
        <v>212.31700000000001</v>
      </c>
      <c r="DG12">
        <v>1696.261</v>
      </c>
      <c r="DH12">
        <v>1560.3910000000001</v>
      </c>
      <c r="DI12">
        <v>15.739000000000001</v>
      </c>
      <c r="DJ12">
        <v>217.304</v>
      </c>
      <c r="DK12">
        <v>147.39099999999999</v>
      </c>
      <c r="DL12">
        <v>364.69600000000003</v>
      </c>
      <c r="DM12">
        <v>73.367000000000004</v>
      </c>
      <c r="DN12">
        <v>66.966999999999999</v>
      </c>
      <c r="DO12">
        <v>82.802000000000007</v>
      </c>
      <c r="DP12">
        <v>6.2409999999999997</v>
      </c>
      <c r="DQ12">
        <v>54.652000000000001</v>
      </c>
      <c r="DR12">
        <v>39.564999999999998</v>
      </c>
      <c r="DS12">
        <v>76.341999999999999</v>
      </c>
      <c r="DT12">
        <v>6076.9129999999996</v>
      </c>
      <c r="DU12">
        <v>16.663</v>
      </c>
      <c r="DV12">
        <v>55.478000000000002</v>
      </c>
      <c r="DW12">
        <v>6.5739999999999998</v>
      </c>
      <c r="DX12">
        <v>68.043000000000006</v>
      </c>
      <c r="DY12">
        <v>5.36</v>
      </c>
      <c r="DZ12">
        <v>-0.877</v>
      </c>
      <c r="EA12">
        <v>-0.54500000000000004</v>
      </c>
      <c r="EB12">
        <v>137.34800000000001</v>
      </c>
      <c r="EC12">
        <v>219.435</v>
      </c>
      <c r="ED12">
        <v>356.78300000000002</v>
      </c>
      <c r="EE12">
        <v>38.496000000000002</v>
      </c>
      <c r="EF12">
        <v>70.87</v>
      </c>
      <c r="EG12">
        <v>94.652000000000001</v>
      </c>
      <c r="EH12">
        <v>14.913</v>
      </c>
      <c r="EI12">
        <v>27.609000000000002</v>
      </c>
      <c r="EJ12">
        <v>67.043000000000006</v>
      </c>
      <c r="EK12">
        <v>89.216999999999999</v>
      </c>
      <c r="EL12">
        <v>63.695999999999998</v>
      </c>
      <c r="EM12">
        <v>8.6959999999999997</v>
      </c>
      <c r="EN12">
        <v>28.042999999999999</v>
      </c>
      <c r="EO12">
        <v>118.87</v>
      </c>
      <c r="EP12">
        <v>11.739000000000001</v>
      </c>
      <c r="EQ12">
        <v>25.13</v>
      </c>
      <c r="ER12">
        <v>36.869999999999997</v>
      </c>
      <c r="ES12">
        <v>40.042999999999999</v>
      </c>
      <c r="ET12">
        <v>76.981999999999999</v>
      </c>
      <c r="EU12">
        <v>90.825999999999993</v>
      </c>
      <c r="EV12">
        <v>10.87</v>
      </c>
      <c r="EW12">
        <v>12.522</v>
      </c>
      <c r="EX12">
        <v>22.911999999999999</v>
      </c>
      <c r="EY12">
        <v>16.783000000000001</v>
      </c>
      <c r="EZ12">
        <v>8.9570000000000007</v>
      </c>
      <c r="FA12">
        <v>12.782999999999999</v>
      </c>
      <c r="FB12">
        <v>10.522</v>
      </c>
      <c r="FC12">
        <v>2.0870000000000002</v>
      </c>
      <c r="FD12">
        <v>26.303999999999998</v>
      </c>
      <c r="FE12">
        <v>9.1739999999999995</v>
      </c>
      <c r="FF12">
        <v>48.594999999999999</v>
      </c>
      <c r="FG12">
        <v>23.388999999999999</v>
      </c>
      <c r="FH12">
        <v>42.640999999999998</v>
      </c>
      <c r="FI12">
        <v>48.13</v>
      </c>
      <c r="FJ12">
        <v>23.087</v>
      </c>
      <c r="FK12">
        <v>86.917000000000002</v>
      </c>
      <c r="FL12">
        <v>-1.7869999999999999</v>
      </c>
      <c r="FM12">
        <v>3.3039999999999998</v>
      </c>
      <c r="FN12">
        <v>-6.8000000000000005E-2</v>
      </c>
      <c r="FO12">
        <v>3.5840000000000001</v>
      </c>
      <c r="FP12">
        <v>-0.125</v>
      </c>
      <c r="FQ12">
        <v>2.9660000000000002</v>
      </c>
      <c r="FR12">
        <v>1E-3</v>
      </c>
      <c r="FS12">
        <v>1.87</v>
      </c>
      <c r="FT12">
        <v>33.130000000000003</v>
      </c>
      <c r="FU12">
        <v>52.216999999999999</v>
      </c>
      <c r="FV12">
        <v>31.087</v>
      </c>
      <c r="FW12">
        <v>44.390999999999998</v>
      </c>
      <c r="FX12">
        <v>11.739000000000001</v>
      </c>
      <c r="FY12">
        <v>19.858000000000001</v>
      </c>
      <c r="FZ12">
        <v>23.478999999999999</v>
      </c>
      <c r="GA12">
        <v>8.9649999999999999</v>
      </c>
      <c r="GB12">
        <v>31.571999999999999</v>
      </c>
      <c r="GC12">
        <v>12.134</v>
      </c>
      <c r="GD12">
        <v>63.304000000000002</v>
      </c>
      <c r="GE12">
        <v>10.696</v>
      </c>
      <c r="GF12">
        <v>279.34800000000001</v>
      </c>
      <c r="GG12">
        <v>132.60900000000001</v>
      </c>
      <c r="GH12">
        <v>35.912999999999997</v>
      </c>
      <c r="GI12">
        <v>33.304000000000002</v>
      </c>
      <c r="GJ12">
        <v>35.009</v>
      </c>
      <c r="GK12">
        <v>9.5220000000000002</v>
      </c>
      <c r="GL12">
        <v>28.59</v>
      </c>
      <c r="GM12">
        <v>2.5649999999999999</v>
      </c>
      <c r="GN12">
        <v>10.522</v>
      </c>
      <c r="GO12">
        <v>82.644999999999996</v>
      </c>
      <c r="GP12">
        <v>7.7389999999999999</v>
      </c>
      <c r="GQ12">
        <v>49</v>
      </c>
      <c r="GR12">
        <v>73.435000000000002</v>
      </c>
      <c r="GS12">
        <v>-11.287000000000001</v>
      </c>
      <c r="GT12">
        <v>-92.87</v>
      </c>
      <c r="GU12">
        <v>-66.87</v>
      </c>
      <c r="GV12">
        <v>-1.478</v>
      </c>
      <c r="GW12">
        <v>4.7389999999999999</v>
      </c>
      <c r="GX12">
        <v>-27.609000000000002</v>
      </c>
      <c r="GY12">
        <v>-22.87</v>
      </c>
      <c r="GZ12">
        <v>-2.8260000000000001</v>
      </c>
      <c r="HA12">
        <v>-55.261000000000003</v>
      </c>
      <c r="HB12">
        <v>3</v>
      </c>
      <c r="HC12">
        <v>2.4780000000000002</v>
      </c>
      <c r="HD12">
        <v>0.56899999999999995</v>
      </c>
      <c r="HE12">
        <v>-0.83099999999999996</v>
      </c>
      <c r="HF12">
        <v>2.391</v>
      </c>
      <c r="HG12">
        <v>-25.390999999999998</v>
      </c>
      <c r="HH12">
        <v>-23</v>
      </c>
      <c r="HI12">
        <v>-2.6960000000000002</v>
      </c>
      <c r="HJ12">
        <v>4.2999999999999997E-2</v>
      </c>
      <c r="HK12">
        <v>2.4780000000000002</v>
      </c>
      <c r="HL12">
        <v>1.1299999999999999</v>
      </c>
      <c r="HM12">
        <v>-1.087</v>
      </c>
      <c r="HN12">
        <v>-1.6519999999999999</v>
      </c>
      <c r="HO12">
        <v>0.56499999999999995</v>
      </c>
      <c r="HP12">
        <v>3.0870000000000002</v>
      </c>
      <c r="HQ12">
        <v>-2.7829999999999999</v>
      </c>
      <c r="HR12">
        <v>-24.478000000000002</v>
      </c>
      <c r="HS12">
        <v>0.30399999999999999</v>
      </c>
      <c r="HT12">
        <v>2.2170000000000001</v>
      </c>
      <c r="HU12">
        <v>2.5219999999999998</v>
      </c>
      <c r="HV12">
        <v>3.2610000000000001</v>
      </c>
      <c r="HW12">
        <v>0.13</v>
      </c>
      <c r="HX12">
        <v>-8.6999999999999994E-2</v>
      </c>
      <c r="HY12">
        <v>-1.8260000000000001</v>
      </c>
      <c r="HZ12">
        <v>-0.39100000000000001</v>
      </c>
      <c r="IA12">
        <v>-2</v>
      </c>
      <c r="IB12">
        <v>-1.2609999999999999</v>
      </c>
      <c r="IC12">
        <v>0.30399999999999999</v>
      </c>
      <c r="ID12">
        <v>-1.87</v>
      </c>
      <c r="IE12">
        <v>-1.522</v>
      </c>
      <c r="IF12">
        <v>-0.87</v>
      </c>
      <c r="IG12">
        <v>-7.68</v>
      </c>
      <c r="IH12">
        <v>0.158</v>
      </c>
      <c r="II12">
        <v>-6.0999999999999999E-2</v>
      </c>
      <c r="IJ12">
        <v>2.3039999999999998</v>
      </c>
      <c r="IK12">
        <v>-4.2999999999999997E-2</v>
      </c>
      <c r="IL12">
        <v>-9.5220000000000002</v>
      </c>
      <c r="IM12">
        <v>0.34799999999999998</v>
      </c>
      <c r="IN12">
        <v>-5.6959999999999997</v>
      </c>
      <c r="IO12">
        <v>-1.913</v>
      </c>
      <c r="IP12">
        <v>-4.87</v>
      </c>
      <c r="IQ12">
        <v>0.34799999999999998</v>
      </c>
      <c r="IR12">
        <v>19.216999999999999</v>
      </c>
      <c r="IS12">
        <v>6.4779999999999998</v>
      </c>
      <c r="IT12">
        <v>-2.2170000000000001</v>
      </c>
      <c r="IU12">
        <v>10.173999999999999</v>
      </c>
      <c r="IV12">
        <v>3.5649999999999999</v>
      </c>
      <c r="IW12">
        <v>0.95699999999999996</v>
      </c>
      <c r="IX12">
        <v>-3.4350000000000001</v>
      </c>
      <c r="IY12">
        <v>-1.87</v>
      </c>
      <c r="IZ12">
        <v>-1.9570000000000001</v>
      </c>
    </row>
    <row r="13" spans="1:260" x14ac:dyDescent="0.2">
      <c r="A13" t="s">
        <v>1</v>
      </c>
      <c r="B13" t="s">
        <v>278</v>
      </c>
      <c r="C13">
        <v>24</v>
      </c>
      <c r="D13">
        <v>36</v>
      </c>
      <c r="E13">
        <v>25.515999999999998</v>
      </c>
      <c r="F13">
        <v>106.50700000000001</v>
      </c>
      <c r="G13">
        <v>215.03299999999999</v>
      </c>
      <c r="H13">
        <v>1667.7080000000001</v>
      </c>
      <c r="I13">
        <v>1533.7919999999999</v>
      </c>
      <c r="J13">
        <v>14.917</v>
      </c>
      <c r="K13">
        <v>49.485999999999997</v>
      </c>
      <c r="L13">
        <v>214.625</v>
      </c>
      <c r="M13">
        <v>144.375</v>
      </c>
      <c r="N13">
        <v>359</v>
      </c>
      <c r="O13">
        <v>72.307000000000002</v>
      </c>
      <c r="P13">
        <v>65.132999999999996</v>
      </c>
      <c r="Q13">
        <v>82.972999999999999</v>
      </c>
      <c r="R13">
        <v>59.783999999999999</v>
      </c>
      <c r="S13">
        <v>5.617</v>
      </c>
      <c r="T13">
        <v>53.457999999999998</v>
      </c>
      <c r="U13">
        <v>41.917000000000002</v>
      </c>
      <c r="V13">
        <v>76.911000000000001</v>
      </c>
      <c r="W13">
        <v>5820.5420000000004</v>
      </c>
      <c r="X13">
        <v>16.213000000000001</v>
      </c>
      <c r="Y13">
        <v>59.25</v>
      </c>
      <c r="Z13">
        <v>6.0590000000000002</v>
      </c>
      <c r="AA13">
        <v>71.042000000000002</v>
      </c>
      <c r="AB13">
        <v>5.0529999999999999</v>
      </c>
      <c r="AC13">
        <v>0.30199999999999999</v>
      </c>
      <c r="AD13">
        <v>0.63900000000000001</v>
      </c>
      <c r="AE13">
        <v>139.25</v>
      </c>
      <c r="AF13">
        <v>212.167</v>
      </c>
      <c r="AG13">
        <v>351.41699999999997</v>
      </c>
      <c r="AH13">
        <v>39.625</v>
      </c>
      <c r="AI13">
        <v>71.625</v>
      </c>
      <c r="AJ13">
        <v>99.707999999999998</v>
      </c>
      <c r="AK13">
        <v>16.042000000000002</v>
      </c>
      <c r="AL13">
        <v>30.5</v>
      </c>
      <c r="AM13">
        <v>69.207999999999998</v>
      </c>
      <c r="AN13">
        <v>90.707999999999998</v>
      </c>
      <c r="AO13">
        <v>65.875</v>
      </c>
      <c r="AP13">
        <v>6.5830000000000002</v>
      </c>
      <c r="AQ13">
        <v>26.375</v>
      </c>
      <c r="AR13">
        <v>116</v>
      </c>
      <c r="AS13">
        <v>11.625</v>
      </c>
      <c r="AT13">
        <v>24.667000000000002</v>
      </c>
      <c r="AU13">
        <v>36.292000000000002</v>
      </c>
      <c r="AV13">
        <v>38.417000000000002</v>
      </c>
      <c r="AW13">
        <v>75.921999999999997</v>
      </c>
      <c r="AX13">
        <v>84.917000000000002</v>
      </c>
      <c r="AY13">
        <v>10.333</v>
      </c>
      <c r="AZ13">
        <v>11.792</v>
      </c>
      <c r="BA13">
        <v>22.058</v>
      </c>
      <c r="BB13">
        <v>14</v>
      </c>
      <c r="BC13">
        <v>5.9580000000000002</v>
      </c>
      <c r="BD13">
        <v>28</v>
      </c>
      <c r="BE13">
        <v>8</v>
      </c>
      <c r="BF13">
        <v>12.833</v>
      </c>
      <c r="BG13">
        <v>11.25</v>
      </c>
      <c r="BH13">
        <v>2.0830000000000002</v>
      </c>
      <c r="BI13">
        <v>26.457999999999998</v>
      </c>
      <c r="BJ13">
        <v>8.75</v>
      </c>
      <c r="BK13">
        <v>48.503999999999998</v>
      </c>
      <c r="BL13">
        <v>24.006</v>
      </c>
      <c r="BM13">
        <v>45.051000000000002</v>
      </c>
      <c r="BN13">
        <v>49.493000000000002</v>
      </c>
      <c r="BO13">
        <v>23.957999999999998</v>
      </c>
      <c r="BP13">
        <v>13.792</v>
      </c>
      <c r="BQ13">
        <v>21.45</v>
      </c>
      <c r="BR13">
        <v>86.042000000000002</v>
      </c>
      <c r="BS13">
        <v>0.125</v>
      </c>
      <c r="BT13">
        <v>3.2519999999999998</v>
      </c>
      <c r="BU13">
        <v>5.0000000000000001E-3</v>
      </c>
      <c r="BV13">
        <v>3.5569999999999999</v>
      </c>
      <c r="BW13">
        <v>-2.5999999999999999E-2</v>
      </c>
      <c r="BX13">
        <v>2.919</v>
      </c>
      <c r="BY13">
        <v>3.7999999999999999E-2</v>
      </c>
      <c r="BZ13">
        <v>3.0419999999999998</v>
      </c>
      <c r="CA13">
        <v>32.542000000000002</v>
      </c>
      <c r="CB13">
        <v>52.667000000000002</v>
      </c>
      <c r="CC13">
        <v>32.292000000000002</v>
      </c>
      <c r="CD13">
        <v>43.875</v>
      </c>
      <c r="CE13">
        <v>12.083</v>
      </c>
      <c r="CF13">
        <v>20.7</v>
      </c>
      <c r="CG13">
        <v>21.456</v>
      </c>
      <c r="CH13">
        <v>9.0470000000000006</v>
      </c>
      <c r="CI13">
        <v>29.414999999999999</v>
      </c>
      <c r="CJ13">
        <v>12.558999999999999</v>
      </c>
      <c r="CK13">
        <v>10.667</v>
      </c>
      <c r="CL13">
        <v>24.219000000000001</v>
      </c>
      <c r="CM13">
        <v>66.832999999999998</v>
      </c>
      <c r="CN13">
        <v>11.292</v>
      </c>
      <c r="CO13">
        <v>312.08300000000003</v>
      </c>
      <c r="CP13">
        <v>151.833</v>
      </c>
      <c r="CQ13">
        <v>37.375</v>
      </c>
      <c r="CR13">
        <v>93.957999999999998</v>
      </c>
      <c r="CS13">
        <v>31.625</v>
      </c>
      <c r="CT13">
        <v>33.658999999999999</v>
      </c>
      <c r="CU13">
        <v>7</v>
      </c>
      <c r="CV13">
        <v>22.134</v>
      </c>
      <c r="CW13">
        <v>1.792</v>
      </c>
      <c r="CX13">
        <v>18.917000000000002</v>
      </c>
      <c r="CY13">
        <v>19.207999999999998</v>
      </c>
      <c r="CZ13">
        <v>-0.29199999999999998</v>
      </c>
      <c r="DA13">
        <v>10.125</v>
      </c>
      <c r="DB13">
        <v>91.77</v>
      </c>
      <c r="DC13">
        <v>6.0419999999999998</v>
      </c>
      <c r="DD13">
        <v>51.75</v>
      </c>
      <c r="DE13">
        <v>69.332999999999998</v>
      </c>
      <c r="DF13">
        <v>206.67500000000001</v>
      </c>
      <c r="DG13">
        <v>1632.25</v>
      </c>
      <c r="DH13">
        <v>1496.9169999999999</v>
      </c>
      <c r="DI13">
        <v>15.083</v>
      </c>
      <c r="DJ13">
        <v>209.917</v>
      </c>
      <c r="DK13">
        <v>146.833</v>
      </c>
      <c r="DL13">
        <v>356.75</v>
      </c>
      <c r="DM13">
        <v>70.543999999999997</v>
      </c>
      <c r="DN13">
        <v>63.12</v>
      </c>
      <c r="DO13">
        <v>81.158000000000001</v>
      </c>
      <c r="DP13">
        <v>5.3380000000000001</v>
      </c>
      <c r="DQ13">
        <v>54.5</v>
      </c>
      <c r="DR13">
        <v>40.042000000000002</v>
      </c>
      <c r="DS13">
        <v>74.903000000000006</v>
      </c>
      <c r="DT13">
        <v>5616.6670000000004</v>
      </c>
      <c r="DU13">
        <v>15.744</v>
      </c>
      <c r="DV13">
        <v>58.125</v>
      </c>
      <c r="DW13">
        <v>6.1379999999999999</v>
      </c>
      <c r="DX13">
        <v>71.417000000000002</v>
      </c>
      <c r="DY13">
        <v>4.9950000000000001</v>
      </c>
      <c r="DZ13">
        <v>-2.4119999999999999</v>
      </c>
      <c r="EA13">
        <v>-2.8279999999999998</v>
      </c>
      <c r="EB13">
        <v>143.667</v>
      </c>
      <c r="EC13">
        <v>205.875</v>
      </c>
      <c r="ED13">
        <v>349.54199999999997</v>
      </c>
      <c r="EE13">
        <v>41.100999999999999</v>
      </c>
      <c r="EF13">
        <v>71.167000000000002</v>
      </c>
      <c r="EG13">
        <v>97.582999999999998</v>
      </c>
      <c r="EH13">
        <v>17.042000000000002</v>
      </c>
      <c r="EI13">
        <v>29.792000000000002</v>
      </c>
      <c r="EJ13">
        <v>67.625</v>
      </c>
      <c r="EK13">
        <v>91.082999999999998</v>
      </c>
      <c r="EL13">
        <v>65.292000000000002</v>
      </c>
      <c r="EM13">
        <v>10.25</v>
      </c>
      <c r="EN13">
        <v>25.375</v>
      </c>
      <c r="EO13">
        <v>115.042</v>
      </c>
      <c r="EP13">
        <v>13.167</v>
      </c>
      <c r="EQ13">
        <v>26.75</v>
      </c>
      <c r="ER13">
        <v>39.917000000000002</v>
      </c>
      <c r="ES13">
        <v>43.332999999999998</v>
      </c>
      <c r="ET13">
        <v>75.962000000000003</v>
      </c>
      <c r="EU13">
        <v>77.25</v>
      </c>
      <c r="EV13">
        <v>9.7080000000000002</v>
      </c>
      <c r="EW13">
        <v>10.792</v>
      </c>
      <c r="EX13">
        <v>19.800999999999998</v>
      </c>
      <c r="EY13">
        <v>14.958</v>
      </c>
      <c r="EZ13">
        <v>6.5</v>
      </c>
      <c r="FA13">
        <v>11.75</v>
      </c>
      <c r="FB13">
        <v>10.208</v>
      </c>
      <c r="FC13">
        <v>2.2080000000000002</v>
      </c>
      <c r="FD13">
        <v>24.875</v>
      </c>
      <c r="FE13">
        <v>8</v>
      </c>
      <c r="FF13">
        <v>47.235999999999997</v>
      </c>
      <c r="FG13">
        <v>21.56</v>
      </c>
      <c r="FH13">
        <v>40.290999999999997</v>
      </c>
      <c r="FI13">
        <v>45.642000000000003</v>
      </c>
      <c r="FJ13">
        <v>21.707999999999998</v>
      </c>
      <c r="FK13">
        <v>79.070999999999998</v>
      </c>
      <c r="FL13">
        <v>-0.57099999999999995</v>
      </c>
      <c r="FM13">
        <v>3.1789999999999998</v>
      </c>
      <c r="FN13">
        <v>-2.3E-2</v>
      </c>
      <c r="FO13">
        <v>3.54</v>
      </c>
      <c r="FP13">
        <v>-4.2000000000000003E-2</v>
      </c>
      <c r="FQ13">
        <v>2.7909999999999999</v>
      </c>
      <c r="FR13">
        <v>-3.0000000000000001E-3</v>
      </c>
      <c r="FS13">
        <v>2.125</v>
      </c>
      <c r="FT13">
        <v>33.667000000000002</v>
      </c>
      <c r="FU13">
        <v>44.917000000000002</v>
      </c>
      <c r="FV13">
        <v>25.917000000000002</v>
      </c>
      <c r="FW13">
        <v>43.75</v>
      </c>
      <c r="FX13">
        <v>11.042</v>
      </c>
      <c r="FY13">
        <v>18.131</v>
      </c>
      <c r="FZ13">
        <v>17.466999999999999</v>
      </c>
      <c r="GA13">
        <v>6.2309999999999999</v>
      </c>
      <c r="GB13">
        <v>27.585999999999999</v>
      </c>
      <c r="GC13">
        <v>9.94</v>
      </c>
      <c r="GD13">
        <v>63.917000000000002</v>
      </c>
      <c r="GE13">
        <v>13.625</v>
      </c>
      <c r="GF13">
        <v>298.95800000000003</v>
      </c>
      <c r="GG13">
        <v>132.625</v>
      </c>
      <c r="GH13">
        <v>33.582999999999998</v>
      </c>
      <c r="GI13">
        <v>44.25</v>
      </c>
      <c r="GJ13">
        <v>47.054000000000002</v>
      </c>
      <c r="GK13">
        <v>11.75</v>
      </c>
      <c r="GL13">
        <v>26.553999999999998</v>
      </c>
      <c r="GM13">
        <v>3.125</v>
      </c>
      <c r="GN13">
        <v>11.042</v>
      </c>
      <c r="GO13">
        <v>87.924999999999997</v>
      </c>
      <c r="GP13">
        <v>4.0830000000000002</v>
      </c>
      <c r="GQ13">
        <v>50.042000000000002</v>
      </c>
      <c r="GR13">
        <v>70.375</v>
      </c>
      <c r="GS13">
        <v>8.3580000000000005</v>
      </c>
      <c r="GT13">
        <v>35.457999999999998</v>
      </c>
      <c r="GU13">
        <v>36.875</v>
      </c>
      <c r="GV13">
        <v>-0.16700000000000001</v>
      </c>
      <c r="GW13">
        <v>4.7080000000000002</v>
      </c>
      <c r="GX13">
        <v>-2.4580000000000002</v>
      </c>
      <c r="GY13">
        <v>2.25</v>
      </c>
      <c r="GZ13">
        <v>-1.042</v>
      </c>
      <c r="HA13">
        <v>203.875</v>
      </c>
      <c r="HB13">
        <v>1.125</v>
      </c>
      <c r="HC13">
        <v>-0.375</v>
      </c>
      <c r="HD13">
        <v>2.7130000000000001</v>
      </c>
      <c r="HE13">
        <v>3.4660000000000002</v>
      </c>
      <c r="HF13">
        <v>-4.4169999999999998</v>
      </c>
      <c r="HG13">
        <v>6.2919999999999998</v>
      </c>
      <c r="HH13">
        <v>1.875</v>
      </c>
      <c r="HI13">
        <v>0.45800000000000002</v>
      </c>
      <c r="HJ13">
        <v>2.125</v>
      </c>
      <c r="HK13">
        <v>-1</v>
      </c>
      <c r="HL13">
        <v>0.70799999999999996</v>
      </c>
      <c r="HM13">
        <v>1.583</v>
      </c>
      <c r="HN13">
        <v>-0.375</v>
      </c>
      <c r="HO13">
        <v>0.58299999999999996</v>
      </c>
      <c r="HP13">
        <v>-3.6669999999999998</v>
      </c>
      <c r="HQ13">
        <v>1</v>
      </c>
      <c r="HR13">
        <v>0.95799999999999996</v>
      </c>
      <c r="HS13">
        <v>-1.542</v>
      </c>
      <c r="HT13">
        <v>-2.0830000000000002</v>
      </c>
      <c r="HU13">
        <v>-3.625</v>
      </c>
      <c r="HV13">
        <v>-4.9169999999999998</v>
      </c>
      <c r="HW13">
        <v>7.6669999999999998</v>
      </c>
      <c r="HX13">
        <v>0.625</v>
      </c>
      <c r="HY13">
        <v>1</v>
      </c>
      <c r="HZ13">
        <v>-0.95799999999999996</v>
      </c>
      <c r="IA13">
        <v>-0.54200000000000004</v>
      </c>
      <c r="IB13">
        <v>1.083</v>
      </c>
      <c r="IC13">
        <v>1.042</v>
      </c>
      <c r="ID13">
        <v>1.583</v>
      </c>
      <c r="IE13">
        <v>0.75</v>
      </c>
      <c r="IF13">
        <v>2.25</v>
      </c>
      <c r="IG13">
        <v>6.97</v>
      </c>
      <c r="IH13">
        <v>0.69599999999999995</v>
      </c>
      <c r="II13">
        <v>7.2999999999999995E-2</v>
      </c>
      <c r="IJ13">
        <v>0.91700000000000004</v>
      </c>
      <c r="IK13">
        <v>-1.125</v>
      </c>
      <c r="IL13">
        <v>7.75</v>
      </c>
      <c r="IM13">
        <v>6.375</v>
      </c>
      <c r="IN13">
        <v>0.125</v>
      </c>
      <c r="IO13">
        <v>1.042</v>
      </c>
      <c r="IP13">
        <v>2.9169999999999998</v>
      </c>
      <c r="IQ13">
        <v>-2.3330000000000002</v>
      </c>
      <c r="IR13">
        <v>13.125</v>
      </c>
      <c r="IS13">
        <v>19.207999999999998</v>
      </c>
      <c r="IT13">
        <v>3.7919999999999998</v>
      </c>
      <c r="IU13">
        <v>-12.625</v>
      </c>
      <c r="IV13">
        <v>-4.75</v>
      </c>
      <c r="IW13">
        <v>-1.333</v>
      </c>
      <c r="IX13">
        <v>1.958</v>
      </c>
      <c r="IY13">
        <v>1.708</v>
      </c>
      <c r="IZ13">
        <v>-1.042</v>
      </c>
    </row>
    <row r="14" spans="1:260" x14ac:dyDescent="0.2">
      <c r="A14" t="s">
        <v>14</v>
      </c>
      <c r="B14" t="s">
        <v>291</v>
      </c>
      <c r="C14">
        <v>23</v>
      </c>
      <c r="D14">
        <v>37</v>
      </c>
      <c r="E14">
        <v>24.818999999999999</v>
      </c>
      <c r="F14">
        <v>83.009</v>
      </c>
      <c r="G14">
        <v>215.578</v>
      </c>
      <c r="H14">
        <v>1709.739</v>
      </c>
      <c r="I14">
        <v>1576.4349999999999</v>
      </c>
      <c r="J14">
        <v>16.260999999999999</v>
      </c>
      <c r="K14">
        <v>51.887999999999998</v>
      </c>
      <c r="L14">
        <v>218.261</v>
      </c>
      <c r="M14">
        <v>145.565</v>
      </c>
      <c r="N14">
        <v>363.82600000000002</v>
      </c>
      <c r="O14">
        <v>73.099999999999994</v>
      </c>
      <c r="P14">
        <v>66.534000000000006</v>
      </c>
      <c r="Q14">
        <v>82.944999999999993</v>
      </c>
      <c r="R14">
        <v>59.99</v>
      </c>
      <c r="S14">
        <v>5.6269999999999998</v>
      </c>
      <c r="T14">
        <v>54.652000000000001</v>
      </c>
      <c r="U14">
        <v>39.390999999999998</v>
      </c>
      <c r="V14">
        <v>75.879000000000005</v>
      </c>
      <c r="W14">
        <v>6068.348</v>
      </c>
      <c r="X14">
        <v>16.678999999999998</v>
      </c>
      <c r="Y14">
        <v>59.042999999999999</v>
      </c>
      <c r="Z14">
        <v>6.1619999999999999</v>
      </c>
      <c r="AA14">
        <v>67.13</v>
      </c>
      <c r="AB14">
        <v>5.42</v>
      </c>
      <c r="AC14">
        <v>3.7890000000000001</v>
      </c>
      <c r="AD14">
        <v>-1.3859999999999999</v>
      </c>
      <c r="AE14">
        <v>143.565</v>
      </c>
      <c r="AF14">
        <v>211.435</v>
      </c>
      <c r="AG14">
        <v>355</v>
      </c>
      <c r="AH14">
        <v>40.441000000000003</v>
      </c>
      <c r="AI14">
        <v>69.564999999999998</v>
      </c>
      <c r="AJ14">
        <v>97.783000000000001</v>
      </c>
      <c r="AK14">
        <v>17.826000000000001</v>
      </c>
      <c r="AL14">
        <v>31.652000000000001</v>
      </c>
      <c r="AM14">
        <v>66.13</v>
      </c>
      <c r="AN14">
        <v>89.739000000000004</v>
      </c>
      <c r="AO14">
        <v>65.13</v>
      </c>
      <c r="AP14">
        <v>12.304</v>
      </c>
      <c r="AQ14">
        <v>26.042999999999999</v>
      </c>
      <c r="AR14">
        <v>117</v>
      </c>
      <c r="AS14">
        <v>12.435</v>
      </c>
      <c r="AT14">
        <v>27.609000000000002</v>
      </c>
      <c r="AU14">
        <v>40.042999999999999</v>
      </c>
      <c r="AV14">
        <v>44.478000000000002</v>
      </c>
      <c r="AW14">
        <v>73.215999999999994</v>
      </c>
      <c r="AX14">
        <v>87.912999999999997</v>
      </c>
      <c r="AY14">
        <v>11.739000000000001</v>
      </c>
      <c r="AZ14">
        <v>13.173999999999999</v>
      </c>
      <c r="BA14">
        <v>24.105</v>
      </c>
      <c r="BB14">
        <v>14.826000000000001</v>
      </c>
      <c r="BC14">
        <v>7.7389999999999999</v>
      </c>
      <c r="BD14">
        <v>24</v>
      </c>
      <c r="BE14">
        <v>7.7830000000000004</v>
      </c>
      <c r="BF14">
        <v>13.87</v>
      </c>
      <c r="BG14">
        <v>12.13</v>
      </c>
      <c r="BH14">
        <v>1.8260000000000001</v>
      </c>
      <c r="BI14">
        <v>29.347999999999999</v>
      </c>
      <c r="BJ14">
        <v>9.8260000000000005</v>
      </c>
      <c r="BK14">
        <v>47.259</v>
      </c>
      <c r="BL14">
        <v>25.378</v>
      </c>
      <c r="BM14">
        <v>47.573999999999998</v>
      </c>
      <c r="BN14">
        <v>53.698999999999998</v>
      </c>
      <c r="BO14">
        <v>25.696000000000002</v>
      </c>
      <c r="BP14">
        <v>14</v>
      </c>
      <c r="BQ14">
        <v>27.64</v>
      </c>
      <c r="BR14">
        <v>90.551000000000002</v>
      </c>
      <c r="BS14">
        <v>2.9710000000000001</v>
      </c>
      <c r="BT14">
        <v>3.085</v>
      </c>
      <c r="BU14">
        <v>0.10100000000000001</v>
      </c>
      <c r="BV14">
        <v>3.37</v>
      </c>
      <c r="BW14">
        <v>9.5000000000000001E-2</v>
      </c>
      <c r="BX14">
        <v>2.7890000000000001</v>
      </c>
      <c r="BY14">
        <v>0.108</v>
      </c>
      <c r="BZ14">
        <v>5</v>
      </c>
      <c r="CA14">
        <v>36.521999999999998</v>
      </c>
      <c r="CB14">
        <v>53.826000000000001</v>
      </c>
      <c r="CC14">
        <v>36.087000000000003</v>
      </c>
      <c r="CD14">
        <v>47.390999999999998</v>
      </c>
      <c r="CE14">
        <v>11.87</v>
      </c>
      <c r="CF14">
        <v>21.776</v>
      </c>
      <c r="CG14">
        <v>21.498999999999999</v>
      </c>
      <c r="CH14">
        <v>11.025</v>
      </c>
      <c r="CI14">
        <v>29.533999999999999</v>
      </c>
      <c r="CJ14">
        <v>13.871</v>
      </c>
      <c r="CK14">
        <v>14.217000000000001</v>
      </c>
      <c r="CL14">
        <v>25.076000000000001</v>
      </c>
      <c r="CM14">
        <v>67.216999999999999</v>
      </c>
      <c r="CN14">
        <v>11.522</v>
      </c>
      <c r="CO14">
        <v>294.73899999999998</v>
      </c>
      <c r="CP14">
        <v>141.13</v>
      </c>
      <c r="CQ14">
        <v>35.042999999999999</v>
      </c>
      <c r="CR14">
        <v>102.87</v>
      </c>
      <c r="CS14">
        <v>46.826000000000001</v>
      </c>
      <c r="CT14">
        <v>45.52</v>
      </c>
      <c r="CU14">
        <v>13.260999999999999</v>
      </c>
      <c r="CV14">
        <v>28.318999999999999</v>
      </c>
      <c r="CW14">
        <v>2.7829999999999999</v>
      </c>
      <c r="CX14">
        <v>19</v>
      </c>
      <c r="CY14">
        <v>20.478000000000002</v>
      </c>
      <c r="CZ14">
        <v>-1.478</v>
      </c>
      <c r="DA14">
        <v>10.522</v>
      </c>
      <c r="DB14">
        <v>84.710999999999999</v>
      </c>
      <c r="DC14">
        <v>3.6520000000000001</v>
      </c>
      <c r="DD14">
        <v>47.609000000000002</v>
      </c>
      <c r="DE14">
        <v>69.912999999999997</v>
      </c>
      <c r="DF14">
        <v>198.017</v>
      </c>
      <c r="DG14">
        <v>1590.739</v>
      </c>
      <c r="DH14">
        <v>1459.7829999999999</v>
      </c>
      <c r="DI14">
        <v>13.739000000000001</v>
      </c>
      <c r="DJ14">
        <v>203.78299999999999</v>
      </c>
      <c r="DK14">
        <v>140.60900000000001</v>
      </c>
      <c r="DL14">
        <v>344.39100000000002</v>
      </c>
      <c r="DM14">
        <v>69.813999999999993</v>
      </c>
      <c r="DN14">
        <v>63.067999999999998</v>
      </c>
      <c r="DO14">
        <v>79.591999999999999</v>
      </c>
      <c r="DP14">
        <v>5.1239999999999997</v>
      </c>
      <c r="DQ14">
        <v>51.912999999999997</v>
      </c>
      <c r="DR14">
        <v>40</v>
      </c>
      <c r="DS14">
        <v>73.19</v>
      </c>
      <c r="DT14">
        <v>5870.9129999999996</v>
      </c>
      <c r="DU14">
        <v>17.047000000000001</v>
      </c>
      <c r="DV14">
        <v>57.564999999999998</v>
      </c>
      <c r="DW14">
        <v>5.9829999999999997</v>
      </c>
      <c r="DX14">
        <v>69.435000000000002</v>
      </c>
      <c r="DY14">
        <v>4.96</v>
      </c>
      <c r="DZ14">
        <v>-1.357</v>
      </c>
      <c r="EA14">
        <v>-4.0999999999999996</v>
      </c>
      <c r="EB14">
        <v>141.60900000000001</v>
      </c>
      <c r="EC14">
        <v>192.65199999999999</v>
      </c>
      <c r="ED14">
        <v>334.26100000000002</v>
      </c>
      <c r="EE14">
        <v>42.365000000000002</v>
      </c>
      <c r="EF14">
        <v>67.13</v>
      </c>
      <c r="EG14">
        <v>96.608999999999995</v>
      </c>
      <c r="EH14">
        <v>16.913</v>
      </c>
      <c r="EI14">
        <v>31.478000000000002</v>
      </c>
      <c r="EJ14">
        <v>65.174000000000007</v>
      </c>
      <c r="EK14">
        <v>87.477999999999994</v>
      </c>
      <c r="EL14">
        <v>61.435000000000002</v>
      </c>
      <c r="EM14">
        <v>10.348000000000001</v>
      </c>
      <c r="EN14">
        <v>23.739000000000001</v>
      </c>
      <c r="EO14">
        <v>107.696</v>
      </c>
      <c r="EP14">
        <v>12.565</v>
      </c>
      <c r="EQ14">
        <v>27.478000000000002</v>
      </c>
      <c r="ER14">
        <v>40.042999999999999</v>
      </c>
      <c r="ES14">
        <v>44.173999999999999</v>
      </c>
      <c r="ET14">
        <v>74.311000000000007</v>
      </c>
      <c r="EU14">
        <v>75.435000000000002</v>
      </c>
      <c r="EV14">
        <v>10.435</v>
      </c>
      <c r="EW14">
        <v>9.4350000000000005</v>
      </c>
      <c r="EX14">
        <v>18.173999999999999</v>
      </c>
      <c r="EY14">
        <v>15.391</v>
      </c>
      <c r="EZ14">
        <v>5.7389999999999999</v>
      </c>
      <c r="FA14">
        <v>11.826000000000001</v>
      </c>
      <c r="FB14">
        <v>10.651999999999999</v>
      </c>
      <c r="FC14">
        <v>2.6520000000000001</v>
      </c>
      <c r="FD14">
        <v>24.521999999999998</v>
      </c>
      <c r="FE14">
        <v>7.5650000000000004</v>
      </c>
      <c r="FF14">
        <v>48.226999999999997</v>
      </c>
      <c r="FG14">
        <v>22.780999999999999</v>
      </c>
      <c r="FH14">
        <v>43.3</v>
      </c>
      <c r="FI14">
        <v>47.235999999999997</v>
      </c>
      <c r="FJ14">
        <v>22.13</v>
      </c>
      <c r="FK14">
        <v>78.933000000000007</v>
      </c>
      <c r="FL14">
        <v>2.4E-2</v>
      </c>
      <c r="FM14">
        <v>3.2189999999999999</v>
      </c>
      <c r="FN14">
        <v>1E-3</v>
      </c>
      <c r="FO14">
        <v>3.53</v>
      </c>
      <c r="FP14">
        <v>5.8999999999999997E-2</v>
      </c>
      <c r="FQ14">
        <v>2.9470000000000001</v>
      </c>
      <c r="FR14">
        <v>-0.05</v>
      </c>
      <c r="FS14">
        <v>4.0869999999999997</v>
      </c>
      <c r="FT14">
        <v>33.261000000000003</v>
      </c>
      <c r="FU14">
        <v>44.261000000000003</v>
      </c>
      <c r="FV14">
        <v>27.826000000000001</v>
      </c>
      <c r="FW14">
        <v>42.783000000000001</v>
      </c>
      <c r="FX14">
        <v>11</v>
      </c>
      <c r="FY14">
        <v>18.914999999999999</v>
      </c>
      <c r="FZ14">
        <v>17.571999999999999</v>
      </c>
      <c r="GA14">
        <v>7.0289999999999999</v>
      </c>
      <c r="GB14">
        <v>26.585000000000001</v>
      </c>
      <c r="GC14">
        <v>10.166</v>
      </c>
      <c r="GD14">
        <v>64.652000000000001</v>
      </c>
      <c r="GE14">
        <v>11.348000000000001</v>
      </c>
      <c r="GF14">
        <v>303.13</v>
      </c>
      <c r="GG14">
        <v>146.91300000000001</v>
      </c>
      <c r="GH14">
        <v>37.130000000000003</v>
      </c>
      <c r="GI14">
        <v>39.478000000000002</v>
      </c>
      <c r="GJ14">
        <v>38.442</v>
      </c>
      <c r="GK14">
        <v>11.348000000000001</v>
      </c>
      <c r="GL14">
        <v>28.744</v>
      </c>
      <c r="GM14">
        <v>1.609</v>
      </c>
      <c r="GN14">
        <v>11.826000000000001</v>
      </c>
      <c r="GO14">
        <v>84.558999999999997</v>
      </c>
      <c r="GP14">
        <v>4.9130000000000003</v>
      </c>
      <c r="GQ14">
        <v>50.13</v>
      </c>
      <c r="GR14">
        <v>70.608999999999995</v>
      </c>
      <c r="GS14">
        <v>17.561</v>
      </c>
      <c r="GT14">
        <v>119</v>
      </c>
      <c r="GU14">
        <v>116.652</v>
      </c>
      <c r="GV14">
        <v>2.5219999999999998</v>
      </c>
      <c r="GW14">
        <v>14.478</v>
      </c>
      <c r="GX14">
        <v>4.9569999999999999</v>
      </c>
      <c r="GY14">
        <v>19.434999999999999</v>
      </c>
      <c r="GZ14">
        <v>2.7389999999999999</v>
      </c>
      <c r="HA14">
        <v>197.435</v>
      </c>
      <c r="HB14">
        <v>1.478</v>
      </c>
      <c r="HC14">
        <v>-2.3039999999999998</v>
      </c>
      <c r="HD14">
        <v>5.1459999999999999</v>
      </c>
      <c r="HE14">
        <v>2.714</v>
      </c>
      <c r="HF14">
        <v>1.9570000000000001</v>
      </c>
      <c r="HG14">
        <v>18.783000000000001</v>
      </c>
      <c r="HH14">
        <v>20.739000000000001</v>
      </c>
      <c r="HI14">
        <v>2.4350000000000001</v>
      </c>
      <c r="HJ14">
        <v>1.1739999999999999</v>
      </c>
      <c r="HK14">
        <v>0.91300000000000003</v>
      </c>
      <c r="HL14">
        <v>0.17399999999999999</v>
      </c>
      <c r="HM14">
        <v>0.95699999999999996</v>
      </c>
      <c r="HN14">
        <v>2.2610000000000001</v>
      </c>
      <c r="HO14">
        <v>3.6960000000000002</v>
      </c>
      <c r="HP14">
        <v>1.9570000000000001</v>
      </c>
      <c r="HQ14">
        <v>2.3039999999999998</v>
      </c>
      <c r="HR14">
        <v>9.3040000000000003</v>
      </c>
      <c r="HS14">
        <v>-0.13</v>
      </c>
      <c r="HT14">
        <v>0.13</v>
      </c>
      <c r="HU14">
        <v>0</v>
      </c>
      <c r="HV14">
        <v>0.30399999999999999</v>
      </c>
      <c r="HW14">
        <v>12.478</v>
      </c>
      <c r="HX14">
        <v>1.304</v>
      </c>
      <c r="HY14">
        <v>3.7389999999999999</v>
      </c>
      <c r="HZ14">
        <v>-0.56499999999999995</v>
      </c>
      <c r="IA14">
        <v>2</v>
      </c>
      <c r="IB14">
        <v>2.0430000000000001</v>
      </c>
      <c r="IC14">
        <v>1.478</v>
      </c>
      <c r="ID14">
        <v>4.8259999999999996</v>
      </c>
      <c r="IE14">
        <v>2.2610000000000001</v>
      </c>
      <c r="IF14">
        <v>3.5649999999999999</v>
      </c>
      <c r="IG14">
        <v>11.618</v>
      </c>
      <c r="IH14">
        <v>2.9470000000000001</v>
      </c>
      <c r="II14">
        <v>-0.13300000000000001</v>
      </c>
      <c r="IJ14">
        <v>0.91300000000000003</v>
      </c>
      <c r="IK14">
        <v>3.2610000000000001</v>
      </c>
      <c r="IL14">
        <v>9.5649999999999995</v>
      </c>
      <c r="IM14">
        <v>8.2609999999999992</v>
      </c>
      <c r="IN14">
        <v>4.609</v>
      </c>
      <c r="IO14">
        <v>0.87</v>
      </c>
      <c r="IP14">
        <v>2.5649999999999999</v>
      </c>
      <c r="IQ14">
        <v>0.17399999999999999</v>
      </c>
      <c r="IR14">
        <v>-8.391</v>
      </c>
      <c r="IS14">
        <v>-5.7830000000000004</v>
      </c>
      <c r="IT14">
        <v>-2.0870000000000002</v>
      </c>
      <c r="IU14">
        <v>7.3479999999999999</v>
      </c>
      <c r="IV14">
        <v>1.913</v>
      </c>
      <c r="IW14">
        <v>1.1739999999999999</v>
      </c>
      <c r="IX14">
        <v>-1.2609999999999999</v>
      </c>
      <c r="IY14">
        <v>-2.5219999999999998</v>
      </c>
      <c r="IZ14">
        <v>-0.69599999999999995</v>
      </c>
    </row>
    <row r="15" spans="1:260" x14ac:dyDescent="0.2">
      <c r="A15" t="s">
        <v>3</v>
      </c>
      <c r="B15" t="s">
        <v>280</v>
      </c>
      <c r="C15">
        <v>26</v>
      </c>
      <c r="D15">
        <v>36</v>
      </c>
      <c r="E15">
        <v>25.606000000000002</v>
      </c>
      <c r="F15">
        <v>92.268000000000001</v>
      </c>
      <c r="G15">
        <v>225.72300000000001</v>
      </c>
      <c r="H15">
        <v>1683.308</v>
      </c>
      <c r="I15">
        <v>1571.231</v>
      </c>
      <c r="J15">
        <v>16.692</v>
      </c>
      <c r="K15">
        <v>50.573999999999998</v>
      </c>
      <c r="L15">
        <v>216.423</v>
      </c>
      <c r="M15">
        <v>165.923</v>
      </c>
      <c r="N15">
        <v>382.346</v>
      </c>
      <c r="O15">
        <v>72.245999999999995</v>
      </c>
      <c r="P15">
        <v>65.435000000000002</v>
      </c>
      <c r="Q15">
        <v>81.131</v>
      </c>
      <c r="R15">
        <v>56.603999999999999</v>
      </c>
      <c r="S15">
        <v>6.7489999999999997</v>
      </c>
      <c r="T15">
        <v>55.923000000000002</v>
      </c>
      <c r="U15">
        <v>42.654000000000003</v>
      </c>
      <c r="V15">
        <v>77.989000000000004</v>
      </c>
      <c r="W15">
        <v>6205.308</v>
      </c>
      <c r="X15">
        <v>16.23</v>
      </c>
      <c r="Y15">
        <v>60.268999999999998</v>
      </c>
      <c r="Z15">
        <v>6.3440000000000003</v>
      </c>
      <c r="AA15">
        <v>72.962000000000003</v>
      </c>
      <c r="AB15">
        <v>5.24</v>
      </c>
      <c r="AC15">
        <v>0.45500000000000002</v>
      </c>
      <c r="AD15">
        <v>-0.98299999999999998</v>
      </c>
      <c r="AE15">
        <v>141.654</v>
      </c>
      <c r="AF15">
        <v>231.077</v>
      </c>
      <c r="AG15">
        <v>372.73099999999999</v>
      </c>
      <c r="AH15">
        <v>38.003999999999998</v>
      </c>
      <c r="AI15">
        <v>74.962000000000003</v>
      </c>
      <c r="AJ15">
        <v>98.769000000000005</v>
      </c>
      <c r="AK15">
        <v>17.654</v>
      </c>
      <c r="AL15">
        <v>29.614999999999998</v>
      </c>
      <c r="AM15">
        <v>69.153999999999996</v>
      </c>
      <c r="AN15">
        <v>92.308000000000007</v>
      </c>
      <c r="AO15">
        <v>68.5</v>
      </c>
      <c r="AP15">
        <v>9.7690000000000001</v>
      </c>
      <c r="AQ15">
        <v>27.5</v>
      </c>
      <c r="AR15">
        <v>130.30799999999999</v>
      </c>
      <c r="AS15">
        <v>11.692</v>
      </c>
      <c r="AT15">
        <v>24.5</v>
      </c>
      <c r="AU15">
        <v>36.192</v>
      </c>
      <c r="AV15">
        <v>41.345999999999997</v>
      </c>
      <c r="AW15">
        <v>73.86</v>
      </c>
      <c r="AX15">
        <v>86.191999999999993</v>
      </c>
      <c r="AY15">
        <v>9.923</v>
      </c>
      <c r="AZ15">
        <v>12.692</v>
      </c>
      <c r="BA15">
        <v>22.696000000000002</v>
      </c>
      <c r="BB15">
        <v>15.885</v>
      </c>
      <c r="BC15">
        <v>5.1539999999999999</v>
      </c>
      <c r="BD15">
        <v>28</v>
      </c>
      <c r="BE15">
        <v>7.4619999999999997</v>
      </c>
      <c r="BF15">
        <v>12.692</v>
      </c>
      <c r="BG15">
        <v>11.115</v>
      </c>
      <c r="BH15">
        <v>2.1539999999999999</v>
      </c>
      <c r="BI15">
        <v>26.422999999999998</v>
      </c>
      <c r="BJ15">
        <v>9.3079999999999998</v>
      </c>
      <c r="BK15">
        <v>48.034999999999997</v>
      </c>
      <c r="BL15">
        <v>22.696000000000002</v>
      </c>
      <c r="BM15">
        <v>42.572000000000003</v>
      </c>
      <c r="BN15">
        <v>47.249000000000002</v>
      </c>
      <c r="BO15">
        <v>23.346</v>
      </c>
      <c r="BP15">
        <v>12.192</v>
      </c>
      <c r="BQ15">
        <v>20.82</v>
      </c>
      <c r="BR15">
        <v>85.957999999999998</v>
      </c>
      <c r="BS15">
        <v>-0.84299999999999997</v>
      </c>
      <c r="BT15">
        <v>3.2530000000000001</v>
      </c>
      <c r="BU15">
        <v>-3.2000000000000001E-2</v>
      </c>
      <c r="BV15">
        <v>3.6219999999999999</v>
      </c>
      <c r="BW15">
        <v>-4.0000000000000001E-3</v>
      </c>
      <c r="BX15">
        <v>2.8330000000000002</v>
      </c>
      <c r="BY15">
        <v>-6.3E-2</v>
      </c>
      <c r="BZ15">
        <v>1.885</v>
      </c>
      <c r="CA15">
        <v>32.884999999999998</v>
      </c>
      <c r="CB15">
        <v>52.5</v>
      </c>
      <c r="CC15">
        <v>32.154000000000003</v>
      </c>
      <c r="CD15">
        <v>45.692</v>
      </c>
      <c r="CE15">
        <v>9.423</v>
      </c>
      <c r="CF15">
        <v>19.387</v>
      </c>
      <c r="CG15">
        <v>20.544</v>
      </c>
      <c r="CH15">
        <v>8.6989999999999998</v>
      </c>
      <c r="CI15">
        <v>30.492000000000001</v>
      </c>
      <c r="CJ15">
        <v>11.832000000000001</v>
      </c>
      <c r="CK15">
        <v>17.154</v>
      </c>
      <c r="CL15">
        <v>21.748999999999999</v>
      </c>
      <c r="CM15">
        <v>61.423000000000002</v>
      </c>
      <c r="CN15">
        <v>12.577</v>
      </c>
      <c r="CO15">
        <v>304.96199999999999</v>
      </c>
      <c r="CP15">
        <v>142.61500000000001</v>
      </c>
      <c r="CQ15">
        <v>38.423000000000002</v>
      </c>
      <c r="CR15">
        <v>89.885000000000005</v>
      </c>
      <c r="CS15">
        <v>33.037999999999997</v>
      </c>
      <c r="CT15">
        <v>36.756999999999998</v>
      </c>
      <c r="CU15">
        <v>10.5</v>
      </c>
      <c r="CV15">
        <v>31.780999999999999</v>
      </c>
      <c r="CW15">
        <v>3.8849999999999998</v>
      </c>
      <c r="CX15">
        <v>15.462</v>
      </c>
      <c r="CY15">
        <v>15.923</v>
      </c>
      <c r="CZ15">
        <v>-0.46200000000000002</v>
      </c>
      <c r="DA15">
        <v>11.577</v>
      </c>
      <c r="DB15">
        <v>88.04</v>
      </c>
      <c r="DC15">
        <v>6.1150000000000002</v>
      </c>
      <c r="DD15">
        <v>54.192</v>
      </c>
      <c r="DE15">
        <v>68.691999999999993</v>
      </c>
      <c r="DF15">
        <v>214.30799999999999</v>
      </c>
      <c r="DG15">
        <v>1615.731</v>
      </c>
      <c r="DH15">
        <v>1497.923</v>
      </c>
      <c r="DI15">
        <v>13.308</v>
      </c>
      <c r="DJ15">
        <v>211.69200000000001</v>
      </c>
      <c r="DK15">
        <v>151.46199999999999</v>
      </c>
      <c r="DL15">
        <v>363.154</v>
      </c>
      <c r="DM15">
        <v>72.379000000000005</v>
      </c>
      <c r="DN15">
        <v>65.680000000000007</v>
      </c>
      <c r="DO15">
        <v>81.742000000000004</v>
      </c>
      <c r="DP15">
        <v>5.9119999999999999</v>
      </c>
      <c r="DQ15">
        <v>54.692</v>
      </c>
      <c r="DR15">
        <v>42.231000000000002</v>
      </c>
      <c r="DS15">
        <v>75.516000000000005</v>
      </c>
      <c r="DT15">
        <v>6123.5770000000002</v>
      </c>
      <c r="DU15">
        <v>16.861999999999998</v>
      </c>
      <c r="DV15">
        <v>56.808</v>
      </c>
      <c r="DW15">
        <v>6.3929999999999998</v>
      </c>
      <c r="DX15">
        <v>74.846000000000004</v>
      </c>
      <c r="DY15">
        <v>4.8520000000000003</v>
      </c>
      <c r="DZ15">
        <v>-1.88</v>
      </c>
      <c r="EA15">
        <v>-2.9510000000000001</v>
      </c>
      <c r="EB15">
        <v>140.26900000000001</v>
      </c>
      <c r="EC15">
        <v>214.73099999999999</v>
      </c>
      <c r="ED15">
        <v>355</v>
      </c>
      <c r="EE15">
        <v>39.512</v>
      </c>
      <c r="EF15">
        <v>73.230999999999995</v>
      </c>
      <c r="EG15">
        <v>97.308000000000007</v>
      </c>
      <c r="EH15">
        <v>16.154</v>
      </c>
      <c r="EI15">
        <v>28.614999999999998</v>
      </c>
      <c r="EJ15">
        <v>68.653999999999996</v>
      </c>
      <c r="EK15">
        <v>90.769000000000005</v>
      </c>
      <c r="EL15">
        <v>66.114999999999995</v>
      </c>
      <c r="EM15">
        <v>9.2309999999999999</v>
      </c>
      <c r="EN15">
        <v>25.614999999999998</v>
      </c>
      <c r="EO15">
        <v>120.577</v>
      </c>
      <c r="EP15">
        <v>13.038</v>
      </c>
      <c r="EQ15">
        <v>24.422999999999998</v>
      </c>
      <c r="ER15">
        <v>37.462000000000003</v>
      </c>
      <c r="ES15">
        <v>39.345999999999997</v>
      </c>
      <c r="ET15">
        <v>76.441999999999993</v>
      </c>
      <c r="EU15">
        <v>83</v>
      </c>
      <c r="EV15">
        <v>11.154</v>
      </c>
      <c r="EW15">
        <v>10.885</v>
      </c>
      <c r="EX15">
        <v>19.902000000000001</v>
      </c>
      <c r="EY15">
        <v>16.538</v>
      </c>
      <c r="EZ15">
        <v>7.1539999999999999</v>
      </c>
      <c r="FA15">
        <v>11.423</v>
      </c>
      <c r="FB15">
        <v>11.846</v>
      </c>
      <c r="FC15">
        <v>2.6150000000000002</v>
      </c>
      <c r="FD15">
        <v>25.231000000000002</v>
      </c>
      <c r="FE15">
        <v>8.3079999999999998</v>
      </c>
      <c r="FF15">
        <v>45.274000000000001</v>
      </c>
      <c r="FG15">
        <v>20.885999999999999</v>
      </c>
      <c r="FH15">
        <v>42.545999999999999</v>
      </c>
      <c r="FI15">
        <v>46.131999999999998</v>
      </c>
      <c r="FJ15">
        <v>23</v>
      </c>
      <c r="FK15">
        <v>80.051000000000002</v>
      </c>
      <c r="FL15">
        <v>-2.282</v>
      </c>
      <c r="FM15">
        <v>3.173</v>
      </c>
      <c r="FN15">
        <v>-0.09</v>
      </c>
      <c r="FO15">
        <v>3.5230000000000001</v>
      </c>
      <c r="FP15">
        <v>-0.01</v>
      </c>
      <c r="FQ15">
        <v>2.8109999999999999</v>
      </c>
      <c r="FR15">
        <v>-0.17399999999999999</v>
      </c>
      <c r="FS15">
        <v>4.577</v>
      </c>
      <c r="FT15">
        <v>30.768999999999998</v>
      </c>
      <c r="FU15">
        <v>45.037999999999997</v>
      </c>
      <c r="FV15">
        <v>29.308</v>
      </c>
      <c r="FW15">
        <v>38.768999999999998</v>
      </c>
      <c r="FX15">
        <v>12.308</v>
      </c>
      <c r="FY15">
        <v>19.263999999999999</v>
      </c>
      <c r="FZ15">
        <v>22.015999999999998</v>
      </c>
      <c r="GA15">
        <v>8.4960000000000004</v>
      </c>
      <c r="GB15">
        <v>29.143999999999998</v>
      </c>
      <c r="GC15">
        <v>11.231999999999999</v>
      </c>
      <c r="GD15">
        <v>56.654000000000003</v>
      </c>
      <c r="GE15">
        <v>10</v>
      </c>
      <c r="GF15">
        <v>319.23099999999999</v>
      </c>
      <c r="GG15">
        <v>148.577</v>
      </c>
      <c r="GH15">
        <v>33.308</v>
      </c>
      <c r="GI15">
        <v>36.884999999999998</v>
      </c>
      <c r="GJ15">
        <v>41</v>
      </c>
      <c r="GK15">
        <v>10.269</v>
      </c>
      <c r="GL15">
        <v>27.841999999999999</v>
      </c>
      <c r="GM15">
        <v>3.3460000000000001</v>
      </c>
      <c r="GN15">
        <v>10.808</v>
      </c>
      <c r="GO15">
        <v>90.747</v>
      </c>
      <c r="GP15">
        <v>3.923</v>
      </c>
      <c r="GQ15">
        <v>49.884999999999998</v>
      </c>
      <c r="GR15">
        <v>70.153999999999996</v>
      </c>
      <c r="GS15">
        <v>11.414999999999999</v>
      </c>
      <c r="GT15">
        <v>67.576999999999998</v>
      </c>
      <c r="GU15">
        <v>73.308000000000007</v>
      </c>
      <c r="GV15">
        <v>3.3849999999999998</v>
      </c>
      <c r="GW15">
        <v>4.7309999999999999</v>
      </c>
      <c r="GX15">
        <v>14.462</v>
      </c>
      <c r="GY15">
        <v>19.192</v>
      </c>
      <c r="GZ15">
        <v>1.2310000000000001</v>
      </c>
      <c r="HA15">
        <v>81.730999999999995</v>
      </c>
      <c r="HB15">
        <v>3.4620000000000002</v>
      </c>
      <c r="HC15">
        <v>-1.885</v>
      </c>
      <c r="HD15">
        <v>2.335</v>
      </c>
      <c r="HE15">
        <v>1.968</v>
      </c>
      <c r="HF15">
        <v>1.385</v>
      </c>
      <c r="HG15">
        <v>16.346</v>
      </c>
      <c r="HH15">
        <v>17.731000000000002</v>
      </c>
      <c r="HI15">
        <v>1.7310000000000001</v>
      </c>
      <c r="HJ15">
        <v>1.462</v>
      </c>
      <c r="HK15">
        <v>1.5</v>
      </c>
      <c r="HL15">
        <v>1</v>
      </c>
      <c r="HM15">
        <v>0.5</v>
      </c>
      <c r="HN15">
        <v>1.538</v>
      </c>
      <c r="HO15">
        <v>2.3849999999999998</v>
      </c>
      <c r="HP15">
        <v>0.53800000000000003</v>
      </c>
      <c r="HQ15">
        <v>1.885</v>
      </c>
      <c r="HR15">
        <v>9.7309999999999999</v>
      </c>
      <c r="HS15">
        <v>-1.3460000000000001</v>
      </c>
      <c r="HT15">
        <v>7.6999999999999999E-2</v>
      </c>
      <c r="HU15">
        <v>-1.2689999999999999</v>
      </c>
      <c r="HV15">
        <v>2</v>
      </c>
      <c r="HW15">
        <v>3.1920000000000002</v>
      </c>
      <c r="HX15">
        <v>-1.2310000000000001</v>
      </c>
      <c r="HY15">
        <v>1.8080000000000001</v>
      </c>
      <c r="HZ15">
        <v>-0.65400000000000003</v>
      </c>
      <c r="IA15">
        <v>-2</v>
      </c>
      <c r="IB15">
        <v>1.2689999999999999</v>
      </c>
      <c r="IC15">
        <v>-0.73099999999999998</v>
      </c>
      <c r="ID15">
        <v>1.1919999999999999</v>
      </c>
      <c r="IE15">
        <v>1</v>
      </c>
      <c r="IF15">
        <v>0.34599999999999997</v>
      </c>
      <c r="IG15">
        <v>5.907</v>
      </c>
      <c r="IH15">
        <v>1.4390000000000001</v>
      </c>
      <c r="II15">
        <v>0.08</v>
      </c>
      <c r="IJ15">
        <v>-2.6920000000000002</v>
      </c>
      <c r="IK15">
        <v>2.1150000000000002</v>
      </c>
      <c r="IL15">
        <v>7.4619999999999997</v>
      </c>
      <c r="IM15">
        <v>2.8460000000000001</v>
      </c>
      <c r="IN15">
        <v>6.923</v>
      </c>
      <c r="IO15">
        <v>-2.8849999999999998</v>
      </c>
      <c r="IP15">
        <v>4.7690000000000001</v>
      </c>
      <c r="IQ15">
        <v>2.577</v>
      </c>
      <c r="IR15">
        <v>-14.269</v>
      </c>
      <c r="IS15">
        <v>-5.9619999999999997</v>
      </c>
      <c r="IT15">
        <v>5.1150000000000002</v>
      </c>
      <c r="IU15">
        <v>-3.8460000000000001</v>
      </c>
      <c r="IV15">
        <v>0.23100000000000001</v>
      </c>
      <c r="IW15">
        <v>0.53800000000000003</v>
      </c>
      <c r="IX15">
        <v>2.1920000000000002</v>
      </c>
      <c r="IY15">
        <v>4.3079999999999998</v>
      </c>
      <c r="IZ15">
        <v>-1.462</v>
      </c>
    </row>
    <row r="16" spans="1:260" x14ac:dyDescent="0.2">
      <c r="A16" t="s">
        <v>7</v>
      </c>
      <c r="B16" t="s">
        <v>284</v>
      </c>
      <c r="C16">
        <v>23</v>
      </c>
      <c r="D16">
        <v>34</v>
      </c>
      <c r="E16">
        <v>25.21</v>
      </c>
      <c r="F16">
        <v>85.399000000000001</v>
      </c>
      <c r="G16">
        <v>208.096</v>
      </c>
      <c r="H16">
        <v>1657.0429999999999</v>
      </c>
      <c r="I16">
        <v>1580.6959999999999</v>
      </c>
      <c r="J16">
        <v>14.913</v>
      </c>
      <c r="K16">
        <v>47.569000000000003</v>
      </c>
      <c r="L16">
        <v>218.52199999999999</v>
      </c>
      <c r="M16">
        <v>154.739</v>
      </c>
      <c r="N16">
        <v>373.26100000000002</v>
      </c>
      <c r="O16">
        <v>74.572000000000003</v>
      </c>
      <c r="P16">
        <v>68.882000000000005</v>
      </c>
      <c r="Q16">
        <v>82.606999999999999</v>
      </c>
      <c r="R16">
        <v>58.543999999999997</v>
      </c>
      <c r="S16">
        <v>7.1959999999999997</v>
      </c>
      <c r="T16">
        <v>50.390999999999998</v>
      </c>
      <c r="U16">
        <v>42.042999999999999</v>
      </c>
      <c r="V16">
        <v>75.194000000000003</v>
      </c>
      <c r="W16">
        <v>5936.7389999999996</v>
      </c>
      <c r="X16">
        <v>15.904999999999999</v>
      </c>
      <c r="Y16">
        <v>52.609000000000002</v>
      </c>
      <c r="Z16">
        <v>7.0949999999999998</v>
      </c>
      <c r="AA16">
        <v>67.956999999999994</v>
      </c>
      <c r="AB16">
        <v>5.4930000000000003</v>
      </c>
      <c r="AC16">
        <v>1.341</v>
      </c>
      <c r="AD16">
        <v>1.4990000000000001</v>
      </c>
      <c r="AE16">
        <v>130.39099999999999</v>
      </c>
      <c r="AF16">
        <v>235.304</v>
      </c>
      <c r="AG16">
        <v>365.69600000000003</v>
      </c>
      <c r="AH16">
        <v>35.655999999999999</v>
      </c>
      <c r="AI16">
        <v>66.912999999999997</v>
      </c>
      <c r="AJ16">
        <v>87.13</v>
      </c>
      <c r="AK16">
        <v>15.042999999999999</v>
      </c>
      <c r="AL16">
        <v>25.609000000000002</v>
      </c>
      <c r="AM16">
        <v>61.478000000000002</v>
      </c>
      <c r="AN16">
        <v>84.174000000000007</v>
      </c>
      <c r="AO16">
        <v>59.609000000000002</v>
      </c>
      <c r="AP16">
        <v>10.260999999999999</v>
      </c>
      <c r="AQ16">
        <v>23.87</v>
      </c>
      <c r="AR16">
        <v>124.565</v>
      </c>
      <c r="AS16">
        <v>12.435</v>
      </c>
      <c r="AT16">
        <v>21.260999999999999</v>
      </c>
      <c r="AU16">
        <v>33.695999999999998</v>
      </c>
      <c r="AV16">
        <v>38.435000000000002</v>
      </c>
      <c r="AW16">
        <v>74.094999999999999</v>
      </c>
      <c r="AX16">
        <v>100.913</v>
      </c>
      <c r="AY16">
        <v>9.8260000000000005</v>
      </c>
      <c r="AZ16">
        <v>11.826000000000001</v>
      </c>
      <c r="BA16">
        <v>23.469000000000001</v>
      </c>
      <c r="BB16">
        <v>15.173999999999999</v>
      </c>
      <c r="BC16">
        <v>6.5220000000000002</v>
      </c>
      <c r="BD16">
        <v>30</v>
      </c>
      <c r="BE16">
        <v>7.4779999999999998</v>
      </c>
      <c r="BF16">
        <v>11.609</v>
      </c>
      <c r="BG16">
        <v>10.260999999999999</v>
      </c>
      <c r="BH16">
        <v>2</v>
      </c>
      <c r="BI16">
        <v>23.826000000000001</v>
      </c>
      <c r="BJ16">
        <v>8.6519999999999992</v>
      </c>
      <c r="BK16">
        <v>48.722999999999999</v>
      </c>
      <c r="BL16">
        <v>23.036999999999999</v>
      </c>
      <c r="BM16">
        <v>43.399000000000001</v>
      </c>
      <c r="BN16">
        <v>47.281999999999996</v>
      </c>
      <c r="BO16">
        <v>21.565000000000001</v>
      </c>
      <c r="BP16">
        <v>11.826000000000001</v>
      </c>
      <c r="BQ16">
        <v>20.588000000000001</v>
      </c>
      <c r="BR16">
        <v>79.379000000000005</v>
      </c>
      <c r="BS16">
        <v>-1.466</v>
      </c>
      <c r="BT16">
        <v>3.3319999999999999</v>
      </c>
      <c r="BU16">
        <v>-6.2E-2</v>
      </c>
      <c r="BV16">
        <v>3.673</v>
      </c>
      <c r="BW16">
        <v>-4.5999999999999999E-2</v>
      </c>
      <c r="BX16">
        <v>2.9649999999999999</v>
      </c>
      <c r="BY16">
        <v>-7.8E-2</v>
      </c>
      <c r="BZ16">
        <v>4.391</v>
      </c>
      <c r="CA16">
        <v>27.390999999999998</v>
      </c>
      <c r="CB16">
        <v>48.13</v>
      </c>
      <c r="CC16">
        <v>34.042999999999999</v>
      </c>
      <c r="CD16">
        <v>33.783000000000001</v>
      </c>
      <c r="CE16">
        <v>12.087</v>
      </c>
      <c r="CF16">
        <v>19.728999999999999</v>
      </c>
      <c r="CG16">
        <v>23.277000000000001</v>
      </c>
      <c r="CH16">
        <v>10.711</v>
      </c>
      <c r="CI16">
        <v>30.364000000000001</v>
      </c>
      <c r="CJ16">
        <v>13.098000000000001</v>
      </c>
      <c r="CK16">
        <v>12.957000000000001</v>
      </c>
      <c r="CL16">
        <v>27.181000000000001</v>
      </c>
      <c r="CM16">
        <v>57</v>
      </c>
      <c r="CN16">
        <v>10.304</v>
      </c>
      <c r="CO16">
        <v>293.30399999999997</v>
      </c>
      <c r="CP16">
        <v>144.60900000000001</v>
      </c>
      <c r="CQ16">
        <v>31.087</v>
      </c>
      <c r="CR16">
        <v>83.608999999999995</v>
      </c>
      <c r="CS16">
        <v>38.042999999999999</v>
      </c>
      <c r="CT16">
        <v>45.502000000000002</v>
      </c>
      <c r="CU16">
        <v>11.217000000000001</v>
      </c>
      <c r="CV16">
        <v>29.486000000000001</v>
      </c>
      <c r="CW16">
        <v>2.0430000000000001</v>
      </c>
      <c r="CX16">
        <v>17.087</v>
      </c>
      <c r="CY16">
        <v>16.042999999999999</v>
      </c>
      <c r="CZ16">
        <v>1.0429999999999999</v>
      </c>
      <c r="DA16">
        <v>10.782999999999999</v>
      </c>
      <c r="DB16">
        <v>93.144999999999996</v>
      </c>
      <c r="DC16">
        <v>8.3480000000000008</v>
      </c>
      <c r="DD16">
        <v>45.13</v>
      </c>
      <c r="DE16">
        <v>68.652000000000001</v>
      </c>
      <c r="DF16">
        <v>219.15700000000001</v>
      </c>
      <c r="DG16">
        <v>1643.087</v>
      </c>
      <c r="DH16">
        <v>1550.4349999999999</v>
      </c>
      <c r="DI16">
        <v>15.087</v>
      </c>
      <c r="DJ16">
        <v>220.60900000000001</v>
      </c>
      <c r="DK16">
        <v>149.47800000000001</v>
      </c>
      <c r="DL16">
        <v>370.08699999999999</v>
      </c>
      <c r="DM16">
        <v>74.319000000000003</v>
      </c>
      <c r="DN16">
        <v>67.441999999999993</v>
      </c>
      <c r="DO16">
        <v>84.468000000000004</v>
      </c>
      <c r="DP16">
        <v>6.4930000000000003</v>
      </c>
      <c r="DQ16">
        <v>55.912999999999997</v>
      </c>
      <c r="DR16">
        <v>38</v>
      </c>
      <c r="DS16">
        <v>75.41</v>
      </c>
      <c r="DT16">
        <v>6099.174</v>
      </c>
      <c r="DU16">
        <v>16.48</v>
      </c>
      <c r="DV16">
        <v>54.521999999999998</v>
      </c>
      <c r="DW16">
        <v>6.7880000000000003</v>
      </c>
      <c r="DX16">
        <v>66.783000000000001</v>
      </c>
      <c r="DY16">
        <v>5.5419999999999998</v>
      </c>
      <c r="DZ16">
        <v>1.7430000000000001</v>
      </c>
      <c r="EA16">
        <v>1.885</v>
      </c>
      <c r="EB16">
        <v>133.17400000000001</v>
      </c>
      <c r="EC16">
        <v>231</v>
      </c>
      <c r="ED16">
        <v>364.17399999999998</v>
      </c>
      <c r="EE16">
        <v>36.569000000000003</v>
      </c>
      <c r="EF16">
        <v>68.043000000000006</v>
      </c>
      <c r="EG16">
        <v>93.477999999999994</v>
      </c>
      <c r="EH16">
        <v>16.173999999999999</v>
      </c>
      <c r="EI16">
        <v>28.390999999999998</v>
      </c>
      <c r="EJ16">
        <v>65.174000000000007</v>
      </c>
      <c r="EK16">
        <v>86.260999999999996</v>
      </c>
      <c r="EL16">
        <v>62.478000000000002</v>
      </c>
      <c r="EM16">
        <v>8.7390000000000008</v>
      </c>
      <c r="EN16">
        <v>24.696000000000002</v>
      </c>
      <c r="EO16">
        <v>123.087</v>
      </c>
      <c r="EP16">
        <v>12.304</v>
      </c>
      <c r="EQ16">
        <v>22.565000000000001</v>
      </c>
      <c r="ER16">
        <v>34.869999999999997</v>
      </c>
      <c r="ES16">
        <v>36.304000000000002</v>
      </c>
      <c r="ET16">
        <v>77.245999999999995</v>
      </c>
      <c r="EU16">
        <v>100.217</v>
      </c>
      <c r="EV16">
        <v>11.042999999999999</v>
      </c>
      <c r="EW16">
        <v>12.565</v>
      </c>
      <c r="EX16">
        <v>22.472999999999999</v>
      </c>
      <c r="EY16">
        <v>16.652000000000001</v>
      </c>
      <c r="EZ16">
        <v>8.0869999999999997</v>
      </c>
      <c r="FA16">
        <v>13.042999999999999</v>
      </c>
      <c r="FB16">
        <v>10.87</v>
      </c>
      <c r="FC16">
        <v>2.3039999999999998</v>
      </c>
      <c r="FD16">
        <v>26.652000000000001</v>
      </c>
      <c r="FE16">
        <v>9.7829999999999995</v>
      </c>
      <c r="FF16">
        <v>48.94</v>
      </c>
      <c r="FG16">
        <v>23.327999999999999</v>
      </c>
      <c r="FH16">
        <v>42.768000000000001</v>
      </c>
      <c r="FI16">
        <v>47.667000000000002</v>
      </c>
      <c r="FJ16">
        <v>23.739000000000001</v>
      </c>
      <c r="FK16">
        <v>84.188000000000002</v>
      </c>
      <c r="FL16">
        <v>2.6379999999999999</v>
      </c>
      <c r="FM16">
        <v>3.1589999999999998</v>
      </c>
      <c r="FN16">
        <v>9.9000000000000005E-2</v>
      </c>
      <c r="FO16">
        <v>3.4089999999999998</v>
      </c>
      <c r="FP16">
        <v>0.21199999999999999</v>
      </c>
      <c r="FQ16">
        <v>2.863</v>
      </c>
      <c r="FR16">
        <v>-3.4000000000000002E-2</v>
      </c>
      <c r="FS16">
        <v>3.5649999999999999</v>
      </c>
      <c r="FT16">
        <v>34.435000000000002</v>
      </c>
      <c r="FU16">
        <v>51.13</v>
      </c>
      <c r="FV16">
        <v>34</v>
      </c>
      <c r="FW16">
        <v>45.609000000000002</v>
      </c>
      <c r="FX16">
        <v>9.5220000000000002</v>
      </c>
      <c r="FY16">
        <v>21.414999999999999</v>
      </c>
      <c r="FZ16">
        <v>25.169</v>
      </c>
      <c r="GA16">
        <v>10.407</v>
      </c>
      <c r="GB16">
        <v>34.993000000000002</v>
      </c>
      <c r="GC16">
        <v>13.949</v>
      </c>
      <c r="GD16">
        <v>51.87</v>
      </c>
      <c r="GE16">
        <v>10.217000000000001</v>
      </c>
      <c r="GF16">
        <v>293.69600000000003</v>
      </c>
      <c r="GG16">
        <v>132.13</v>
      </c>
      <c r="GH16">
        <v>32.869999999999997</v>
      </c>
      <c r="GI16">
        <v>29.913</v>
      </c>
      <c r="GJ16">
        <v>35.851999999999997</v>
      </c>
      <c r="GK16">
        <v>9.3480000000000008</v>
      </c>
      <c r="GL16">
        <v>31.25</v>
      </c>
      <c r="GM16">
        <v>2.2610000000000001</v>
      </c>
      <c r="GN16">
        <v>10.042999999999999</v>
      </c>
      <c r="GO16">
        <v>85.713999999999999</v>
      </c>
      <c r="GP16">
        <v>6.609</v>
      </c>
      <c r="GQ16">
        <v>44.304000000000002</v>
      </c>
      <c r="GR16">
        <v>69.391000000000005</v>
      </c>
      <c r="GS16">
        <v>-11.061</v>
      </c>
      <c r="GT16">
        <v>13.957000000000001</v>
      </c>
      <c r="GU16">
        <v>30.260999999999999</v>
      </c>
      <c r="GV16">
        <v>-0.17399999999999999</v>
      </c>
      <c r="GW16">
        <v>-2.0870000000000002</v>
      </c>
      <c r="GX16">
        <v>5.2610000000000001</v>
      </c>
      <c r="GY16">
        <v>3.1739999999999999</v>
      </c>
      <c r="GZ16">
        <v>-5.5220000000000002</v>
      </c>
      <c r="HA16">
        <v>-162.435</v>
      </c>
      <c r="HB16">
        <v>-1.913</v>
      </c>
      <c r="HC16">
        <v>1.1739999999999999</v>
      </c>
      <c r="HD16">
        <v>-0.40200000000000002</v>
      </c>
      <c r="HE16">
        <v>-0.38700000000000001</v>
      </c>
      <c r="HF16">
        <v>-2.7829999999999999</v>
      </c>
      <c r="HG16">
        <v>4.3040000000000003</v>
      </c>
      <c r="HH16">
        <v>1.522</v>
      </c>
      <c r="HI16">
        <v>-1.1299999999999999</v>
      </c>
      <c r="HJ16">
        <v>-6.3479999999999999</v>
      </c>
      <c r="HK16">
        <v>-1.1299999999999999</v>
      </c>
      <c r="HL16">
        <v>-2.7829999999999999</v>
      </c>
      <c r="HM16">
        <v>-3.6960000000000002</v>
      </c>
      <c r="HN16">
        <v>-2.0870000000000002</v>
      </c>
      <c r="HO16">
        <v>-2.87</v>
      </c>
      <c r="HP16">
        <v>1.522</v>
      </c>
      <c r="HQ16">
        <v>-0.82599999999999996</v>
      </c>
      <c r="HR16">
        <v>1.478</v>
      </c>
      <c r="HS16">
        <v>0.13</v>
      </c>
      <c r="HT16">
        <v>-1.304</v>
      </c>
      <c r="HU16">
        <v>-1.1739999999999999</v>
      </c>
      <c r="HV16">
        <v>2.13</v>
      </c>
      <c r="HW16">
        <v>0.69599999999999995</v>
      </c>
      <c r="HX16">
        <v>-1.2170000000000001</v>
      </c>
      <c r="HY16">
        <v>-0.73899999999999999</v>
      </c>
      <c r="HZ16">
        <v>-1.478</v>
      </c>
      <c r="IA16">
        <v>-1.5649999999999999</v>
      </c>
      <c r="IB16">
        <v>-1.4350000000000001</v>
      </c>
      <c r="IC16">
        <v>-0.60899999999999999</v>
      </c>
      <c r="ID16">
        <v>-2.8260000000000001</v>
      </c>
      <c r="IE16">
        <v>-1.1299999999999999</v>
      </c>
      <c r="IF16">
        <v>-2.1739999999999999</v>
      </c>
      <c r="IG16">
        <v>-4.8090000000000002</v>
      </c>
      <c r="IH16">
        <v>-4.1040000000000001</v>
      </c>
      <c r="II16">
        <v>0.17299999999999999</v>
      </c>
      <c r="IJ16">
        <v>0.82599999999999996</v>
      </c>
      <c r="IK16">
        <v>-7.0430000000000001</v>
      </c>
      <c r="IL16">
        <v>-3</v>
      </c>
      <c r="IM16">
        <v>4.2999999999999997E-2</v>
      </c>
      <c r="IN16">
        <v>-11.826000000000001</v>
      </c>
      <c r="IO16">
        <v>2.5649999999999999</v>
      </c>
      <c r="IP16">
        <v>5.13</v>
      </c>
      <c r="IQ16">
        <v>8.6999999999999994E-2</v>
      </c>
      <c r="IR16">
        <v>-0.39100000000000001</v>
      </c>
      <c r="IS16">
        <v>12.478</v>
      </c>
      <c r="IT16">
        <v>-1.7829999999999999</v>
      </c>
      <c r="IU16">
        <v>8.1300000000000008</v>
      </c>
      <c r="IV16">
        <v>1.87</v>
      </c>
      <c r="IW16">
        <v>-0.217</v>
      </c>
      <c r="IX16">
        <v>1.7390000000000001</v>
      </c>
      <c r="IY16">
        <v>0.82599999999999996</v>
      </c>
      <c r="IZ16">
        <v>-0.73899999999999999</v>
      </c>
    </row>
    <row r="17" spans="1:260" x14ac:dyDescent="0.2">
      <c r="A17" t="s">
        <v>2</v>
      </c>
      <c r="B17" t="s">
        <v>279</v>
      </c>
      <c r="C17">
        <v>23</v>
      </c>
      <c r="D17">
        <v>38</v>
      </c>
      <c r="E17">
        <v>24.286000000000001</v>
      </c>
      <c r="F17">
        <v>70.912999999999997</v>
      </c>
      <c r="G17">
        <v>206.7</v>
      </c>
      <c r="H17">
        <v>1620.87</v>
      </c>
      <c r="I17">
        <v>1575.652</v>
      </c>
      <c r="J17">
        <v>12.651999999999999</v>
      </c>
      <c r="K17">
        <v>48.286999999999999</v>
      </c>
      <c r="L17">
        <v>210.21700000000001</v>
      </c>
      <c r="M17">
        <v>176.52199999999999</v>
      </c>
      <c r="N17">
        <v>386.73899999999998</v>
      </c>
      <c r="O17">
        <v>74.704999999999998</v>
      </c>
      <c r="P17">
        <v>67.156000000000006</v>
      </c>
      <c r="Q17">
        <v>83.694999999999993</v>
      </c>
      <c r="R17">
        <v>54.356000000000002</v>
      </c>
      <c r="S17">
        <v>6.16</v>
      </c>
      <c r="T17">
        <v>50.609000000000002</v>
      </c>
      <c r="U17">
        <v>39.042999999999999</v>
      </c>
      <c r="V17">
        <v>73.245999999999995</v>
      </c>
      <c r="W17">
        <v>5740.2169999999996</v>
      </c>
      <c r="X17">
        <v>14.843</v>
      </c>
      <c r="Y17">
        <v>58.304000000000002</v>
      </c>
      <c r="Z17">
        <v>6.633</v>
      </c>
      <c r="AA17">
        <v>67.695999999999998</v>
      </c>
      <c r="AB17">
        <v>5.7130000000000001</v>
      </c>
      <c r="AC17">
        <v>1.254</v>
      </c>
      <c r="AD17">
        <v>-0.123</v>
      </c>
      <c r="AE17">
        <v>131.739</v>
      </c>
      <c r="AF17">
        <v>251.739</v>
      </c>
      <c r="AG17">
        <v>383.47800000000001</v>
      </c>
      <c r="AH17">
        <v>34.353999999999999</v>
      </c>
      <c r="AI17">
        <v>66.87</v>
      </c>
      <c r="AJ17">
        <v>90.695999999999998</v>
      </c>
      <c r="AK17">
        <v>14.13</v>
      </c>
      <c r="AL17">
        <v>28.042999999999999</v>
      </c>
      <c r="AM17">
        <v>62.695999999999998</v>
      </c>
      <c r="AN17">
        <v>83.391000000000005</v>
      </c>
      <c r="AO17">
        <v>62.042999999999999</v>
      </c>
      <c r="AP17">
        <v>11.217000000000001</v>
      </c>
      <c r="AQ17">
        <v>22.390999999999998</v>
      </c>
      <c r="AR17">
        <v>144.21700000000001</v>
      </c>
      <c r="AS17">
        <v>12.609</v>
      </c>
      <c r="AT17">
        <v>22.478000000000002</v>
      </c>
      <c r="AU17">
        <v>35.087000000000003</v>
      </c>
      <c r="AV17">
        <v>40.216999999999999</v>
      </c>
      <c r="AW17">
        <v>74.162000000000006</v>
      </c>
      <c r="AX17">
        <v>96.652000000000001</v>
      </c>
      <c r="AY17">
        <v>9.0869999999999997</v>
      </c>
      <c r="AZ17">
        <v>10.87</v>
      </c>
      <c r="BA17">
        <v>21.478000000000002</v>
      </c>
      <c r="BB17">
        <v>14.913</v>
      </c>
      <c r="BC17">
        <v>5.7830000000000004</v>
      </c>
      <c r="BD17">
        <v>31</v>
      </c>
      <c r="BE17">
        <v>6.7830000000000004</v>
      </c>
      <c r="BF17">
        <v>10.565</v>
      </c>
      <c r="BG17">
        <v>9.9130000000000003</v>
      </c>
      <c r="BH17">
        <v>2.0430000000000001</v>
      </c>
      <c r="BI17">
        <v>23.042999999999999</v>
      </c>
      <c r="BJ17">
        <v>7.87</v>
      </c>
      <c r="BK17">
        <v>45.848999999999997</v>
      </c>
      <c r="BL17">
        <v>20.876000000000001</v>
      </c>
      <c r="BM17">
        <v>40.463999999999999</v>
      </c>
      <c r="BN17">
        <v>45.533000000000001</v>
      </c>
      <c r="BO17">
        <v>20.216999999999999</v>
      </c>
      <c r="BP17">
        <v>10.522</v>
      </c>
      <c r="BQ17">
        <v>19.835000000000001</v>
      </c>
      <c r="BR17">
        <v>74.236999999999995</v>
      </c>
      <c r="BS17">
        <v>-2.976</v>
      </c>
      <c r="BT17">
        <v>3.222</v>
      </c>
      <c r="BU17">
        <v>-0.129</v>
      </c>
      <c r="BV17">
        <v>3.5</v>
      </c>
      <c r="BW17">
        <v>-0.21199999999999999</v>
      </c>
      <c r="BX17">
        <v>2.9049999999999998</v>
      </c>
      <c r="BY17">
        <v>-3.4000000000000002E-2</v>
      </c>
      <c r="BZ17">
        <v>3.13</v>
      </c>
      <c r="CA17">
        <v>28.042999999999999</v>
      </c>
      <c r="CB17">
        <v>42.13</v>
      </c>
      <c r="CC17">
        <v>27.216999999999999</v>
      </c>
      <c r="CD17">
        <v>35.173999999999999</v>
      </c>
      <c r="CE17">
        <v>10.913</v>
      </c>
      <c r="CF17">
        <v>18.445</v>
      </c>
      <c r="CG17">
        <v>22.66</v>
      </c>
      <c r="CH17">
        <v>9.1679999999999993</v>
      </c>
      <c r="CI17">
        <v>28.693000000000001</v>
      </c>
      <c r="CJ17">
        <v>11.191000000000001</v>
      </c>
      <c r="CK17">
        <v>12.391</v>
      </c>
      <c r="CL17">
        <v>28.771999999999998</v>
      </c>
      <c r="CM17">
        <v>56.261000000000003</v>
      </c>
      <c r="CN17">
        <v>10.913</v>
      </c>
      <c r="CO17">
        <v>286.60899999999998</v>
      </c>
      <c r="CP17">
        <v>131.304</v>
      </c>
      <c r="CQ17">
        <v>27.521999999999998</v>
      </c>
      <c r="CR17">
        <v>89.347999999999999</v>
      </c>
      <c r="CS17">
        <v>41.216999999999999</v>
      </c>
      <c r="CT17">
        <v>46.131</v>
      </c>
      <c r="CU17">
        <v>12.217000000000001</v>
      </c>
      <c r="CV17">
        <v>29.640999999999998</v>
      </c>
      <c r="CW17">
        <v>2.5219999999999998</v>
      </c>
      <c r="CX17">
        <v>16.521999999999998</v>
      </c>
      <c r="CY17">
        <v>17.434999999999999</v>
      </c>
      <c r="CZ17">
        <v>-0.91300000000000003</v>
      </c>
      <c r="DA17">
        <v>10.130000000000001</v>
      </c>
      <c r="DB17">
        <v>83.691000000000003</v>
      </c>
      <c r="DC17">
        <v>9.6519999999999992</v>
      </c>
      <c r="DD17">
        <v>40.130000000000003</v>
      </c>
      <c r="DE17">
        <v>71.87</v>
      </c>
      <c r="DF17">
        <v>216.63900000000001</v>
      </c>
      <c r="DG17">
        <v>1679.3910000000001</v>
      </c>
      <c r="DH17">
        <v>1601.13</v>
      </c>
      <c r="DI17">
        <v>17.347999999999999</v>
      </c>
      <c r="DJ17">
        <v>220.52199999999999</v>
      </c>
      <c r="DK17">
        <v>142.739</v>
      </c>
      <c r="DL17">
        <v>363.26100000000002</v>
      </c>
      <c r="DM17">
        <v>74.47</v>
      </c>
      <c r="DN17">
        <v>69.361000000000004</v>
      </c>
      <c r="DO17">
        <v>82.364000000000004</v>
      </c>
      <c r="DP17">
        <v>6.4569999999999999</v>
      </c>
      <c r="DQ17">
        <v>53.304000000000002</v>
      </c>
      <c r="DR17">
        <v>39.216999999999999</v>
      </c>
      <c r="DS17">
        <v>77.491</v>
      </c>
      <c r="DT17">
        <v>5939.9570000000003</v>
      </c>
      <c r="DU17">
        <v>16.352</v>
      </c>
      <c r="DV17">
        <v>54.738999999999997</v>
      </c>
      <c r="DW17">
        <v>6.6360000000000001</v>
      </c>
      <c r="DX17">
        <v>66.912999999999997</v>
      </c>
      <c r="DY17">
        <v>5.4290000000000003</v>
      </c>
      <c r="DZ17">
        <v>0.85399999999999998</v>
      </c>
      <c r="EA17">
        <v>2.85</v>
      </c>
      <c r="EB17">
        <v>128.95699999999999</v>
      </c>
      <c r="EC17">
        <v>227.47800000000001</v>
      </c>
      <c r="ED17">
        <v>356.435</v>
      </c>
      <c r="EE17">
        <v>36.18</v>
      </c>
      <c r="EF17">
        <v>68</v>
      </c>
      <c r="EG17">
        <v>87.608999999999995</v>
      </c>
      <c r="EH17">
        <v>15.435</v>
      </c>
      <c r="EI17">
        <v>27.913</v>
      </c>
      <c r="EJ17">
        <v>59.695999999999998</v>
      </c>
      <c r="EK17">
        <v>82.435000000000002</v>
      </c>
      <c r="EL17">
        <v>58.042999999999999</v>
      </c>
      <c r="EM17">
        <v>7.87</v>
      </c>
      <c r="EN17">
        <v>21.652000000000001</v>
      </c>
      <c r="EO17">
        <v>114.435</v>
      </c>
      <c r="EP17">
        <v>10.391</v>
      </c>
      <c r="EQ17">
        <v>23.696000000000002</v>
      </c>
      <c r="ER17">
        <v>34.087000000000003</v>
      </c>
      <c r="ES17">
        <v>36.478000000000002</v>
      </c>
      <c r="ET17">
        <v>76.638999999999996</v>
      </c>
      <c r="EU17">
        <v>104.565</v>
      </c>
      <c r="EV17">
        <v>11.522</v>
      </c>
      <c r="EW17">
        <v>13.651999999999999</v>
      </c>
      <c r="EX17">
        <v>25.611999999999998</v>
      </c>
      <c r="EY17">
        <v>17.434999999999999</v>
      </c>
      <c r="EZ17">
        <v>8.5220000000000002</v>
      </c>
      <c r="FA17">
        <v>13.522</v>
      </c>
      <c r="FB17">
        <v>10.217000000000001</v>
      </c>
      <c r="FC17">
        <v>2</v>
      </c>
      <c r="FD17">
        <v>26.13</v>
      </c>
      <c r="FE17">
        <v>10.042999999999999</v>
      </c>
      <c r="FF17">
        <v>51.747</v>
      </c>
      <c r="FG17">
        <v>25.367000000000001</v>
      </c>
      <c r="FH17">
        <v>44.534999999999997</v>
      </c>
      <c r="FI17">
        <v>49.021000000000001</v>
      </c>
      <c r="FJ17">
        <v>23.739000000000001</v>
      </c>
      <c r="FK17">
        <v>86.847999999999999</v>
      </c>
      <c r="FL17">
        <v>2.5</v>
      </c>
      <c r="FM17">
        <v>3.3239999999999998</v>
      </c>
      <c r="FN17">
        <v>9.6000000000000002E-2</v>
      </c>
      <c r="FO17">
        <v>3.6480000000000001</v>
      </c>
      <c r="FP17">
        <v>3.5999999999999997E-2</v>
      </c>
      <c r="FQ17">
        <v>2.895</v>
      </c>
      <c r="FR17">
        <v>0.17399999999999999</v>
      </c>
      <c r="FS17">
        <v>4.7830000000000004</v>
      </c>
      <c r="FT17">
        <v>31.521999999999998</v>
      </c>
      <c r="FU17">
        <v>55.042999999999999</v>
      </c>
      <c r="FV17">
        <v>38.042999999999999</v>
      </c>
      <c r="FW17">
        <v>43.783000000000001</v>
      </c>
      <c r="FX17">
        <v>9.5220000000000002</v>
      </c>
      <c r="FY17">
        <v>21.61</v>
      </c>
      <c r="FZ17">
        <v>25.831</v>
      </c>
      <c r="GA17">
        <v>11.765000000000001</v>
      </c>
      <c r="GB17">
        <v>34.048999999999999</v>
      </c>
      <c r="GC17">
        <v>14.342000000000001</v>
      </c>
      <c r="GD17">
        <v>62.783000000000001</v>
      </c>
      <c r="GE17">
        <v>10.217000000000001</v>
      </c>
      <c r="GF17">
        <v>325.08699999999999</v>
      </c>
      <c r="GG17">
        <v>147.52199999999999</v>
      </c>
      <c r="GH17">
        <v>31.173999999999999</v>
      </c>
      <c r="GI17">
        <v>32.042999999999999</v>
      </c>
      <c r="GJ17">
        <v>35.899000000000001</v>
      </c>
      <c r="GK17">
        <v>8.6519999999999992</v>
      </c>
      <c r="GL17">
        <v>27.001000000000001</v>
      </c>
      <c r="GM17">
        <v>2.6960000000000002</v>
      </c>
      <c r="GN17">
        <v>9.7390000000000008</v>
      </c>
      <c r="GO17">
        <v>88.838999999999999</v>
      </c>
      <c r="GP17">
        <v>6.13</v>
      </c>
      <c r="GQ17">
        <v>43.609000000000002</v>
      </c>
      <c r="GR17">
        <v>69.13</v>
      </c>
      <c r="GS17">
        <v>-9.9390000000000001</v>
      </c>
      <c r="GT17">
        <v>-58.521999999999998</v>
      </c>
      <c r="GU17">
        <v>-25.478000000000002</v>
      </c>
      <c r="GV17">
        <v>-4.6959999999999997</v>
      </c>
      <c r="GW17">
        <v>-10.304</v>
      </c>
      <c r="GX17">
        <v>33.783000000000001</v>
      </c>
      <c r="GY17">
        <v>23.478000000000002</v>
      </c>
      <c r="GZ17">
        <v>-2.6960000000000002</v>
      </c>
      <c r="HA17">
        <v>-199.739</v>
      </c>
      <c r="HB17">
        <v>3.5649999999999999</v>
      </c>
      <c r="HC17">
        <v>0.78300000000000003</v>
      </c>
      <c r="HD17">
        <v>0.4</v>
      </c>
      <c r="HE17">
        <v>-2.972</v>
      </c>
      <c r="HF17">
        <v>2.7829999999999999</v>
      </c>
      <c r="HG17">
        <v>24.260999999999999</v>
      </c>
      <c r="HH17">
        <v>27.042999999999999</v>
      </c>
      <c r="HI17">
        <v>-1.1299999999999999</v>
      </c>
      <c r="HJ17">
        <v>3.0870000000000002</v>
      </c>
      <c r="HK17">
        <v>-1.304</v>
      </c>
      <c r="HL17">
        <v>0.13</v>
      </c>
      <c r="HM17">
        <v>3</v>
      </c>
      <c r="HN17">
        <v>0.95699999999999996</v>
      </c>
      <c r="HO17">
        <v>4</v>
      </c>
      <c r="HP17">
        <v>3.3479999999999999</v>
      </c>
      <c r="HQ17">
        <v>0.73899999999999999</v>
      </c>
      <c r="HR17">
        <v>29.783000000000001</v>
      </c>
      <c r="HS17">
        <v>2.2170000000000001</v>
      </c>
      <c r="HT17">
        <v>-1.2170000000000001</v>
      </c>
      <c r="HU17">
        <v>1</v>
      </c>
      <c r="HV17">
        <v>3.7389999999999999</v>
      </c>
      <c r="HW17">
        <v>-7.9130000000000003</v>
      </c>
      <c r="HX17">
        <v>-2.4350000000000001</v>
      </c>
      <c r="HY17">
        <v>-2.7829999999999999</v>
      </c>
      <c r="HZ17">
        <v>-2.5219999999999998</v>
      </c>
      <c r="IA17">
        <v>-2.7389999999999999</v>
      </c>
      <c r="IB17">
        <v>-2.9569999999999999</v>
      </c>
      <c r="IC17">
        <v>-0.30399999999999999</v>
      </c>
      <c r="ID17">
        <v>-3.0870000000000002</v>
      </c>
      <c r="IE17">
        <v>-2.1739999999999999</v>
      </c>
      <c r="IF17">
        <v>-3.5219999999999998</v>
      </c>
      <c r="IG17">
        <v>-12.612</v>
      </c>
      <c r="IH17">
        <v>-5.4749999999999996</v>
      </c>
      <c r="II17">
        <v>-0.10199999999999999</v>
      </c>
      <c r="IJ17">
        <v>-1.6519999999999999</v>
      </c>
      <c r="IK17">
        <v>-3.4780000000000002</v>
      </c>
      <c r="IL17">
        <v>-12.913</v>
      </c>
      <c r="IM17">
        <v>-10.826000000000001</v>
      </c>
      <c r="IN17">
        <v>-8.609</v>
      </c>
      <c r="IO17">
        <v>1.391</v>
      </c>
      <c r="IP17">
        <v>-6.5220000000000002</v>
      </c>
      <c r="IQ17">
        <v>0.69599999999999995</v>
      </c>
      <c r="IR17">
        <v>-38.478000000000002</v>
      </c>
      <c r="IS17">
        <v>-16.216999999999999</v>
      </c>
      <c r="IT17">
        <v>-3.6520000000000001</v>
      </c>
      <c r="IU17">
        <v>9.1739999999999995</v>
      </c>
      <c r="IV17">
        <v>3.5649999999999999</v>
      </c>
      <c r="IW17">
        <v>-0.17399999999999999</v>
      </c>
      <c r="IX17">
        <v>3.5219999999999998</v>
      </c>
      <c r="IY17">
        <v>-3.4780000000000002</v>
      </c>
      <c r="IZ17">
        <v>2.7389999999999999</v>
      </c>
    </row>
    <row r="18" spans="1:260" x14ac:dyDescent="0.2">
      <c r="A18" t="s">
        <v>15</v>
      </c>
      <c r="B18" t="s">
        <v>292</v>
      </c>
      <c r="C18">
        <v>24</v>
      </c>
      <c r="D18">
        <v>32</v>
      </c>
      <c r="E18">
        <v>25.236999999999998</v>
      </c>
      <c r="F18">
        <v>91.450999999999993</v>
      </c>
      <c r="G18">
        <v>210.33799999999999</v>
      </c>
      <c r="H18">
        <v>1657.625</v>
      </c>
      <c r="I18">
        <v>1654.75</v>
      </c>
      <c r="J18">
        <v>13.75</v>
      </c>
      <c r="K18">
        <v>50.442</v>
      </c>
      <c r="L18">
        <v>231</v>
      </c>
      <c r="M18">
        <v>159.958</v>
      </c>
      <c r="N18">
        <v>390.95800000000003</v>
      </c>
      <c r="O18">
        <v>72.525000000000006</v>
      </c>
      <c r="P18">
        <v>65.566000000000003</v>
      </c>
      <c r="Q18">
        <v>82.573999999999998</v>
      </c>
      <c r="R18">
        <v>59.085999999999999</v>
      </c>
      <c r="S18">
        <v>6.3570000000000002</v>
      </c>
      <c r="T18">
        <v>52.167000000000002</v>
      </c>
      <c r="U18">
        <v>39.917000000000002</v>
      </c>
      <c r="V18">
        <v>78.013000000000005</v>
      </c>
      <c r="W18">
        <v>5959.2920000000004</v>
      </c>
      <c r="X18">
        <v>15.243</v>
      </c>
      <c r="Y18">
        <v>60.5</v>
      </c>
      <c r="Z18">
        <v>6.4619999999999997</v>
      </c>
      <c r="AA18">
        <v>72.875</v>
      </c>
      <c r="AB18">
        <v>5.3650000000000002</v>
      </c>
      <c r="AC18">
        <v>-1.1910000000000001</v>
      </c>
      <c r="AD18">
        <v>-0.13300000000000001</v>
      </c>
      <c r="AE18">
        <v>139.875</v>
      </c>
      <c r="AF18">
        <v>243.167</v>
      </c>
      <c r="AG18">
        <v>383.04199999999997</v>
      </c>
      <c r="AH18">
        <v>36.517000000000003</v>
      </c>
      <c r="AI18">
        <v>72.875</v>
      </c>
      <c r="AJ18">
        <v>96.042000000000002</v>
      </c>
      <c r="AK18">
        <v>16.625</v>
      </c>
      <c r="AL18">
        <v>29.75</v>
      </c>
      <c r="AM18">
        <v>66.292000000000002</v>
      </c>
      <c r="AN18">
        <v>91.707999999999998</v>
      </c>
      <c r="AO18">
        <v>65.417000000000002</v>
      </c>
      <c r="AP18">
        <v>8.125</v>
      </c>
      <c r="AQ18">
        <v>26.875</v>
      </c>
      <c r="AR18">
        <v>127.833</v>
      </c>
      <c r="AS18">
        <v>10.958</v>
      </c>
      <c r="AT18">
        <v>22.792000000000002</v>
      </c>
      <c r="AU18">
        <v>33.75</v>
      </c>
      <c r="AV18">
        <v>38.875</v>
      </c>
      <c r="AW18">
        <v>72.239999999999995</v>
      </c>
      <c r="AX18">
        <v>103.125</v>
      </c>
      <c r="AY18">
        <v>10.625</v>
      </c>
      <c r="AZ18">
        <v>11.042</v>
      </c>
      <c r="BA18">
        <v>21.166</v>
      </c>
      <c r="BB18">
        <v>17.582999999999998</v>
      </c>
      <c r="BC18">
        <v>6.9169999999999998</v>
      </c>
      <c r="BD18">
        <v>25</v>
      </c>
      <c r="BE18">
        <v>7.2919999999999998</v>
      </c>
      <c r="BF18">
        <v>11.292</v>
      </c>
      <c r="BG18">
        <v>9.4169999999999998</v>
      </c>
      <c r="BH18">
        <v>2.25</v>
      </c>
      <c r="BI18">
        <v>23.625</v>
      </c>
      <c r="BJ18">
        <v>7.5419999999999998</v>
      </c>
      <c r="BK18">
        <v>47.795000000000002</v>
      </c>
      <c r="BL18">
        <v>21.645</v>
      </c>
      <c r="BM18">
        <v>39.695999999999998</v>
      </c>
      <c r="BN18">
        <v>45.287999999999997</v>
      </c>
      <c r="BO18">
        <v>20.417000000000002</v>
      </c>
      <c r="BP18">
        <v>13.083</v>
      </c>
      <c r="BQ18">
        <v>25.478000000000002</v>
      </c>
      <c r="BR18">
        <v>79.057000000000002</v>
      </c>
      <c r="BS18">
        <v>-4.141</v>
      </c>
      <c r="BT18">
        <v>3.3460000000000001</v>
      </c>
      <c r="BU18">
        <v>-0.17499999999999999</v>
      </c>
      <c r="BV18">
        <v>3.6859999999999999</v>
      </c>
      <c r="BW18">
        <v>-0.21</v>
      </c>
      <c r="BX18">
        <v>2.9340000000000002</v>
      </c>
      <c r="BY18">
        <v>-0.13300000000000001</v>
      </c>
      <c r="BZ18">
        <v>3.125</v>
      </c>
      <c r="CA18">
        <v>26.792000000000002</v>
      </c>
      <c r="CB18">
        <v>47.25</v>
      </c>
      <c r="CC18">
        <v>28.832999999999998</v>
      </c>
      <c r="CD18">
        <v>38.292000000000002</v>
      </c>
      <c r="CE18">
        <v>10.042</v>
      </c>
      <c r="CF18">
        <v>17.687999999999999</v>
      </c>
      <c r="CG18">
        <v>24.263999999999999</v>
      </c>
      <c r="CH18">
        <v>8.3330000000000002</v>
      </c>
      <c r="CI18">
        <v>32.432000000000002</v>
      </c>
      <c r="CJ18">
        <v>10.706</v>
      </c>
      <c r="CK18">
        <v>13.542</v>
      </c>
      <c r="CL18">
        <v>23.385000000000002</v>
      </c>
      <c r="CM18">
        <v>63.457999999999998</v>
      </c>
      <c r="CN18">
        <v>10.25</v>
      </c>
      <c r="CO18">
        <v>313.75</v>
      </c>
      <c r="CP18">
        <v>144.708</v>
      </c>
      <c r="CQ18">
        <v>30.5</v>
      </c>
      <c r="CR18">
        <v>88.792000000000002</v>
      </c>
      <c r="CS18">
        <v>31.625</v>
      </c>
      <c r="CT18">
        <v>35.616999999999997</v>
      </c>
      <c r="CU18">
        <v>9</v>
      </c>
      <c r="CV18">
        <v>28.457999999999998</v>
      </c>
      <c r="CW18">
        <v>3.25</v>
      </c>
      <c r="CX18">
        <v>18.832999999999998</v>
      </c>
      <c r="CY18">
        <v>15.583</v>
      </c>
      <c r="CZ18">
        <v>3.25</v>
      </c>
      <c r="DA18">
        <v>10.292</v>
      </c>
      <c r="DB18">
        <v>84.614999999999995</v>
      </c>
      <c r="DC18">
        <v>5.75</v>
      </c>
      <c r="DD18">
        <v>45.5</v>
      </c>
      <c r="DE18">
        <v>70.042000000000002</v>
      </c>
      <c r="DF18">
        <v>207.62100000000001</v>
      </c>
      <c r="DG18">
        <v>1642.25</v>
      </c>
      <c r="DH18">
        <v>1600.5830000000001</v>
      </c>
      <c r="DI18">
        <v>16.25</v>
      </c>
      <c r="DJ18">
        <v>221.292</v>
      </c>
      <c r="DK18">
        <v>156.5</v>
      </c>
      <c r="DL18">
        <v>377.79199999999997</v>
      </c>
      <c r="DM18">
        <v>73.905000000000001</v>
      </c>
      <c r="DN18">
        <v>67.406999999999996</v>
      </c>
      <c r="DO18">
        <v>83.093999999999994</v>
      </c>
      <c r="DP18">
        <v>5.9530000000000003</v>
      </c>
      <c r="DQ18">
        <v>51.167000000000002</v>
      </c>
      <c r="DR18">
        <v>40.125</v>
      </c>
      <c r="DS18">
        <v>76.917000000000002</v>
      </c>
      <c r="DT18">
        <v>5804.75</v>
      </c>
      <c r="DU18">
        <v>15.365</v>
      </c>
      <c r="DV18">
        <v>59.457999999999998</v>
      </c>
      <c r="DW18">
        <v>6.3540000000000001</v>
      </c>
      <c r="DX18">
        <v>72.667000000000002</v>
      </c>
      <c r="DY18">
        <v>5.1989999999999998</v>
      </c>
      <c r="DZ18">
        <v>-1.966</v>
      </c>
      <c r="EA18">
        <v>-0.54400000000000004</v>
      </c>
      <c r="EB18">
        <v>136.958</v>
      </c>
      <c r="EC18">
        <v>238.708</v>
      </c>
      <c r="ED18">
        <v>375.66699999999997</v>
      </c>
      <c r="EE18">
        <v>36.457000000000001</v>
      </c>
      <c r="EF18">
        <v>72.875</v>
      </c>
      <c r="EG18">
        <v>93.707999999999998</v>
      </c>
      <c r="EH18">
        <v>15.125</v>
      </c>
      <c r="EI18">
        <v>28.25</v>
      </c>
      <c r="EJ18">
        <v>65.417000000000002</v>
      </c>
      <c r="EK18">
        <v>88.667000000000002</v>
      </c>
      <c r="EL18">
        <v>64.542000000000002</v>
      </c>
      <c r="EM18">
        <v>10.583</v>
      </c>
      <c r="EN18">
        <v>24.667000000000002</v>
      </c>
      <c r="EO18">
        <v>125.292</v>
      </c>
      <c r="EP18">
        <v>10.375</v>
      </c>
      <c r="EQ18">
        <v>25.707999999999998</v>
      </c>
      <c r="ER18">
        <v>36.082999999999998</v>
      </c>
      <c r="ES18">
        <v>38.042000000000002</v>
      </c>
      <c r="ET18">
        <v>76.231999999999999</v>
      </c>
      <c r="EU18">
        <v>102.917</v>
      </c>
      <c r="EV18">
        <v>11.417</v>
      </c>
      <c r="EW18">
        <v>11.083</v>
      </c>
      <c r="EX18">
        <v>21.661000000000001</v>
      </c>
      <c r="EY18">
        <v>18.957999999999998</v>
      </c>
      <c r="EZ18">
        <v>6.1669999999999998</v>
      </c>
      <c r="FA18">
        <v>10.417</v>
      </c>
      <c r="FB18">
        <v>10.333</v>
      </c>
      <c r="FC18">
        <v>2.0830000000000002</v>
      </c>
      <c r="FD18">
        <v>23.542000000000002</v>
      </c>
      <c r="FE18">
        <v>7.4169999999999998</v>
      </c>
      <c r="FF18">
        <v>44.247999999999998</v>
      </c>
      <c r="FG18">
        <v>20.358000000000001</v>
      </c>
      <c r="FH18">
        <v>40.554000000000002</v>
      </c>
      <c r="FI18">
        <v>46.01</v>
      </c>
      <c r="FJ18">
        <v>20.582999999999998</v>
      </c>
      <c r="FK18">
        <v>73.599999999999994</v>
      </c>
      <c r="FL18">
        <v>-2.85</v>
      </c>
      <c r="FM18">
        <v>3.1259999999999999</v>
      </c>
      <c r="FN18">
        <v>-0.121</v>
      </c>
      <c r="FO18">
        <v>3.4449999999999998</v>
      </c>
      <c r="FP18">
        <v>-0.20399999999999999</v>
      </c>
      <c r="FQ18">
        <v>2.8</v>
      </c>
      <c r="FR18">
        <v>-3.5999999999999997E-2</v>
      </c>
      <c r="FS18">
        <v>2.1669999999999998</v>
      </c>
      <c r="FT18">
        <v>28.417000000000002</v>
      </c>
      <c r="FU18">
        <v>42.25</v>
      </c>
      <c r="FV18">
        <v>27.125</v>
      </c>
      <c r="FW18">
        <v>38.25</v>
      </c>
      <c r="FX18">
        <v>7.4580000000000002</v>
      </c>
      <c r="FY18">
        <v>17.879000000000001</v>
      </c>
      <c r="FZ18">
        <v>19.72</v>
      </c>
      <c r="GA18">
        <v>6.5259999999999998</v>
      </c>
      <c r="GB18">
        <v>28.571000000000002</v>
      </c>
      <c r="GC18">
        <v>10.215</v>
      </c>
      <c r="GD18">
        <v>61.5</v>
      </c>
      <c r="GE18">
        <v>10.625</v>
      </c>
      <c r="GF18">
        <v>313.08300000000003</v>
      </c>
      <c r="GG18">
        <v>148.5</v>
      </c>
      <c r="GH18">
        <v>33.75</v>
      </c>
      <c r="GI18">
        <v>39.125</v>
      </c>
      <c r="GJ18">
        <v>43.94</v>
      </c>
      <c r="GK18">
        <v>11.667</v>
      </c>
      <c r="GL18">
        <v>29.818999999999999</v>
      </c>
      <c r="GM18">
        <v>3.5419999999999998</v>
      </c>
      <c r="GN18">
        <v>9.1669999999999998</v>
      </c>
      <c r="GO18">
        <v>81.364000000000004</v>
      </c>
      <c r="GP18">
        <v>4.4580000000000002</v>
      </c>
      <c r="GQ18">
        <v>48</v>
      </c>
      <c r="GR18">
        <v>69.457999999999998</v>
      </c>
      <c r="GS18">
        <v>2.7170000000000001</v>
      </c>
      <c r="GT18">
        <v>15.375</v>
      </c>
      <c r="GU18">
        <v>54.167000000000002</v>
      </c>
      <c r="GV18">
        <v>-2.5</v>
      </c>
      <c r="GW18">
        <v>9.7080000000000002</v>
      </c>
      <c r="GX18">
        <v>3.4580000000000002</v>
      </c>
      <c r="GY18">
        <v>13.167</v>
      </c>
      <c r="GZ18">
        <v>1</v>
      </c>
      <c r="HA18">
        <v>154.542</v>
      </c>
      <c r="HB18">
        <v>1.042</v>
      </c>
      <c r="HC18">
        <v>0.20799999999999999</v>
      </c>
      <c r="HD18">
        <v>0.77500000000000002</v>
      </c>
      <c r="HE18">
        <v>0.41099999999999998</v>
      </c>
      <c r="HF18">
        <v>2.9169999999999998</v>
      </c>
      <c r="HG18">
        <v>4.4580000000000002</v>
      </c>
      <c r="HH18">
        <v>7.375</v>
      </c>
      <c r="HI18">
        <v>0</v>
      </c>
      <c r="HJ18">
        <v>2.3330000000000002</v>
      </c>
      <c r="HK18">
        <v>1.5</v>
      </c>
      <c r="HL18">
        <v>1.5</v>
      </c>
      <c r="HM18">
        <v>0.875</v>
      </c>
      <c r="HN18">
        <v>3.0419999999999998</v>
      </c>
      <c r="HO18">
        <v>0.875</v>
      </c>
      <c r="HP18">
        <v>-2.4580000000000002</v>
      </c>
      <c r="HQ18">
        <v>2.2080000000000002</v>
      </c>
      <c r="HR18">
        <v>2.5419999999999998</v>
      </c>
      <c r="HS18">
        <v>0.58299999999999996</v>
      </c>
      <c r="HT18">
        <v>-2.9169999999999998</v>
      </c>
      <c r="HU18">
        <v>-2.3330000000000002</v>
      </c>
      <c r="HV18">
        <v>0.83299999999999996</v>
      </c>
      <c r="HW18">
        <v>0.20799999999999999</v>
      </c>
      <c r="HX18">
        <v>-0.79200000000000004</v>
      </c>
      <c r="HY18">
        <v>-4.2000000000000003E-2</v>
      </c>
      <c r="HZ18">
        <v>-1.375</v>
      </c>
      <c r="IA18">
        <v>0.75</v>
      </c>
      <c r="IB18">
        <v>0.875</v>
      </c>
      <c r="IC18">
        <v>-0.91700000000000004</v>
      </c>
      <c r="ID18">
        <v>8.3000000000000004E-2</v>
      </c>
      <c r="IE18">
        <v>0.125</v>
      </c>
      <c r="IF18">
        <v>-0.16700000000000001</v>
      </c>
      <c r="IG18">
        <v>5.4569999999999999</v>
      </c>
      <c r="IH18">
        <v>-1.2909999999999999</v>
      </c>
      <c r="II18">
        <v>0.22</v>
      </c>
      <c r="IJ18">
        <v>0.95799999999999996</v>
      </c>
      <c r="IK18">
        <v>-1.625</v>
      </c>
      <c r="IL18">
        <v>5</v>
      </c>
      <c r="IM18">
        <v>1.708</v>
      </c>
      <c r="IN18">
        <v>4.2000000000000003E-2</v>
      </c>
      <c r="IO18">
        <v>2.5830000000000002</v>
      </c>
      <c r="IP18">
        <v>1.958</v>
      </c>
      <c r="IQ18">
        <v>-0.375</v>
      </c>
      <c r="IR18">
        <v>0.66700000000000004</v>
      </c>
      <c r="IS18">
        <v>-3.7919999999999998</v>
      </c>
      <c r="IT18">
        <v>-3.25</v>
      </c>
      <c r="IU18">
        <v>-7.5</v>
      </c>
      <c r="IV18">
        <v>-2.6669999999999998</v>
      </c>
      <c r="IW18">
        <v>-0.29199999999999998</v>
      </c>
      <c r="IX18">
        <v>1.292</v>
      </c>
      <c r="IY18">
        <v>-2.5</v>
      </c>
      <c r="IZ18">
        <v>0.58299999999999996</v>
      </c>
    </row>
    <row r="19" spans="1:260" x14ac:dyDescent="0.2">
      <c r="A19" t="s">
        <v>8</v>
      </c>
      <c r="B19" t="s">
        <v>285</v>
      </c>
      <c r="C19">
        <v>23</v>
      </c>
      <c r="D19">
        <v>36</v>
      </c>
      <c r="E19">
        <v>24.577000000000002</v>
      </c>
      <c r="F19">
        <v>75.453999999999994</v>
      </c>
      <c r="G19">
        <v>208.67400000000001</v>
      </c>
      <c r="H19">
        <v>1671.5219999999999</v>
      </c>
      <c r="I19">
        <v>1570.913</v>
      </c>
      <c r="J19">
        <v>14.522</v>
      </c>
      <c r="K19">
        <v>49.649000000000001</v>
      </c>
      <c r="L19">
        <v>209.60900000000001</v>
      </c>
      <c r="M19">
        <v>157.78299999999999</v>
      </c>
      <c r="N19">
        <v>367.39100000000002</v>
      </c>
      <c r="O19">
        <v>75.290000000000006</v>
      </c>
      <c r="P19">
        <v>68.823999999999998</v>
      </c>
      <c r="Q19">
        <v>83.88</v>
      </c>
      <c r="R19">
        <v>57.052999999999997</v>
      </c>
      <c r="S19">
        <v>6.0010000000000003</v>
      </c>
      <c r="T19">
        <v>50.347999999999999</v>
      </c>
      <c r="U19">
        <v>37.957000000000001</v>
      </c>
      <c r="V19">
        <v>74.807000000000002</v>
      </c>
      <c r="W19">
        <v>5626.174</v>
      </c>
      <c r="X19">
        <v>15.314</v>
      </c>
      <c r="Y19">
        <v>49.87</v>
      </c>
      <c r="Z19">
        <v>7.367</v>
      </c>
      <c r="AA19">
        <v>65.564999999999998</v>
      </c>
      <c r="AB19">
        <v>5.6029999999999998</v>
      </c>
      <c r="AC19">
        <v>-1.9530000000000001</v>
      </c>
      <c r="AD19">
        <v>-0.44900000000000001</v>
      </c>
      <c r="AE19">
        <v>132.08699999999999</v>
      </c>
      <c r="AF19">
        <v>229.91300000000001</v>
      </c>
      <c r="AG19">
        <v>362</v>
      </c>
      <c r="AH19">
        <v>36.488</v>
      </c>
      <c r="AI19">
        <v>66.435000000000002</v>
      </c>
      <c r="AJ19">
        <v>87.435000000000002</v>
      </c>
      <c r="AK19">
        <v>13.913</v>
      </c>
      <c r="AL19">
        <v>24.303999999999998</v>
      </c>
      <c r="AM19">
        <v>63.042999999999999</v>
      </c>
      <c r="AN19">
        <v>82.87</v>
      </c>
      <c r="AO19">
        <v>58.261000000000003</v>
      </c>
      <c r="AP19">
        <v>12.087</v>
      </c>
      <c r="AQ19">
        <v>23.783000000000001</v>
      </c>
      <c r="AR19">
        <v>129.21700000000001</v>
      </c>
      <c r="AS19">
        <v>11.739000000000001</v>
      </c>
      <c r="AT19">
        <v>25.434999999999999</v>
      </c>
      <c r="AU19">
        <v>37.173999999999999</v>
      </c>
      <c r="AV19">
        <v>39.783000000000001</v>
      </c>
      <c r="AW19">
        <v>75.191000000000003</v>
      </c>
      <c r="AX19">
        <v>92.87</v>
      </c>
      <c r="AY19">
        <v>10.739000000000001</v>
      </c>
      <c r="AZ19">
        <v>11.173999999999999</v>
      </c>
      <c r="BA19">
        <v>22.193000000000001</v>
      </c>
      <c r="BB19">
        <v>15.435</v>
      </c>
      <c r="BC19">
        <v>7.609</v>
      </c>
      <c r="BD19">
        <v>27</v>
      </c>
      <c r="BE19">
        <v>7.4349999999999996</v>
      </c>
      <c r="BF19">
        <v>11.782999999999999</v>
      </c>
      <c r="BG19">
        <v>9.0869999999999997</v>
      </c>
      <c r="BH19">
        <v>1.9570000000000001</v>
      </c>
      <c r="BI19">
        <v>23.739000000000001</v>
      </c>
      <c r="BJ19">
        <v>8.391</v>
      </c>
      <c r="BK19">
        <v>49.634</v>
      </c>
      <c r="BL19">
        <v>23.402000000000001</v>
      </c>
      <c r="BM19">
        <v>41.451000000000001</v>
      </c>
      <c r="BN19">
        <v>47.15</v>
      </c>
      <c r="BO19">
        <v>20.652000000000001</v>
      </c>
      <c r="BP19">
        <v>11.565</v>
      </c>
      <c r="BQ19">
        <v>23.308</v>
      </c>
      <c r="BR19">
        <v>78.867999999999995</v>
      </c>
      <c r="BS19">
        <v>-1.042</v>
      </c>
      <c r="BT19">
        <v>3.3220000000000001</v>
      </c>
      <c r="BU19">
        <v>-4.3999999999999997E-2</v>
      </c>
      <c r="BV19">
        <v>3.6240000000000001</v>
      </c>
      <c r="BW19">
        <v>0.11700000000000001</v>
      </c>
      <c r="BX19">
        <v>2.96</v>
      </c>
      <c r="BY19">
        <v>-0.23799999999999999</v>
      </c>
      <c r="BZ19">
        <v>2.6520000000000001</v>
      </c>
      <c r="CA19">
        <v>33.216999999999999</v>
      </c>
      <c r="CB19">
        <v>43.912999999999997</v>
      </c>
      <c r="CC19">
        <v>28.434999999999999</v>
      </c>
      <c r="CD19">
        <v>39.783000000000001</v>
      </c>
      <c r="CE19">
        <v>11.565</v>
      </c>
      <c r="CF19">
        <v>18.716000000000001</v>
      </c>
      <c r="CG19">
        <v>18.672999999999998</v>
      </c>
      <c r="CH19">
        <v>6.524</v>
      </c>
      <c r="CI19">
        <v>28.702000000000002</v>
      </c>
      <c r="CJ19">
        <v>10.391999999999999</v>
      </c>
      <c r="CK19">
        <v>13.217000000000001</v>
      </c>
      <c r="CL19">
        <v>23.684000000000001</v>
      </c>
      <c r="CM19">
        <v>63.347999999999999</v>
      </c>
      <c r="CN19">
        <v>10.435</v>
      </c>
      <c r="CO19">
        <v>295.26100000000002</v>
      </c>
      <c r="CP19">
        <v>138.87</v>
      </c>
      <c r="CQ19">
        <v>31.260999999999999</v>
      </c>
      <c r="CR19">
        <v>96.391000000000005</v>
      </c>
      <c r="CS19">
        <v>46.087000000000003</v>
      </c>
      <c r="CT19">
        <v>47.811999999999998</v>
      </c>
      <c r="CU19">
        <v>13.173999999999999</v>
      </c>
      <c r="CV19">
        <v>28.585000000000001</v>
      </c>
      <c r="CW19">
        <v>1.913</v>
      </c>
      <c r="CX19">
        <v>19.521999999999998</v>
      </c>
      <c r="CY19">
        <v>16.347999999999999</v>
      </c>
      <c r="CZ19">
        <v>3.1739999999999999</v>
      </c>
      <c r="DA19">
        <v>9.609</v>
      </c>
      <c r="DB19">
        <v>86.424999999999997</v>
      </c>
      <c r="DC19">
        <v>3.4780000000000002</v>
      </c>
      <c r="DD19">
        <v>42.87</v>
      </c>
      <c r="DE19">
        <v>72.825999999999993</v>
      </c>
      <c r="DF19">
        <v>207.89599999999999</v>
      </c>
      <c r="DG19">
        <v>1628.2170000000001</v>
      </c>
      <c r="DH19">
        <v>1516.7829999999999</v>
      </c>
      <c r="DI19">
        <v>15.478</v>
      </c>
      <c r="DJ19">
        <v>210.52199999999999</v>
      </c>
      <c r="DK19">
        <v>145.04300000000001</v>
      </c>
      <c r="DL19">
        <v>355.565</v>
      </c>
      <c r="DM19">
        <v>73.183999999999997</v>
      </c>
      <c r="DN19">
        <v>66.605000000000004</v>
      </c>
      <c r="DO19">
        <v>82.733999999999995</v>
      </c>
      <c r="DP19">
        <v>5.6130000000000004</v>
      </c>
      <c r="DQ19">
        <v>50.738999999999997</v>
      </c>
      <c r="DR19">
        <v>37.826000000000001</v>
      </c>
      <c r="DS19">
        <v>75.13</v>
      </c>
      <c r="DT19">
        <v>5650.2169999999996</v>
      </c>
      <c r="DU19">
        <v>15.891</v>
      </c>
      <c r="DV19">
        <v>56.304000000000002</v>
      </c>
      <c r="DW19">
        <v>6.3150000000000004</v>
      </c>
      <c r="DX19">
        <v>66.304000000000002</v>
      </c>
      <c r="DY19">
        <v>5.3630000000000004</v>
      </c>
      <c r="DZ19">
        <v>0.42899999999999999</v>
      </c>
      <c r="EA19">
        <v>-9.2999999999999999E-2</v>
      </c>
      <c r="EB19">
        <v>136</v>
      </c>
      <c r="EC19">
        <v>215.82599999999999</v>
      </c>
      <c r="ED19">
        <v>351.82600000000002</v>
      </c>
      <c r="EE19">
        <v>38.655000000000001</v>
      </c>
      <c r="EF19">
        <v>65.522000000000006</v>
      </c>
      <c r="EG19">
        <v>93.783000000000001</v>
      </c>
      <c r="EH19">
        <v>15.522</v>
      </c>
      <c r="EI19">
        <v>27.347999999999999</v>
      </c>
      <c r="EJ19">
        <v>66.477999999999994</v>
      </c>
      <c r="EK19">
        <v>84.783000000000001</v>
      </c>
      <c r="EL19">
        <v>60.521999999999998</v>
      </c>
      <c r="EM19">
        <v>9.5649999999999995</v>
      </c>
      <c r="EN19">
        <v>24.390999999999998</v>
      </c>
      <c r="EO19">
        <v>117.217</v>
      </c>
      <c r="EP19">
        <v>11.478</v>
      </c>
      <c r="EQ19">
        <v>26.521999999999998</v>
      </c>
      <c r="ER19">
        <v>38</v>
      </c>
      <c r="ES19">
        <v>42.609000000000002</v>
      </c>
      <c r="ET19">
        <v>75.713999999999999</v>
      </c>
      <c r="EU19">
        <v>91.825999999999993</v>
      </c>
      <c r="EV19">
        <v>11.304</v>
      </c>
      <c r="EW19">
        <v>11.739000000000001</v>
      </c>
      <c r="EX19">
        <v>23.135999999999999</v>
      </c>
      <c r="EY19">
        <v>15.522</v>
      </c>
      <c r="EZ19">
        <v>6.4349999999999996</v>
      </c>
      <c r="FA19">
        <v>12.13</v>
      </c>
      <c r="FB19">
        <v>9.7390000000000008</v>
      </c>
      <c r="FC19">
        <v>1.9570000000000001</v>
      </c>
      <c r="FD19">
        <v>24.609000000000002</v>
      </c>
      <c r="FE19">
        <v>8.391</v>
      </c>
      <c r="FF19">
        <v>49.292999999999999</v>
      </c>
      <c r="FG19">
        <v>23.907</v>
      </c>
      <c r="FH19">
        <v>43.101999999999997</v>
      </c>
      <c r="FI19">
        <v>48.5</v>
      </c>
      <c r="FJ19">
        <v>21.478000000000002</v>
      </c>
      <c r="FK19">
        <v>78.936999999999998</v>
      </c>
      <c r="FL19">
        <v>1.6279999999999999</v>
      </c>
      <c r="FM19">
        <v>3.2080000000000002</v>
      </c>
      <c r="FN19">
        <v>6.6000000000000003E-2</v>
      </c>
      <c r="FO19">
        <v>3.5430000000000001</v>
      </c>
      <c r="FP19">
        <v>0.09</v>
      </c>
      <c r="FQ19">
        <v>2.802</v>
      </c>
      <c r="FR19">
        <v>3.7999999999999999E-2</v>
      </c>
      <c r="FS19">
        <v>2.0870000000000002</v>
      </c>
      <c r="FT19">
        <v>29.652000000000001</v>
      </c>
      <c r="FU19">
        <v>50.783000000000001</v>
      </c>
      <c r="FV19">
        <v>27.696000000000002</v>
      </c>
      <c r="FW19">
        <v>46.564999999999998</v>
      </c>
      <c r="FX19">
        <v>8.2609999999999992</v>
      </c>
      <c r="FY19">
        <v>19.495000000000001</v>
      </c>
      <c r="FZ19">
        <v>22.623999999999999</v>
      </c>
      <c r="GA19">
        <v>9.173</v>
      </c>
      <c r="GB19">
        <v>28.952999999999999</v>
      </c>
      <c r="GC19">
        <v>11.49</v>
      </c>
      <c r="GD19">
        <v>61.216999999999999</v>
      </c>
      <c r="GE19">
        <v>11.478</v>
      </c>
      <c r="GF19">
        <v>297.95699999999999</v>
      </c>
      <c r="GG19">
        <v>142.65199999999999</v>
      </c>
      <c r="GH19">
        <v>31</v>
      </c>
      <c r="GI19">
        <v>36.304000000000002</v>
      </c>
      <c r="GJ19">
        <v>37.630000000000003</v>
      </c>
      <c r="GK19">
        <v>10.217000000000001</v>
      </c>
      <c r="GL19">
        <v>28.143999999999998</v>
      </c>
      <c r="GM19">
        <v>2.4780000000000002</v>
      </c>
      <c r="GN19">
        <v>8.9570000000000007</v>
      </c>
      <c r="GO19">
        <v>85.436999999999998</v>
      </c>
      <c r="GP19">
        <v>6.0430000000000001</v>
      </c>
      <c r="GQ19">
        <v>44.521999999999998</v>
      </c>
      <c r="GR19">
        <v>69.695999999999998</v>
      </c>
      <c r="GS19">
        <v>0.77800000000000002</v>
      </c>
      <c r="GT19">
        <v>43.304000000000002</v>
      </c>
      <c r="GU19">
        <v>54.13</v>
      </c>
      <c r="GV19">
        <v>-0.95699999999999996</v>
      </c>
      <c r="GW19">
        <v>-0.91300000000000003</v>
      </c>
      <c r="GX19">
        <v>12.739000000000001</v>
      </c>
      <c r="GY19">
        <v>11.826000000000001</v>
      </c>
      <c r="GZ19">
        <v>-0.39100000000000001</v>
      </c>
      <c r="HA19">
        <v>-24.042999999999999</v>
      </c>
      <c r="HB19">
        <v>-6.4349999999999996</v>
      </c>
      <c r="HC19">
        <v>-0.73899999999999999</v>
      </c>
      <c r="HD19">
        <v>-2.3820000000000001</v>
      </c>
      <c r="HE19">
        <v>-0.35599999999999998</v>
      </c>
      <c r="HF19">
        <v>-3.9129999999999998</v>
      </c>
      <c r="HG19">
        <v>14.087</v>
      </c>
      <c r="HH19">
        <v>10.173999999999999</v>
      </c>
      <c r="HI19">
        <v>0.91300000000000003</v>
      </c>
      <c r="HJ19">
        <v>-6.3479999999999999</v>
      </c>
      <c r="HK19">
        <v>-1.609</v>
      </c>
      <c r="HL19">
        <v>-3.0430000000000001</v>
      </c>
      <c r="HM19">
        <v>-3.4350000000000001</v>
      </c>
      <c r="HN19">
        <v>-1.913</v>
      </c>
      <c r="HO19">
        <v>-2.2610000000000001</v>
      </c>
      <c r="HP19">
        <v>2.5219999999999998</v>
      </c>
      <c r="HQ19">
        <v>-0.60899999999999999</v>
      </c>
      <c r="HR19">
        <v>12</v>
      </c>
      <c r="HS19">
        <v>0.26100000000000001</v>
      </c>
      <c r="HT19">
        <v>-1.087</v>
      </c>
      <c r="HU19">
        <v>-0.82599999999999996</v>
      </c>
      <c r="HV19">
        <v>-2.8260000000000001</v>
      </c>
      <c r="HW19">
        <v>1.0429999999999999</v>
      </c>
      <c r="HX19">
        <v>-0.56499999999999995</v>
      </c>
      <c r="HY19">
        <v>-0.56499999999999995</v>
      </c>
      <c r="HZ19">
        <v>-8.6999999999999994E-2</v>
      </c>
      <c r="IA19">
        <v>1.1739999999999999</v>
      </c>
      <c r="IB19">
        <v>-0.34799999999999998</v>
      </c>
      <c r="IC19">
        <v>-0.65200000000000002</v>
      </c>
      <c r="ID19">
        <v>-0.87</v>
      </c>
      <c r="IE19">
        <v>0</v>
      </c>
      <c r="IF19">
        <v>-0.82599999999999996</v>
      </c>
      <c r="IG19">
        <v>-6.9000000000000006E-2</v>
      </c>
      <c r="IH19">
        <v>-2.67</v>
      </c>
      <c r="II19">
        <v>0.115</v>
      </c>
      <c r="IJ19">
        <v>0.56499999999999995</v>
      </c>
      <c r="IK19">
        <v>3.5649999999999999</v>
      </c>
      <c r="IL19">
        <v>-6.87</v>
      </c>
      <c r="IM19">
        <v>0.73899999999999999</v>
      </c>
      <c r="IN19">
        <v>-6.7830000000000004</v>
      </c>
      <c r="IO19">
        <v>3.3039999999999998</v>
      </c>
      <c r="IP19">
        <v>2.13</v>
      </c>
      <c r="IQ19">
        <v>-1.0429999999999999</v>
      </c>
      <c r="IR19">
        <v>-2.6960000000000002</v>
      </c>
      <c r="IS19">
        <v>-3.7829999999999999</v>
      </c>
      <c r="IT19">
        <v>0.26100000000000001</v>
      </c>
      <c r="IU19">
        <v>9.7829999999999995</v>
      </c>
      <c r="IV19">
        <v>2.9569999999999999</v>
      </c>
      <c r="IW19">
        <v>-0.56499999999999995</v>
      </c>
      <c r="IX19">
        <v>-2.5649999999999999</v>
      </c>
      <c r="IY19">
        <v>-1.6519999999999999</v>
      </c>
      <c r="IZ19">
        <v>3.13</v>
      </c>
    </row>
    <row r="20" spans="1:260" x14ac:dyDescent="0.2">
      <c r="A20" t="s">
        <v>296</v>
      </c>
      <c r="B20" t="s">
        <v>297</v>
      </c>
      <c r="C20">
        <v>216</v>
      </c>
      <c r="D20">
        <v>36.832999999999998</v>
      </c>
      <c r="E20">
        <v>25.692</v>
      </c>
      <c r="F20">
        <v>99.713999999999999</v>
      </c>
      <c r="G20">
        <v>208.476</v>
      </c>
      <c r="H20">
        <v>1649.981</v>
      </c>
      <c r="I20">
        <v>1540.2380000000001</v>
      </c>
      <c r="J20">
        <v>15.035</v>
      </c>
      <c r="K20">
        <v>50</v>
      </c>
      <c r="L20">
        <v>214.29599999999999</v>
      </c>
      <c r="M20">
        <v>148.19200000000001</v>
      </c>
      <c r="N20">
        <v>362.488</v>
      </c>
      <c r="O20">
        <v>72.676000000000002</v>
      </c>
      <c r="P20">
        <v>66.05</v>
      </c>
      <c r="Q20">
        <v>82.257999999999996</v>
      </c>
      <c r="R20">
        <v>59.118000000000002</v>
      </c>
      <c r="S20">
        <v>5.923</v>
      </c>
      <c r="T20">
        <v>52.744999999999997</v>
      </c>
      <c r="U20">
        <v>39.877000000000002</v>
      </c>
      <c r="V20">
        <v>75.602999999999994</v>
      </c>
      <c r="W20">
        <v>5882.9650000000001</v>
      </c>
      <c r="X20">
        <v>16.228999999999999</v>
      </c>
      <c r="Y20">
        <v>57.781999999999996</v>
      </c>
      <c r="Z20">
        <v>6.2729999999999997</v>
      </c>
      <c r="AA20">
        <v>68.986000000000004</v>
      </c>
      <c r="AB20">
        <v>5.2549999999999999</v>
      </c>
      <c r="AC20">
        <v>1.2E-2</v>
      </c>
      <c r="AD20">
        <v>-0.64100000000000001</v>
      </c>
      <c r="AE20">
        <v>136.185</v>
      </c>
      <c r="AF20">
        <v>219.22900000000001</v>
      </c>
      <c r="AG20">
        <v>355.41399999999999</v>
      </c>
      <c r="AH20">
        <v>38.317</v>
      </c>
      <c r="AI20">
        <v>69.137</v>
      </c>
      <c r="AJ20">
        <v>93.021000000000001</v>
      </c>
      <c r="AK20">
        <v>15.595000000000001</v>
      </c>
      <c r="AL20">
        <v>27.838000000000001</v>
      </c>
      <c r="AM20">
        <v>65.168999999999997</v>
      </c>
      <c r="AN20">
        <v>86.082999999999998</v>
      </c>
      <c r="AO20">
        <v>61.792000000000002</v>
      </c>
      <c r="AP20">
        <v>9.9280000000000008</v>
      </c>
      <c r="AQ20">
        <v>24.451000000000001</v>
      </c>
      <c r="AR20">
        <v>118.38200000000001</v>
      </c>
      <c r="AS20">
        <v>11.882</v>
      </c>
      <c r="AT20">
        <v>25.271000000000001</v>
      </c>
      <c r="AU20">
        <v>37.152999999999999</v>
      </c>
      <c r="AV20">
        <v>40.726999999999997</v>
      </c>
      <c r="AW20">
        <v>75.081999999999994</v>
      </c>
      <c r="AX20">
        <v>90.730999999999995</v>
      </c>
      <c r="AY20">
        <v>10.535</v>
      </c>
      <c r="AZ20">
        <v>11.954000000000001</v>
      </c>
      <c r="BA20">
        <v>22.663</v>
      </c>
      <c r="BB20">
        <v>16.350000000000001</v>
      </c>
      <c r="BC20">
        <v>6.5069999999999997</v>
      </c>
      <c r="BD20">
        <v>27.556000000000001</v>
      </c>
      <c r="BE20">
        <v>7.5439999999999996</v>
      </c>
      <c r="BF20">
        <v>12.106</v>
      </c>
      <c r="BG20">
        <v>10.728999999999999</v>
      </c>
      <c r="BH20">
        <v>2.262</v>
      </c>
      <c r="BI20">
        <v>25.206</v>
      </c>
      <c r="BJ20">
        <v>8.6180000000000003</v>
      </c>
      <c r="BK20">
        <v>48.03</v>
      </c>
      <c r="BL20">
        <v>22.952999999999999</v>
      </c>
      <c r="BM20">
        <v>43.293999999999997</v>
      </c>
      <c r="BN20">
        <v>47.787999999999997</v>
      </c>
      <c r="BO20">
        <v>22.579000000000001</v>
      </c>
      <c r="BP20">
        <v>13.137</v>
      </c>
      <c r="BQ20">
        <v>24.827999999999999</v>
      </c>
      <c r="BR20">
        <v>81.37</v>
      </c>
      <c r="BS20">
        <v>-0.27800000000000002</v>
      </c>
      <c r="BT20">
        <v>3.2280000000000002</v>
      </c>
      <c r="BU20">
        <v>-1.0999999999999999E-2</v>
      </c>
      <c r="BV20">
        <v>3.5289999999999999</v>
      </c>
      <c r="BW20">
        <v>5.0000000000000001E-3</v>
      </c>
      <c r="BX20">
        <v>2.875</v>
      </c>
      <c r="BY20">
        <v>-0.03</v>
      </c>
      <c r="BZ20">
        <v>3.3660000000000001</v>
      </c>
      <c r="CA20">
        <v>32.457999999999998</v>
      </c>
      <c r="CB20">
        <v>47.543999999999997</v>
      </c>
      <c r="CC20">
        <v>31.097000000000001</v>
      </c>
      <c r="CD20">
        <v>41.542000000000002</v>
      </c>
      <c r="CE20">
        <v>10.728999999999999</v>
      </c>
      <c r="CF20">
        <v>19.702000000000002</v>
      </c>
      <c r="CG20">
        <v>21.045000000000002</v>
      </c>
      <c r="CH20">
        <v>8.8450000000000006</v>
      </c>
      <c r="CI20">
        <v>29.722000000000001</v>
      </c>
      <c r="CJ20">
        <v>11.920999999999999</v>
      </c>
      <c r="CK20">
        <v>13.137</v>
      </c>
      <c r="CL20">
        <v>24.827999999999999</v>
      </c>
      <c r="CM20">
        <v>61.201000000000001</v>
      </c>
      <c r="CN20">
        <v>10.798999999999999</v>
      </c>
      <c r="CO20">
        <v>299.61099999999999</v>
      </c>
      <c r="CP20">
        <v>141.73599999999999</v>
      </c>
      <c r="CQ20">
        <v>33.113</v>
      </c>
      <c r="CR20">
        <v>94.125</v>
      </c>
      <c r="CS20">
        <v>38.072000000000003</v>
      </c>
      <c r="CT20">
        <v>40.448</v>
      </c>
      <c r="CU20">
        <v>10.85</v>
      </c>
      <c r="CV20">
        <v>28.498000000000001</v>
      </c>
      <c r="CW20">
        <v>2.847</v>
      </c>
      <c r="CX20">
        <v>17.675999999999998</v>
      </c>
      <c r="CY20">
        <v>17.675999999999998</v>
      </c>
      <c r="CZ20">
        <v>0</v>
      </c>
      <c r="DA20">
        <v>10.523</v>
      </c>
      <c r="DB20">
        <v>86.427999999999997</v>
      </c>
      <c r="DC20">
        <v>5.4930000000000003</v>
      </c>
      <c r="DD20">
        <v>47.218000000000004</v>
      </c>
      <c r="DE20">
        <v>70.13</v>
      </c>
      <c r="DF20">
        <v>208.476</v>
      </c>
      <c r="DG20">
        <v>1649.981</v>
      </c>
      <c r="DH20">
        <v>1540.2380000000001</v>
      </c>
      <c r="DI20">
        <v>15.035</v>
      </c>
      <c r="DJ20">
        <v>214.29599999999999</v>
      </c>
      <c r="DK20">
        <v>148.19200000000001</v>
      </c>
      <c r="DL20">
        <v>362.488</v>
      </c>
      <c r="DM20">
        <v>72.676000000000002</v>
      </c>
      <c r="DN20">
        <v>66.05</v>
      </c>
      <c r="DO20">
        <v>82.257999999999996</v>
      </c>
      <c r="DP20">
        <v>5.923</v>
      </c>
      <c r="DQ20">
        <v>52.744999999999997</v>
      </c>
      <c r="DR20">
        <v>39.877000000000002</v>
      </c>
      <c r="DS20">
        <v>75.602999999999994</v>
      </c>
      <c r="DT20">
        <v>5882.9650000000001</v>
      </c>
      <c r="DU20">
        <v>16.228999999999999</v>
      </c>
      <c r="DV20">
        <v>57.781999999999996</v>
      </c>
      <c r="DW20">
        <v>6.2729999999999997</v>
      </c>
      <c r="DX20">
        <v>68.986000000000004</v>
      </c>
      <c r="DY20">
        <v>5.2549999999999999</v>
      </c>
      <c r="DZ20">
        <v>1.2E-2</v>
      </c>
      <c r="EA20">
        <v>-0.64100000000000001</v>
      </c>
      <c r="EB20">
        <v>136.185</v>
      </c>
      <c r="EC20">
        <v>219.22900000000001</v>
      </c>
      <c r="ED20">
        <v>355.41399999999999</v>
      </c>
      <c r="EE20">
        <v>38.317</v>
      </c>
      <c r="EF20">
        <v>69.137</v>
      </c>
      <c r="EG20">
        <v>93.021000000000001</v>
      </c>
      <c r="EH20">
        <v>15.595000000000001</v>
      </c>
      <c r="EI20">
        <v>27.838000000000001</v>
      </c>
      <c r="EJ20">
        <v>65.168999999999997</v>
      </c>
      <c r="EK20">
        <v>86.082999999999998</v>
      </c>
      <c r="EL20">
        <v>61.792000000000002</v>
      </c>
      <c r="EM20">
        <v>9.9280000000000008</v>
      </c>
      <c r="EN20">
        <v>24.451000000000001</v>
      </c>
      <c r="EO20">
        <v>118.38200000000001</v>
      </c>
      <c r="EP20">
        <v>11.882</v>
      </c>
      <c r="EQ20">
        <v>25.271000000000001</v>
      </c>
      <c r="ER20">
        <v>37.152999999999999</v>
      </c>
      <c r="ES20">
        <v>40.726999999999997</v>
      </c>
      <c r="ET20">
        <v>75.081999999999994</v>
      </c>
      <c r="EU20">
        <v>90.730999999999995</v>
      </c>
      <c r="EV20">
        <v>10.535</v>
      </c>
      <c r="EW20">
        <v>11.954000000000001</v>
      </c>
      <c r="EX20">
        <v>22.663</v>
      </c>
      <c r="EY20">
        <v>16.350000000000001</v>
      </c>
      <c r="EZ20">
        <v>6.5069999999999997</v>
      </c>
      <c r="FA20">
        <v>12.106</v>
      </c>
      <c r="FB20">
        <v>10.728999999999999</v>
      </c>
      <c r="FC20">
        <v>2.262</v>
      </c>
      <c r="FD20">
        <v>25.206</v>
      </c>
      <c r="FE20">
        <v>8.6180000000000003</v>
      </c>
      <c r="FF20">
        <v>48.03</v>
      </c>
      <c r="FG20">
        <v>22.952999999999999</v>
      </c>
      <c r="FH20">
        <v>43.293999999999997</v>
      </c>
      <c r="FI20">
        <v>47.787999999999997</v>
      </c>
      <c r="FJ20">
        <v>22.579000000000001</v>
      </c>
      <c r="FK20">
        <v>81.37</v>
      </c>
      <c r="FL20">
        <v>-0.27800000000000002</v>
      </c>
      <c r="FM20">
        <v>3.2280000000000002</v>
      </c>
      <c r="FN20">
        <v>-1.0999999999999999E-2</v>
      </c>
      <c r="FO20">
        <v>3.5289999999999999</v>
      </c>
      <c r="FP20">
        <v>5.0000000000000001E-3</v>
      </c>
      <c r="FQ20">
        <v>2.875</v>
      </c>
      <c r="FR20">
        <v>-0.03</v>
      </c>
      <c r="FS20">
        <v>3.3660000000000001</v>
      </c>
      <c r="FT20">
        <v>32.457999999999998</v>
      </c>
      <c r="FU20">
        <v>47.543999999999997</v>
      </c>
      <c r="FV20">
        <v>31.097000000000001</v>
      </c>
      <c r="FW20">
        <v>41.542000000000002</v>
      </c>
      <c r="FX20">
        <v>10.728999999999999</v>
      </c>
      <c r="FY20">
        <v>19.702000000000002</v>
      </c>
      <c r="FZ20">
        <v>21.045000000000002</v>
      </c>
      <c r="GA20">
        <v>8.8450000000000006</v>
      </c>
      <c r="GB20">
        <v>29.722000000000001</v>
      </c>
      <c r="GC20">
        <v>11.920999999999999</v>
      </c>
      <c r="GD20">
        <v>61.201000000000001</v>
      </c>
      <c r="GE20">
        <v>10.798999999999999</v>
      </c>
      <c r="GF20">
        <v>299.61099999999999</v>
      </c>
      <c r="GG20">
        <v>141.73599999999999</v>
      </c>
      <c r="GH20">
        <v>33.113</v>
      </c>
      <c r="GI20">
        <v>38.072000000000003</v>
      </c>
      <c r="GJ20">
        <v>40.448</v>
      </c>
      <c r="GK20">
        <v>10.85</v>
      </c>
      <c r="GL20">
        <v>28.498000000000001</v>
      </c>
      <c r="GM20">
        <v>2.847</v>
      </c>
      <c r="GN20">
        <v>10.523</v>
      </c>
      <c r="GO20">
        <v>86.427999999999997</v>
      </c>
      <c r="GP20">
        <v>5.4930000000000003</v>
      </c>
      <c r="GQ20">
        <v>47.218000000000004</v>
      </c>
      <c r="GR20">
        <v>70.13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24FE6-43F3-214C-A0E0-8E554A055FF6}">
  <dimension ref="A1:IZ20"/>
  <sheetViews>
    <sheetView workbookViewId="0">
      <selection activeCell="G25" sqref="G25"/>
    </sheetView>
  </sheetViews>
  <sheetFormatPr baseColWidth="10" defaultRowHeight="16" x14ac:dyDescent="0.2"/>
  <sheetData>
    <row r="1" spans="1:260" x14ac:dyDescent="0.2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  <c r="AQ1" t="s">
        <v>60</v>
      </c>
      <c r="AR1" t="s">
        <v>61</v>
      </c>
      <c r="AS1" t="s">
        <v>62</v>
      </c>
      <c r="AT1" t="s">
        <v>63</v>
      </c>
      <c r="AU1" t="s">
        <v>64</v>
      </c>
      <c r="AV1" t="s">
        <v>65</v>
      </c>
      <c r="AW1" t="s">
        <v>66</v>
      </c>
      <c r="AX1" t="s">
        <v>67</v>
      </c>
      <c r="AY1" t="s">
        <v>68</v>
      </c>
      <c r="AZ1" t="s">
        <v>69</v>
      </c>
      <c r="BA1" t="s">
        <v>70</v>
      </c>
      <c r="BB1" t="s">
        <v>71</v>
      </c>
      <c r="BC1" t="s">
        <v>72</v>
      </c>
      <c r="BD1" t="s">
        <v>73</v>
      </c>
      <c r="BE1" t="s">
        <v>74</v>
      </c>
      <c r="BF1" t="s">
        <v>75</v>
      </c>
      <c r="BG1" t="s">
        <v>76</v>
      </c>
      <c r="BH1" t="s">
        <v>77</v>
      </c>
      <c r="BI1" t="s">
        <v>78</v>
      </c>
      <c r="BJ1" t="s">
        <v>79</v>
      </c>
      <c r="BK1" t="s">
        <v>80</v>
      </c>
      <c r="BL1" t="s">
        <v>81</v>
      </c>
      <c r="BM1" t="s">
        <v>82</v>
      </c>
      <c r="BN1" t="s">
        <v>83</v>
      </c>
      <c r="BO1" t="s">
        <v>84</v>
      </c>
      <c r="BP1" t="s">
        <v>85</v>
      </c>
      <c r="BQ1" t="s">
        <v>86</v>
      </c>
      <c r="BR1" t="s">
        <v>87</v>
      </c>
      <c r="BS1" t="s">
        <v>88</v>
      </c>
      <c r="BT1" t="s">
        <v>89</v>
      </c>
      <c r="BU1" t="s">
        <v>90</v>
      </c>
      <c r="BV1" t="s">
        <v>91</v>
      </c>
      <c r="BW1" t="s">
        <v>92</v>
      </c>
      <c r="BX1" t="s">
        <v>93</v>
      </c>
      <c r="BY1" t="s">
        <v>94</v>
      </c>
      <c r="BZ1" t="s">
        <v>95</v>
      </c>
      <c r="CA1" t="s">
        <v>96</v>
      </c>
      <c r="CB1" t="s">
        <v>97</v>
      </c>
      <c r="CC1" t="s">
        <v>98</v>
      </c>
      <c r="CD1" t="s">
        <v>99</v>
      </c>
      <c r="CE1" t="s">
        <v>100</v>
      </c>
      <c r="CF1" t="s">
        <v>101</v>
      </c>
      <c r="CG1" t="s">
        <v>102</v>
      </c>
      <c r="CH1" t="s">
        <v>103</v>
      </c>
      <c r="CI1" t="s">
        <v>104</v>
      </c>
      <c r="CJ1" t="s">
        <v>105</v>
      </c>
      <c r="CK1" t="s">
        <v>106</v>
      </c>
      <c r="CL1" t="s">
        <v>107</v>
      </c>
      <c r="CM1" t="s">
        <v>108</v>
      </c>
      <c r="CN1" t="s">
        <v>109</v>
      </c>
      <c r="CO1" t="s">
        <v>110</v>
      </c>
      <c r="CP1" t="s">
        <v>111</v>
      </c>
      <c r="CQ1" t="s">
        <v>112</v>
      </c>
      <c r="CR1" t="s">
        <v>113</v>
      </c>
      <c r="CS1" t="s">
        <v>114</v>
      </c>
      <c r="CT1" t="s">
        <v>115</v>
      </c>
      <c r="CU1" t="s">
        <v>116</v>
      </c>
      <c r="CV1" t="s">
        <v>117</v>
      </c>
      <c r="CW1" t="s">
        <v>118</v>
      </c>
      <c r="CX1" t="s">
        <v>119</v>
      </c>
      <c r="CY1" t="s">
        <v>120</v>
      </c>
      <c r="CZ1" t="s">
        <v>121</v>
      </c>
      <c r="DA1" t="s">
        <v>122</v>
      </c>
      <c r="DB1" t="s">
        <v>123</v>
      </c>
      <c r="DC1" t="s">
        <v>124</v>
      </c>
      <c r="DD1" t="s">
        <v>125</v>
      </c>
      <c r="DE1" t="s">
        <v>126</v>
      </c>
      <c r="DF1" t="s">
        <v>127</v>
      </c>
      <c r="DG1" t="s">
        <v>128</v>
      </c>
      <c r="DH1" t="s">
        <v>129</v>
      </c>
      <c r="DI1" t="s">
        <v>130</v>
      </c>
      <c r="DJ1" t="s">
        <v>131</v>
      </c>
      <c r="DK1" t="s">
        <v>132</v>
      </c>
      <c r="DL1" t="s">
        <v>133</v>
      </c>
      <c r="DM1" t="s">
        <v>134</v>
      </c>
      <c r="DN1" t="s">
        <v>135</v>
      </c>
      <c r="DO1" t="s">
        <v>136</v>
      </c>
      <c r="DP1" t="s">
        <v>137</v>
      </c>
      <c r="DQ1" t="s">
        <v>138</v>
      </c>
      <c r="DR1" t="s">
        <v>139</v>
      </c>
      <c r="DS1" t="s">
        <v>140</v>
      </c>
      <c r="DT1" t="s">
        <v>141</v>
      </c>
      <c r="DU1" t="s">
        <v>142</v>
      </c>
      <c r="DV1" t="s">
        <v>143</v>
      </c>
      <c r="DW1" t="s">
        <v>144</v>
      </c>
      <c r="DX1" t="s">
        <v>145</v>
      </c>
      <c r="DY1" t="s">
        <v>146</v>
      </c>
      <c r="DZ1" t="s">
        <v>147</v>
      </c>
      <c r="EA1" t="s">
        <v>148</v>
      </c>
      <c r="EB1" t="s">
        <v>149</v>
      </c>
      <c r="EC1" t="s">
        <v>150</v>
      </c>
      <c r="ED1" t="s">
        <v>151</v>
      </c>
      <c r="EE1" t="s">
        <v>152</v>
      </c>
      <c r="EF1" t="s">
        <v>153</v>
      </c>
      <c r="EG1" t="s">
        <v>154</v>
      </c>
      <c r="EH1" t="s">
        <v>155</v>
      </c>
      <c r="EI1" t="s">
        <v>156</v>
      </c>
      <c r="EJ1" t="s">
        <v>157</v>
      </c>
      <c r="EK1" t="s">
        <v>158</v>
      </c>
      <c r="EL1" t="s">
        <v>159</v>
      </c>
      <c r="EM1" t="s">
        <v>160</v>
      </c>
      <c r="EN1" t="s">
        <v>161</v>
      </c>
      <c r="EO1" t="s">
        <v>162</v>
      </c>
      <c r="EP1" t="s">
        <v>163</v>
      </c>
      <c r="EQ1" t="s">
        <v>164</v>
      </c>
      <c r="ER1" t="s">
        <v>165</v>
      </c>
      <c r="ES1" t="s">
        <v>166</v>
      </c>
      <c r="ET1" t="s">
        <v>167</v>
      </c>
      <c r="EU1" t="s">
        <v>168</v>
      </c>
      <c r="EV1" t="s">
        <v>169</v>
      </c>
      <c r="EW1" t="s">
        <v>170</v>
      </c>
      <c r="EX1" t="s">
        <v>171</v>
      </c>
      <c r="EY1" t="s">
        <v>172</v>
      </c>
      <c r="EZ1" t="s">
        <v>173</v>
      </c>
      <c r="FA1" t="s">
        <v>174</v>
      </c>
      <c r="FB1" t="s">
        <v>175</v>
      </c>
      <c r="FC1" t="s">
        <v>176</v>
      </c>
      <c r="FD1" t="s">
        <v>177</v>
      </c>
      <c r="FE1" t="s">
        <v>178</v>
      </c>
      <c r="FF1" t="s">
        <v>179</v>
      </c>
      <c r="FG1" t="s">
        <v>180</v>
      </c>
      <c r="FH1" t="s">
        <v>181</v>
      </c>
      <c r="FI1" t="s">
        <v>182</v>
      </c>
      <c r="FJ1" t="s">
        <v>183</v>
      </c>
      <c r="FK1" t="s">
        <v>184</v>
      </c>
      <c r="FL1" t="s">
        <v>185</v>
      </c>
      <c r="FM1" t="s">
        <v>186</v>
      </c>
      <c r="FN1" t="s">
        <v>187</v>
      </c>
      <c r="FO1" t="s">
        <v>188</v>
      </c>
      <c r="FP1" t="s">
        <v>189</v>
      </c>
      <c r="FQ1" t="s">
        <v>190</v>
      </c>
      <c r="FR1" t="s">
        <v>191</v>
      </c>
      <c r="FS1" t="s">
        <v>192</v>
      </c>
      <c r="FT1" t="s">
        <v>193</v>
      </c>
      <c r="FU1" t="s">
        <v>194</v>
      </c>
      <c r="FV1" t="s">
        <v>195</v>
      </c>
      <c r="FW1" t="s">
        <v>196</v>
      </c>
      <c r="FX1" t="s">
        <v>197</v>
      </c>
      <c r="FY1" t="s">
        <v>198</v>
      </c>
      <c r="FZ1" t="s">
        <v>199</v>
      </c>
      <c r="GA1" t="s">
        <v>200</v>
      </c>
      <c r="GB1" t="s">
        <v>201</v>
      </c>
      <c r="GC1" t="s">
        <v>202</v>
      </c>
      <c r="GD1" t="s">
        <v>203</v>
      </c>
      <c r="GE1" t="s">
        <v>204</v>
      </c>
      <c r="GF1" t="s">
        <v>205</v>
      </c>
      <c r="GG1" t="s">
        <v>206</v>
      </c>
      <c r="GH1" t="s">
        <v>207</v>
      </c>
      <c r="GI1" t="s">
        <v>208</v>
      </c>
      <c r="GJ1" t="s">
        <v>209</v>
      </c>
      <c r="GK1" t="s">
        <v>210</v>
      </c>
      <c r="GL1" t="s">
        <v>211</v>
      </c>
      <c r="GM1" t="s">
        <v>212</v>
      </c>
      <c r="GN1" t="s">
        <v>213</v>
      </c>
      <c r="GO1" t="s">
        <v>214</v>
      </c>
      <c r="GP1" t="s">
        <v>215</v>
      </c>
      <c r="GQ1" t="s">
        <v>216</v>
      </c>
      <c r="GR1" t="s">
        <v>217</v>
      </c>
      <c r="GS1" t="s">
        <v>218</v>
      </c>
      <c r="GT1" t="s">
        <v>219</v>
      </c>
      <c r="GU1" t="s">
        <v>220</v>
      </c>
      <c r="GV1" t="s">
        <v>221</v>
      </c>
      <c r="GW1" t="s">
        <v>222</v>
      </c>
      <c r="GX1" t="s">
        <v>223</v>
      </c>
      <c r="GY1" t="s">
        <v>224</v>
      </c>
      <c r="GZ1" t="s">
        <v>225</v>
      </c>
      <c r="HA1" t="s">
        <v>226</v>
      </c>
      <c r="HB1" t="s">
        <v>227</v>
      </c>
      <c r="HC1" t="s">
        <v>228</v>
      </c>
      <c r="HD1" t="s">
        <v>229</v>
      </c>
      <c r="HE1" t="s">
        <v>230</v>
      </c>
      <c r="HF1" t="s">
        <v>231</v>
      </c>
      <c r="HG1" t="s">
        <v>232</v>
      </c>
      <c r="HH1" t="s">
        <v>233</v>
      </c>
      <c r="HI1" t="s">
        <v>234</v>
      </c>
      <c r="HJ1" t="s">
        <v>235</v>
      </c>
      <c r="HK1" t="s">
        <v>236</v>
      </c>
      <c r="HL1" t="s">
        <v>237</v>
      </c>
      <c r="HM1" t="s">
        <v>238</v>
      </c>
      <c r="HN1" t="s">
        <v>239</v>
      </c>
      <c r="HO1" t="s">
        <v>240</v>
      </c>
      <c r="HP1" t="s">
        <v>241</v>
      </c>
      <c r="HQ1" t="s">
        <v>242</v>
      </c>
      <c r="HR1" t="s">
        <v>243</v>
      </c>
      <c r="HS1" t="s">
        <v>244</v>
      </c>
      <c r="HT1" t="s">
        <v>245</v>
      </c>
      <c r="HU1" t="s">
        <v>246</v>
      </c>
      <c r="HV1" t="s">
        <v>247</v>
      </c>
      <c r="HW1" t="s">
        <v>248</v>
      </c>
      <c r="HX1" t="s">
        <v>249</v>
      </c>
      <c r="HY1" t="s">
        <v>250</v>
      </c>
      <c r="HZ1" t="s">
        <v>251</v>
      </c>
      <c r="IA1" t="s">
        <v>252</v>
      </c>
      <c r="IB1" t="s">
        <v>253</v>
      </c>
      <c r="IC1" t="s">
        <v>254</v>
      </c>
      <c r="ID1" t="s">
        <v>255</v>
      </c>
      <c r="IE1" t="s">
        <v>256</v>
      </c>
      <c r="IF1" t="s">
        <v>257</v>
      </c>
      <c r="IG1" t="s">
        <v>258</v>
      </c>
      <c r="IH1" t="s">
        <v>259</v>
      </c>
      <c r="II1" t="s">
        <v>260</v>
      </c>
      <c r="IJ1" t="s">
        <v>261</v>
      </c>
      <c r="IK1" t="s">
        <v>262</v>
      </c>
      <c r="IL1" t="s">
        <v>263</v>
      </c>
      <c r="IM1" t="s">
        <v>264</v>
      </c>
      <c r="IN1" t="s">
        <v>265</v>
      </c>
      <c r="IO1" t="s">
        <v>266</v>
      </c>
      <c r="IP1" t="s">
        <v>267</v>
      </c>
      <c r="IQ1" t="s">
        <v>268</v>
      </c>
      <c r="IR1" t="s">
        <v>269</v>
      </c>
      <c r="IS1" t="s">
        <v>270</v>
      </c>
      <c r="IT1" t="s">
        <v>271</v>
      </c>
      <c r="IU1" t="s">
        <v>272</v>
      </c>
      <c r="IV1" t="s">
        <v>273</v>
      </c>
      <c r="IW1" t="s">
        <v>274</v>
      </c>
      <c r="IX1" t="s">
        <v>275</v>
      </c>
      <c r="IY1" t="s">
        <v>276</v>
      </c>
      <c r="IZ1" t="s">
        <v>277</v>
      </c>
    </row>
    <row r="2" spans="1:260" x14ac:dyDescent="0.2">
      <c r="A2" t="s">
        <v>12</v>
      </c>
      <c r="B2" t="s">
        <v>289</v>
      </c>
      <c r="C2">
        <v>23</v>
      </c>
      <c r="D2">
        <v>41</v>
      </c>
      <c r="E2">
        <v>25.445</v>
      </c>
      <c r="F2">
        <v>92.400999999999996</v>
      </c>
      <c r="G2">
        <v>212.28700000000001</v>
      </c>
      <c r="H2">
        <v>1674.6959999999999</v>
      </c>
      <c r="I2">
        <v>1566.261</v>
      </c>
      <c r="J2">
        <v>16.173999999999999</v>
      </c>
      <c r="K2">
        <v>53.753999999999998</v>
      </c>
      <c r="L2">
        <v>218.65199999999999</v>
      </c>
      <c r="M2">
        <v>158.60900000000001</v>
      </c>
      <c r="N2">
        <v>377.26100000000002</v>
      </c>
      <c r="O2">
        <v>74.748999999999995</v>
      </c>
      <c r="P2">
        <v>67.070999999999998</v>
      </c>
      <c r="Q2">
        <v>85.334000000000003</v>
      </c>
      <c r="R2">
        <v>57.957999999999998</v>
      </c>
      <c r="S2">
        <v>6.7839999999999998</v>
      </c>
      <c r="T2">
        <v>56.304000000000002</v>
      </c>
      <c r="U2">
        <v>37.173999999999999</v>
      </c>
      <c r="V2">
        <v>74.869</v>
      </c>
      <c r="W2">
        <v>5828.13</v>
      </c>
      <c r="X2">
        <v>15.449</v>
      </c>
      <c r="Y2">
        <v>56.042999999999999</v>
      </c>
      <c r="Z2">
        <v>6.7320000000000002</v>
      </c>
      <c r="AA2">
        <v>66.216999999999999</v>
      </c>
      <c r="AB2">
        <v>5.6970000000000001</v>
      </c>
      <c r="AC2">
        <v>0.503</v>
      </c>
      <c r="AD2">
        <v>1.6240000000000001</v>
      </c>
      <c r="AE2">
        <v>139.565</v>
      </c>
      <c r="AF2">
        <v>235.78299999999999</v>
      </c>
      <c r="AG2">
        <v>375.34800000000001</v>
      </c>
      <c r="AH2">
        <v>37.183</v>
      </c>
      <c r="AI2">
        <v>64.174000000000007</v>
      </c>
      <c r="AJ2">
        <v>94.435000000000002</v>
      </c>
      <c r="AK2">
        <v>18</v>
      </c>
      <c r="AL2">
        <v>31.303999999999998</v>
      </c>
      <c r="AM2">
        <v>63.216999999999999</v>
      </c>
      <c r="AN2">
        <v>87.043000000000006</v>
      </c>
      <c r="AO2">
        <v>61.13</v>
      </c>
      <c r="AP2">
        <v>8.5220000000000002</v>
      </c>
      <c r="AQ2">
        <v>26.739000000000001</v>
      </c>
      <c r="AR2">
        <v>132</v>
      </c>
      <c r="AS2">
        <v>13.913</v>
      </c>
      <c r="AT2">
        <v>26.087</v>
      </c>
      <c r="AU2">
        <v>40</v>
      </c>
      <c r="AV2">
        <v>40.869999999999997</v>
      </c>
      <c r="AW2">
        <v>79.680999999999997</v>
      </c>
      <c r="AX2">
        <v>93.522000000000006</v>
      </c>
      <c r="AY2">
        <v>11.042999999999999</v>
      </c>
      <c r="AZ2">
        <v>12.042999999999999</v>
      </c>
      <c r="BA2">
        <v>21.39</v>
      </c>
      <c r="BB2">
        <v>13.957000000000001</v>
      </c>
      <c r="BC2">
        <v>7.1740000000000004</v>
      </c>
      <c r="BD2">
        <v>34</v>
      </c>
      <c r="BE2">
        <v>8.1739999999999995</v>
      </c>
      <c r="BF2">
        <v>12.826000000000001</v>
      </c>
      <c r="BG2">
        <v>11.435</v>
      </c>
      <c r="BH2">
        <v>2.4350000000000001</v>
      </c>
      <c r="BI2">
        <v>26.957000000000001</v>
      </c>
      <c r="BJ2">
        <v>8.609</v>
      </c>
      <c r="BK2">
        <v>47.581000000000003</v>
      </c>
      <c r="BL2">
        <v>22.78</v>
      </c>
      <c r="BM2">
        <v>43.088999999999999</v>
      </c>
      <c r="BN2">
        <v>47.875999999999998</v>
      </c>
      <c r="BO2">
        <v>24.042999999999999</v>
      </c>
      <c r="BP2">
        <v>12.739000000000001</v>
      </c>
      <c r="BQ2">
        <v>28.327999999999999</v>
      </c>
      <c r="BR2">
        <v>88.408000000000001</v>
      </c>
      <c r="BS2">
        <v>-2.452</v>
      </c>
      <c r="BT2">
        <v>3.28</v>
      </c>
      <c r="BU2">
        <v>-9.0999999999999998E-2</v>
      </c>
      <c r="BV2">
        <v>3.5960000000000001</v>
      </c>
      <c r="BW2">
        <v>-0.14399999999999999</v>
      </c>
      <c r="BX2">
        <v>2.9350000000000001</v>
      </c>
      <c r="BY2">
        <v>-3.3000000000000002E-2</v>
      </c>
      <c r="BZ2">
        <v>3.4780000000000002</v>
      </c>
      <c r="CA2">
        <v>37.216999999999999</v>
      </c>
      <c r="CB2">
        <v>47.695999999999998</v>
      </c>
      <c r="CC2">
        <v>29.478000000000002</v>
      </c>
      <c r="CD2">
        <v>46.957000000000001</v>
      </c>
      <c r="CE2">
        <v>11.957000000000001</v>
      </c>
      <c r="CF2">
        <v>21.518000000000001</v>
      </c>
      <c r="CG2">
        <v>23.702999999999999</v>
      </c>
      <c r="CH2">
        <v>9.08</v>
      </c>
      <c r="CI2">
        <v>33.01</v>
      </c>
      <c r="CJ2">
        <v>12.691000000000001</v>
      </c>
      <c r="CK2">
        <v>11.739000000000001</v>
      </c>
      <c r="CL2">
        <v>31.852</v>
      </c>
      <c r="CM2">
        <v>56.390999999999998</v>
      </c>
      <c r="CN2">
        <v>11.087</v>
      </c>
      <c r="CO2">
        <v>282.60899999999998</v>
      </c>
      <c r="CP2">
        <v>119.696</v>
      </c>
      <c r="CQ2">
        <v>32.042999999999999</v>
      </c>
      <c r="CR2">
        <v>88.522000000000006</v>
      </c>
      <c r="CS2">
        <v>29.652000000000001</v>
      </c>
      <c r="CT2">
        <v>33.497</v>
      </c>
      <c r="CU2">
        <v>9.8699999999999992</v>
      </c>
      <c r="CV2">
        <v>33.283999999999999</v>
      </c>
      <c r="CW2">
        <v>1.913</v>
      </c>
      <c r="CX2">
        <v>20.521999999999998</v>
      </c>
      <c r="CY2">
        <v>16.434999999999999</v>
      </c>
      <c r="CZ2">
        <v>4.0869999999999997</v>
      </c>
      <c r="DA2">
        <v>9.8260000000000005</v>
      </c>
      <c r="DB2">
        <v>92.92</v>
      </c>
      <c r="DC2">
        <v>7.13</v>
      </c>
      <c r="DD2">
        <v>50</v>
      </c>
      <c r="DE2">
        <v>69.739000000000004</v>
      </c>
      <c r="DF2">
        <v>199.67400000000001</v>
      </c>
      <c r="DG2">
        <v>1624.652</v>
      </c>
      <c r="DH2">
        <v>1560.6089999999999</v>
      </c>
      <c r="DI2">
        <v>13.826000000000001</v>
      </c>
      <c r="DJ2">
        <v>221.304</v>
      </c>
      <c r="DK2">
        <v>139.21700000000001</v>
      </c>
      <c r="DL2">
        <v>360.52199999999999</v>
      </c>
      <c r="DM2">
        <v>75.024000000000001</v>
      </c>
      <c r="DN2">
        <v>70.432000000000002</v>
      </c>
      <c r="DO2">
        <v>82.323999999999998</v>
      </c>
      <c r="DP2">
        <v>6.3929999999999998</v>
      </c>
      <c r="DQ2">
        <v>49.652000000000001</v>
      </c>
      <c r="DR2">
        <v>42.261000000000003</v>
      </c>
      <c r="DS2">
        <v>75.058000000000007</v>
      </c>
      <c r="DT2">
        <v>5770.7389999999996</v>
      </c>
      <c r="DU2">
        <v>16.007000000000001</v>
      </c>
      <c r="DV2">
        <v>57.564999999999998</v>
      </c>
      <c r="DW2">
        <v>6.2629999999999999</v>
      </c>
      <c r="DX2">
        <v>64.174000000000007</v>
      </c>
      <c r="DY2">
        <v>5.6180000000000003</v>
      </c>
      <c r="DZ2">
        <v>0.42799999999999999</v>
      </c>
      <c r="EA2">
        <v>1.181</v>
      </c>
      <c r="EB2">
        <v>131.52199999999999</v>
      </c>
      <c r="EC2">
        <v>223.34800000000001</v>
      </c>
      <c r="ED2">
        <v>354.87</v>
      </c>
      <c r="EE2">
        <v>37.061999999999998</v>
      </c>
      <c r="EF2">
        <v>66.347999999999999</v>
      </c>
      <c r="EG2">
        <v>85.174000000000007</v>
      </c>
      <c r="EH2">
        <v>13.739000000000001</v>
      </c>
      <c r="EI2">
        <v>28</v>
      </c>
      <c r="EJ2">
        <v>57.216999999999999</v>
      </c>
      <c r="EK2">
        <v>84.522000000000006</v>
      </c>
      <c r="EL2">
        <v>58.435000000000002</v>
      </c>
      <c r="EM2">
        <v>11.13</v>
      </c>
      <c r="EN2">
        <v>22.521999999999998</v>
      </c>
      <c r="EO2">
        <v>111.82599999999999</v>
      </c>
      <c r="EP2">
        <v>10.957000000000001</v>
      </c>
      <c r="EQ2">
        <v>21.13</v>
      </c>
      <c r="ER2">
        <v>32.087000000000003</v>
      </c>
      <c r="ES2">
        <v>37.521999999999998</v>
      </c>
      <c r="ET2">
        <v>72.885000000000005</v>
      </c>
      <c r="EU2">
        <v>106.47799999999999</v>
      </c>
      <c r="EV2">
        <v>12.609</v>
      </c>
      <c r="EW2">
        <v>12.478</v>
      </c>
      <c r="EX2">
        <v>25.131</v>
      </c>
      <c r="EY2">
        <v>16.216999999999999</v>
      </c>
      <c r="EZ2">
        <v>7</v>
      </c>
      <c r="FA2">
        <v>12</v>
      </c>
      <c r="FB2">
        <v>9.9570000000000007</v>
      </c>
      <c r="FC2">
        <v>1.7390000000000001</v>
      </c>
      <c r="FD2">
        <v>23.609000000000002</v>
      </c>
      <c r="FE2">
        <v>8.1300000000000008</v>
      </c>
      <c r="FF2">
        <v>50.829000000000001</v>
      </c>
      <c r="FG2">
        <v>24.167999999999999</v>
      </c>
      <c r="FH2">
        <v>44.220999999999997</v>
      </c>
      <c r="FI2">
        <v>47.548000000000002</v>
      </c>
      <c r="FJ2">
        <v>21.783000000000001</v>
      </c>
      <c r="FK2">
        <v>76.915000000000006</v>
      </c>
      <c r="FL2">
        <v>3.3029999999999999</v>
      </c>
      <c r="FM2">
        <v>3.258</v>
      </c>
      <c r="FN2">
        <v>0.14000000000000001</v>
      </c>
      <c r="FO2">
        <v>3.49</v>
      </c>
      <c r="FP2">
        <v>0.185</v>
      </c>
      <c r="FQ2">
        <v>2.9329999999999998</v>
      </c>
      <c r="FR2">
        <v>7.5999999999999998E-2</v>
      </c>
      <c r="FS2">
        <v>4.3479999999999999</v>
      </c>
      <c r="FT2">
        <v>29</v>
      </c>
      <c r="FU2">
        <v>48.609000000000002</v>
      </c>
      <c r="FV2">
        <v>35.261000000000003</v>
      </c>
      <c r="FW2">
        <v>34.869999999999997</v>
      </c>
      <c r="FX2">
        <v>11.826000000000001</v>
      </c>
      <c r="FY2">
        <v>20.227</v>
      </c>
      <c r="FZ2">
        <v>23.529</v>
      </c>
      <c r="GA2">
        <v>11.765000000000001</v>
      </c>
      <c r="GB2">
        <v>30.238</v>
      </c>
      <c r="GC2">
        <v>12.923</v>
      </c>
      <c r="GD2">
        <v>55.609000000000002</v>
      </c>
      <c r="GE2">
        <v>9.0869999999999997</v>
      </c>
      <c r="GF2">
        <v>311.87</v>
      </c>
      <c r="GG2">
        <v>160.13</v>
      </c>
      <c r="GH2">
        <v>32.390999999999998</v>
      </c>
      <c r="GI2">
        <v>41.304000000000002</v>
      </c>
      <c r="GJ2">
        <v>46.637</v>
      </c>
      <c r="GK2">
        <v>11.782999999999999</v>
      </c>
      <c r="GL2">
        <v>28.526</v>
      </c>
      <c r="GM2">
        <v>3.6960000000000002</v>
      </c>
      <c r="GN2">
        <v>11.042999999999999</v>
      </c>
      <c r="GO2">
        <v>84.646000000000001</v>
      </c>
      <c r="GP2">
        <v>4.7389999999999999</v>
      </c>
      <c r="GQ2">
        <v>45.390999999999998</v>
      </c>
      <c r="GR2">
        <v>70.347999999999999</v>
      </c>
      <c r="GS2">
        <v>12.613</v>
      </c>
      <c r="GT2">
        <v>50.042999999999999</v>
      </c>
      <c r="GU2">
        <v>5.6520000000000001</v>
      </c>
      <c r="GV2">
        <v>2.3479999999999999</v>
      </c>
      <c r="GW2">
        <v>-2.6520000000000001</v>
      </c>
      <c r="GX2">
        <v>19.390999999999998</v>
      </c>
      <c r="GY2">
        <v>16.739000000000001</v>
      </c>
      <c r="GZ2">
        <v>6.6520000000000001</v>
      </c>
      <c r="HA2">
        <v>57.390999999999998</v>
      </c>
      <c r="HB2">
        <v>-1.522</v>
      </c>
      <c r="HC2">
        <v>2.0430000000000001</v>
      </c>
      <c r="HD2">
        <v>7.4999999999999997E-2</v>
      </c>
      <c r="HE2">
        <v>0.443</v>
      </c>
      <c r="HF2">
        <v>8.0429999999999993</v>
      </c>
      <c r="HG2">
        <v>12.435</v>
      </c>
      <c r="HH2">
        <v>20.478000000000002</v>
      </c>
      <c r="HI2">
        <v>-2.1739999999999999</v>
      </c>
      <c r="HJ2">
        <v>9.2609999999999992</v>
      </c>
      <c r="HK2">
        <v>4.2610000000000001</v>
      </c>
      <c r="HL2">
        <v>3.3039999999999998</v>
      </c>
      <c r="HM2">
        <v>6</v>
      </c>
      <c r="HN2">
        <v>2.5219999999999998</v>
      </c>
      <c r="HO2">
        <v>2.6960000000000002</v>
      </c>
      <c r="HP2">
        <v>-2.609</v>
      </c>
      <c r="HQ2">
        <v>4.2169999999999996</v>
      </c>
      <c r="HR2">
        <v>20.173999999999999</v>
      </c>
      <c r="HS2">
        <v>2.9569999999999999</v>
      </c>
      <c r="HT2">
        <v>4.9569999999999999</v>
      </c>
      <c r="HU2">
        <v>7.9130000000000003</v>
      </c>
      <c r="HV2">
        <v>3.3479999999999999</v>
      </c>
      <c r="HW2">
        <v>-12.957000000000001</v>
      </c>
      <c r="HX2">
        <v>-1.5649999999999999</v>
      </c>
      <c r="HY2">
        <v>-0.435</v>
      </c>
      <c r="HZ2">
        <v>-2.2610000000000001</v>
      </c>
      <c r="IA2">
        <v>0.17399999999999999</v>
      </c>
      <c r="IB2">
        <v>0.82599999999999996</v>
      </c>
      <c r="IC2">
        <v>1.478</v>
      </c>
      <c r="ID2">
        <v>3.3479999999999999</v>
      </c>
      <c r="IE2">
        <v>0.47799999999999998</v>
      </c>
      <c r="IF2">
        <v>2.2610000000000001</v>
      </c>
      <c r="IG2">
        <v>11.494</v>
      </c>
      <c r="IH2">
        <v>-5.7539999999999996</v>
      </c>
      <c r="II2">
        <v>2.1999999999999999E-2</v>
      </c>
      <c r="IJ2">
        <v>-0.87</v>
      </c>
      <c r="IK2">
        <v>8.2170000000000005</v>
      </c>
      <c r="IL2">
        <v>-0.91300000000000003</v>
      </c>
      <c r="IM2">
        <v>-5.7830000000000004</v>
      </c>
      <c r="IN2">
        <v>12.087</v>
      </c>
      <c r="IO2">
        <v>0.13</v>
      </c>
      <c r="IP2">
        <v>0.78300000000000003</v>
      </c>
      <c r="IQ2">
        <v>2</v>
      </c>
      <c r="IR2">
        <v>-29.260999999999999</v>
      </c>
      <c r="IS2">
        <v>-40.435000000000002</v>
      </c>
      <c r="IT2">
        <v>-0.34799999999999998</v>
      </c>
      <c r="IU2">
        <v>-11.651999999999999</v>
      </c>
      <c r="IV2">
        <v>-1.913</v>
      </c>
      <c r="IW2">
        <v>-1.7829999999999999</v>
      </c>
      <c r="IX2">
        <v>2.391</v>
      </c>
      <c r="IY2">
        <v>4.609</v>
      </c>
      <c r="IZ2">
        <v>-0.60899999999999999</v>
      </c>
    </row>
    <row r="3" spans="1:260" x14ac:dyDescent="0.2">
      <c r="A3" t="s">
        <v>16</v>
      </c>
      <c r="B3" t="s">
        <v>293</v>
      </c>
      <c r="C3">
        <v>24</v>
      </c>
      <c r="D3">
        <v>33</v>
      </c>
      <c r="E3">
        <v>25.486000000000001</v>
      </c>
      <c r="F3">
        <v>102.76300000000001</v>
      </c>
      <c r="G3">
        <v>209.95400000000001</v>
      </c>
      <c r="H3">
        <v>1690.2919999999999</v>
      </c>
      <c r="I3">
        <v>1516.2080000000001</v>
      </c>
      <c r="J3">
        <v>19.875</v>
      </c>
      <c r="K3">
        <v>53.716999999999999</v>
      </c>
      <c r="L3">
        <v>213.708</v>
      </c>
      <c r="M3">
        <v>152.625</v>
      </c>
      <c r="N3">
        <v>366.33300000000003</v>
      </c>
      <c r="O3">
        <v>71.962999999999994</v>
      </c>
      <c r="P3">
        <v>65.489999999999995</v>
      </c>
      <c r="Q3">
        <v>81.025999999999996</v>
      </c>
      <c r="R3">
        <v>58.337000000000003</v>
      </c>
      <c r="S3">
        <v>6.0220000000000002</v>
      </c>
      <c r="T3">
        <v>56.457999999999998</v>
      </c>
      <c r="U3">
        <v>38.125</v>
      </c>
      <c r="V3">
        <v>77.938999999999993</v>
      </c>
      <c r="W3">
        <v>6091.5829999999996</v>
      </c>
      <c r="X3">
        <v>16.629000000000001</v>
      </c>
      <c r="Y3">
        <v>58.875</v>
      </c>
      <c r="Z3">
        <v>6.2220000000000004</v>
      </c>
      <c r="AA3">
        <v>69.207999999999998</v>
      </c>
      <c r="AB3">
        <v>5.2930000000000001</v>
      </c>
      <c r="AC3">
        <v>-7.1999999999999995E-2</v>
      </c>
      <c r="AD3">
        <v>-1.069</v>
      </c>
      <c r="AE3">
        <v>148.375</v>
      </c>
      <c r="AF3">
        <v>214.667</v>
      </c>
      <c r="AG3">
        <v>363.04199999999997</v>
      </c>
      <c r="AH3">
        <v>40.869999999999997</v>
      </c>
      <c r="AI3">
        <v>73.832999999999998</v>
      </c>
      <c r="AJ3">
        <v>101.792</v>
      </c>
      <c r="AK3">
        <v>19.292000000000002</v>
      </c>
      <c r="AL3">
        <v>32.625</v>
      </c>
      <c r="AM3">
        <v>69.125</v>
      </c>
      <c r="AN3">
        <v>95.582999999999998</v>
      </c>
      <c r="AO3">
        <v>69.25</v>
      </c>
      <c r="AP3">
        <v>10.875</v>
      </c>
      <c r="AQ3">
        <v>30.042000000000002</v>
      </c>
      <c r="AR3">
        <v>120.125</v>
      </c>
      <c r="AS3">
        <v>11.917</v>
      </c>
      <c r="AT3">
        <v>26</v>
      </c>
      <c r="AU3">
        <v>37.917000000000002</v>
      </c>
      <c r="AV3">
        <v>42.707999999999998</v>
      </c>
      <c r="AW3">
        <v>73.853999999999999</v>
      </c>
      <c r="AX3">
        <v>86.417000000000002</v>
      </c>
      <c r="AY3">
        <v>11.583</v>
      </c>
      <c r="AZ3">
        <v>11.292</v>
      </c>
      <c r="BA3">
        <v>20</v>
      </c>
      <c r="BB3">
        <v>19.542000000000002</v>
      </c>
      <c r="BC3">
        <v>6.7080000000000002</v>
      </c>
      <c r="BD3">
        <v>25</v>
      </c>
      <c r="BE3">
        <v>7.8330000000000002</v>
      </c>
      <c r="BF3">
        <v>12.5</v>
      </c>
      <c r="BG3">
        <v>11.833</v>
      </c>
      <c r="BH3">
        <v>2.75</v>
      </c>
      <c r="BI3">
        <v>26.625</v>
      </c>
      <c r="BJ3">
        <v>8.2919999999999998</v>
      </c>
      <c r="BK3">
        <v>46.948</v>
      </c>
      <c r="BL3">
        <v>22.14</v>
      </c>
      <c r="BM3">
        <v>43.1</v>
      </c>
      <c r="BN3">
        <v>47.158999999999999</v>
      </c>
      <c r="BO3">
        <v>24</v>
      </c>
      <c r="BP3">
        <v>15.833</v>
      </c>
      <c r="BQ3">
        <v>25.789000000000001</v>
      </c>
      <c r="BR3">
        <v>82.968000000000004</v>
      </c>
      <c r="BS3">
        <v>1.115</v>
      </c>
      <c r="BT3">
        <v>3.1160000000000001</v>
      </c>
      <c r="BU3">
        <v>4.2000000000000003E-2</v>
      </c>
      <c r="BV3">
        <v>3.343</v>
      </c>
      <c r="BW3">
        <v>-3.2000000000000001E-2</v>
      </c>
      <c r="BX3">
        <v>2.8820000000000001</v>
      </c>
      <c r="BY3">
        <v>0.11799999999999999</v>
      </c>
      <c r="BZ3">
        <v>1.667</v>
      </c>
      <c r="CA3">
        <v>35.917000000000002</v>
      </c>
      <c r="CB3">
        <v>49.25</v>
      </c>
      <c r="CC3">
        <v>32.332999999999998</v>
      </c>
      <c r="CD3">
        <v>41.417000000000002</v>
      </c>
      <c r="CE3">
        <v>13.083</v>
      </c>
      <c r="CF3">
        <v>20.154</v>
      </c>
      <c r="CG3">
        <v>21.058</v>
      </c>
      <c r="CH3">
        <v>8.3689999999999998</v>
      </c>
      <c r="CI3">
        <v>30.959</v>
      </c>
      <c r="CJ3">
        <v>12.433999999999999</v>
      </c>
      <c r="CK3">
        <v>15.875</v>
      </c>
      <c r="CL3">
        <v>23.622</v>
      </c>
      <c r="CM3">
        <v>56.457999999999998</v>
      </c>
      <c r="CN3">
        <v>11.333</v>
      </c>
      <c r="CO3">
        <v>282</v>
      </c>
      <c r="CP3">
        <v>127.042</v>
      </c>
      <c r="CQ3">
        <v>32.625</v>
      </c>
      <c r="CR3">
        <v>88.667000000000002</v>
      </c>
      <c r="CS3">
        <v>37.457999999999998</v>
      </c>
      <c r="CT3">
        <v>42.246000000000002</v>
      </c>
      <c r="CU3">
        <v>12.083</v>
      </c>
      <c r="CV3">
        <v>32.258000000000003</v>
      </c>
      <c r="CW3">
        <v>3.9580000000000002</v>
      </c>
      <c r="CX3">
        <v>18.707999999999998</v>
      </c>
      <c r="CY3">
        <v>18.5</v>
      </c>
      <c r="CZ3">
        <v>0.20799999999999999</v>
      </c>
      <c r="DA3">
        <v>9.125</v>
      </c>
      <c r="DB3">
        <v>93.606999999999999</v>
      </c>
      <c r="DC3">
        <v>2.8330000000000002</v>
      </c>
      <c r="DD3">
        <v>46.5</v>
      </c>
      <c r="DE3">
        <v>72.832999999999998</v>
      </c>
      <c r="DF3">
        <v>190.42500000000001</v>
      </c>
      <c r="DG3">
        <v>1610.25</v>
      </c>
      <c r="DH3">
        <v>1533.2080000000001</v>
      </c>
      <c r="DI3">
        <v>10.125</v>
      </c>
      <c r="DJ3">
        <v>222.125</v>
      </c>
      <c r="DK3">
        <v>133.5</v>
      </c>
      <c r="DL3">
        <v>355.625</v>
      </c>
      <c r="DM3">
        <v>72.021000000000001</v>
      </c>
      <c r="DN3">
        <v>65.429000000000002</v>
      </c>
      <c r="DO3">
        <v>82.99</v>
      </c>
      <c r="DP3">
        <v>6.2990000000000004</v>
      </c>
      <c r="DQ3">
        <v>48.917000000000002</v>
      </c>
      <c r="DR3">
        <v>43.082999999999998</v>
      </c>
      <c r="DS3">
        <v>76.31</v>
      </c>
      <c r="DT3">
        <v>5798.7920000000004</v>
      </c>
      <c r="DU3">
        <v>16.306000000000001</v>
      </c>
      <c r="DV3">
        <v>61.542000000000002</v>
      </c>
      <c r="DW3">
        <v>5.7789999999999999</v>
      </c>
      <c r="DX3">
        <v>73.625</v>
      </c>
      <c r="DY3">
        <v>4.83</v>
      </c>
      <c r="DZ3">
        <v>-4.4480000000000004</v>
      </c>
      <c r="EA3">
        <v>-2.1890000000000001</v>
      </c>
      <c r="EB3">
        <v>133.875</v>
      </c>
      <c r="EC3">
        <v>214.292</v>
      </c>
      <c r="ED3">
        <v>348.16699999999997</v>
      </c>
      <c r="EE3">
        <v>38.451000000000001</v>
      </c>
      <c r="EF3">
        <v>69.332999999999998</v>
      </c>
      <c r="EG3">
        <v>90.667000000000002</v>
      </c>
      <c r="EH3">
        <v>14.083</v>
      </c>
      <c r="EI3">
        <v>27.25</v>
      </c>
      <c r="EJ3">
        <v>63.375</v>
      </c>
      <c r="EK3">
        <v>86.082999999999998</v>
      </c>
      <c r="EL3">
        <v>60.5</v>
      </c>
      <c r="EM3">
        <v>9.0830000000000002</v>
      </c>
      <c r="EN3">
        <v>24.832999999999998</v>
      </c>
      <c r="EO3">
        <v>107.333</v>
      </c>
      <c r="EP3">
        <v>11.875</v>
      </c>
      <c r="EQ3">
        <v>24.957999999999998</v>
      </c>
      <c r="ER3">
        <v>36.832999999999998</v>
      </c>
      <c r="ES3">
        <v>37.667000000000002</v>
      </c>
      <c r="ET3">
        <v>77.543999999999997</v>
      </c>
      <c r="EU3">
        <v>97.792000000000002</v>
      </c>
      <c r="EV3">
        <v>10.125</v>
      </c>
      <c r="EW3">
        <v>8.4169999999999998</v>
      </c>
      <c r="EX3">
        <v>17.206</v>
      </c>
      <c r="EY3">
        <v>16.167000000000002</v>
      </c>
      <c r="EZ3">
        <v>5.1669999999999998</v>
      </c>
      <c r="FA3">
        <v>10</v>
      </c>
      <c r="FB3">
        <v>9.4169999999999998</v>
      </c>
      <c r="FC3">
        <v>1.583</v>
      </c>
      <c r="FD3">
        <v>21.082999999999998</v>
      </c>
      <c r="FE3">
        <v>6.7080000000000002</v>
      </c>
      <c r="FF3">
        <v>47.430999999999997</v>
      </c>
      <c r="FG3">
        <v>20.443000000000001</v>
      </c>
      <c r="FH3">
        <v>39.692999999999998</v>
      </c>
      <c r="FI3">
        <v>43.100999999999999</v>
      </c>
      <c r="FJ3">
        <v>19.207999999999998</v>
      </c>
      <c r="FK3">
        <v>67.114999999999995</v>
      </c>
      <c r="FL3">
        <v>0.71799999999999997</v>
      </c>
      <c r="FM3">
        <v>3.177</v>
      </c>
      <c r="FN3">
        <v>3.4000000000000002E-2</v>
      </c>
      <c r="FO3">
        <v>3.5310000000000001</v>
      </c>
      <c r="FP3">
        <v>8.2000000000000003E-2</v>
      </c>
      <c r="FQ3">
        <v>2.802</v>
      </c>
      <c r="FR3">
        <v>-1.7000000000000001E-2</v>
      </c>
      <c r="FS3">
        <v>3.0419999999999998</v>
      </c>
      <c r="FT3">
        <v>27</v>
      </c>
      <c r="FU3">
        <v>39.375</v>
      </c>
      <c r="FV3">
        <v>24.707999999999998</v>
      </c>
      <c r="FW3">
        <v>35.667000000000002</v>
      </c>
      <c r="FX3">
        <v>9.0419999999999998</v>
      </c>
      <c r="FY3">
        <v>16.672999999999998</v>
      </c>
      <c r="FZ3">
        <v>18.497</v>
      </c>
      <c r="GA3">
        <v>7.0229999999999997</v>
      </c>
      <c r="GB3">
        <v>26.838000000000001</v>
      </c>
      <c r="GC3">
        <v>9.234</v>
      </c>
      <c r="GD3">
        <v>60.832999999999998</v>
      </c>
      <c r="GE3">
        <v>9.9169999999999998</v>
      </c>
      <c r="GF3">
        <v>301.95800000000003</v>
      </c>
      <c r="GG3">
        <v>150.083</v>
      </c>
      <c r="GH3">
        <v>40.542000000000002</v>
      </c>
      <c r="GI3">
        <v>32.667000000000002</v>
      </c>
      <c r="GJ3">
        <v>36.825000000000003</v>
      </c>
      <c r="GK3">
        <v>9.5</v>
      </c>
      <c r="GL3">
        <v>29.082000000000001</v>
      </c>
      <c r="GM3">
        <v>2.7919999999999998</v>
      </c>
      <c r="GN3">
        <v>11.583</v>
      </c>
      <c r="GO3">
        <v>81.295000000000002</v>
      </c>
      <c r="GP3">
        <v>4.8330000000000002</v>
      </c>
      <c r="GQ3">
        <v>56.542000000000002</v>
      </c>
      <c r="GR3">
        <v>71.582999999999998</v>
      </c>
      <c r="GS3">
        <v>19.529</v>
      </c>
      <c r="GT3">
        <v>80.042000000000002</v>
      </c>
      <c r="GU3">
        <v>-17</v>
      </c>
      <c r="GV3">
        <v>9.75</v>
      </c>
      <c r="GW3">
        <v>-8.4169999999999998</v>
      </c>
      <c r="GX3">
        <v>19.125</v>
      </c>
      <c r="GY3">
        <v>10.708</v>
      </c>
      <c r="GZ3">
        <v>7.5419999999999998</v>
      </c>
      <c r="HA3">
        <v>292.79199999999997</v>
      </c>
      <c r="HB3">
        <v>-2.6669999999999998</v>
      </c>
      <c r="HC3">
        <v>-4.4169999999999998</v>
      </c>
      <c r="HD3">
        <v>4.3769999999999998</v>
      </c>
      <c r="HE3">
        <v>1.1200000000000001</v>
      </c>
      <c r="HF3">
        <v>14.5</v>
      </c>
      <c r="HG3">
        <v>0.375</v>
      </c>
      <c r="HH3">
        <v>14.875</v>
      </c>
      <c r="HI3">
        <v>4.5</v>
      </c>
      <c r="HJ3">
        <v>11.125</v>
      </c>
      <c r="HK3">
        <v>5.2080000000000002</v>
      </c>
      <c r="HL3">
        <v>5.375</v>
      </c>
      <c r="HM3">
        <v>5.75</v>
      </c>
      <c r="HN3">
        <v>9.5</v>
      </c>
      <c r="HO3">
        <v>8.75</v>
      </c>
      <c r="HP3">
        <v>1.792</v>
      </c>
      <c r="HQ3">
        <v>5.2080000000000002</v>
      </c>
      <c r="HR3">
        <v>12.792</v>
      </c>
      <c r="HS3">
        <v>4.2000000000000003E-2</v>
      </c>
      <c r="HT3">
        <v>1.042</v>
      </c>
      <c r="HU3">
        <v>1.083</v>
      </c>
      <c r="HV3">
        <v>5.0419999999999998</v>
      </c>
      <c r="HW3">
        <v>-11.375</v>
      </c>
      <c r="HX3">
        <v>1.458</v>
      </c>
      <c r="HY3">
        <v>2.875</v>
      </c>
      <c r="HZ3">
        <v>3.375</v>
      </c>
      <c r="IA3">
        <v>1.542</v>
      </c>
      <c r="IB3">
        <v>2.5</v>
      </c>
      <c r="IC3">
        <v>2.4169999999999998</v>
      </c>
      <c r="ID3">
        <v>5.5419999999999998</v>
      </c>
      <c r="IE3">
        <v>1.583</v>
      </c>
      <c r="IF3">
        <v>4.7919999999999998</v>
      </c>
      <c r="IG3">
        <v>15.853</v>
      </c>
      <c r="IH3">
        <v>0.39700000000000002</v>
      </c>
      <c r="II3">
        <v>-6.0999999999999999E-2</v>
      </c>
      <c r="IJ3">
        <v>-1.375</v>
      </c>
      <c r="IK3">
        <v>8.9169999999999998</v>
      </c>
      <c r="IL3">
        <v>9.875</v>
      </c>
      <c r="IM3">
        <v>7.625</v>
      </c>
      <c r="IN3">
        <v>5.75</v>
      </c>
      <c r="IO3">
        <v>4.0419999999999998</v>
      </c>
      <c r="IP3">
        <v>-4.375</v>
      </c>
      <c r="IQ3">
        <v>1.417</v>
      </c>
      <c r="IR3">
        <v>-19.957999999999998</v>
      </c>
      <c r="IS3">
        <v>-23.042000000000002</v>
      </c>
      <c r="IT3">
        <v>-7.9169999999999998</v>
      </c>
      <c r="IU3">
        <v>4.7919999999999998</v>
      </c>
      <c r="IV3">
        <v>2.5830000000000002</v>
      </c>
      <c r="IW3">
        <v>1.167</v>
      </c>
      <c r="IX3">
        <v>-2</v>
      </c>
      <c r="IY3">
        <v>-10.042</v>
      </c>
      <c r="IZ3">
        <v>1.25</v>
      </c>
    </row>
    <row r="4" spans="1:260" x14ac:dyDescent="0.2">
      <c r="A4" t="s">
        <v>5</v>
      </c>
      <c r="B4" t="s">
        <v>282</v>
      </c>
      <c r="C4">
        <v>23</v>
      </c>
      <c r="D4">
        <v>37</v>
      </c>
      <c r="E4">
        <v>26.766999999999999</v>
      </c>
      <c r="F4">
        <v>119.492</v>
      </c>
      <c r="G4">
        <v>214.42599999999999</v>
      </c>
      <c r="H4">
        <v>1662.087</v>
      </c>
      <c r="I4">
        <v>1473.6959999999999</v>
      </c>
      <c r="J4">
        <v>16.957000000000001</v>
      </c>
      <c r="K4">
        <v>52.997</v>
      </c>
      <c r="L4">
        <v>214.04300000000001</v>
      </c>
      <c r="M4">
        <v>138.17400000000001</v>
      </c>
      <c r="N4">
        <v>352.21699999999998</v>
      </c>
      <c r="O4">
        <v>72.323999999999998</v>
      </c>
      <c r="P4">
        <v>66.87</v>
      </c>
      <c r="Q4">
        <v>80.774000000000001</v>
      </c>
      <c r="R4">
        <v>60.77</v>
      </c>
      <c r="S4">
        <v>6.96</v>
      </c>
      <c r="T4">
        <v>57.261000000000003</v>
      </c>
      <c r="U4">
        <v>39.957000000000001</v>
      </c>
      <c r="V4">
        <v>76.266000000000005</v>
      </c>
      <c r="W4">
        <v>6163.652</v>
      </c>
      <c r="X4">
        <v>17.5</v>
      </c>
      <c r="Y4">
        <v>65.87</v>
      </c>
      <c r="Z4">
        <v>5.3470000000000004</v>
      </c>
      <c r="AA4">
        <v>69.652000000000001</v>
      </c>
      <c r="AB4">
        <v>5.0570000000000004</v>
      </c>
      <c r="AC4">
        <v>1.373</v>
      </c>
      <c r="AD4">
        <v>1.8169999999999999</v>
      </c>
      <c r="AE4">
        <v>135.78299999999999</v>
      </c>
      <c r="AF4">
        <v>208.87</v>
      </c>
      <c r="AG4">
        <v>344.65199999999999</v>
      </c>
      <c r="AH4">
        <v>39.396999999999998</v>
      </c>
      <c r="AI4">
        <v>72.695999999999998</v>
      </c>
      <c r="AJ4">
        <v>87.739000000000004</v>
      </c>
      <c r="AK4">
        <v>15.522</v>
      </c>
      <c r="AL4">
        <v>24.565000000000001</v>
      </c>
      <c r="AM4">
        <v>63.216999999999999</v>
      </c>
      <c r="AN4">
        <v>91.391000000000005</v>
      </c>
      <c r="AO4">
        <v>63.609000000000002</v>
      </c>
      <c r="AP4">
        <v>10.217000000000001</v>
      </c>
      <c r="AQ4">
        <v>23.390999999999998</v>
      </c>
      <c r="AR4">
        <v>107.39100000000001</v>
      </c>
      <c r="AS4">
        <v>13.826000000000001</v>
      </c>
      <c r="AT4">
        <v>19.87</v>
      </c>
      <c r="AU4">
        <v>33.695999999999998</v>
      </c>
      <c r="AV4">
        <v>38.261000000000003</v>
      </c>
      <c r="AW4">
        <v>74.317999999999998</v>
      </c>
      <c r="AX4">
        <v>89.564999999999998</v>
      </c>
      <c r="AY4">
        <v>11.435</v>
      </c>
      <c r="AZ4">
        <v>12.957000000000001</v>
      </c>
      <c r="BA4">
        <v>22.626999999999999</v>
      </c>
      <c r="BB4">
        <v>16.783000000000001</v>
      </c>
      <c r="BC4">
        <v>6.87</v>
      </c>
      <c r="BD4">
        <v>29</v>
      </c>
      <c r="BE4">
        <v>8.5220000000000002</v>
      </c>
      <c r="BF4">
        <v>14.522</v>
      </c>
      <c r="BG4">
        <v>11.522</v>
      </c>
      <c r="BH4">
        <v>2.5219999999999998</v>
      </c>
      <c r="BI4">
        <v>28.565000000000001</v>
      </c>
      <c r="BJ4">
        <v>9.1739999999999995</v>
      </c>
      <c r="BK4">
        <v>50.837000000000003</v>
      </c>
      <c r="BL4">
        <v>25.361000000000001</v>
      </c>
      <c r="BM4">
        <v>45.481999999999999</v>
      </c>
      <c r="BN4">
        <v>49.886000000000003</v>
      </c>
      <c r="BO4">
        <v>25.609000000000002</v>
      </c>
      <c r="BP4">
        <v>16.783000000000001</v>
      </c>
      <c r="BQ4">
        <v>31.347000000000001</v>
      </c>
      <c r="BR4">
        <v>94.427000000000007</v>
      </c>
      <c r="BS4">
        <v>1.704</v>
      </c>
      <c r="BT4">
        <v>3.2959999999999998</v>
      </c>
      <c r="BU4">
        <v>5.8999999999999997E-2</v>
      </c>
      <c r="BV4">
        <v>3.4780000000000002</v>
      </c>
      <c r="BW4">
        <v>0.13600000000000001</v>
      </c>
      <c r="BX4">
        <v>3.0720000000000001</v>
      </c>
      <c r="BY4">
        <v>-3.5000000000000003E-2</v>
      </c>
      <c r="BZ4">
        <v>4.3040000000000003</v>
      </c>
      <c r="CA4">
        <v>32.435000000000002</v>
      </c>
      <c r="CB4">
        <v>61.912999999999997</v>
      </c>
      <c r="CC4">
        <v>36.042999999999999</v>
      </c>
      <c r="CD4">
        <v>48.957000000000001</v>
      </c>
      <c r="CE4">
        <v>13.651999999999999</v>
      </c>
      <c r="CF4">
        <v>22.114000000000001</v>
      </c>
      <c r="CG4">
        <v>24.759</v>
      </c>
      <c r="CH4">
        <v>10.944000000000001</v>
      </c>
      <c r="CI4">
        <v>33.097999999999999</v>
      </c>
      <c r="CJ4">
        <v>14.066000000000001</v>
      </c>
      <c r="CK4">
        <v>16.609000000000002</v>
      </c>
      <c r="CL4">
        <v>26.178000000000001</v>
      </c>
      <c r="CM4">
        <v>50</v>
      </c>
      <c r="CN4">
        <v>9.1300000000000008</v>
      </c>
      <c r="CO4">
        <v>290.47800000000001</v>
      </c>
      <c r="CP4">
        <v>131.565</v>
      </c>
      <c r="CQ4">
        <v>36.173999999999999</v>
      </c>
      <c r="CR4">
        <v>83.564999999999998</v>
      </c>
      <c r="CS4">
        <v>39</v>
      </c>
      <c r="CT4">
        <v>46.67</v>
      </c>
      <c r="CU4">
        <v>11.826000000000001</v>
      </c>
      <c r="CV4">
        <v>30.323</v>
      </c>
      <c r="CW4">
        <v>3.5649999999999999</v>
      </c>
      <c r="CX4">
        <v>18.826000000000001</v>
      </c>
      <c r="CY4">
        <v>22.521999999999998</v>
      </c>
      <c r="CZ4">
        <v>-3.6960000000000002</v>
      </c>
      <c r="DA4">
        <v>11.478</v>
      </c>
      <c r="DB4">
        <v>82.954999999999998</v>
      </c>
      <c r="DC4">
        <v>8.1300000000000008</v>
      </c>
      <c r="DD4">
        <v>54.521999999999998</v>
      </c>
      <c r="DE4">
        <v>70.608999999999995</v>
      </c>
      <c r="DF4">
        <v>202.309</v>
      </c>
      <c r="DG4">
        <v>1637.3910000000001</v>
      </c>
      <c r="DH4">
        <v>1477.174</v>
      </c>
      <c r="DI4">
        <v>13.042999999999999</v>
      </c>
      <c r="DJ4">
        <v>212.17400000000001</v>
      </c>
      <c r="DK4">
        <v>152.565</v>
      </c>
      <c r="DL4">
        <v>364.73899999999998</v>
      </c>
      <c r="DM4">
        <v>72.941000000000003</v>
      </c>
      <c r="DN4">
        <v>65.512</v>
      </c>
      <c r="DO4">
        <v>83.272000000000006</v>
      </c>
      <c r="DP4">
        <v>7.2949999999999999</v>
      </c>
      <c r="DQ4">
        <v>52.390999999999998</v>
      </c>
      <c r="DR4">
        <v>42.087000000000003</v>
      </c>
      <c r="DS4">
        <v>73.5</v>
      </c>
      <c r="DT4">
        <v>5907.5219999999999</v>
      </c>
      <c r="DU4">
        <v>16.196999999999999</v>
      </c>
      <c r="DV4">
        <v>61.261000000000003</v>
      </c>
      <c r="DW4">
        <v>5.9539999999999997</v>
      </c>
      <c r="DX4">
        <v>72.608999999999995</v>
      </c>
      <c r="DY4">
        <v>5.0229999999999997</v>
      </c>
      <c r="DZ4">
        <v>0.113</v>
      </c>
      <c r="EA4">
        <v>-2.33</v>
      </c>
      <c r="EB4">
        <v>138.435</v>
      </c>
      <c r="EC4">
        <v>220.08699999999999</v>
      </c>
      <c r="ED4">
        <v>358.52199999999999</v>
      </c>
      <c r="EE4">
        <v>38.613</v>
      </c>
      <c r="EF4">
        <v>69.695999999999998</v>
      </c>
      <c r="EG4">
        <v>94.783000000000001</v>
      </c>
      <c r="EH4">
        <v>14.826000000000001</v>
      </c>
      <c r="EI4">
        <v>26.260999999999999</v>
      </c>
      <c r="EJ4">
        <v>68.435000000000002</v>
      </c>
      <c r="EK4">
        <v>91.912999999999997</v>
      </c>
      <c r="EL4">
        <v>64.304000000000002</v>
      </c>
      <c r="EM4">
        <v>7.87</v>
      </c>
      <c r="EN4">
        <v>25.216999999999999</v>
      </c>
      <c r="EO4">
        <v>122.47799999999999</v>
      </c>
      <c r="EP4">
        <v>13</v>
      </c>
      <c r="EQ4">
        <v>23.521999999999998</v>
      </c>
      <c r="ER4">
        <v>36.521999999999998</v>
      </c>
      <c r="ES4">
        <v>37.521999999999998</v>
      </c>
      <c r="ET4">
        <v>78.331000000000003</v>
      </c>
      <c r="EU4">
        <v>86.347999999999999</v>
      </c>
      <c r="EV4">
        <v>10.304</v>
      </c>
      <c r="EW4">
        <v>10.348000000000001</v>
      </c>
      <c r="EX4">
        <v>19.751000000000001</v>
      </c>
      <c r="EY4">
        <v>14.260999999999999</v>
      </c>
      <c r="EZ4">
        <v>7.391</v>
      </c>
      <c r="FA4">
        <v>11.739000000000001</v>
      </c>
      <c r="FB4">
        <v>11.565</v>
      </c>
      <c r="FC4">
        <v>2.4780000000000002</v>
      </c>
      <c r="FD4">
        <v>25.042999999999999</v>
      </c>
      <c r="FE4">
        <v>7.7830000000000004</v>
      </c>
      <c r="FF4">
        <v>46.875</v>
      </c>
      <c r="FG4">
        <v>22.407</v>
      </c>
      <c r="FH4">
        <v>44.481000000000002</v>
      </c>
      <c r="FI4">
        <v>47.801000000000002</v>
      </c>
      <c r="FJ4">
        <v>22.783000000000001</v>
      </c>
      <c r="FK4">
        <v>79.165000000000006</v>
      </c>
      <c r="FL4">
        <v>9.6000000000000002E-2</v>
      </c>
      <c r="FM4">
        <v>3.161</v>
      </c>
      <c r="FN4">
        <v>4.0000000000000001E-3</v>
      </c>
      <c r="FO4">
        <v>3.3650000000000002</v>
      </c>
      <c r="FP4">
        <v>4.8000000000000001E-2</v>
      </c>
      <c r="FQ4">
        <v>2.923</v>
      </c>
      <c r="FR4">
        <v>-4.7E-2</v>
      </c>
      <c r="FS4">
        <v>3.13</v>
      </c>
      <c r="FT4">
        <v>34.347999999999999</v>
      </c>
      <c r="FU4">
        <v>44.521999999999998</v>
      </c>
      <c r="FV4">
        <v>33.738999999999997</v>
      </c>
      <c r="FW4">
        <v>33.478000000000002</v>
      </c>
      <c r="FX4">
        <v>14.782999999999999</v>
      </c>
      <c r="FY4">
        <v>19.774000000000001</v>
      </c>
      <c r="FZ4">
        <v>21.126999999999999</v>
      </c>
      <c r="GA4">
        <v>8.5510000000000002</v>
      </c>
      <c r="GB4">
        <v>30.131</v>
      </c>
      <c r="GC4">
        <v>12.305999999999999</v>
      </c>
      <c r="GD4">
        <v>50.609000000000002</v>
      </c>
      <c r="GE4">
        <v>7.6520000000000001</v>
      </c>
      <c r="GF4">
        <v>279.13</v>
      </c>
      <c r="GG4">
        <v>135.47800000000001</v>
      </c>
      <c r="GH4">
        <v>31.260999999999999</v>
      </c>
      <c r="GI4">
        <v>28.216999999999999</v>
      </c>
      <c r="GJ4">
        <v>33.802</v>
      </c>
      <c r="GK4">
        <v>8.5220000000000002</v>
      </c>
      <c r="GL4">
        <v>30.2</v>
      </c>
      <c r="GM4">
        <v>1.4350000000000001</v>
      </c>
      <c r="GN4">
        <v>11.391</v>
      </c>
      <c r="GO4">
        <v>81.298000000000002</v>
      </c>
      <c r="GP4">
        <v>5.4779999999999998</v>
      </c>
      <c r="GQ4">
        <v>47.957000000000001</v>
      </c>
      <c r="GR4">
        <v>70.608999999999995</v>
      </c>
      <c r="GS4">
        <v>12.117000000000001</v>
      </c>
      <c r="GT4">
        <v>24.696000000000002</v>
      </c>
      <c r="GU4">
        <v>-3.4780000000000002</v>
      </c>
      <c r="GV4">
        <v>3.9129999999999998</v>
      </c>
      <c r="GW4">
        <v>1.87</v>
      </c>
      <c r="GX4">
        <v>-14.391</v>
      </c>
      <c r="GY4">
        <v>-12.522</v>
      </c>
      <c r="GZ4">
        <v>4.87</v>
      </c>
      <c r="HA4">
        <v>256.13</v>
      </c>
      <c r="HB4">
        <v>4.609</v>
      </c>
      <c r="HC4">
        <v>-2.9569999999999999</v>
      </c>
      <c r="HD4">
        <v>1.26</v>
      </c>
      <c r="HE4">
        <v>4.1479999999999997</v>
      </c>
      <c r="HF4">
        <v>-2.6520000000000001</v>
      </c>
      <c r="HG4">
        <v>-11.217000000000001</v>
      </c>
      <c r="HH4">
        <v>-13.87</v>
      </c>
      <c r="HI4">
        <v>3</v>
      </c>
      <c r="HJ4">
        <v>-7.0430000000000001</v>
      </c>
      <c r="HK4">
        <v>0.69599999999999995</v>
      </c>
      <c r="HL4">
        <v>-1.696</v>
      </c>
      <c r="HM4">
        <v>-5.2169999999999996</v>
      </c>
      <c r="HN4">
        <v>-0.52200000000000002</v>
      </c>
      <c r="HO4">
        <v>-0.69599999999999995</v>
      </c>
      <c r="HP4">
        <v>2.3479999999999999</v>
      </c>
      <c r="HQ4">
        <v>-1.8260000000000001</v>
      </c>
      <c r="HR4">
        <v>-15.087</v>
      </c>
      <c r="HS4">
        <v>0.82599999999999996</v>
      </c>
      <c r="HT4">
        <v>-3.6520000000000001</v>
      </c>
      <c r="HU4">
        <v>-2.8260000000000001</v>
      </c>
      <c r="HV4">
        <v>0.73899999999999999</v>
      </c>
      <c r="HW4">
        <v>3.2170000000000001</v>
      </c>
      <c r="HX4">
        <v>1.1299999999999999</v>
      </c>
      <c r="HY4">
        <v>2.609</v>
      </c>
      <c r="HZ4">
        <v>2.5219999999999998</v>
      </c>
      <c r="IA4">
        <v>-0.52200000000000002</v>
      </c>
      <c r="IB4">
        <v>2.7829999999999999</v>
      </c>
      <c r="IC4">
        <v>-4.2999999999999997E-2</v>
      </c>
      <c r="ID4">
        <v>3.5219999999999998</v>
      </c>
      <c r="IE4">
        <v>1.391</v>
      </c>
      <c r="IF4">
        <v>2.8260000000000001</v>
      </c>
      <c r="IG4">
        <v>15.262</v>
      </c>
      <c r="IH4">
        <v>1.6080000000000001</v>
      </c>
      <c r="II4">
        <v>0.13500000000000001</v>
      </c>
      <c r="IJ4">
        <v>1.1739999999999999</v>
      </c>
      <c r="IK4">
        <v>-1.913</v>
      </c>
      <c r="IL4">
        <v>17.390999999999998</v>
      </c>
      <c r="IM4">
        <v>2.3039999999999998</v>
      </c>
      <c r="IN4">
        <v>15.478</v>
      </c>
      <c r="IO4">
        <v>-1.1299999999999999</v>
      </c>
      <c r="IP4">
        <v>-0.60899999999999999</v>
      </c>
      <c r="IQ4">
        <v>1.478</v>
      </c>
      <c r="IR4">
        <v>11.348000000000001</v>
      </c>
      <c r="IS4">
        <v>-3.9129999999999998</v>
      </c>
      <c r="IT4">
        <v>4.9130000000000003</v>
      </c>
      <c r="IU4">
        <v>10.782999999999999</v>
      </c>
      <c r="IV4">
        <v>3.3039999999999998</v>
      </c>
      <c r="IW4">
        <v>2.13</v>
      </c>
      <c r="IX4">
        <v>2.6520000000000001</v>
      </c>
      <c r="IY4">
        <v>6.5650000000000004</v>
      </c>
      <c r="IZ4">
        <v>0</v>
      </c>
    </row>
    <row r="5" spans="1:260" x14ac:dyDescent="0.2">
      <c r="A5" t="s">
        <v>6</v>
      </c>
      <c r="B5" t="s">
        <v>283</v>
      </c>
      <c r="C5">
        <v>22</v>
      </c>
      <c r="D5">
        <v>40</v>
      </c>
      <c r="E5">
        <v>24.759</v>
      </c>
      <c r="F5">
        <v>77.606999999999999</v>
      </c>
      <c r="G5">
        <v>210.07300000000001</v>
      </c>
      <c r="H5">
        <v>1728.4090000000001</v>
      </c>
      <c r="I5">
        <v>1579.7729999999999</v>
      </c>
      <c r="J5">
        <v>18.135999999999999</v>
      </c>
      <c r="K5">
        <v>49.991999999999997</v>
      </c>
      <c r="L5">
        <v>227.09100000000001</v>
      </c>
      <c r="M5">
        <v>156.136</v>
      </c>
      <c r="N5">
        <v>383.22699999999998</v>
      </c>
      <c r="O5">
        <v>74.024000000000001</v>
      </c>
      <c r="P5">
        <v>67.274000000000001</v>
      </c>
      <c r="Q5">
        <v>83.843000000000004</v>
      </c>
      <c r="R5">
        <v>59.258000000000003</v>
      </c>
      <c r="S5">
        <v>7.0789999999999997</v>
      </c>
      <c r="T5">
        <v>54.908999999999999</v>
      </c>
      <c r="U5">
        <v>39.454999999999998</v>
      </c>
      <c r="V5">
        <v>76.611000000000004</v>
      </c>
      <c r="W5">
        <v>5949.4549999999999</v>
      </c>
      <c r="X5">
        <v>15.525</v>
      </c>
      <c r="Y5">
        <v>59.273000000000003</v>
      </c>
      <c r="Z5">
        <v>6.4649999999999999</v>
      </c>
      <c r="AA5">
        <v>69.135999999999996</v>
      </c>
      <c r="AB5">
        <v>5.5430000000000001</v>
      </c>
      <c r="AC5">
        <v>2.4159999999999999</v>
      </c>
      <c r="AD5">
        <v>1.7809999999999999</v>
      </c>
      <c r="AE5">
        <v>145.45500000000001</v>
      </c>
      <c r="AF5">
        <v>235.04499999999999</v>
      </c>
      <c r="AG5">
        <v>380.5</v>
      </c>
      <c r="AH5">
        <v>38.226999999999997</v>
      </c>
      <c r="AI5">
        <v>70.590999999999994</v>
      </c>
      <c r="AJ5">
        <v>97.182000000000002</v>
      </c>
      <c r="AK5">
        <v>17.227</v>
      </c>
      <c r="AL5">
        <v>28.681999999999999</v>
      </c>
      <c r="AM5">
        <v>68.409000000000006</v>
      </c>
      <c r="AN5">
        <v>95.409000000000006</v>
      </c>
      <c r="AO5">
        <v>66.409000000000006</v>
      </c>
      <c r="AP5">
        <v>9.5</v>
      </c>
      <c r="AQ5">
        <v>28.045000000000002</v>
      </c>
      <c r="AR5">
        <v>128.136</v>
      </c>
      <c r="AS5">
        <v>12.409000000000001</v>
      </c>
      <c r="AT5">
        <v>25.227</v>
      </c>
      <c r="AU5">
        <v>37.636000000000003</v>
      </c>
      <c r="AV5">
        <v>40.545000000000002</v>
      </c>
      <c r="AW5">
        <v>78.811999999999998</v>
      </c>
      <c r="AX5">
        <v>96.227000000000004</v>
      </c>
      <c r="AY5">
        <v>11.545</v>
      </c>
      <c r="AZ5">
        <v>11.090999999999999</v>
      </c>
      <c r="BA5">
        <v>20.199000000000002</v>
      </c>
      <c r="BB5">
        <v>14.590999999999999</v>
      </c>
      <c r="BC5">
        <v>9.4090000000000007</v>
      </c>
      <c r="BD5">
        <v>23</v>
      </c>
      <c r="BE5">
        <v>7.2270000000000003</v>
      </c>
      <c r="BF5">
        <v>12.182</v>
      </c>
      <c r="BG5">
        <v>11.318</v>
      </c>
      <c r="BH5">
        <v>1.8640000000000001</v>
      </c>
      <c r="BI5">
        <v>25.818000000000001</v>
      </c>
      <c r="BJ5">
        <v>7.6820000000000004</v>
      </c>
      <c r="BK5">
        <v>47.183</v>
      </c>
      <c r="BL5">
        <v>22.184999999999999</v>
      </c>
      <c r="BM5">
        <v>42.798000000000002</v>
      </c>
      <c r="BN5">
        <v>47.02</v>
      </c>
      <c r="BO5">
        <v>23.454999999999998</v>
      </c>
      <c r="BP5">
        <v>15.727</v>
      </c>
      <c r="BQ5">
        <v>29.190999999999999</v>
      </c>
      <c r="BR5">
        <v>83.721000000000004</v>
      </c>
      <c r="BS5">
        <v>-1.175</v>
      </c>
      <c r="BT5">
        <v>3.2480000000000002</v>
      </c>
      <c r="BU5">
        <v>-4.5999999999999999E-2</v>
      </c>
      <c r="BV5">
        <v>3.4689999999999999</v>
      </c>
      <c r="BW5">
        <v>3.6999999999999998E-2</v>
      </c>
      <c r="BX5">
        <v>2.9710000000000001</v>
      </c>
      <c r="BY5">
        <v>-0.15</v>
      </c>
      <c r="BZ5">
        <v>1.9550000000000001</v>
      </c>
      <c r="CA5">
        <v>34.363999999999997</v>
      </c>
      <c r="CB5">
        <v>48.091000000000001</v>
      </c>
      <c r="CC5">
        <v>32.317999999999998</v>
      </c>
      <c r="CD5">
        <v>40.226999999999997</v>
      </c>
      <c r="CE5">
        <v>11.864000000000001</v>
      </c>
      <c r="CF5">
        <v>20.204000000000001</v>
      </c>
      <c r="CG5">
        <v>21.847000000000001</v>
      </c>
      <c r="CH5">
        <v>9.5719999999999992</v>
      </c>
      <c r="CI5">
        <v>31.67</v>
      </c>
      <c r="CJ5">
        <v>13.18</v>
      </c>
      <c r="CK5">
        <v>15.682</v>
      </c>
      <c r="CL5">
        <v>30.725000000000001</v>
      </c>
      <c r="CM5">
        <v>55.954999999999998</v>
      </c>
      <c r="CN5">
        <v>11.135999999999999</v>
      </c>
      <c r="CO5">
        <v>277.22699999999998</v>
      </c>
      <c r="CP5">
        <v>129.68199999999999</v>
      </c>
      <c r="CQ5">
        <v>34.908999999999999</v>
      </c>
      <c r="CR5">
        <v>88.045000000000002</v>
      </c>
      <c r="CS5">
        <v>27.727</v>
      </c>
      <c r="CT5">
        <v>31.492000000000001</v>
      </c>
      <c r="CU5">
        <v>10.182</v>
      </c>
      <c r="CV5">
        <v>36.720999999999997</v>
      </c>
      <c r="CW5">
        <v>2.7269999999999999</v>
      </c>
      <c r="CX5">
        <v>21.545000000000002</v>
      </c>
      <c r="CY5">
        <v>19.364000000000001</v>
      </c>
      <c r="CZ5">
        <v>2.1819999999999999</v>
      </c>
      <c r="DA5">
        <v>10.135999999999999</v>
      </c>
      <c r="DB5">
        <v>86.099000000000004</v>
      </c>
      <c r="DC5">
        <v>9.9090000000000007</v>
      </c>
      <c r="DD5">
        <v>52.545000000000002</v>
      </c>
      <c r="DE5">
        <v>71.864000000000004</v>
      </c>
      <c r="DF5">
        <v>198.541</v>
      </c>
      <c r="DG5">
        <v>1572.2729999999999</v>
      </c>
      <c r="DH5">
        <v>1465.636</v>
      </c>
      <c r="DI5">
        <v>11.864000000000001</v>
      </c>
      <c r="DJ5">
        <v>212.81800000000001</v>
      </c>
      <c r="DK5">
        <v>134.773</v>
      </c>
      <c r="DL5">
        <v>347.59100000000001</v>
      </c>
      <c r="DM5">
        <v>73.584000000000003</v>
      </c>
      <c r="DN5">
        <v>67.727000000000004</v>
      </c>
      <c r="DO5">
        <v>82.832999999999998</v>
      </c>
      <c r="DP5">
        <v>6.2119999999999997</v>
      </c>
      <c r="DQ5">
        <v>51.5</v>
      </c>
      <c r="DR5">
        <v>42.226999999999997</v>
      </c>
      <c r="DS5">
        <v>76.903999999999996</v>
      </c>
      <c r="DT5">
        <v>5875.0910000000003</v>
      </c>
      <c r="DU5">
        <v>16.902000000000001</v>
      </c>
      <c r="DV5">
        <v>61.273000000000003</v>
      </c>
      <c r="DW5">
        <v>5.673</v>
      </c>
      <c r="DX5">
        <v>70.364000000000004</v>
      </c>
      <c r="DY5">
        <v>4.9400000000000004</v>
      </c>
      <c r="DZ5">
        <v>-1.861</v>
      </c>
      <c r="EA5">
        <v>-1.71</v>
      </c>
      <c r="EB5">
        <v>132.54499999999999</v>
      </c>
      <c r="EC5">
        <v>206.773</v>
      </c>
      <c r="ED5">
        <v>339.31799999999998</v>
      </c>
      <c r="EE5">
        <v>39.061999999999998</v>
      </c>
      <c r="EF5">
        <v>69.135999999999996</v>
      </c>
      <c r="EG5">
        <v>85.772999999999996</v>
      </c>
      <c r="EH5">
        <v>14.409000000000001</v>
      </c>
      <c r="EI5">
        <v>26.5</v>
      </c>
      <c r="EJ5">
        <v>59.182000000000002</v>
      </c>
      <c r="EK5">
        <v>87.045000000000002</v>
      </c>
      <c r="EL5">
        <v>60.182000000000002</v>
      </c>
      <c r="EM5">
        <v>11.090999999999999</v>
      </c>
      <c r="EN5">
        <v>24.954999999999998</v>
      </c>
      <c r="EO5">
        <v>108.773</v>
      </c>
      <c r="EP5">
        <v>11.5</v>
      </c>
      <c r="EQ5">
        <v>22.681999999999999</v>
      </c>
      <c r="ER5">
        <v>34.182000000000002</v>
      </c>
      <c r="ES5">
        <v>37.5</v>
      </c>
      <c r="ET5">
        <v>76.364000000000004</v>
      </c>
      <c r="EU5">
        <v>90.045000000000002</v>
      </c>
      <c r="EV5">
        <v>11.909000000000001</v>
      </c>
      <c r="EW5">
        <v>10.455</v>
      </c>
      <c r="EX5">
        <v>20.3</v>
      </c>
      <c r="EY5">
        <v>15.864000000000001</v>
      </c>
      <c r="EZ5">
        <v>5.7270000000000003</v>
      </c>
      <c r="FA5">
        <v>11.273</v>
      </c>
      <c r="FB5">
        <v>10.273</v>
      </c>
      <c r="FC5">
        <v>2.2730000000000001</v>
      </c>
      <c r="FD5">
        <v>22.954999999999998</v>
      </c>
      <c r="FE5">
        <v>7.7729999999999997</v>
      </c>
      <c r="FF5">
        <v>49.109000000000002</v>
      </c>
      <c r="FG5">
        <v>21.888999999999999</v>
      </c>
      <c r="FH5">
        <v>41.835999999999999</v>
      </c>
      <c r="FI5">
        <v>44.572000000000003</v>
      </c>
      <c r="FJ5">
        <v>21.408999999999999</v>
      </c>
      <c r="FK5">
        <v>75.605000000000004</v>
      </c>
      <c r="FL5">
        <v>3.1E-2</v>
      </c>
      <c r="FM5">
        <v>3.294</v>
      </c>
      <c r="FN5">
        <v>1E-3</v>
      </c>
      <c r="FO5">
        <v>3.5680000000000001</v>
      </c>
      <c r="FP5">
        <v>-0.215</v>
      </c>
      <c r="FQ5">
        <v>2.9580000000000002</v>
      </c>
      <c r="FR5">
        <v>0.26700000000000002</v>
      </c>
      <c r="FS5">
        <v>4.5449999999999999</v>
      </c>
      <c r="FT5">
        <v>25.954999999999998</v>
      </c>
      <c r="FU5">
        <v>47.408999999999999</v>
      </c>
      <c r="FV5">
        <v>30.227</v>
      </c>
      <c r="FW5">
        <v>40.454999999999998</v>
      </c>
      <c r="FX5">
        <v>7.2270000000000003</v>
      </c>
      <c r="FY5">
        <v>19.059000000000001</v>
      </c>
      <c r="FZ5">
        <v>20.738</v>
      </c>
      <c r="GA5">
        <v>9.0220000000000002</v>
      </c>
      <c r="GB5">
        <v>29.376000000000001</v>
      </c>
      <c r="GC5">
        <v>11.425000000000001</v>
      </c>
      <c r="GD5">
        <v>54.136000000000003</v>
      </c>
      <c r="GE5">
        <v>8.8640000000000008</v>
      </c>
      <c r="GF5">
        <v>304.86399999999998</v>
      </c>
      <c r="GG5">
        <v>140.773</v>
      </c>
      <c r="GH5">
        <v>35.136000000000003</v>
      </c>
      <c r="GI5">
        <v>40.454999999999998</v>
      </c>
      <c r="GJ5">
        <v>45.853000000000002</v>
      </c>
      <c r="GK5">
        <v>11.909000000000001</v>
      </c>
      <c r="GL5">
        <v>29.437999999999999</v>
      </c>
      <c r="GM5">
        <v>3.5</v>
      </c>
      <c r="GN5">
        <v>11.135999999999999</v>
      </c>
      <c r="GO5">
        <v>87.346999999999994</v>
      </c>
      <c r="GP5">
        <v>5.4089999999999998</v>
      </c>
      <c r="GQ5">
        <v>50.454999999999998</v>
      </c>
      <c r="GR5">
        <v>70.5</v>
      </c>
      <c r="GS5">
        <v>11.532</v>
      </c>
      <c r="GT5">
        <v>156.136</v>
      </c>
      <c r="GU5">
        <v>114.136</v>
      </c>
      <c r="GV5">
        <v>6.2729999999999997</v>
      </c>
      <c r="GW5">
        <v>14.273</v>
      </c>
      <c r="GX5">
        <v>21.364000000000001</v>
      </c>
      <c r="GY5">
        <v>35.636000000000003</v>
      </c>
      <c r="GZ5">
        <v>3.4089999999999998</v>
      </c>
      <c r="HA5">
        <v>74.364000000000004</v>
      </c>
      <c r="HB5">
        <v>-2</v>
      </c>
      <c r="HC5">
        <v>-1.2270000000000001</v>
      </c>
      <c r="HD5">
        <v>4.2770000000000001</v>
      </c>
      <c r="HE5">
        <v>3.4910000000000001</v>
      </c>
      <c r="HF5">
        <v>12.909000000000001</v>
      </c>
      <c r="HG5">
        <v>28.273</v>
      </c>
      <c r="HH5">
        <v>41.182000000000002</v>
      </c>
      <c r="HI5">
        <v>1.4550000000000001</v>
      </c>
      <c r="HJ5">
        <v>11.409000000000001</v>
      </c>
      <c r="HK5">
        <v>2.8180000000000001</v>
      </c>
      <c r="HL5">
        <v>2.1819999999999999</v>
      </c>
      <c r="HM5">
        <v>9.2270000000000003</v>
      </c>
      <c r="HN5">
        <v>8.3640000000000008</v>
      </c>
      <c r="HO5">
        <v>6.2270000000000003</v>
      </c>
      <c r="HP5">
        <v>-1.591</v>
      </c>
      <c r="HQ5">
        <v>3.0910000000000002</v>
      </c>
      <c r="HR5">
        <v>19.364000000000001</v>
      </c>
      <c r="HS5">
        <v>0.90900000000000003</v>
      </c>
      <c r="HT5">
        <v>2.5449999999999999</v>
      </c>
      <c r="HU5">
        <v>3.4550000000000001</v>
      </c>
      <c r="HV5">
        <v>3.0449999999999999</v>
      </c>
      <c r="HW5">
        <v>6.1820000000000004</v>
      </c>
      <c r="HX5">
        <v>-0.36399999999999999</v>
      </c>
      <c r="HY5">
        <v>0.63600000000000001</v>
      </c>
      <c r="HZ5">
        <v>-1.2729999999999999</v>
      </c>
      <c r="IA5">
        <v>3.6819999999999999</v>
      </c>
      <c r="IB5">
        <v>0.90900000000000003</v>
      </c>
      <c r="IC5">
        <v>1.0449999999999999</v>
      </c>
      <c r="ID5">
        <v>2.8639999999999999</v>
      </c>
      <c r="IE5">
        <v>-9.0999999999999998E-2</v>
      </c>
      <c r="IF5">
        <v>2.0449999999999999</v>
      </c>
      <c r="IG5">
        <v>8.1159999999999997</v>
      </c>
      <c r="IH5">
        <v>-1.2070000000000001</v>
      </c>
      <c r="II5">
        <v>-4.4999999999999998E-2</v>
      </c>
      <c r="IJ5">
        <v>-2.5910000000000002</v>
      </c>
      <c r="IK5">
        <v>8.4090000000000007</v>
      </c>
      <c r="IL5">
        <v>0.68200000000000005</v>
      </c>
      <c r="IM5">
        <v>2.0910000000000002</v>
      </c>
      <c r="IN5">
        <v>-0.22700000000000001</v>
      </c>
      <c r="IO5">
        <v>4.6360000000000001</v>
      </c>
      <c r="IP5">
        <v>1.8180000000000001</v>
      </c>
      <c r="IQ5">
        <v>2.2730000000000001</v>
      </c>
      <c r="IR5">
        <v>-27.635999999999999</v>
      </c>
      <c r="IS5">
        <v>-11.090999999999999</v>
      </c>
      <c r="IT5">
        <v>-0.22700000000000001</v>
      </c>
      <c r="IU5">
        <v>-12.727</v>
      </c>
      <c r="IV5">
        <v>-1.7270000000000001</v>
      </c>
      <c r="IW5">
        <v>-0.77300000000000002</v>
      </c>
      <c r="IX5">
        <v>4.5</v>
      </c>
      <c r="IY5">
        <v>2.0910000000000002</v>
      </c>
      <c r="IZ5">
        <v>1.3640000000000001</v>
      </c>
    </row>
    <row r="6" spans="1:260" x14ac:dyDescent="0.2">
      <c r="A6" t="s">
        <v>15</v>
      </c>
      <c r="B6" t="s">
        <v>292</v>
      </c>
      <c r="C6">
        <v>22</v>
      </c>
      <c r="D6">
        <v>35</v>
      </c>
      <c r="E6">
        <v>25.725999999999999</v>
      </c>
      <c r="F6">
        <v>91.83</v>
      </c>
      <c r="G6">
        <v>195.27699999999999</v>
      </c>
      <c r="H6">
        <v>1668.5909999999999</v>
      </c>
      <c r="I6">
        <v>1588</v>
      </c>
      <c r="J6">
        <v>15.135999999999999</v>
      </c>
      <c r="K6">
        <v>49.662999999999997</v>
      </c>
      <c r="L6">
        <v>230.59100000000001</v>
      </c>
      <c r="M6">
        <v>144.31800000000001</v>
      </c>
      <c r="N6">
        <v>374.90899999999999</v>
      </c>
      <c r="O6">
        <v>73.218000000000004</v>
      </c>
      <c r="P6">
        <v>66.647000000000006</v>
      </c>
      <c r="Q6">
        <v>83.716999999999999</v>
      </c>
      <c r="R6">
        <v>61.506</v>
      </c>
      <c r="S6">
        <v>6.625</v>
      </c>
      <c r="T6">
        <v>49.682000000000002</v>
      </c>
      <c r="U6">
        <v>39.045000000000002</v>
      </c>
      <c r="V6">
        <v>76.695999999999998</v>
      </c>
      <c r="W6">
        <v>5731.7269999999999</v>
      </c>
      <c r="X6">
        <v>15.288</v>
      </c>
      <c r="Y6">
        <v>62.636000000000003</v>
      </c>
      <c r="Z6">
        <v>5.9850000000000003</v>
      </c>
      <c r="AA6">
        <v>69.682000000000002</v>
      </c>
      <c r="AB6">
        <v>5.38</v>
      </c>
      <c r="AC6">
        <v>-1.8540000000000001</v>
      </c>
      <c r="AD6">
        <v>-0.13400000000000001</v>
      </c>
      <c r="AE6">
        <v>135.90899999999999</v>
      </c>
      <c r="AF6">
        <v>232.227</v>
      </c>
      <c r="AG6">
        <v>368.13600000000002</v>
      </c>
      <c r="AH6">
        <v>36.917999999999999</v>
      </c>
      <c r="AI6">
        <v>69.182000000000002</v>
      </c>
      <c r="AJ6">
        <v>91.272999999999996</v>
      </c>
      <c r="AK6">
        <v>14.864000000000001</v>
      </c>
      <c r="AL6">
        <v>30.181999999999999</v>
      </c>
      <c r="AM6">
        <v>61.091000000000001</v>
      </c>
      <c r="AN6">
        <v>90.317999999999998</v>
      </c>
      <c r="AO6">
        <v>64</v>
      </c>
      <c r="AP6">
        <v>9.4090000000000007</v>
      </c>
      <c r="AQ6">
        <v>25.045000000000002</v>
      </c>
      <c r="AR6">
        <v>117.864</v>
      </c>
      <c r="AS6">
        <v>11.955</v>
      </c>
      <c r="AT6">
        <v>22.908999999999999</v>
      </c>
      <c r="AU6">
        <v>34.863999999999997</v>
      </c>
      <c r="AV6">
        <v>39.136000000000003</v>
      </c>
      <c r="AW6">
        <v>74.912999999999997</v>
      </c>
      <c r="AX6">
        <v>102.955</v>
      </c>
      <c r="AY6">
        <v>10.635999999999999</v>
      </c>
      <c r="AZ6">
        <v>10.545</v>
      </c>
      <c r="BA6">
        <v>21.225999999999999</v>
      </c>
      <c r="BB6">
        <v>15.455</v>
      </c>
      <c r="BC6">
        <v>7.8639999999999999</v>
      </c>
      <c r="BD6">
        <v>25</v>
      </c>
      <c r="BE6">
        <v>6.6820000000000004</v>
      </c>
      <c r="BF6">
        <v>11.227</v>
      </c>
      <c r="BG6">
        <v>10.045</v>
      </c>
      <c r="BH6">
        <v>1.8180000000000001</v>
      </c>
      <c r="BI6">
        <v>23.364000000000001</v>
      </c>
      <c r="BJ6">
        <v>7.2729999999999997</v>
      </c>
      <c r="BK6">
        <v>48.054000000000002</v>
      </c>
      <c r="BL6">
        <v>22.597999999999999</v>
      </c>
      <c r="BM6">
        <v>42.817999999999998</v>
      </c>
      <c r="BN6">
        <v>47.027000000000001</v>
      </c>
      <c r="BO6">
        <v>21.273</v>
      </c>
      <c r="BP6">
        <v>16.091000000000001</v>
      </c>
      <c r="BQ6">
        <v>29.943999999999999</v>
      </c>
      <c r="BR6">
        <v>76.581000000000003</v>
      </c>
      <c r="BS6">
        <v>-0.99</v>
      </c>
      <c r="BT6">
        <v>3.278</v>
      </c>
      <c r="BU6">
        <v>-4.2000000000000003E-2</v>
      </c>
      <c r="BV6">
        <v>3.6389999999999998</v>
      </c>
      <c r="BW6">
        <v>-0.12</v>
      </c>
      <c r="BX6">
        <v>2.8210000000000002</v>
      </c>
      <c r="BY6">
        <v>5.5E-2</v>
      </c>
      <c r="BZ6">
        <v>2.5</v>
      </c>
      <c r="CA6">
        <v>28.908999999999999</v>
      </c>
      <c r="CB6">
        <v>46</v>
      </c>
      <c r="CC6">
        <v>27.045000000000002</v>
      </c>
      <c r="CD6">
        <v>41.182000000000002</v>
      </c>
      <c r="CE6">
        <v>9.1820000000000004</v>
      </c>
      <c r="CF6">
        <v>18.876000000000001</v>
      </c>
      <c r="CG6">
        <v>19.640999999999998</v>
      </c>
      <c r="CH6">
        <v>7.3029999999999999</v>
      </c>
      <c r="CI6">
        <v>29.946999999999999</v>
      </c>
      <c r="CJ6">
        <v>10.638</v>
      </c>
      <c r="CK6">
        <v>14</v>
      </c>
      <c r="CL6">
        <v>26.623000000000001</v>
      </c>
      <c r="CM6">
        <v>57.545000000000002</v>
      </c>
      <c r="CN6">
        <v>10.409000000000001</v>
      </c>
      <c r="CO6">
        <v>289.22699999999998</v>
      </c>
      <c r="CP6">
        <v>136.18199999999999</v>
      </c>
      <c r="CQ6">
        <v>33.226999999999997</v>
      </c>
      <c r="CR6">
        <v>85.5</v>
      </c>
      <c r="CS6">
        <v>37.045000000000002</v>
      </c>
      <c r="CT6">
        <v>43.328000000000003</v>
      </c>
      <c r="CU6">
        <v>10.182</v>
      </c>
      <c r="CV6">
        <v>27.484999999999999</v>
      </c>
      <c r="CW6">
        <v>2.4550000000000001</v>
      </c>
      <c r="CX6">
        <v>19.727</v>
      </c>
      <c r="CY6">
        <v>21.318000000000001</v>
      </c>
      <c r="CZ6">
        <v>-1.591</v>
      </c>
      <c r="DA6">
        <v>10.545</v>
      </c>
      <c r="DB6">
        <v>81.897000000000006</v>
      </c>
      <c r="DC6">
        <v>7.0449999999999999</v>
      </c>
      <c r="DD6">
        <v>48.545000000000002</v>
      </c>
      <c r="DE6">
        <v>71.682000000000002</v>
      </c>
      <c r="DF6">
        <v>197.56800000000001</v>
      </c>
      <c r="DG6">
        <v>1631.136</v>
      </c>
      <c r="DH6">
        <v>1520.7729999999999</v>
      </c>
      <c r="DI6">
        <v>14.864000000000001</v>
      </c>
      <c r="DJ6">
        <v>216.40899999999999</v>
      </c>
      <c r="DK6">
        <v>143.68199999999999</v>
      </c>
      <c r="DL6">
        <v>360.09100000000001</v>
      </c>
      <c r="DM6">
        <v>74.173000000000002</v>
      </c>
      <c r="DN6">
        <v>68.242000000000004</v>
      </c>
      <c r="DO6">
        <v>83.106999999999999</v>
      </c>
      <c r="DP6">
        <v>6.258</v>
      </c>
      <c r="DQ6">
        <v>50.908999999999999</v>
      </c>
      <c r="DR6">
        <v>37.591000000000001</v>
      </c>
      <c r="DS6">
        <v>75.662999999999997</v>
      </c>
      <c r="DT6">
        <v>5653.0450000000001</v>
      </c>
      <c r="DU6">
        <v>15.699</v>
      </c>
      <c r="DV6">
        <v>58.136000000000003</v>
      </c>
      <c r="DW6">
        <v>6.194</v>
      </c>
      <c r="DX6">
        <v>69</v>
      </c>
      <c r="DY6">
        <v>5.2190000000000003</v>
      </c>
      <c r="DZ6">
        <v>-0.224</v>
      </c>
      <c r="EA6">
        <v>0.14199999999999999</v>
      </c>
      <c r="EB6">
        <v>133.31800000000001</v>
      </c>
      <c r="EC6">
        <v>223.864</v>
      </c>
      <c r="ED6">
        <v>357.18200000000002</v>
      </c>
      <c r="EE6">
        <v>37.325000000000003</v>
      </c>
      <c r="EF6">
        <v>69.909000000000006</v>
      </c>
      <c r="EG6">
        <v>88.272999999999996</v>
      </c>
      <c r="EH6">
        <v>16.091000000000001</v>
      </c>
      <c r="EI6">
        <v>26.864000000000001</v>
      </c>
      <c r="EJ6">
        <v>61.454999999999998</v>
      </c>
      <c r="EK6">
        <v>89.409000000000006</v>
      </c>
      <c r="EL6">
        <v>62.091000000000001</v>
      </c>
      <c r="EM6">
        <v>9.3640000000000008</v>
      </c>
      <c r="EN6">
        <v>26.318000000000001</v>
      </c>
      <c r="EO6">
        <v>116.545</v>
      </c>
      <c r="EP6">
        <v>10.635999999999999</v>
      </c>
      <c r="EQ6">
        <v>23.454999999999998</v>
      </c>
      <c r="ER6">
        <v>34.091000000000001</v>
      </c>
      <c r="ES6">
        <v>35.5</v>
      </c>
      <c r="ET6">
        <v>77.337000000000003</v>
      </c>
      <c r="EU6">
        <v>95.409000000000006</v>
      </c>
      <c r="EV6">
        <v>10.635999999999999</v>
      </c>
      <c r="EW6">
        <v>10.318</v>
      </c>
      <c r="EX6">
        <v>20.268000000000001</v>
      </c>
      <c r="EY6">
        <v>15.635999999999999</v>
      </c>
      <c r="EZ6">
        <v>7.0910000000000002</v>
      </c>
      <c r="FA6">
        <v>11.227</v>
      </c>
      <c r="FB6">
        <v>10.590999999999999</v>
      </c>
      <c r="FC6">
        <v>1.6819999999999999</v>
      </c>
      <c r="FD6">
        <v>23.954999999999998</v>
      </c>
      <c r="FE6">
        <v>7.2729999999999997</v>
      </c>
      <c r="FF6">
        <v>46.869</v>
      </c>
      <c r="FG6">
        <v>22.053999999999998</v>
      </c>
      <c r="FH6">
        <v>42.856999999999999</v>
      </c>
      <c r="FI6">
        <v>47.054000000000002</v>
      </c>
      <c r="FJ6">
        <v>21.591000000000001</v>
      </c>
      <c r="FK6">
        <v>79.394000000000005</v>
      </c>
      <c r="FL6">
        <v>-3.121</v>
      </c>
      <c r="FM6">
        <v>3.3140000000000001</v>
      </c>
      <c r="FN6">
        <v>-0.13</v>
      </c>
      <c r="FO6">
        <v>3.6669999999999998</v>
      </c>
      <c r="FP6">
        <v>-0.129</v>
      </c>
      <c r="FQ6">
        <v>2.9119999999999999</v>
      </c>
      <c r="FR6">
        <v>-0.13100000000000001</v>
      </c>
      <c r="FS6">
        <v>4.5910000000000002</v>
      </c>
      <c r="FT6">
        <v>28.181999999999999</v>
      </c>
      <c r="FU6">
        <v>45.182000000000002</v>
      </c>
      <c r="FV6">
        <v>28.135999999999999</v>
      </c>
      <c r="FW6">
        <v>39.091000000000001</v>
      </c>
      <c r="FX6">
        <v>10.727</v>
      </c>
      <c r="FY6">
        <v>19.555</v>
      </c>
      <c r="FZ6">
        <v>21.158000000000001</v>
      </c>
      <c r="GA6">
        <v>8.2940000000000005</v>
      </c>
      <c r="GB6">
        <v>29.835999999999999</v>
      </c>
      <c r="GC6">
        <v>11.111000000000001</v>
      </c>
      <c r="GD6">
        <v>56.591000000000001</v>
      </c>
      <c r="GE6">
        <v>10.727</v>
      </c>
      <c r="GF6">
        <v>296.59100000000001</v>
      </c>
      <c r="GG6">
        <v>135.45500000000001</v>
      </c>
      <c r="GH6">
        <v>34.273000000000003</v>
      </c>
      <c r="GI6">
        <v>32.908999999999999</v>
      </c>
      <c r="GJ6">
        <v>38.448999999999998</v>
      </c>
      <c r="GK6">
        <v>10.090999999999999</v>
      </c>
      <c r="GL6">
        <v>30.663</v>
      </c>
      <c r="GM6">
        <v>2.2730000000000001</v>
      </c>
      <c r="GN6">
        <v>9.8179999999999996</v>
      </c>
      <c r="GO6">
        <v>82.406999999999996</v>
      </c>
      <c r="GP6">
        <v>4.1360000000000001</v>
      </c>
      <c r="GQ6">
        <v>50.045000000000002</v>
      </c>
      <c r="GR6">
        <v>70.570999999999998</v>
      </c>
      <c r="GS6">
        <v>-2.2909999999999999</v>
      </c>
      <c r="GT6">
        <v>37.454999999999998</v>
      </c>
      <c r="GU6">
        <v>67.227000000000004</v>
      </c>
      <c r="GV6">
        <v>0.27300000000000002</v>
      </c>
      <c r="GW6">
        <v>14.182</v>
      </c>
      <c r="GX6">
        <v>0.63600000000000001</v>
      </c>
      <c r="GY6">
        <v>14.818</v>
      </c>
      <c r="GZ6">
        <v>-1.2270000000000001</v>
      </c>
      <c r="HA6">
        <v>78.682000000000002</v>
      </c>
      <c r="HB6">
        <v>4.5</v>
      </c>
      <c r="HC6">
        <v>0.68200000000000005</v>
      </c>
      <c r="HD6">
        <v>-1.63</v>
      </c>
      <c r="HE6">
        <v>-0.27500000000000002</v>
      </c>
      <c r="HF6">
        <v>2.5910000000000002</v>
      </c>
      <c r="HG6">
        <v>8.3640000000000008</v>
      </c>
      <c r="HH6">
        <v>10.955</v>
      </c>
      <c r="HI6">
        <v>-0.72699999999999998</v>
      </c>
      <c r="HJ6">
        <v>3</v>
      </c>
      <c r="HK6">
        <v>-1.2270000000000001</v>
      </c>
      <c r="HL6">
        <v>3.3180000000000001</v>
      </c>
      <c r="HM6">
        <v>-0.36399999999999999</v>
      </c>
      <c r="HN6">
        <v>0.90900000000000003</v>
      </c>
      <c r="HO6">
        <v>1.909</v>
      </c>
      <c r="HP6">
        <v>4.4999999999999998E-2</v>
      </c>
      <c r="HQ6">
        <v>-1.2729999999999999</v>
      </c>
      <c r="HR6">
        <v>1.3180000000000001</v>
      </c>
      <c r="HS6">
        <v>1.3180000000000001</v>
      </c>
      <c r="HT6">
        <v>-0.54500000000000004</v>
      </c>
      <c r="HU6">
        <v>0.77300000000000002</v>
      </c>
      <c r="HV6">
        <v>3.6360000000000001</v>
      </c>
      <c r="HW6">
        <v>7.5449999999999999</v>
      </c>
      <c r="HX6">
        <v>0</v>
      </c>
      <c r="HY6">
        <v>0.22700000000000001</v>
      </c>
      <c r="HZ6">
        <v>-0.182</v>
      </c>
      <c r="IA6">
        <v>0.77300000000000002</v>
      </c>
      <c r="IB6">
        <v>0</v>
      </c>
      <c r="IC6">
        <v>-0.54500000000000004</v>
      </c>
      <c r="ID6">
        <v>-0.59099999999999997</v>
      </c>
      <c r="IE6">
        <v>0</v>
      </c>
      <c r="IF6">
        <v>-0.318</v>
      </c>
      <c r="IG6">
        <v>-2.8130000000000002</v>
      </c>
      <c r="IH6">
        <v>2.1309999999999998</v>
      </c>
      <c r="II6">
        <v>-3.6999999999999998E-2</v>
      </c>
      <c r="IJ6">
        <v>-2.0910000000000002</v>
      </c>
      <c r="IK6">
        <v>0.72699999999999998</v>
      </c>
      <c r="IL6">
        <v>0.81799999999999995</v>
      </c>
      <c r="IM6">
        <v>-1.091</v>
      </c>
      <c r="IN6">
        <v>2.0910000000000002</v>
      </c>
      <c r="IO6">
        <v>-1.5449999999999999</v>
      </c>
      <c r="IP6">
        <v>0.95499999999999996</v>
      </c>
      <c r="IQ6">
        <v>-0.318</v>
      </c>
      <c r="IR6">
        <v>-7.3639999999999999</v>
      </c>
      <c r="IS6">
        <v>0.72699999999999998</v>
      </c>
      <c r="IT6">
        <v>-1.0449999999999999</v>
      </c>
      <c r="IU6">
        <v>4.1360000000000001</v>
      </c>
      <c r="IV6">
        <v>9.0999999999999998E-2</v>
      </c>
      <c r="IW6">
        <v>0.182</v>
      </c>
      <c r="IX6">
        <v>2.9089999999999998</v>
      </c>
      <c r="IY6">
        <v>-1.5</v>
      </c>
      <c r="IZ6">
        <v>0.95199999999999996</v>
      </c>
    </row>
    <row r="7" spans="1:260" x14ac:dyDescent="0.2">
      <c r="A7" t="s">
        <v>4</v>
      </c>
      <c r="B7" t="s">
        <v>281</v>
      </c>
      <c r="C7">
        <v>25</v>
      </c>
      <c r="D7">
        <v>38</v>
      </c>
      <c r="E7">
        <v>25.891999999999999</v>
      </c>
      <c r="F7">
        <v>101.13200000000001</v>
      </c>
      <c r="G7">
        <v>208.41200000000001</v>
      </c>
      <c r="H7">
        <v>1624.36</v>
      </c>
      <c r="I7">
        <v>1489.36</v>
      </c>
      <c r="J7">
        <v>16.2</v>
      </c>
      <c r="K7">
        <v>51.801000000000002</v>
      </c>
      <c r="L7">
        <v>209.4</v>
      </c>
      <c r="M7">
        <v>140.4</v>
      </c>
      <c r="N7">
        <v>349.8</v>
      </c>
      <c r="O7">
        <v>70.28</v>
      </c>
      <c r="P7">
        <v>62.750999999999998</v>
      </c>
      <c r="Q7">
        <v>81.510000000000005</v>
      </c>
      <c r="R7">
        <v>59.863</v>
      </c>
      <c r="S7">
        <v>5.7759999999999998</v>
      </c>
      <c r="T7">
        <v>54.32</v>
      </c>
      <c r="U7">
        <v>39.96</v>
      </c>
      <c r="V7">
        <v>76.027000000000001</v>
      </c>
      <c r="W7">
        <v>5997.8</v>
      </c>
      <c r="X7">
        <v>17.146000000000001</v>
      </c>
      <c r="Y7">
        <v>62.68</v>
      </c>
      <c r="Z7">
        <v>5.5810000000000004</v>
      </c>
      <c r="AA7">
        <v>70.08</v>
      </c>
      <c r="AB7">
        <v>4.9909999999999997</v>
      </c>
      <c r="AC7">
        <v>-1.5409999999999999</v>
      </c>
      <c r="AD7">
        <v>-9.4E-2</v>
      </c>
      <c r="AE7">
        <v>135.56</v>
      </c>
      <c r="AF7">
        <v>204.52</v>
      </c>
      <c r="AG7">
        <v>340.08</v>
      </c>
      <c r="AH7">
        <v>39.860999999999997</v>
      </c>
      <c r="AI7">
        <v>74.88</v>
      </c>
      <c r="AJ7">
        <v>89.48</v>
      </c>
      <c r="AK7">
        <v>15.32</v>
      </c>
      <c r="AL7">
        <v>26.6</v>
      </c>
      <c r="AM7">
        <v>62.92</v>
      </c>
      <c r="AN7">
        <v>90.12</v>
      </c>
      <c r="AO7">
        <v>62.04</v>
      </c>
      <c r="AP7">
        <v>9.1999999999999993</v>
      </c>
      <c r="AQ7">
        <v>24.04</v>
      </c>
      <c r="AR7">
        <v>110.04</v>
      </c>
      <c r="AS7">
        <v>11.04</v>
      </c>
      <c r="AT7">
        <v>24.08</v>
      </c>
      <c r="AU7">
        <v>35.119999999999997</v>
      </c>
      <c r="AV7">
        <v>38.08</v>
      </c>
      <c r="AW7">
        <v>74.265000000000001</v>
      </c>
      <c r="AX7">
        <v>81.88</v>
      </c>
      <c r="AY7">
        <v>10.52</v>
      </c>
      <c r="AZ7">
        <v>10.6</v>
      </c>
      <c r="BA7">
        <v>19.513999999999999</v>
      </c>
      <c r="BB7">
        <v>17.36</v>
      </c>
      <c r="BC7">
        <v>6.52</v>
      </c>
      <c r="BD7">
        <v>30</v>
      </c>
      <c r="BE7">
        <v>7.92</v>
      </c>
      <c r="BF7">
        <v>12.12</v>
      </c>
      <c r="BG7">
        <v>10.64</v>
      </c>
      <c r="BH7">
        <v>2.6</v>
      </c>
      <c r="BI7">
        <v>24.28</v>
      </c>
      <c r="BJ7">
        <v>7.88</v>
      </c>
      <c r="BK7">
        <v>49.917999999999999</v>
      </c>
      <c r="BL7">
        <v>22.312000000000001</v>
      </c>
      <c r="BM7">
        <v>41.9</v>
      </c>
      <c r="BN7">
        <v>44.698</v>
      </c>
      <c r="BO7">
        <v>22.6</v>
      </c>
      <c r="BP7">
        <v>13.24</v>
      </c>
      <c r="BQ7">
        <v>28.399000000000001</v>
      </c>
      <c r="BR7">
        <v>79.739999999999995</v>
      </c>
      <c r="BS7">
        <v>1.02</v>
      </c>
      <c r="BT7">
        <v>3.2839999999999998</v>
      </c>
      <c r="BU7">
        <v>4.2000000000000003E-2</v>
      </c>
      <c r="BV7">
        <v>3.5390000000000001</v>
      </c>
      <c r="BW7">
        <v>-2.1000000000000001E-2</v>
      </c>
      <c r="BX7">
        <v>2.988</v>
      </c>
      <c r="BY7">
        <v>0.115</v>
      </c>
      <c r="BZ7">
        <v>3.24</v>
      </c>
      <c r="CA7">
        <v>28.4</v>
      </c>
      <c r="CB7">
        <v>51.72</v>
      </c>
      <c r="CC7">
        <v>32.6</v>
      </c>
      <c r="CD7">
        <v>42.4</v>
      </c>
      <c r="CE7">
        <v>8.36</v>
      </c>
      <c r="CF7">
        <v>19.382999999999999</v>
      </c>
      <c r="CG7">
        <v>22.222000000000001</v>
      </c>
      <c r="CH7">
        <v>9.4030000000000005</v>
      </c>
      <c r="CI7">
        <v>31.302</v>
      </c>
      <c r="CJ7">
        <v>12.318</v>
      </c>
      <c r="CK7">
        <v>15.48</v>
      </c>
      <c r="CL7">
        <v>26.356999999999999</v>
      </c>
      <c r="CM7">
        <v>63.44</v>
      </c>
      <c r="CN7">
        <v>11.32</v>
      </c>
      <c r="CO7">
        <v>308.68</v>
      </c>
      <c r="CP7">
        <v>141.28</v>
      </c>
      <c r="CQ7">
        <v>33.64</v>
      </c>
      <c r="CR7">
        <v>91.68</v>
      </c>
      <c r="CS7">
        <v>37.64</v>
      </c>
      <c r="CT7">
        <v>41.055999999999997</v>
      </c>
      <c r="CU7">
        <v>10.44</v>
      </c>
      <c r="CV7">
        <v>27.736000000000001</v>
      </c>
      <c r="CW7">
        <v>2.36</v>
      </c>
      <c r="CX7">
        <v>20.399999999999999</v>
      </c>
      <c r="CY7">
        <v>19.440000000000001</v>
      </c>
      <c r="CZ7">
        <v>0.96</v>
      </c>
      <c r="DA7">
        <v>9.24</v>
      </c>
      <c r="DB7">
        <v>87.879000000000005</v>
      </c>
      <c r="DC7">
        <v>6.64</v>
      </c>
      <c r="DD7">
        <v>51.08</v>
      </c>
      <c r="DE7">
        <v>69.760000000000005</v>
      </c>
      <c r="DF7">
        <v>207.66</v>
      </c>
      <c r="DG7">
        <v>1675.8</v>
      </c>
      <c r="DH7">
        <v>1530.28</v>
      </c>
      <c r="DI7">
        <v>13.8</v>
      </c>
      <c r="DJ7">
        <v>218.8</v>
      </c>
      <c r="DK7">
        <v>150.84</v>
      </c>
      <c r="DL7">
        <v>369.64</v>
      </c>
      <c r="DM7">
        <v>72.048000000000002</v>
      </c>
      <c r="DN7">
        <v>65.739999999999995</v>
      </c>
      <c r="DO7">
        <v>81.198999999999998</v>
      </c>
      <c r="DP7">
        <v>5.827</v>
      </c>
      <c r="DQ7">
        <v>52.56</v>
      </c>
      <c r="DR7">
        <v>41.48</v>
      </c>
      <c r="DS7">
        <v>76.361999999999995</v>
      </c>
      <c r="DT7">
        <v>5885.52</v>
      </c>
      <c r="DU7">
        <v>15.922000000000001</v>
      </c>
      <c r="DV7">
        <v>66.56</v>
      </c>
      <c r="DW7">
        <v>5.5529999999999999</v>
      </c>
      <c r="DX7">
        <v>74.84</v>
      </c>
      <c r="DY7">
        <v>4.9390000000000001</v>
      </c>
      <c r="DZ7">
        <v>-1.421</v>
      </c>
      <c r="EA7">
        <v>-0.222</v>
      </c>
      <c r="EB7">
        <v>145.16</v>
      </c>
      <c r="EC7">
        <v>217.44</v>
      </c>
      <c r="ED7">
        <v>362.6</v>
      </c>
      <c r="EE7">
        <v>40.033000000000001</v>
      </c>
      <c r="EF7">
        <v>70.48</v>
      </c>
      <c r="EG7">
        <v>100.2</v>
      </c>
      <c r="EH7">
        <v>16.2</v>
      </c>
      <c r="EI7">
        <v>33.36</v>
      </c>
      <c r="EJ7">
        <v>66.84</v>
      </c>
      <c r="EK7">
        <v>91.52</v>
      </c>
      <c r="EL7">
        <v>65.84</v>
      </c>
      <c r="EM7">
        <v>9.84</v>
      </c>
      <c r="EN7">
        <v>25.28</v>
      </c>
      <c r="EO7">
        <v>118.48</v>
      </c>
      <c r="EP7">
        <v>13.04</v>
      </c>
      <c r="EQ7">
        <v>26.48</v>
      </c>
      <c r="ER7">
        <v>39.520000000000003</v>
      </c>
      <c r="ES7">
        <v>43.56</v>
      </c>
      <c r="ET7">
        <v>75.39</v>
      </c>
      <c r="EU7">
        <v>86.96</v>
      </c>
      <c r="EV7">
        <v>10.56</v>
      </c>
      <c r="EW7">
        <v>10.76</v>
      </c>
      <c r="EX7">
        <v>20.472000000000001</v>
      </c>
      <c r="EY7">
        <v>13.92</v>
      </c>
      <c r="EZ7">
        <v>5.12</v>
      </c>
      <c r="FA7">
        <v>11.72</v>
      </c>
      <c r="FB7">
        <v>9.48</v>
      </c>
      <c r="FC7">
        <v>2.12</v>
      </c>
      <c r="FD7">
        <v>22.76</v>
      </c>
      <c r="FE7">
        <v>7.92</v>
      </c>
      <c r="FF7">
        <v>51.494</v>
      </c>
      <c r="FG7">
        <v>22.297999999999998</v>
      </c>
      <c r="FH7">
        <v>40.335000000000001</v>
      </c>
      <c r="FI7">
        <v>43.302999999999997</v>
      </c>
      <c r="FJ7">
        <v>20.84</v>
      </c>
      <c r="FK7">
        <v>75.236999999999995</v>
      </c>
      <c r="FL7">
        <v>2.4430000000000001</v>
      </c>
      <c r="FM7">
        <v>3.3</v>
      </c>
      <c r="FN7">
        <v>0.107</v>
      </c>
      <c r="FO7">
        <v>3.6360000000000001</v>
      </c>
      <c r="FP7">
        <v>0.222</v>
      </c>
      <c r="FQ7">
        <v>2.8820000000000001</v>
      </c>
      <c r="FR7">
        <v>-3.5000000000000003E-2</v>
      </c>
      <c r="FS7">
        <v>2.88</v>
      </c>
      <c r="FT7">
        <v>31.84</v>
      </c>
      <c r="FU7">
        <v>45.08</v>
      </c>
      <c r="FV7">
        <v>31.96</v>
      </c>
      <c r="FW7">
        <v>36.36</v>
      </c>
      <c r="FX7">
        <v>11.48</v>
      </c>
      <c r="FY7">
        <v>17.661000000000001</v>
      </c>
      <c r="FZ7">
        <v>20.21</v>
      </c>
      <c r="GA7">
        <v>7.4359999999999999</v>
      </c>
      <c r="GB7">
        <v>28.423999999999999</v>
      </c>
      <c r="GC7">
        <v>10.827</v>
      </c>
      <c r="GD7">
        <v>60.56</v>
      </c>
      <c r="GE7">
        <v>8.7200000000000006</v>
      </c>
      <c r="GF7">
        <v>290.27999999999997</v>
      </c>
      <c r="GG7">
        <v>139.80000000000001</v>
      </c>
      <c r="GH7">
        <v>34.479999999999997</v>
      </c>
      <c r="GI7">
        <v>33.04</v>
      </c>
      <c r="GJ7">
        <v>36.037999999999997</v>
      </c>
      <c r="GK7">
        <v>10.88</v>
      </c>
      <c r="GL7">
        <v>32.93</v>
      </c>
      <c r="GM7">
        <v>3.24</v>
      </c>
      <c r="GN7">
        <v>10.44</v>
      </c>
      <c r="GO7">
        <v>88.123000000000005</v>
      </c>
      <c r="GP7">
        <v>3.56</v>
      </c>
      <c r="GQ7">
        <v>49.64</v>
      </c>
      <c r="GR7">
        <v>71.2</v>
      </c>
      <c r="GS7">
        <v>0.752</v>
      </c>
      <c r="GT7">
        <v>-51.44</v>
      </c>
      <c r="GU7">
        <v>-40.92</v>
      </c>
      <c r="GV7">
        <v>2.4</v>
      </c>
      <c r="GW7">
        <v>-9.4</v>
      </c>
      <c r="GX7">
        <v>-10.44</v>
      </c>
      <c r="GY7">
        <v>-19.84</v>
      </c>
      <c r="GZ7">
        <v>1.76</v>
      </c>
      <c r="HA7">
        <v>112.28</v>
      </c>
      <c r="HB7">
        <v>-3.88</v>
      </c>
      <c r="HC7">
        <v>-4.76</v>
      </c>
      <c r="HD7">
        <v>-0.12</v>
      </c>
      <c r="HE7">
        <v>0.127</v>
      </c>
      <c r="HF7">
        <v>-9.6</v>
      </c>
      <c r="HG7">
        <v>-12.92</v>
      </c>
      <c r="HH7">
        <v>-22.52</v>
      </c>
      <c r="HI7">
        <v>4.4000000000000004</v>
      </c>
      <c r="HJ7">
        <v>-10.72</v>
      </c>
      <c r="HK7">
        <v>-0.88</v>
      </c>
      <c r="HL7">
        <v>-6.76</v>
      </c>
      <c r="HM7">
        <v>-3.92</v>
      </c>
      <c r="HN7">
        <v>-1.4</v>
      </c>
      <c r="HO7">
        <v>-3.8</v>
      </c>
      <c r="HP7">
        <v>-0.64</v>
      </c>
      <c r="HQ7">
        <v>-1.24</v>
      </c>
      <c r="HR7">
        <v>-8.44</v>
      </c>
      <c r="HS7">
        <v>-2</v>
      </c>
      <c r="HT7">
        <v>-2.4</v>
      </c>
      <c r="HU7">
        <v>-4.4000000000000004</v>
      </c>
      <c r="HV7">
        <v>-5.48</v>
      </c>
      <c r="HW7">
        <v>-5.08</v>
      </c>
      <c r="HX7">
        <v>-0.04</v>
      </c>
      <c r="HY7">
        <v>-0.16</v>
      </c>
      <c r="HZ7">
        <v>3.44</v>
      </c>
      <c r="IA7">
        <v>1.4</v>
      </c>
      <c r="IB7">
        <v>0.4</v>
      </c>
      <c r="IC7">
        <v>1.1599999999999999</v>
      </c>
      <c r="ID7">
        <v>1.52</v>
      </c>
      <c r="IE7">
        <v>-0.04</v>
      </c>
      <c r="IF7">
        <v>1.76</v>
      </c>
      <c r="IG7">
        <v>4.5030000000000001</v>
      </c>
      <c r="IH7">
        <v>-1.423</v>
      </c>
      <c r="II7">
        <v>-1.6E-2</v>
      </c>
      <c r="IJ7">
        <v>0.36</v>
      </c>
      <c r="IK7">
        <v>-3.44</v>
      </c>
      <c r="IL7">
        <v>6.64</v>
      </c>
      <c r="IM7">
        <v>0.64</v>
      </c>
      <c r="IN7">
        <v>6.04</v>
      </c>
      <c r="IO7">
        <v>-3.12</v>
      </c>
      <c r="IP7">
        <v>2.88</v>
      </c>
      <c r="IQ7">
        <v>2.6</v>
      </c>
      <c r="IR7">
        <v>18.399999999999999</v>
      </c>
      <c r="IS7">
        <v>1.48</v>
      </c>
      <c r="IT7">
        <v>-0.84</v>
      </c>
      <c r="IU7">
        <v>4.5999999999999996</v>
      </c>
      <c r="IV7">
        <v>-0.44</v>
      </c>
      <c r="IW7">
        <v>-0.88</v>
      </c>
      <c r="IX7">
        <v>3.08</v>
      </c>
      <c r="IY7">
        <v>1.44</v>
      </c>
      <c r="IZ7">
        <v>-1.44</v>
      </c>
    </row>
    <row r="8" spans="1:260" x14ac:dyDescent="0.2">
      <c r="A8" t="s">
        <v>7</v>
      </c>
      <c r="B8" t="s">
        <v>284</v>
      </c>
      <c r="C8">
        <v>22</v>
      </c>
      <c r="D8">
        <v>39</v>
      </c>
      <c r="E8">
        <v>24.585000000000001</v>
      </c>
      <c r="F8">
        <v>74.435000000000002</v>
      </c>
      <c r="G8">
        <v>189.37700000000001</v>
      </c>
      <c r="H8">
        <v>1641.5</v>
      </c>
      <c r="I8">
        <v>1504.9549999999999</v>
      </c>
      <c r="J8">
        <v>12.045</v>
      </c>
      <c r="K8">
        <v>49.103999999999999</v>
      </c>
      <c r="L8">
        <v>212.364</v>
      </c>
      <c r="M8">
        <v>149.81800000000001</v>
      </c>
      <c r="N8">
        <v>362.18200000000002</v>
      </c>
      <c r="O8">
        <v>76.254999999999995</v>
      </c>
      <c r="P8">
        <v>70.27</v>
      </c>
      <c r="Q8">
        <v>84.739000000000004</v>
      </c>
      <c r="R8">
        <v>58.634999999999998</v>
      </c>
      <c r="S8">
        <v>7.5030000000000001</v>
      </c>
      <c r="T8">
        <v>50.591000000000001</v>
      </c>
      <c r="U8">
        <v>38.591000000000001</v>
      </c>
      <c r="V8">
        <v>72.563999999999993</v>
      </c>
      <c r="W8">
        <v>5629.5450000000001</v>
      </c>
      <c r="X8">
        <v>15.542999999999999</v>
      </c>
      <c r="Y8">
        <v>56.5</v>
      </c>
      <c r="Z8">
        <v>6.41</v>
      </c>
      <c r="AA8">
        <v>64.817999999999998</v>
      </c>
      <c r="AB8">
        <v>5.5880000000000001</v>
      </c>
      <c r="AC8">
        <v>0.53300000000000003</v>
      </c>
      <c r="AD8">
        <v>0.45700000000000002</v>
      </c>
      <c r="AE8">
        <v>126.545</v>
      </c>
      <c r="AF8">
        <v>230.273</v>
      </c>
      <c r="AG8">
        <v>356.81799999999998</v>
      </c>
      <c r="AH8">
        <v>35.465000000000003</v>
      </c>
      <c r="AI8">
        <v>65.045000000000002</v>
      </c>
      <c r="AJ8">
        <v>81.272999999999996</v>
      </c>
      <c r="AK8">
        <v>15</v>
      </c>
      <c r="AL8">
        <v>22.408999999999999</v>
      </c>
      <c r="AM8">
        <v>58.863999999999997</v>
      </c>
      <c r="AN8">
        <v>83.727000000000004</v>
      </c>
      <c r="AO8">
        <v>57.5</v>
      </c>
      <c r="AP8">
        <v>9.6359999999999992</v>
      </c>
      <c r="AQ8">
        <v>23.318000000000001</v>
      </c>
      <c r="AR8">
        <v>122.90900000000001</v>
      </c>
      <c r="AS8">
        <v>13.318</v>
      </c>
      <c r="AT8">
        <v>20.5</v>
      </c>
      <c r="AU8">
        <v>33.817999999999998</v>
      </c>
      <c r="AV8">
        <v>35.317999999999998</v>
      </c>
      <c r="AW8">
        <v>80.051000000000002</v>
      </c>
      <c r="AX8">
        <v>97.727000000000004</v>
      </c>
      <c r="AY8">
        <v>10</v>
      </c>
      <c r="AZ8">
        <v>11.909000000000001</v>
      </c>
      <c r="BA8">
        <v>23.54</v>
      </c>
      <c r="BB8">
        <v>14.727</v>
      </c>
      <c r="BC8">
        <v>7.0910000000000002</v>
      </c>
      <c r="BD8">
        <v>32</v>
      </c>
      <c r="BE8">
        <v>6.9550000000000001</v>
      </c>
      <c r="BF8">
        <v>11.318</v>
      </c>
      <c r="BG8">
        <v>11.045</v>
      </c>
      <c r="BH8">
        <v>2.2730000000000001</v>
      </c>
      <c r="BI8">
        <v>24.318000000000001</v>
      </c>
      <c r="BJ8">
        <v>8.7270000000000003</v>
      </c>
      <c r="BK8">
        <v>46.542000000000002</v>
      </c>
      <c r="BL8">
        <v>22.372</v>
      </c>
      <c r="BM8">
        <v>44.204999999999998</v>
      </c>
      <c r="BN8">
        <v>48.067999999999998</v>
      </c>
      <c r="BO8">
        <v>21.864000000000001</v>
      </c>
      <c r="BP8">
        <v>13.635999999999999</v>
      </c>
      <c r="BQ8">
        <v>25.332999999999998</v>
      </c>
      <c r="BR8">
        <v>76.085999999999999</v>
      </c>
      <c r="BS8">
        <v>0.59499999999999997</v>
      </c>
      <c r="BT8">
        <v>3.129</v>
      </c>
      <c r="BU8">
        <v>2.4E-2</v>
      </c>
      <c r="BV8">
        <v>3.391</v>
      </c>
      <c r="BW8">
        <v>0.27800000000000002</v>
      </c>
      <c r="BX8">
        <v>2.7890000000000001</v>
      </c>
      <c r="BY8">
        <v>-0.30399999999999999</v>
      </c>
      <c r="BZ8">
        <v>3.8180000000000001</v>
      </c>
      <c r="CA8">
        <v>32.863999999999997</v>
      </c>
      <c r="CB8">
        <v>42.273000000000003</v>
      </c>
      <c r="CC8">
        <v>29.408999999999999</v>
      </c>
      <c r="CD8">
        <v>35.5</v>
      </c>
      <c r="CE8">
        <v>14.045</v>
      </c>
      <c r="CF8">
        <v>20.391999999999999</v>
      </c>
      <c r="CG8">
        <v>23.253</v>
      </c>
      <c r="CH8">
        <v>9.7810000000000006</v>
      </c>
      <c r="CI8">
        <v>30.361000000000001</v>
      </c>
      <c r="CJ8">
        <v>11.861000000000001</v>
      </c>
      <c r="CK8">
        <v>17.364000000000001</v>
      </c>
      <c r="CL8">
        <v>31.937000000000001</v>
      </c>
      <c r="CM8">
        <v>50.136000000000003</v>
      </c>
      <c r="CN8">
        <v>9.6359999999999992</v>
      </c>
      <c r="CO8">
        <v>272.31799999999998</v>
      </c>
      <c r="CP8">
        <v>126.727</v>
      </c>
      <c r="CQ8">
        <v>29.091000000000001</v>
      </c>
      <c r="CR8">
        <v>79.090999999999994</v>
      </c>
      <c r="CS8">
        <v>36</v>
      </c>
      <c r="CT8">
        <v>45.517000000000003</v>
      </c>
      <c r="CU8">
        <v>10.773</v>
      </c>
      <c r="CV8">
        <v>29.923999999999999</v>
      </c>
      <c r="CW8">
        <v>2.0449999999999999</v>
      </c>
      <c r="CX8">
        <v>20.727</v>
      </c>
      <c r="CY8">
        <v>19.635999999999999</v>
      </c>
      <c r="CZ8">
        <v>1.091</v>
      </c>
      <c r="DA8">
        <v>11</v>
      </c>
      <c r="DB8">
        <v>88.43</v>
      </c>
      <c r="DC8">
        <v>7.0910000000000002</v>
      </c>
      <c r="DD8">
        <v>44</v>
      </c>
      <c r="DE8">
        <v>71.454999999999998</v>
      </c>
      <c r="DF8">
        <v>203.65899999999999</v>
      </c>
      <c r="DG8">
        <v>1657.818</v>
      </c>
      <c r="DH8">
        <v>1503.5450000000001</v>
      </c>
      <c r="DI8">
        <v>17.954999999999998</v>
      </c>
      <c r="DJ8">
        <v>218.45500000000001</v>
      </c>
      <c r="DK8">
        <v>138.31800000000001</v>
      </c>
      <c r="DL8">
        <v>356.77300000000002</v>
      </c>
      <c r="DM8">
        <v>74.200999999999993</v>
      </c>
      <c r="DN8">
        <v>68.227000000000004</v>
      </c>
      <c r="DO8">
        <v>83.635000000000005</v>
      </c>
      <c r="DP8">
        <v>7.1159999999999997</v>
      </c>
      <c r="DQ8">
        <v>53.182000000000002</v>
      </c>
      <c r="DR8">
        <v>38.363999999999997</v>
      </c>
      <c r="DS8">
        <v>75.831000000000003</v>
      </c>
      <c r="DT8">
        <v>5865.4549999999999</v>
      </c>
      <c r="DU8">
        <v>16.440000000000001</v>
      </c>
      <c r="DV8">
        <v>60.182000000000002</v>
      </c>
      <c r="DW8">
        <v>5.9279999999999999</v>
      </c>
      <c r="DX8">
        <v>64.954999999999998</v>
      </c>
      <c r="DY8">
        <v>5.4930000000000003</v>
      </c>
      <c r="DZ8">
        <v>2.5840000000000001</v>
      </c>
      <c r="EA8">
        <v>2.9529999999999998</v>
      </c>
      <c r="EB8">
        <v>129.95500000000001</v>
      </c>
      <c r="EC8">
        <v>219.636</v>
      </c>
      <c r="ED8">
        <v>349.59100000000001</v>
      </c>
      <c r="EE8">
        <v>37.173000000000002</v>
      </c>
      <c r="EF8">
        <v>65</v>
      </c>
      <c r="EG8">
        <v>86.364000000000004</v>
      </c>
      <c r="EH8">
        <v>14.727</v>
      </c>
      <c r="EI8">
        <v>24.954999999999998</v>
      </c>
      <c r="EJ8">
        <v>61.591000000000001</v>
      </c>
      <c r="EK8">
        <v>85.135999999999996</v>
      </c>
      <c r="EL8">
        <v>57.954999999999998</v>
      </c>
      <c r="EM8">
        <v>8.1359999999999992</v>
      </c>
      <c r="EN8">
        <v>23.908999999999999</v>
      </c>
      <c r="EO8">
        <v>112.045</v>
      </c>
      <c r="EP8">
        <v>12.818</v>
      </c>
      <c r="EQ8">
        <v>21.318000000000001</v>
      </c>
      <c r="ER8">
        <v>34.136000000000003</v>
      </c>
      <c r="ES8">
        <v>37</v>
      </c>
      <c r="ET8">
        <v>77.641000000000005</v>
      </c>
      <c r="EU8">
        <v>100</v>
      </c>
      <c r="EV8">
        <v>11.364000000000001</v>
      </c>
      <c r="EW8">
        <v>13.045</v>
      </c>
      <c r="EX8">
        <v>24.53</v>
      </c>
      <c r="EY8">
        <v>13.955</v>
      </c>
      <c r="EZ8">
        <v>8.9090000000000007</v>
      </c>
      <c r="FA8">
        <v>13.955</v>
      </c>
      <c r="FB8">
        <v>11.135999999999999</v>
      </c>
      <c r="FC8">
        <v>2.1819999999999999</v>
      </c>
      <c r="FD8">
        <v>26.908999999999999</v>
      </c>
      <c r="FE8">
        <v>9.7729999999999997</v>
      </c>
      <c r="FF8">
        <v>51.857999999999997</v>
      </c>
      <c r="FG8">
        <v>26.239000000000001</v>
      </c>
      <c r="FH8">
        <v>47.179000000000002</v>
      </c>
      <c r="FI8">
        <v>50.597999999999999</v>
      </c>
      <c r="FJ8">
        <v>24.864000000000001</v>
      </c>
      <c r="FK8">
        <v>87.793000000000006</v>
      </c>
      <c r="FL8">
        <v>4.8890000000000002</v>
      </c>
      <c r="FM8">
        <v>3.2570000000000001</v>
      </c>
      <c r="FN8">
        <v>0.18099999999999999</v>
      </c>
      <c r="FO8">
        <v>3.4430000000000001</v>
      </c>
      <c r="FP8">
        <v>0.15</v>
      </c>
      <c r="FQ8">
        <v>3.0089999999999999</v>
      </c>
      <c r="FR8">
        <v>0.223</v>
      </c>
      <c r="FS8">
        <v>4.7729999999999997</v>
      </c>
      <c r="FT8">
        <v>32.954999999999998</v>
      </c>
      <c r="FU8">
        <v>57.136000000000003</v>
      </c>
      <c r="FV8">
        <v>37.273000000000003</v>
      </c>
      <c r="FW8">
        <v>45</v>
      </c>
      <c r="FX8">
        <v>12.590999999999999</v>
      </c>
      <c r="FY8">
        <v>22.989000000000001</v>
      </c>
      <c r="FZ8">
        <v>27.841999999999999</v>
      </c>
      <c r="GA8">
        <v>12.66</v>
      </c>
      <c r="GB8">
        <v>35.125999999999998</v>
      </c>
      <c r="GC8">
        <v>15.023999999999999</v>
      </c>
      <c r="GD8">
        <v>48.273000000000003</v>
      </c>
      <c r="GE8">
        <v>8.5449999999999999</v>
      </c>
      <c r="GF8">
        <v>277.81799999999998</v>
      </c>
      <c r="GG8">
        <v>132.40899999999999</v>
      </c>
      <c r="GH8">
        <v>32.317999999999998</v>
      </c>
      <c r="GI8">
        <v>28.318000000000001</v>
      </c>
      <c r="GJ8">
        <v>35.927999999999997</v>
      </c>
      <c r="GK8">
        <v>8.9090000000000007</v>
      </c>
      <c r="GL8">
        <v>31.460999999999999</v>
      </c>
      <c r="GM8">
        <v>2.0449999999999999</v>
      </c>
      <c r="GN8">
        <v>10.955</v>
      </c>
      <c r="GO8">
        <v>85.891999999999996</v>
      </c>
      <c r="GP8">
        <v>7.3179999999999996</v>
      </c>
      <c r="GQ8">
        <v>45.908999999999999</v>
      </c>
      <c r="GR8">
        <v>71.090999999999994</v>
      </c>
      <c r="GS8">
        <v>-14.282</v>
      </c>
      <c r="GT8">
        <v>-16.318000000000001</v>
      </c>
      <c r="GU8">
        <v>1.409</v>
      </c>
      <c r="GV8">
        <v>-5.9089999999999998</v>
      </c>
      <c r="GW8">
        <v>-6.0910000000000002</v>
      </c>
      <c r="GX8">
        <v>11.5</v>
      </c>
      <c r="GY8">
        <v>5.4089999999999998</v>
      </c>
      <c r="GZ8">
        <v>-2.5910000000000002</v>
      </c>
      <c r="HA8">
        <v>-235.90899999999999</v>
      </c>
      <c r="HB8">
        <v>-3.6819999999999999</v>
      </c>
      <c r="HC8">
        <v>-0.13600000000000001</v>
      </c>
      <c r="HD8">
        <v>-2.0499999999999998</v>
      </c>
      <c r="HE8">
        <v>-2.496</v>
      </c>
      <c r="HF8">
        <v>-3.4089999999999998</v>
      </c>
      <c r="HG8">
        <v>10.635999999999999</v>
      </c>
      <c r="HH8">
        <v>7.2270000000000003</v>
      </c>
      <c r="HI8">
        <v>4.4999999999999998E-2</v>
      </c>
      <c r="HJ8">
        <v>-5.0910000000000002</v>
      </c>
      <c r="HK8">
        <v>0.27300000000000002</v>
      </c>
      <c r="HL8">
        <v>-2.5449999999999999</v>
      </c>
      <c r="HM8">
        <v>-2.7269999999999999</v>
      </c>
      <c r="HN8">
        <v>-1.409</v>
      </c>
      <c r="HO8">
        <v>-0.45500000000000002</v>
      </c>
      <c r="HP8">
        <v>1.5</v>
      </c>
      <c r="HQ8">
        <v>-0.59099999999999997</v>
      </c>
      <c r="HR8">
        <v>10.864000000000001</v>
      </c>
      <c r="HS8">
        <v>0.5</v>
      </c>
      <c r="HT8">
        <v>-0.81799999999999995</v>
      </c>
      <c r="HU8">
        <v>-0.318</v>
      </c>
      <c r="HV8">
        <v>-1.6819999999999999</v>
      </c>
      <c r="HW8">
        <v>-2.2730000000000001</v>
      </c>
      <c r="HX8">
        <v>-1.3640000000000001</v>
      </c>
      <c r="HY8">
        <v>-1.1359999999999999</v>
      </c>
      <c r="HZ8">
        <v>0.77300000000000002</v>
      </c>
      <c r="IA8">
        <v>-1.8180000000000001</v>
      </c>
      <c r="IB8">
        <v>-2.6360000000000001</v>
      </c>
      <c r="IC8">
        <v>-9.0999999999999998E-2</v>
      </c>
      <c r="ID8">
        <v>-2.5910000000000002</v>
      </c>
      <c r="IE8">
        <v>-1.0449999999999999</v>
      </c>
      <c r="IF8">
        <v>-3</v>
      </c>
      <c r="IG8">
        <v>-11.706</v>
      </c>
      <c r="IH8">
        <v>-4.2939999999999996</v>
      </c>
      <c r="II8">
        <v>-0.128</v>
      </c>
      <c r="IJ8">
        <v>-0.95499999999999996</v>
      </c>
      <c r="IK8">
        <v>-9.0999999999999998E-2</v>
      </c>
      <c r="IL8">
        <v>-14.864000000000001</v>
      </c>
      <c r="IM8">
        <v>-7.8639999999999999</v>
      </c>
      <c r="IN8">
        <v>-9.5</v>
      </c>
      <c r="IO8">
        <v>1.4550000000000001</v>
      </c>
      <c r="IP8">
        <v>1.8640000000000001</v>
      </c>
      <c r="IQ8">
        <v>1.091</v>
      </c>
      <c r="IR8">
        <v>-5.5</v>
      </c>
      <c r="IS8">
        <v>-5.6820000000000004</v>
      </c>
      <c r="IT8">
        <v>-3.2269999999999999</v>
      </c>
      <c r="IU8">
        <v>7.6820000000000004</v>
      </c>
      <c r="IV8">
        <v>1.8640000000000001</v>
      </c>
      <c r="IW8">
        <v>0</v>
      </c>
      <c r="IX8">
        <v>-0.22700000000000001</v>
      </c>
      <c r="IY8">
        <v>-1.909</v>
      </c>
      <c r="IZ8">
        <v>0.36399999999999999</v>
      </c>
    </row>
    <row r="9" spans="1:260" x14ac:dyDescent="0.2">
      <c r="A9" t="s">
        <v>9</v>
      </c>
      <c r="B9" t="s">
        <v>286</v>
      </c>
      <c r="C9">
        <v>25</v>
      </c>
      <c r="D9">
        <v>35</v>
      </c>
      <c r="E9">
        <v>27.812999999999999</v>
      </c>
      <c r="F9">
        <v>145.71</v>
      </c>
      <c r="G9">
        <v>217.08799999999999</v>
      </c>
      <c r="H9">
        <v>1725.04</v>
      </c>
      <c r="I9">
        <v>1589.2</v>
      </c>
      <c r="J9">
        <v>22.52</v>
      </c>
      <c r="K9">
        <v>54.561999999999998</v>
      </c>
      <c r="L9">
        <v>219.88</v>
      </c>
      <c r="M9">
        <v>154.44</v>
      </c>
      <c r="N9">
        <v>374.32</v>
      </c>
      <c r="O9">
        <v>73.070999999999998</v>
      </c>
      <c r="P9">
        <v>66.891000000000005</v>
      </c>
      <c r="Q9">
        <v>81.87</v>
      </c>
      <c r="R9">
        <v>58.741</v>
      </c>
      <c r="S9">
        <v>6.53</v>
      </c>
      <c r="T9">
        <v>57.88</v>
      </c>
      <c r="U9">
        <v>34.64</v>
      </c>
      <c r="V9">
        <v>77.114999999999995</v>
      </c>
      <c r="W9">
        <v>5954.96</v>
      </c>
      <c r="X9">
        <v>15.909000000000001</v>
      </c>
      <c r="Y9">
        <v>59.68</v>
      </c>
      <c r="Z9">
        <v>6.2720000000000002</v>
      </c>
      <c r="AA9">
        <v>64.48</v>
      </c>
      <c r="AB9">
        <v>5.8049999999999997</v>
      </c>
      <c r="AC9">
        <v>3.2629999999999999</v>
      </c>
      <c r="AD9">
        <v>2.133</v>
      </c>
      <c r="AE9">
        <v>136.44</v>
      </c>
      <c r="AF9">
        <v>231.6</v>
      </c>
      <c r="AG9">
        <v>368.04</v>
      </c>
      <c r="AH9">
        <v>37.072000000000003</v>
      </c>
      <c r="AI9">
        <v>71.36</v>
      </c>
      <c r="AJ9">
        <v>91.44</v>
      </c>
      <c r="AK9">
        <v>15.8</v>
      </c>
      <c r="AL9">
        <v>28.84</v>
      </c>
      <c r="AM9">
        <v>62.6</v>
      </c>
      <c r="AN9">
        <v>86.04</v>
      </c>
      <c r="AO9">
        <v>60.88</v>
      </c>
      <c r="AP9">
        <v>9.4</v>
      </c>
      <c r="AQ9">
        <v>23.24</v>
      </c>
      <c r="AR9">
        <v>121.96</v>
      </c>
      <c r="AS9">
        <v>12.68</v>
      </c>
      <c r="AT9">
        <v>24.92</v>
      </c>
      <c r="AU9">
        <v>37.6</v>
      </c>
      <c r="AV9">
        <v>41.2</v>
      </c>
      <c r="AW9">
        <v>75.727999999999994</v>
      </c>
      <c r="AX9">
        <v>97.64</v>
      </c>
      <c r="AY9">
        <v>10.84</v>
      </c>
      <c r="AZ9">
        <v>15</v>
      </c>
      <c r="BA9">
        <v>25.916</v>
      </c>
      <c r="BB9">
        <v>17.12</v>
      </c>
      <c r="BC9">
        <v>9.84</v>
      </c>
      <c r="BD9">
        <v>28</v>
      </c>
      <c r="BE9">
        <v>8.0399999999999991</v>
      </c>
      <c r="BF9">
        <v>14.36</v>
      </c>
      <c r="BG9">
        <v>12.92</v>
      </c>
      <c r="BH9">
        <v>2.84</v>
      </c>
      <c r="BI9">
        <v>28.68</v>
      </c>
      <c r="BJ9">
        <v>10.72</v>
      </c>
      <c r="BK9">
        <v>50.07</v>
      </c>
      <c r="BL9">
        <v>24.81</v>
      </c>
      <c r="BM9">
        <v>47.131999999999998</v>
      </c>
      <c r="BN9">
        <v>49.551000000000002</v>
      </c>
      <c r="BO9">
        <v>27.04</v>
      </c>
      <c r="BP9">
        <v>15.36</v>
      </c>
      <c r="BQ9">
        <v>29.167000000000002</v>
      </c>
      <c r="BR9">
        <v>91.653000000000006</v>
      </c>
      <c r="BS9">
        <v>4.5869999999999997</v>
      </c>
      <c r="BT9">
        <v>3.1960000000000002</v>
      </c>
      <c r="BU9">
        <v>0.16</v>
      </c>
      <c r="BV9">
        <v>3.347</v>
      </c>
      <c r="BW9">
        <v>7.6999999999999999E-2</v>
      </c>
      <c r="BX9">
        <v>3.0110000000000001</v>
      </c>
      <c r="BY9">
        <v>0.26100000000000001</v>
      </c>
      <c r="BZ9">
        <v>4.16</v>
      </c>
      <c r="CA9">
        <v>34.840000000000003</v>
      </c>
      <c r="CB9">
        <v>60.08</v>
      </c>
      <c r="CC9">
        <v>38.119999999999997</v>
      </c>
      <c r="CD9">
        <v>49.28</v>
      </c>
      <c r="CE9">
        <v>11.68</v>
      </c>
      <c r="CF9">
        <v>23.562000000000001</v>
      </c>
      <c r="CG9">
        <v>23.704999999999998</v>
      </c>
      <c r="CH9">
        <v>11.406000000000001</v>
      </c>
      <c r="CI9">
        <v>34.192999999999998</v>
      </c>
      <c r="CJ9">
        <v>15.271000000000001</v>
      </c>
      <c r="CK9">
        <v>12.12</v>
      </c>
      <c r="CL9">
        <v>24.751999999999999</v>
      </c>
      <c r="CM9">
        <v>58.28</v>
      </c>
      <c r="CN9">
        <v>9.68</v>
      </c>
      <c r="CO9">
        <v>286.64</v>
      </c>
      <c r="CP9">
        <v>126.4</v>
      </c>
      <c r="CQ9">
        <v>30.48</v>
      </c>
      <c r="CR9">
        <v>90.72</v>
      </c>
      <c r="CS9">
        <v>37.56</v>
      </c>
      <c r="CT9">
        <v>41.402000000000001</v>
      </c>
      <c r="CU9">
        <v>10.32</v>
      </c>
      <c r="CV9">
        <v>27.475999999999999</v>
      </c>
      <c r="CW9">
        <v>3.28</v>
      </c>
      <c r="CX9">
        <v>19.88</v>
      </c>
      <c r="CY9">
        <v>19.72</v>
      </c>
      <c r="CZ9">
        <v>0.16</v>
      </c>
      <c r="DA9">
        <v>7.88</v>
      </c>
      <c r="DB9">
        <v>77.665000000000006</v>
      </c>
      <c r="DC9">
        <v>4.24</v>
      </c>
      <c r="DD9">
        <v>46.96</v>
      </c>
      <c r="DE9">
        <v>72.92</v>
      </c>
      <c r="DF9">
        <v>183.36</v>
      </c>
      <c r="DG9">
        <v>1574.08</v>
      </c>
      <c r="DH9">
        <v>1501.2</v>
      </c>
      <c r="DI9">
        <v>8.08</v>
      </c>
      <c r="DJ9">
        <v>211.88</v>
      </c>
      <c r="DK9">
        <v>145.88</v>
      </c>
      <c r="DL9">
        <v>357.76</v>
      </c>
      <c r="DM9">
        <v>73.122</v>
      </c>
      <c r="DN9">
        <v>66.716999999999999</v>
      </c>
      <c r="DO9">
        <v>82.424000000000007</v>
      </c>
      <c r="DP9">
        <v>6.1390000000000002</v>
      </c>
      <c r="DQ9">
        <v>44.92</v>
      </c>
      <c r="DR9">
        <v>42.56</v>
      </c>
      <c r="DS9">
        <v>73.531000000000006</v>
      </c>
      <c r="DT9">
        <v>5476.12</v>
      </c>
      <c r="DU9">
        <v>15.307</v>
      </c>
      <c r="DV9">
        <v>61.52</v>
      </c>
      <c r="DW9">
        <v>5.8150000000000004</v>
      </c>
      <c r="DX9">
        <v>71.12</v>
      </c>
      <c r="DY9">
        <v>5.03</v>
      </c>
      <c r="DZ9">
        <v>-2.1970000000000001</v>
      </c>
      <c r="EA9">
        <v>-2.048</v>
      </c>
      <c r="EB9">
        <v>129.16</v>
      </c>
      <c r="EC9">
        <v>222.32</v>
      </c>
      <c r="ED9">
        <v>351.48</v>
      </c>
      <c r="EE9">
        <v>36.747</v>
      </c>
      <c r="EF9">
        <v>64.52</v>
      </c>
      <c r="EG9">
        <v>87.48</v>
      </c>
      <c r="EH9">
        <v>12.36</v>
      </c>
      <c r="EI9">
        <v>25.32</v>
      </c>
      <c r="EJ9">
        <v>62.12</v>
      </c>
      <c r="EK9">
        <v>80.64</v>
      </c>
      <c r="EL9">
        <v>58.04</v>
      </c>
      <c r="EM9">
        <v>8.92</v>
      </c>
      <c r="EN9">
        <v>21.2</v>
      </c>
      <c r="EO9">
        <v>116.44</v>
      </c>
      <c r="EP9">
        <v>11.24</v>
      </c>
      <c r="EQ9">
        <v>24.96</v>
      </c>
      <c r="ER9">
        <v>36.200000000000003</v>
      </c>
      <c r="ES9">
        <v>39.04</v>
      </c>
      <c r="ET9">
        <v>76.433999999999997</v>
      </c>
      <c r="EU9">
        <v>95.12</v>
      </c>
      <c r="EV9">
        <v>8.68</v>
      </c>
      <c r="EW9">
        <v>9.44</v>
      </c>
      <c r="EX9">
        <v>21.015000000000001</v>
      </c>
      <c r="EY9">
        <v>14.68</v>
      </c>
      <c r="EZ9">
        <v>5.04</v>
      </c>
      <c r="FA9">
        <v>9.76</v>
      </c>
      <c r="FB9">
        <v>7.88</v>
      </c>
      <c r="FC9">
        <v>1.84</v>
      </c>
      <c r="FD9">
        <v>19.52</v>
      </c>
      <c r="FE9">
        <v>7</v>
      </c>
      <c r="FF9">
        <v>50</v>
      </c>
      <c r="FG9">
        <v>21.728000000000002</v>
      </c>
      <c r="FH9">
        <v>39.270000000000003</v>
      </c>
      <c r="FI9">
        <v>43.454999999999998</v>
      </c>
      <c r="FJ9">
        <v>17.440000000000001</v>
      </c>
      <c r="FK9">
        <v>62.981000000000002</v>
      </c>
      <c r="FL9">
        <v>1.619</v>
      </c>
      <c r="FM9">
        <v>3.2269999999999999</v>
      </c>
      <c r="FN9">
        <v>8.3000000000000004E-2</v>
      </c>
      <c r="FO9">
        <v>3.4990000000000001</v>
      </c>
      <c r="FP9">
        <v>3.9E-2</v>
      </c>
      <c r="FQ9">
        <v>2.863</v>
      </c>
      <c r="FR9">
        <v>0.14199999999999999</v>
      </c>
      <c r="FS9">
        <v>3.52</v>
      </c>
      <c r="FT9">
        <v>28.68</v>
      </c>
      <c r="FU9">
        <v>34.24</v>
      </c>
      <c r="FV9">
        <v>23.04</v>
      </c>
      <c r="FW9">
        <v>35.200000000000003</v>
      </c>
      <c r="FX9">
        <v>8.1999999999999993</v>
      </c>
      <c r="FY9">
        <v>15.746</v>
      </c>
      <c r="FZ9">
        <v>17.064</v>
      </c>
      <c r="GA9">
        <v>6.1470000000000002</v>
      </c>
      <c r="GB9">
        <v>24.888999999999999</v>
      </c>
      <c r="GC9">
        <v>8.6910000000000007</v>
      </c>
      <c r="GD9">
        <v>57.32</v>
      </c>
      <c r="GE9">
        <v>9.76</v>
      </c>
      <c r="GF9">
        <v>296.72000000000003</v>
      </c>
      <c r="GG9">
        <v>157.19999999999999</v>
      </c>
      <c r="GH9">
        <v>29.64</v>
      </c>
      <c r="GI9">
        <v>34.36</v>
      </c>
      <c r="GJ9">
        <v>37.908000000000001</v>
      </c>
      <c r="GK9">
        <v>10.199999999999999</v>
      </c>
      <c r="GL9">
        <v>29.686</v>
      </c>
      <c r="GM9">
        <v>2.04</v>
      </c>
      <c r="GN9">
        <v>12.68</v>
      </c>
      <c r="GO9">
        <v>80.757000000000005</v>
      </c>
      <c r="GP9">
        <v>4.96</v>
      </c>
      <c r="GQ9">
        <v>44.08</v>
      </c>
      <c r="GR9">
        <v>70.28</v>
      </c>
      <c r="GS9">
        <v>33.728000000000002</v>
      </c>
      <c r="GT9">
        <v>150.96</v>
      </c>
      <c r="GU9">
        <v>88</v>
      </c>
      <c r="GV9">
        <v>14.44</v>
      </c>
      <c r="GW9">
        <v>8</v>
      </c>
      <c r="GX9">
        <v>8.56</v>
      </c>
      <c r="GY9">
        <v>16.559999999999999</v>
      </c>
      <c r="GZ9">
        <v>12.96</v>
      </c>
      <c r="HA9">
        <v>478.84</v>
      </c>
      <c r="HB9">
        <v>-1.84</v>
      </c>
      <c r="HC9">
        <v>-6.64</v>
      </c>
      <c r="HD9">
        <v>5.4589999999999996</v>
      </c>
      <c r="HE9">
        <v>4.181</v>
      </c>
      <c r="HF9">
        <v>7.28</v>
      </c>
      <c r="HG9">
        <v>9.2799999999999994</v>
      </c>
      <c r="HH9">
        <v>16.559999999999999</v>
      </c>
      <c r="HI9">
        <v>6.84</v>
      </c>
      <c r="HJ9">
        <v>3.96</v>
      </c>
      <c r="HK9">
        <v>3.44</v>
      </c>
      <c r="HL9">
        <v>3.52</v>
      </c>
      <c r="HM9">
        <v>0.48</v>
      </c>
      <c r="HN9">
        <v>5.4</v>
      </c>
      <c r="HO9">
        <v>2.84</v>
      </c>
      <c r="HP9">
        <v>0.48</v>
      </c>
      <c r="HQ9">
        <v>2.04</v>
      </c>
      <c r="HR9">
        <v>5.52</v>
      </c>
      <c r="HS9">
        <v>1.44</v>
      </c>
      <c r="HT9">
        <v>-0.04</v>
      </c>
      <c r="HU9">
        <v>1.4</v>
      </c>
      <c r="HV9">
        <v>2.16</v>
      </c>
      <c r="HW9">
        <v>2.52</v>
      </c>
      <c r="HX9">
        <v>2.16</v>
      </c>
      <c r="HY9">
        <v>5.56</v>
      </c>
      <c r="HZ9">
        <v>2.44</v>
      </c>
      <c r="IA9">
        <v>4.8</v>
      </c>
      <c r="IB9">
        <v>4.5999999999999996</v>
      </c>
      <c r="IC9">
        <v>5.04</v>
      </c>
      <c r="ID9">
        <v>9.16</v>
      </c>
      <c r="IE9">
        <v>3.72</v>
      </c>
      <c r="IF9">
        <v>9.6</v>
      </c>
      <c r="IG9">
        <v>28.672000000000001</v>
      </c>
      <c r="IH9">
        <v>2.968</v>
      </c>
      <c r="II9">
        <v>-3.1E-2</v>
      </c>
      <c r="IJ9">
        <v>0.64</v>
      </c>
      <c r="IK9">
        <v>6.16</v>
      </c>
      <c r="IL9">
        <v>25.84</v>
      </c>
      <c r="IM9">
        <v>15.08</v>
      </c>
      <c r="IN9">
        <v>14.08</v>
      </c>
      <c r="IO9">
        <v>3.48</v>
      </c>
      <c r="IP9">
        <v>0.96</v>
      </c>
      <c r="IQ9">
        <v>-0.08</v>
      </c>
      <c r="IR9">
        <v>-10.08</v>
      </c>
      <c r="IS9">
        <v>-30.8</v>
      </c>
      <c r="IT9">
        <v>0.84</v>
      </c>
      <c r="IU9">
        <v>3.2</v>
      </c>
      <c r="IV9">
        <v>0.12</v>
      </c>
      <c r="IW9">
        <v>1.24</v>
      </c>
      <c r="IX9">
        <v>-0.72</v>
      </c>
      <c r="IY9">
        <v>2.88</v>
      </c>
      <c r="IZ9">
        <v>2.64</v>
      </c>
    </row>
    <row r="10" spans="1:260" x14ac:dyDescent="0.2">
      <c r="A10" t="s">
        <v>3</v>
      </c>
      <c r="B10" t="s">
        <v>280</v>
      </c>
      <c r="C10">
        <v>22</v>
      </c>
      <c r="D10">
        <v>39</v>
      </c>
      <c r="E10">
        <v>25.574999999999999</v>
      </c>
      <c r="F10">
        <v>89</v>
      </c>
      <c r="G10">
        <v>195.982</v>
      </c>
      <c r="H10">
        <v>1642.364</v>
      </c>
      <c r="I10">
        <v>1553.318</v>
      </c>
      <c r="J10">
        <v>11.364000000000001</v>
      </c>
      <c r="K10">
        <v>46.344000000000001</v>
      </c>
      <c r="L10">
        <v>217.273</v>
      </c>
      <c r="M10">
        <v>147.18199999999999</v>
      </c>
      <c r="N10">
        <v>364.45499999999998</v>
      </c>
      <c r="O10">
        <v>73.796000000000006</v>
      </c>
      <c r="P10">
        <v>68.221999999999994</v>
      </c>
      <c r="Q10">
        <v>82.025999999999996</v>
      </c>
      <c r="R10">
        <v>59.616</v>
      </c>
      <c r="S10">
        <v>6.5780000000000003</v>
      </c>
      <c r="T10">
        <v>48.954999999999998</v>
      </c>
      <c r="U10">
        <v>41.817999999999998</v>
      </c>
      <c r="V10">
        <v>75.41</v>
      </c>
      <c r="W10">
        <v>5648.8180000000002</v>
      </c>
      <c r="X10">
        <v>15.499000000000001</v>
      </c>
      <c r="Y10">
        <v>59.454999999999998</v>
      </c>
      <c r="Z10">
        <v>6.13</v>
      </c>
      <c r="AA10">
        <v>70.682000000000002</v>
      </c>
      <c r="AB10">
        <v>5.1559999999999997</v>
      </c>
      <c r="AC10">
        <v>-2.371</v>
      </c>
      <c r="AD10">
        <v>-0.16200000000000001</v>
      </c>
      <c r="AE10">
        <v>132.636</v>
      </c>
      <c r="AF10">
        <v>223.727</v>
      </c>
      <c r="AG10">
        <v>356.36399999999998</v>
      </c>
      <c r="AH10">
        <v>37.219000000000001</v>
      </c>
      <c r="AI10">
        <v>67.090999999999994</v>
      </c>
      <c r="AJ10">
        <v>87.090999999999994</v>
      </c>
      <c r="AK10">
        <v>14.455</v>
      </c>
      <c r="AL10">
        <v>31.135999999999999</v>
      </c>
      <c r="AM10">
        <v>55.954999999999998</v>
      </c>
      <c r="AN10">
        <v>83.909000000000006</v>
      </c>
      <c r="AO10">
        <v>56.908999999999999</v>
      </c>
      <c r="AP10">
        <v>11.409000000000001</v>
      </c>
      <c r="AQ10">
        <v>21.864000000000001</v>
      </c>
      <c r="AR10">
        <v>117.682</v>
      </c>
      <c r="AS10">
        <v>11.955</v>
      </c>
      <c r="AT10">
        <v>23.5</v>
      </c>
      <c r="AU10">
        <v>35.454999999999998</v>
      </c>
      <c r="AV10">
        <v>39.5</v>
      </c>
      <c r="AW10">
        <v>75.373999999999995</v>
      </c>
      <c r="AX10">
        <v>98.454999999999998</v>
      </c>
      <c r="AY10">
        <v>11.135999999999999</v>
      </c>
      <c r="AZ10">
        <v>9.6820000000000004</v>
      </c>
      <c r="BA10">
        <v>19.777000000000001</v>
      </c>
      <c r="BB10">
        <v>15.273</v>
      </c>
      <c r="BC10">
        <v>8.2729999999999997</v>
      </c>
      <c r="BD10">
        <v>31</v>
      </c>
      <c r="BE10">
        <v>6.5910000000000002</v>
      </c>
      <c r="BF10">
        <v>10.773</v>
      </c>
      <c r="BG10">
        <v>9.5</v>
      </c>
      <c r="BH10">
        <v>1.4550000000000001</v>
      </c>
      <c r="BI10">
        <v>21.773</v>
      </c>
      <c r="BJ10">
        <v>7.1820000000000004</v>
      </c>
      <c r="BK10">
        <v>49.478000000000002</v>
      </c>
      <c r="BL10">
        <v>22.006</v>
      </c>
      <c r="BM10">
        <v>41.411000000000001</v>
      </c>
      <c r="BN10">
        <v>44.475000000000001</v>
      </c>
      <c r="BO10">
        <v>20.045000000000002</v>
      </c>
      <c r="BP10">
        <v>12.318</v>
      </c>
      <c r="BQ10">
        <v>25.83</v>
      </c>
      <c r="BR10">
        <v>71.796000000000006</v>
      </c>
      <c r="BS10">
        <v>0.88500000000000001</v>
      </c>
      <c r="BT10">
        <v>3.2909999999999999</v>
      </c>
      <c r="BU10">
        <v>4.1000000000000002E-2</v>
      </c>
      <c r="BV10">
        <v>3.6680000000000001</v>
      </c>
      <c r="BW10">
        <v>-1.2999999999999999E-2</v>
      </c>
      <c r="BX10">
        <v>2.8519999999999999</v>
      </c>
      <c r="BY10">
        <v>0.10299999999999999</v>
      </c>
      <c r="BZ10">
        <v>4.5</v>
      </c>
      <c r="CA10">
        <v>27.818000000000001</v>
      </c>
      <c r="CB10">
        <v>41.817999999999998</v>
      </c>
      <c r="CC10">
        <v>28.181999999999999</v>
      </c>
      <c r="CD10">
        <v>35.682000000000002</v>
      </c>
      <c r="CE10">
        <v>10.273</v>
      </c>
      <c r="CF10">
        <v>17.949000000000002</v>
      </c>
      <c r="CG10">
        <v>21.716000000000001</v>
      </c>
      <c r="CH10">
        <v>8.3689999999999998</v>
      </c>
      <c r="CI10">
        <v>29.204999999999998</v>
      </c>
      <c r="CJ10">
        <v>10.103999999999999</v>
      </c>
      <c r="CK10">
        <v>14.135999999999999</v>
      </c>
      <c r="CL10">
        <v>20.257000000000001</v>
      </c>
      <c r="CM10">
        <v>60.226999999999997</v>
      </c>
      <c r="CN10">
        <v>9.9090000000000007</v>
      </c>
      <c r="CO10">
        <v>295.68200000000002</v>
      </c>
      <c r="CP10">
        <v>151.68199999999999</v>
      </c>
      <c r="CQ10">
        <v>33.045000000000002</v>
      </c>
      <c r="CR10">
        <v>89.864000000000004</v>
      </c>
      <c r="CS10">
        <v>36.817999999999998</v>
      </c>
      <c r="CT10">
        <v>40.970999999999997</v>
      </c>
      <c r="CU10">
        <v>12.182</v>
      </c>
      <c r="CV10">
        <v>33.085999999999999</v>
      </c>
      <c r="CW10">
        <v>1.8640000000000001</v>
      </c>
      <c r="CX10">
        <v>19.591000000000001</v>
      </c>
      <c r="CY10">
        <v>19.545000000000002</v>
      </c>
      <c r="CZ10">
        <v>4.4999999999999998E-2</v>
      </c>
      <c r="DA10">
        <v>10.955</v>
      </c>
      <c r="DB10">
        <v>89.212000000000003</v>
      </c>
      <c r="DC10">
        <v>3.9550000000000001</v>
      </c>
      <c r="DD10">
        <v>47.863999999999997</v>
      </c>
      <c r="DE10">
        <v>67.817999999999998</v>
      </c>
      <c r="DF10">
        <v>208.31800000000001</v>
      </c>
      <c r="DG10">
        <v>1654.136</v>
      </c>
      <c r="DH10">
        <v>1518.7270000000001</v>
      </c>
      <c r="DI10">
        <v>18.635999999999999</v>
      </c>
      <c r="DJ10">
        <v>215.727</v>
      </c>
      <c r="DK10">
        <v>148.136</v>
      </c>
      <c r="DL10">
        <v>363.86399999999998</v>
      </c>
      <c r="DM10">
        <v>72.841999999999999</v>
      </c>
      <c r="DN10">
        <v>66.625</v>
      </c>
      <c r="DO10">
        <v>81.896000000000001</v>
      </c>
      <c r="DP10">
        <v>6.0419999999999998</v>
      </c>
      <c r="DQ10">
        <v>55.454999999999998</v>
      </c>
      <c r="DR10">
        <v>37.591000000000001</v>
      </c>
      <c r="DS10">
        <v>76.787000000000006</v>
      </c>
      <c r="DT10">
        <v>5879.2730000000001</v>
      </c>
      <c r="DU10">
        <v>16.158000000000001</v>
      </c>
      <c r="DV10">
        <v>57.545000000000002</v>
      </c>
      <c r="DW10">
        <v>6.3230000000000004</v>
      </c>
      <c r="DX10">
        <v>66.909000000000006</v>
      </c>
      <c r="DY10">
        <v>5.4379999999999997</v>
      </c>
      <c r="DZ10">
        <v>1.1439999999999999</v>
      </c>
      <c r="EA10">
        <v>0.57599999999999996</v>
      </c>
      <c r="EB10">
        <v>138.18199999999999</v>
      </c>
      <c r="EC10">
        <v>220.95500000000001</v>
      </c>
      <c r="ED10">
        <v>359.13600000000002</v>
      </c>
      <c r="EE10">
        <v>38.475999999999999</v>
      </c>
      <c r="EF10">
        <v>71.090999999999994</v>
      </c>
      <c r="EG10">
        <v>94.682000000000002</v>
      </c>
      <c r="EH10">
        <v>18.454999999999998</v>
      </c>
      <c r="EI10">
        <v>29.727</v>
      </c>
      <c r="EJ10">
        <v>64.954999999999998</v>
      </c>
      <c r="EK10">
        <v>88.135999999999996</v>
      </c>
      <c r="EL10">
        <v>64.317999999999998</v>
      </c>
      <c r="EM10">
        <v>9.1359999999999992</v>
      </c>
      <c r="EN10">
        <v>27.318000000000001</v>
      </c>
      <c r="EO10">
        <v>119.136</v>
      </c>
      <c r="EP10">
        <v>11.318</v>
      </c>
      <c r="EQ10">
        <v>25.591000000000001</v>
      </c>
      <c r="ER10">
        <v>36.908999999999999</v>
      </c>
      <c r="ES10">
        <v>40.682000000000002</v>
      </c>
      <c r="ET10">
        <v>74.637</v>
      </c>
      <c r="EU10">
        <v>90.864000000000004</v>
      </c>
      <c r="EV10">
        <v>9.9090000000000007</v>
      </c>
      <c r="EW10">
        <v>11.409000000000001</v>
      </c>
      <c r="EX10">
        <v>20.574000000000002</v>
      </c>
      <c r="EY10">
        <v>15.727</v>
      </c>
      <c r="EZ10">
        <v>9.1820000000000004</v>
      </c>
      <c r="FA10">
        <v>12.727</v>
      </c>
      <c r="FB10">
        <v>11.227</v>
      </c>
      <c r="FC10">
        <v>2.4550000000000001</v>
      </c>
      <c r="FD10">
        <v>27.364000000000001</v>
      </c>
      <c r="FE10">
        <v>8.3179999999999996</v>
      </c>
      <c r="FF10">
        <v>46.512</v>
      </c>
      <c r="FG10">
        <v>22.951000000000001</v>
      </c>
      <c r="FH10">
        <v>43.197000000000003</v>
      </c>
      <c r="FI10">
        <v>49.344000000000001</v>
      </c>
      <c r="FJ10">
        <v>23.864000000000001</v>
      </c>
      <c r="FK10">
        <v>87.03</v>
      </c>
      <c r="FL10">
        <v>-1.8939999999999999</v>
      </c>
      <c r="FM10">
        <v>3.181</v>
      </c>
      <c r="FN10">
        <v>-6.9000000000000006E-2</v>
      </c>
      <c r="FO10">
        <v>3.3879999999999999</v>
      </c>
      <c r="FP10">
        <v>0.10100000000000001</v>
      </c>
      <c r="FQ10">
        <v>2.956</v>
      </c>
      <c r="FR10">
        <v>-0.254</v>
      </c>
      <c r="FS10">
        <v>2.1360000000000001</v>
      </c>
      <c r="FT10">
        <v>33.273000000000003</v>
      </c>
      <c r="FU10">
        <v>52.182000000000002</v>
      </c>
      <c r="FV10">
        <v>33.091000000000001</v>
      </c>
      <c r="FW10">
        <v>45.591000000000001</v>
      </c>
      <c r="FX10">
        <v>8.9090000000000007</v>
      </c>
      <c r="FY10">
        <v>20.890999999999998</v>
      </c>
      <c r="FZ10">
        <v>21.96</v>
      </c>
      <c r="GA10">
        <v>9.2200000000000006</v>
      </c>
      <c r="GB10">
        <v>32.524000000000001</v>
      </c>
      <c r="GC10">
        <v>12.717000000000001</v>
      </c>
      <c r="GD10">
        <v>55.408999999999999</v>
      </c>
      <c r="GE10">
        <v>10.864000000000001</v>
      </c>
      <c r="GF10">
        <v>289.13600000000002</v>
      </c>
      <c r="GG10">
        <v>125.955</v>
      </c>
      <c r="GH10">
        <v>32.954999999999998</v>
      </c>
      <c r="GI10">
        <v>35.136000000000003</v>
      </c>
      <c r="GJ10">
        <v>39.119</v>
      </c>
      <c r="GK10">
        <v>10.227</v>
      </c>
      <c r="GL10">
        <v>29.106999999999999</v>
      </c>
      <c r="GM10">
        <v>3.7269999999999999</v>
      </c>
      <c r="GN10">
        <v>9.3640000000000008</v>
      </c>
      <c r="GO10">
        <v>83.01</v>
      </c>
      <c r="GP10">
        <v>5.7270000000000003</v>
      </c>
      <c r="GQ10">
        <v>46.636000000000003</v>
      </c>
      <c r="GR10">
        <v>67.227000000000004</v>
      </c>
      <c r="GS10">
        <v>-12.336</v>
      </c>
      <c r="GT10">
        <v>-11.773</v>
      </c>
      <c r="GU10">
        <v>34.591000000000001</v>
      </c>
      <c r="GV10">
        <v>-7.2729999999999997</v>
      </c>
      <c r="GW10">
        <v>1.5449999999999999</v>
      </c>
      <c r="GX10">
        <v>-0.95499999999999996</v>
      </c>
      <c r="GY10">
        <v>0.59099999999999997</v>
      </c>
      <c r="GZ10">
        <v>-6.5</v>
      </c>
      <c r="HA10">
        <v>-230.45500000000001</v>
      </c>
      <c r="HB10">
        <v>1.909</v>
      </c>
      <c r="HC10">
        <v>3.7730000000000001</v>
      </c>
      <c r="HD10">
        <v>-3.5150000000000001</v>
      </c>
      <c r="HE10">
        <v>-0.73699999999999999</v>
      </c>
      <c r="HF10">
        <v>-5.5449999999999999</v>
      </c>
      <c r="HG10">
        <v>2.7730000000000001</v>
      </c>
      <c r="HH10">
        <v>-2.7730000000000001</v>
      </c>
      <c r="HI10">
        <v>-4</v>
      </c>
      <c r="HJ10">
        <v>-7.5910000000000002</v>
      </c>
      <c r="HK10">
        <v>-4</v>
      </c>
      <c r="HL10">
        <v>1.409</v>
      </c>
      <c r="HM10">
        <v>-9</v>
      </c>
      <c r="HN10">
        <v>-4.2270000000000003</v>
      </c>
      <c r="HO10">
        <v>-7.4089999999999998</v>
      </c>
      <c r="HP10">
        <v>2.2730000000000001</v>
      </c>
      <c r="HQ10">
        <v>-5.4550000000000001</v>
      </c>
      <c r="HR10">
        <v>-1.4550000000000001</v>
      </c>
      <c r="HS10">
        <v>0.63600000000000001</v>
      </c>
      <c r="HT10">
        <v>-2.0910000000000002</v>
      </c>
      <c r="HU10">
        <v>-1.4550000000000001</v>
      </c>
      <c r="HV10">
        <v>-1.1819999999999999</v>
      </c>
      <c r="HW10">
        <v>7.5910000000000002</v>
      </c>
      <c r="HX10">
        <v>1.2270000000000001</v>
      </c>
      <c r="HY10">
        <v>-1.7270000000000001</v>
      </c>
      <c r="HZ10">
        <v>-0.45500000000000002</v>
      </c>
      <c r="IA10">
        <v>-0.90900000000000003</v>
      </c>
      <c r="IB10">
        <v>-1.9550000000000001</v>
      </c>
      <c r="IC10">
        <v>-1.7270000000000001</v>
      </c>
      <c r="ID10">
        <v>-5.5910000000000002</v>
      </c>
      <c r="IE10">
        <v>-1.1359999999999999</v>
      </c>
      <c r="IF10">
        <v>-3.8180000000000001</v>
      </c>
      <c r="IG10">
        <v>-15.234</v>
      </c>
      <c r="IH10">
        <v>2.7789999999999999</v>
      </c>
      <c r="II10">
        <v>0.11</v>
      </c>
      <c r="IJ10">
        <v>2.3639999999999999</v>
      </c>
      <c r="IK10">
        <v>-5.4550000000000001</v>
      </c>
      <c r="IL10">
        <v>-10.364000000000001</v>
      </c>
      <c r="IM10">
        <v>-4.9089999999999998</v>
      </c>
      <c r="IN10">
        <v>-9.9090000000000007</v>
      </c>
      <c r="IO10">
        <v>1.3640000000000001</v>
      </c>
      <c r="IP10">
        <v>4.8179999999999996</v>
      </c>
      <c r="IQ10">
        <v>-0.95499999999999996</v>
      </c>
      <c r="IR10">
        <v>6.5449999999999999</v>
      </c>
      <c r="IS10">
        <v>25.727</v>
      </c>
      <c r="IT10">
        <v>9.0999999999999998E-2</v>
      </c>
      <c r="IU10">
        <v>1.6819999999999999</v>
      </c>
      <c r="IV10">
        <v>1.9550000000000001</v>
      </c>
      <c r="IW10">
        <v>-1.8640000000000001</v>
      </c>
      <c r="IX10">
        <v>-1.7729999999999999</v>
      </c>
      <c r="IY10">
        <v>1.2270000000000001</v>
      </c>
      <c r="IZ10">
        <v>0.59099999999999997</v>
      </c>
    </row>
    <row r="11" spans="1:260" x14ac:dyDescent="0.2">
      <c r="A11" t="s">
        <v>1</v>
      </c>
      <c r="B11" t="s">
        <v>278</v>
      </c>
      <c r="C11">
        <v>25</v>
      </c>
      <c r="D11">
        <v>35</v>
      </c>
      <c r="E11">
        <v>25.408999999999999</v>
      </c>
      <c r="F11">
        <v>104.777</v>
      </c>
      <c r="G11">
        <v>209.108</v>
      </c>
      <c r="H11">
        <v>1695.36</v>
      </c>
      <c r="I11">
        <v>1539.16</v>
      </c>
      <c r="J11">
        <v>17.52</v>
      </c>
      <c r="K11">
        <v>50.31</v>
      </c>
      <c r="L11">
        <v>222.16</v>
      </c>
      <c r="M11">
        <v>128.52000000000001</v>
      </c>
      <c r="N11">
        <v>350.68</v>
      </c>
      <c r="O11">
        <v>72.692999999999998</v>
      </c>
      <c r="P11">
        <v>67.789000000000001</v>
      </c>
      <c r="Q11">
        <v>81.17</v>
      </c>
      <c r="R11">
        <v>63.350999999999999</v>
      </c>
      <c r="S11">
        <v>5.8330000000000002</v>
      </c>
      <c r="T11">
        <v>54.44</v>
      </c>
      <c r="U11">
        <v>39.159999999999997</v>
      </c>
      <c r="V11">
        <v>76.784000000000006</v>
      </c>
      <c r="W11">
        <v>5805.68</v>
      </c>
      <c r="X11">
        <v>16.555</v>
      </c>
      <c r="Y11">
        <v>59.48</v>
      </c>
      <c r="Z11">
        <v>5.8959999999999999</v>
      </c>
      <c r="AA11">
        <v>67.8</v>
      </c>
      <c r="AB11">
        <v>5.1719999999999997</v>
      </c>
      <c r="AC11">
        <v>1.004</v>
      </c>
      <c r="AD11">
        <v>1.2210000000000001</v>
      </c>
      <c r="AE11">
        <v>139.4</v>
      </c>
      <c r="AF11">
        <v>205.32</v>
      </c>
      <c r="AG11">
        <v>344.72</v>
      </c>
      <c r="AH11">
        <v>40.439</v>
      </c>
      <c r="AI11">
        <v>68.760000000000005</v>
      </c>
      <c r="AJ11">
        <v>94.92</v>
      </c>
      <c r="AK11">
        <v>17.72</v>
      </c>
      <c r="AL11">
        <v>31.48</v>
      </c>
      <c r="AM11">
        <v>63.44</v>
      </c>
      <c r="AN11">
        <v>89.6</v>
      </c>
      <c r="AO11">
        <v>62.84</v>
      </c>
      <c r="AP11">
        <v>7.36</v>
      </c>
      <c r="AQ11">
        <v>24.24</v>
      </c>
      <c r="AR11">
        <v>101.44</v>
      </c>
      <c r="AS11">
        <v>11.48</v>
      </c>
      <c r="AT11">
        <v>26.04</v>
      </c>
      <c r="AU11">
        <v>37.520000000000003</v>
      </c>
      <c r="AV11">
        <v>39.520000000000003</v>
      </c>
      <c r="AW11">
        <v>78.138000000000005</v>
      </c>
      <c r="AX11">
        <v>93.32</v>
      </c>
      <c r="AY11">
        <v>10.92</v>
      </c>
      <c r="AZ11">
        <v>11.52</v>
      </c>
      <c r="BA11">
        <v>21.161000000000001</v>
      </c>
      <c r="BB11">
        <v>14.04</v>
      </c>
      <c r="BC11">
        <v>7.68</v>
      </c>
      <c r="BD11">
        <v>28</v>
      </c>
      <c r="BE11">
        <v>8.24</v>
      </c>
      <c r="BF11">
        <v>13.44</v>
      </c>
      <c r="BG11">
        <v>11.56</v>
      </c>
      <c r="BH11">
        <v>2.04</v>
      </c>
      <c r="BI11">
        <v>27.04</v>
      </c>
      <c r="BJ11">
        <v>9.08</v>
      </c>
      <c r="BK11">
        <v>49.704000000000001</v>
      </c>
      <c r="BL11">
        <v>24.687999999999999</v>
      </c>
      <c r="BM11">
        <v>45.921999999999997</v>
      </c>
      <c r="BN11">
        <v>49.668999999999997</v>
      </c>
      <c r="BO11">
        <v>24.76</v>
      </c>
      <c r="BP11">
        <v>16.559999999999999</v>
      </c>
      <c r="BQ11">
        <v>30.193000000000001</v>
      </c>
      <c r="BR11">
        <v>86.941000000000003</v>
      </c>
      <c r="BS11">
        <v>3.2189999999999999</v>
      </c>
      <c r="BT11">
        <v>3.2149999999999999</v>
      </c>
      <c r="BU11">
        <v>0.11899999999999999</v>
      </c>
      <c r="BV11">
        <v>3.5430000000000001</v>
      </c>
      <c r="BW11">
        <v>4.2999999999999997E-2</v>
      </c>
      <c r="BX11">
        <v>2.867</v>
      </c>
      <c r="BY11">
        <v>0.2</v>
      </c>
      <c r="BZ11">
        <v>3.12</v>
      </c>
      <c r="CA11">
        <v>32.4</v>
      </c>
      <c r="CB11">
        <v>56.68</v>
      </c>
      <c r="CC11">
        <v>36.28</v>
      </c>
      <c r="CD11">
        <v>43.4</v>
      </c>
      <c r="CE11">
        <v>12.52</v>
      </c>
      <c r="CF11">
        <v>21.834</v>
      </c>
      <c r="CG11">
        <v>23.123000000000001</v>
      </c>
      <c r="CH11">
        <v>10.41</v>
      </c>
      <c r="CI11">
        <v>32.302999999999997</v>
      </c>
      <c r="CJ11">
        <v>13.542999999999999</v>
      </c>
      <c r="CK11">
        <v>13.8</v>
      </c>
      <c r="CL11">
        <v>25.507000000000001</v>
      </c>
      <c r="CM11">
        <v>64.92</v>
      </c>
      <c r="CN11">
        <v>12</v>
      </c>
      <c r="CO11">
        <v>285.2</v>
      </c>
      <c r="CP11">
        <v>138</v>
      </c>
      <c r="CQ11">
        <v>35.799999999999997</v>
      </c>
      <c r="CR11">
        <v>89.76</v>
      </c>
      <c r="CS11">
        <v>30.24</v>
      </c>
      <c r="CT11">
        <v>33.69</v>
      </c>
      <c r="CU11">
        <v>7.92</v>
      </c>
      <c r="CV11">
        <v>26.19</v>
      </c>
      <c r="CW11">
        <v>3.88</v>
      </c>
      <c r="CX11">
        <v>20.52</v>
      </c>
      <c r="CY11">
        <v>21.64</v>
      </c>
      <c r="CZ11">
        <v>-1.1200000000000001</v>
      </c>
      <c r="DA11">
        <v>9.8800000000000008</v>
      </c>
      <c r="DB11">
        <v>96.760999999999996</v>
      </c>
      <c r="DC11">
        <v>5.32</v>
      </c>
      <c r="DD11">
        <v>49</v>
      </c>
      <c r="DE11">
        <v>68.92</v>
      </c>
      <c r="DF11">
        <v>192.524</v>
      </c>
      <c r="DG11">
        <v>1604.64</v>
      </c>
      <c r="DH11">
        <v>1469.72</v>
      </c>
      <c r="DI11">
        <v>13.08</v>
      </c>
      <c r="DJ11">
        <v>209.76</v>
      </c>
      <c r="DK11">
        <v>134.76</v>
      </c>
      <c r="DL11">
        <v>344.52</v>
      </c>
      <c r="DM11">
        <v>71.102000000000004</v>
      </c>
      <c r="DN11">
        <v>64.95</v>
      </c>
      <c r="DO11">
        <v>80.677000000000007</v>
      </c>
      <c r="DP11">
        <v>5.3070000000000004</v>
      </c>
      <c r="DQ11">
        <v>51</v>
      </c>
      <c r="DR11">
        <v>40.44</v>
      </c>
      <c r="DS11">
        <v>74.284000000000006</v>
      </c>
      <c r="DT11">
        <v>5519.84</v>
      </c>
      <c r="DU11">
        <v>16.021999999999998</v>
      </c>
      <c r="DV11">
        <v>57.84</v>
      </c>
      <c r="DW11">
        <v>5.9560000000000004</v>
      </c>
      <c r="DX11">
        <v>68.36</v>
      </c>
      <c r="DY11">
        <v>5.04</v>
      </c>
      <c r="DZ11">
        <v>-2.6949999999999998</v>
      </c>
      <c r="EA11">
        <v>-3.0339999999999998</v>
      </c>
      <c r="EB11">
        <v>138</v>
      </c>
      <c r="EC11">
        <v>199.92</v>
      </c>
      <c r="ED11">
        <v>337.92</v>
      </c>
      <c r="EE11">
        <v>40.838000000000001</v>
      </c>
      <c r="EF11">
        <v>67.92</v>
      </c>
      <c r="EG11">
        <v>92.28</v>
      </c>
      <c r="EH11">
        <v>16.32</v>
      </c>
      <c r="EI11">
        <v>31.04</v>
      </c>
      <c r="EJ11">
        <v>61.24</v>
      </c>
      <c r="EK11">
        <v>87.72</v>
      </c>
      <c r="EL11">
        <v>61.32</v>
      </c>
      <c r="EM11">
        <v>10.8</v>
      </c>
      <c r="EN11">
        <v>23.2</v>
      </c>
      <c r="EO11">
        <v>105.76</v>
      </c>
      <c r="EP11">
        <v>12.88</v>
      </c>
      <c r="EQ11">
        <v>23.64</v>
      </c>
      <c r="ER11">
        <v>36.520000000000003</v>
      </c>
      <c r="ES11">
        <v>40.68</v>
      </c>
      <c r="ET11">
        <v>76.204999999999998</v>
      </c>
      <c r="EU11">
        <v>86</v>
      </c>
      <c r="EV11">
        <v>9.4</v>
      </c>
      <c r="EW11">
        <v>9.2799999999999994</v>
      </c>
      <c r="EX11">
        <v>18.196000000000002</v>
      </c>
      <c r="EY11">
        <v>16.04</v>
      </c>
      <c r="EZ11">
        <v>7.64</v>
      </c>
      <c r="FA11">
        <v>11.04</v>
      </c>
      <c r="FB11">
        <v>10.24</v>
      </c>
      <c r="FC11">
        <v>2.16</v>
      </c>
      <c r="FD11">
        <v>23.64</v>
      </c>
      <c r="FE11">
        <v>6.56</v>
      </c>
      <c r="FF11">
        <v>46.701000000000001</v>
      </c>
      <c r="FG11">
        <v>21.646999999999998</v>
      </c>
      <c r="FH11">
        <v>41.725000000000001</v>
      </c>
      <c r="FI11">
        <v>46.353000000000002</v>
      </c>
      <c r="FJ11">
        <v>21.08</v>
      </c>
      <c r="FK11">
        <v>74.165000000000006</v>
      </c>
      <c r="FL11">
        <v>0.155</v>
      </c>
      <c r="FM11">
        <v>3.137</v>
      </c>
      <c r="FN11">
        <v>7.0000000000000001E-3</v>
      </c>
      <c r="FO11">
        <v>3.3079999999999998</v>
      </c>
      <c r="FP11">
        <v>4.0000000000000001E-3</v>
      </c>
      <c r="FQ11">
        <v>2.948</v>
      </c>
      <c r="FR11">
        <v>8.9999999999999993E-3</v>
      </c>
      <c r="FS11">
        <v>2.68</v>
      </c>
      <c r="FT11">
        <v>33.200000000000003</v>
      </c>
      <c r="FU11">
        <v>40.6</v>
      </c>
      <c r="FV11">
        <v>23.28</v>
      </c>
      <c r="FW11">
        <v>39.479999999999997</v>
      </c>
      <c r="FX11">
        <v>13.72</v>
      </c>
      <c r="FY11">
        <v>18.491</v>
      </c>
      <c r="FZ11">
        <v>19.632000000000001</v>
      </c>
      <c r="GA11">
        <v>6.4989999999999997</v>
      </c>
      <c r="GB11">
        <v>28.295000000000002</v>
      </c>
      <c r="GC11">
        <v>9.5069999999999997</v>
      </c>
      <c r="GD11">
        <v>60.12</v>
      </c>
      <c r="GE11">
        <v>11.56</v>
      </c>
      <c r="GF11">
        <v>280.52</v>
      </c>
      <c r="GG11">
        <v>128.80000000000001</v>
      </c>
      <c r="GH11">
        <v>31.8</v>
      </c>
      <c r="GI11">
        <v>37.799999999999997</v>
      </c>
      <c r="GJ11">
        <v>42.131</v>
      </c>
      <c r="GK11">
        <v>11.68</v>
      </c>
      <c r="GL11">
        <v>30.899000000000001</v>
      </c>
      <c r="GM11">
        <v>2</v>
      </c>
      <c r="GN11">
        <v>11.36</v>
      </c>
      <c r="GO11">
        <v>91.549000000000007</v>
      </c>
      <c r="GP11">
        <v>4.32</v>
      </c>
      <c r="GQ11">
        <v>46.4</v>
      </c>
      <c r="GR11">
        <v>69.959999999999994</v>
      </c>
      <c r="GS11">
        <v>16.584</v>
      </c>
      <c r="GT11">
        <v>90.72</v>
      </c>
      <c r="GU11">
        <v>69.44</v>
      </c>
      <c r="GV11">
        <v>4.4400000000000004</v>
      </c>
      <c r="GW11">
        <v>12.4</v>
      </c>
      <c r="GX11">
        <v>-6.24</v>
      </c>
      <c r="GY11">
        <v>6.16</v>
      </c>
      <c r="GZ11">
        <v>3.44</v>
      </c>
      <c r="HA11">
        <v>285.83999999999997</v>
      </c>
      <c r="HB11">
        <v>1.64</v>
      </c>
      <c r="HC11">
        <v>-0.56000000000000005</v>
      </c>
      <c r="HD11">
        <v>3.6989999999999998</v>
      </c>
      <c r="HE11">
        <v>4.2549999999999999</v>
      </c>
      <c r="HF11">
        <v>1.4</v>
      </c>
      <c r="HG11">
        <v>5.4</v>
      </c>
      <c r="HH11">
        <v>6.8</v>
      </c>
      <c r="HI11">
        <v>0.84</v>
      </c>
      <c r="HJ11">
        <v>2.64</v>
      </c>
      <c r="HK11">
        <v>1.4</v>
      </c>
      <c r="HL11">
        <v>0.44</v>
      </c>
      <c r="HM11">
        <v>2.2000000000000002</v>
      </c>
      <c r="HN11">
        <v>1.88</v>
      </c>
      <c r="HO11">
        <v>1.52</v>
      </c>
      <c r="HP11">
        <v>-3.44</v>
      </c>
      <c r="HQ11">
        <v>1.04</v>
      </c>
      <c r="HR11">
        <v>-4.32</v>
      </c>
      <c r="HS11">
        <v>-1.4</v>
      </c>
      <c r="HT11">
        <v>2.4</v>
      </c>
      <c r="HU11">
        <v>1</v>
      </c>
      <c r="HV11">
        <v>-1.1599999999999999</v>
      </c>
      <c r="HW11">
        <v>7.32</v>
      </c>
      <c r="HX11">
        <v>1.52</v>
      </c>
      <c r="HY11">
        <v>2.2400000000000002</v>
      </c>
      <c r="HZ11">
        <v>-2</v>
      </c>
      <c r="IA11">
        <v>0.04</v>
      </c>
      <c r="IB11">
        <v>2.4</v>
      </c>
      <c r="IC11">
        <v>1.32</v>
      </c>
      <c r="ID11">
        <v>3.4</v>
      </c>
      <c r="IE11">
        <v>2.52</v>
      </c>
      <c r="IF11">
        <v>3.68</v>
      </c>
      <c r="IG11">
        <v>12.776</v>
      </c>
      <c r="IH11">
        <v>3.0640000000000001</v>
      </c>
      <c r="II11">
        <v>7.8E-2</v>
      </c>
      <c r="IJ11">
        <v>0.44</v>
      </c>
      <c r="IK11">
        <v>-0.8</v>
      </c>
      <c r="IL11">
        <v>16.079999999999998</v>
      </c>
      <c r="IM11">
        <v>13</v>
      </c>
      <c r="IN11">
        <v>3.92</v>
      </c>
      <c r="IO11">
        <v>-1.2</v>
      </c>
      <c r="IP11">
        <v>4.8</v>
      </c>
      <c r="IQ11">
        <v>0.44</v>
      </c>
      <c r="IR11">
        <v>4.68</v>
      </c>
      <c r="IS11">
        <v>9.1999999999999993</v>
      </c>
      <c r="IT11">
        <v>4</v>
      </c>
      <c r="IU11">
        <v>-7.56</v>
      </c>
      <c r="IV11">
        <v>-3.76</v>
      </c>
      <c r="IW11">
        <v>1.88</v>
      </c>
      <c r="IX11">
        <v>1</v>
      </c>
      <c r="IY11">
        <v>2.6</v>
      </c>
      <c r="IZ11">
        <v>-1.04</v>
      </c>
    </row>
    <row r="12" spans="1:260" x14ac:dyDescent="0.2">
      <c r="A12" t="s">
        <v>13</v>
      </c>
      <c r="B12" t="s">
        <v>290</v>
      </c>
      <c r="C12">
        <v>22</v>
      </c>
      <c r="D12">
        <v>37</v>
      </c>
      <c r="E12">
        <v>25.702000000000002</v>
      </c>
      <c r="F12">
        <v>104.557</v>
      </c>
      <c r="G12">
        <v>206.79499999999999</v>
      </c>
      <c r="H12">
        <v>1728.818</v>
      </c>
      <c r="I12">
        <v>1581.5450000000001</v>
      </c>
      <c r="J12">
        <v>14.955</v>
      </c>
      <c r="K12">
        <v>50.639000000000003</v>
      </c>
      <c r="L12">
        <v>224.81800000000001</v>
      </c>
      <c r="M12">
        <v>156.81800000000001</v>
      </c>
      <c r="N12">
        <v>381.63600000000002</v>
      </c>
      <c r="O12">
        <v>73.988</v>
      </c>
      <c r="P12">
        <v>67.043999999999997</v>
      </c>
      <c r="Q12">
        <v>83.941999999999993</v>
      </c>
      <c r="R12">
        <v>58.908999999999999</v>
      </c>
      <c r="S12">
        <v>6.9850000000000003</v>
      </c>
      <c r="T12">
        <v>52.954999999999998</v>
      </c>
      <c r="U12">
        <v>38.682000000000002</v>
      </c>
      <c r="V12">
        <v>77.293000000000006</v>
      </c>
      <c r="W12">
        <v>5893.7730000000001</v>
      </c>
      <c r="X12">
        <v>15.443</v>
      </c>
      <c r="Y12">
        <v>62.136000000000003</v>
      </c>
      <c r="Z12">
        <v>6.1420000000000003</v>
      </c>
      <c r="AA12">
        <v>70.864000000000004</v>
      </c>
      <c r="AB12">
        <v>5.3860000000000001</v>
      </c>
      <c r="AC12">
        <v>-1.101</v>
      </c>
      <c r="AD12">
        <v>-0.56399999999999995</v>
      </c>
      <c r="AE12">
        <v>137.727</v>
      </c>
      <c r="AF12">
        <v>237.40899999999999</v>
      </c>
      <c r="AG12">
        <v>375.13600000000002</v>
      </c>
      <c r="AH12">
        <v>36.713999999999999</v>
      </c>
      <c r="AI12">
        <v>71.864000000000004</v>
      </c>
      <c r="AJ12">
        <v>95.182000000000002</v>
      </c>
      <c r="AK12">
        <v>15.590999999999999</v>
      </c>
      <c r="AL12">
        <v>30.454999999999998</v>
      </c>
      <c r="AM12">
        <v>64.682000000000002</v>
      </c>
      <c r="AN12">
        <v>90.772999999999996</v>
      </c>
      <c r="AO12">
        <v>65.727000000000004</v>
      </c>
      <c r="AP12">
        <v>7.4089999999999998</v>
      </c>
      <c r="AQ12">
        <v>24.181999999999999</v>
      </c>
      <c r="AR12">
        <v>127.90900000000001</v>
      </c>
      <c r="AS12">
        <v>11.682</v>
      </c>
      <c r="AT12">
        <v>26.408999999999999</v>
      </c>
      <c r="AU12">
        <v>38.091000000000001</v>
      </c>
      <c r="AV12">
        <v>39.408999999999999</v>
      </c>
      <c r="AW12">
        <v>79.123000000000005</v>
      </c>
      <c r="AX12">
        <v>96.135999999999996</v>
      </c>
      <c r="AY12">
        <v>10.635999999999999</v>
      </c>
      <c r="AZ12">
        <v>12.773</v>
      </c>
      <c r="BA12">
        <v>24.12</v>
      </c>
      <c r="BB12">
        <v>14.864000000000001</v>
      </c>
      <c r="BC12">
        <v>7.5449999999999999</v>
      </c>
      <c r="BD12">
        <v>28</v>
      </c>
      <c r="BE12">
        <v>7.8179999999999996</v>
      </c>
      <c r="BF12">
        <v>11.864000000000001</v>
      </c>
      <c r="BG12">
        <v>10.909000000000001</v>
      </c>
      <c r="BH12">
        <v>1.909</v>
      </c>
      <c r="BI12">
        <v>25.091000000000001</v>
      </c>
      <c r="BJ12">
        <v>8.4550000000000001</v>
      </c>
      <c r="BK12">
        <v>47.283000000000001</v>
      </c>
      <c r="BL12">
        <v>22.402999999999999</v>
      </c>
      <c r="BM12">
        <v>43.003999999999998</v>
      </c>
      <c r="BN12">
        <v>47.381999999999998</v>
      </c>
      <c r="BO12">
        <v>22.454999999999998</v>
      </c>
      <c r="BP12">
        <v>18.227</v>
      </c>
      <c r="BQ12">
        <v>27.181999999999999</v>
      </c>
      <c r="BR12">
        <v>79.671999999999997</v>
      </c>
      <c r="BS12">
        <v>0.51</v>
      </c>
      <c r="BT12">
        <v>3.1749999999999998</v>
      </c>
      <c r="BU12">
        <v>0.02</v>
      </c>
      <c r="BV12">
        <v>3.411</v>
      </c>
      <c r="BW12">
        <v>-3.7999999999999999E-2</v>
      </c>
      <c r="BX12">
        <v>2.8660000000000001</v>
      </c>
      <c r="BY12">
        <v>9.6000000000000002E-2</v>
      </c>
      <c r="BZ12">
        <v>3.1819999999999999</v>
      </c>
      <c r="CA12">
        <v>32.908999999999999</v>
      </c>
      <c r="CB12">
        <v>46</v>
      </c>
      <c r="CC12">
        <v>27.591000000000001</v>
      </c>
      <c r="CD12">
        <v>44.317999999999998</v>
      </c>
      <c r="CE12">
        <v>10.182</v>
      </c>
      <c r="CF12">
        <v>18.992999999999999</v>
      </c>
      <c r="CG12">
        <v>19.863</v>
      </c>
      <c r="CH12">
        <v>7.4290000000000003</v>
      </c>
      <c r="CI12">
        <v>28.24</v>
      </c>
      <c r="CJ12">
        <v>9.8130000000000006</v>
      </c>
      <c r="CK12">
        <v>17.364000000000001</v>
      </c>
      <c r="CL12">
        <v>27.748999999999999</v>
      </c>
      <c r="CM12">
        <v>60.045000000000002</v>
      </c>
      <c r="CN12">
        <v>10.682</v>
      </c>
      <c r="CO12">
        <v>295.59100000000001</v>
      </c>
      <c r="CP12">
        <v>140.04499999999999</v>
      </c>
      <c r="CQ12">
        <v>34.591000000000001</v>
      </c>
      <c r="CR12">
        <v>88.045000000000002</v>
      </c>
      <c r="CS12">
        <v>26.5</v>
      </c>
      <c r="CT12">
        <v>30.097999999999999</v>
      </c>
      <c r="CU12">
        <v>8.4550000000000001</v>
      </c>
      <c r="CV12">
        <v>31.904</v>
      </c>
      <c r="CW12">
        <v>2.1819999999999999</v>
      </c>
      <c r="CX12">
        <v>18.864000000000001</v>
      </c>
      <c r="CY12">
        <v>20.273</v>
      </c>
      <c r="CZ12">
        <v>-1.409</v>
      </c>
      <c r="DA12">
        <v>10.773</v>
      </c>
      <c r="DB12">
        <v>83.122</v>
      </c>
      <c r="DC12">
        <v>4.3639999999999999</v>
      </c>
      <c r="DD12">
        <v>51.682000000000002</v>
      </c>
      <c r="DE12">
        <v>70.227000000000004</v>
      </c>
      <c r="DF12">
        <v>192.01400000000001</v>
      </c>
      <c r="DG12">
        <v>1570.7729999999999</v>
      </c>
      <c r="DH12">
        <v>1424.2270000000001</v>
      </c>
      <c r="DI12">
        <v>15.045</v>
      </c>
      <c r="DJ12">
        <v>205.31800000000001</v>
      </c>
      <c r="DK12">
        <v>138.04499999999999</v>
      </c>
      <c r="DL12">
        <v>343.36399999999998</v>
      </c>
      <c r="DM12">
        <v>70.531999999999996</v>
      </c>
      <c r="DN12">
        <v>63.139000000000003</v>
      </c>
      <c r="DO12">
        <v>81.528000000000006</v>
      </c>
      <c r="DP12">
        <v>5.718</v>
      </c>
      <c r="DQ12">
        <v>50.045000000000002</v>
      </c>
      <c r="DR12">
        <v>40.091000000000001</v>
      </c>
      <c r="DS12">
        <v>75.707999999999998</v>
      </c>
      <c r="DT12">
        <v>5739.4089999999997</v>
      </c>
      <c r="DU12">
        <v>16.715</v>
      </c>
      <c r="DV12">
        <v>59</v>
      </c>
      <c r="DW12">
        <v>5.82</v>
      </c>
      <c r="DX12">
        <v>71.772999999999996</v>
      </c>
      <c r="DY12">
        <v>4.7839999999999998</v>
      </c>
      <c r="DZ12">
        <v>-1.2669999999999999</v>
      </c>
      <c r="EA12">
        <v>-2.2719999999999998</v>
      </c>
      <c r="EB12">
        <v>137.45500000000001</v>
      </c>
      <c r="EC12">
        <v>197.90899999999999</v>
      </c>
      <c r="ED12">
        <v>335.36399999999998</v>
      </c>
      <c r="EE12">
        <v>40.987000000000002</v>
      </c>
      <c r="EF12">
        <v>70.909000000000006</v>
      </c>
      <c r="EG12">
        <v>88</v>
      </c>
      <c r="EH12">
        <v>15.045</v>
      </c>
      <c r="EI12">
        <v>30.181999999999999</v>
      </c>
      <c r="EJ12">
        <v>57.863999999999997</v>
      </c>
      <c r="EK12">
        <v>89.864000000000004</v>
      </c>
      <c r="EL12">
        <v>62.136000000000003</v>
      </c>
      <c r="EM12">
        <v>11.590999999999999</v>
      </c>
      <c r="EN12">
        <v>19.954999999999998</v>
      </c>
      <c r="EO12">
        <v>109</v>
      </c>
      <c r="EP12">
        <v>11.682</v>
      </c>
      <c r="EQ12">
        <v>24.727</v>
      </c>
      <c r="ER12">
        <v>36.408999999999999</v>
      </c>
      <c r="ES12">
        <v>40.226999999999997</v>
      </c>
      <c r="ET12">
        <v>75.932000000000002</v>
      </c>
      <c r="EU12">
        <v>78.864000000000004</v>
      </c>
      <c r="EV12">
        <v>11.590999999999999</v>
      </c>
      <c r="EW12">
        <v>10.135999999999999</v>
      </c>
      <c r="EX12">
        <v>20.254000000000001</v>
      </c>
      <c r="EY12">
        <v>16.591000000000001</v>
      </c>
      <c r="EZ12">
        <v>5.6820000000000004</v>
      </c>
      <c r="FA12">
        <v>10.590999999999999</v>
      </c>
      <c r="FB12">
        <v>10.909000000000001</v>
      </c>
      <c r="FC12">
        <v>2.7269999999999999</v>
      </c>
      <c r="FD12">
        <v>23.045000000000002</v>
      </c>
      <c r="FE12">
        <v>7.5910000000000002</v>
      </c>
      <c r="FF12">
        <v>45.957000000000001</v>
      </c>
      <c r="FG12">
        <v>21.163</v>
      </c>
      <c r="FH12">
        <v>42.960999999999999</v>
      </c>
      <c r="FI12">
        <v>46.048999999999999</v>
      </c>
      <c r="FJ12">
        <v>21.181999999999999</v>
      </c>
      <c r="FK12">
        <v>76.116</v>
      </c>
      <c r="FL12">
        <v>-4.3890000000000002</v>
      </c>
      <c r="FM12">
        <v>3.3029999999999999</v>
      </c>
      <c r="FN12">
        <v>-0.19</v>
      </c>
      <c r="FO12">
        <v>3.6349999999999998</v>
      </c>
      <c r="FP12">
        <v>-7.3999999999999996E-2</v>
      </c>
      <c r="FQ12">
        <v>2.9159999999999999</v>
      </c>
      <c r="FR12">
        <v>-0.32600000000000001</v>
      </c>
      <c r="FS12">
        <v>2.1360000000000001</v>
      </c>
      <c r="FT12">
        <v>28.545000000000002</v>
      </c>
      <c r="FU12">
        <v>43.773000000000003</v>
      </c>
      <c r="FV12">
        <v>29.273</v>
      </c>
      <c r="FW12">
        <v>35.182000000000002</v>
      </c>
      <c r="FX12">
        <v>10</v>
      </c>
      <c r="FY12">
        <v>18.234999999999999</v>
      </c>
      <c r="FZ12">
        <v>19.824000000000002</v>
      </c>
      <c r="GA12">
        <v>8.15</v>
      </c>
      <c r="GB12">
        <v>28.241</v>
      </c>
      <c r="GC12">
        <v>11.496</v>
      </c>
      <c r="GD12">
        <v>54.636000000000003</v>
      </c>
      <c r="GE12">
        <v>9.0449999999999999</v>
      </c>
      <c r="GF12">
        <v>310.13600000000002</v>
      </c>
      <c r="GG12">
        <v>156.273</v>
      </c>
      <c r="GH12">
        <v>31.864000000000001</v>
      </c>
      <c r="GI12">
        <v>41.5</v>
      </c>
      <c r="GJ12">
        <v>47.012999999999998</v>
      </c>
      <c r="GK12">
        <v>12.955</v>
      </c>
      <c r="GL12">
        <v>31.216000000000001</v>
      </c>
      <c r="GM12">
        <v>3.7269999999999999</v>
      </c>
      <c r="GN12">
        <v>10.635999999999999</v>
      </c>
      <c r="GO12">
        <v>91.88</v>
      </c>
      <c r="GP12">
        <v>5.2270000000000003</v>
      </c>
      <c r="GQ12">
        <v>48.817999999999998</v>
      </c>
      <c r="GR12">
        <v>71.182000000000002</v>
      </c>
      <c r="GS12">
        <v>14.782</v>
      </c>
      <c r="GT12">
        <v>158.04499999999999</v>
      </c>
      <c r="GU12">
        <v>157.31800000000001</v>
      </c>
      <c r="GV12">
        <v>-9.0999999999999998E-2</v>
      </c>
      <c r="GW12">
        <v>19.5</v>
      </c>
      <c r="GX12">
        <v>18.773</v>
      </c>
      <c r="GY12">
        <v>38.273000000000003</v>
      </c>
      <c r="GZ12">
        <v>2.9089999999999998</v>
      </c>
      <c r="HA12">
        <v>154.364</v>
      </c>
      <c r="HB12">
        <v>3.1360000000000001</v>
      </c>
      <c r="HC12">
        <v>-0.90900000000000003</v>
      </c>
      <c r="HD12">
        <v>0.16700000000000001</v>
      </c>
      <c r="HE12">
        <v>1.7070000000000001</v>
      </c>
      <c r="HF12">
        <v>0.27300000000000002</v>
      </c>
      <c r="HG12">
        <v>39.5</v>
      </c>
      <c r="HH12">
        <v>39.773000000000003</v>
      </c>
      <c r="HI12">
        <v>0.95499999999999996</v>
      </c>
      <c r="HJ12">
        <v>7.1820000000000004</v>
      </c>
      <c r="HK12">
        <v>0.54500000000000004</v>
      </c>
      <c r="HL12">
        <v>0.27300000000000002</v>
      </c>
      <c r="HM12">
        <v>6.8179999999999996</v>
      </c>
      <c r="HN12">
        <v>0.90900000000000003</v>
      </c>
      <c r="HO12">
        <v>3.5910000000000002</v>
      </c>
      <c r="HP12">
        <v>-4.1820000000000004</v>
      </c>
      <c r="HQ12">
        <v>4.2270000000000003</v>
      </c>
      <c r="HR12">
        <v>18.908999999999999</v>
      </c>
      <c r="HS12">
        <v>0</v>
      </c>
      <c r="HT12">
        <v>1.6819999999999999</v>
      </c>
      <c r="HU12">
        <v>1.6819999999999999</v>
      </c>
      <c r="HV12">
        <v>-0.81799999999999995</v>
      </c>
      <c r="HW12">
        <v>17.273</v>
      </c>
      <c r="HX12">
        <v>-0.95499999999999996</v>
      </c>
      <c r="HY12">
        <v>2.6360000000000001</v>
      </c>
      <c r="HZ12">
        <v>-1.7270000000000001</v>
      </c>
      <c r="IA12">
        <v>1.8640000000000001</v>
      </c>
      <c r="IB12">
        <v>1.2729999999999999</v>
      </c>
      <c r="IC12">
        <v>0</v>
      </c>
      <c r="ID12">
        <v>2.0449999999999999</v>
      </c>
      <c r="IE12">
        <v>0.86399999999999999</v>
      </c>
      <c r="IF12">
        <v>1.2729999999999999</v>
      </c>
      <c r="IG12">
        <v>3.5550000000000002</v>
      </c>
      <c r="IH12">
        <v>4.899</v>
      </c>
      <c r="II12">
        <v>-0.128</v>
      </c>
      <c r="IJ12">
        <v>1.0449999999999999</v>
      </c>
      <c r="IK12">
        <v>4.3639999999999999</v>
      </c>
      <c r="IL12">
        <v>2.2269999999999999</v>
      </c>
      <c r="IM12">
        <v>-1.6819999999999999</v>
      </c>
      <c r="IN12">
        <v>9.1359999999999992</v>
      </c>
      <c r="IO12">
        <v>0.182</v>
      </c>
      <c r="IP12">
        <v>5.4089999999999998</v>
      </c>
      <c r="IQ12">
        <v>1.6359999999999999</v>
      </c>
      <c r="IR12">
        <v>-14.545</v>
      </c>
      <c r="IS12">
        <v>-16.227</v>
      </c>
      <c r="IT12">
        <v>2.7269999999999999</v>
      </c>
      <c r="IU12">
        <v>-15</v>
      </c>
      <c r="IV12">
        <v>-4.5</v>
      </c>
      <c r="IW12">
        <v>-1.5449999999999999</v>
      </c>
      <c r="IX12">
        <v>-0.86399999999999999</v>
      </c>
      <c r="IY12">
        <v>2.8639999999999999</v>
      </c>
      <c r="IZ12">
        <v>-0.95499999999999996</v>
      </c>
    </row>
    <row r="13" spans="1:260" x14ac:dyDescent="0.2">
      <c r="A13" t="s">
        <v>10</v>
      </c>
      <c r="B13" t="s">
        <v>287</v>
      </c>
      <c r="C13">
        <v>25</v>
      </c>
      <c r="D13">
        <v>37</v>
      </c>
      <c r="E13">
        <v>26.212</v>
      </c>
      <c r="F13">
        <v>110.563</v>
      </c>
      <c r="G13">
        <v>213.804</v>
      </c>
      <c r="H13">
        <v>1677.72</v>
      </c>
      <c r="I13">
        <v>1524.36</v>
      </c>
      <c r="J13">
        <v>18.2</v>
      </c>
      <c r="K13">
        <v>50.069000000000003</v>
      </c>
      <c r="L13">
        <v>224.12</v>
      </c>
      <c r="M13">
        <v>122.2</v>
      </c>
      <c r="N13">
        <v>346.32</v>
      </c>
      <c r="O13">
        <v>71.298000000000002</v>
      </c>
      <c r="P13">
        <v>65.911000000000001</v>
      </c>
      <c r="Q13">
        <v>81.177999999999997</v>
      </c>
      <c r="R13">
        <v>64.715000000000003</v>
      </c>
      <c r="S13">
        <v>5.8739999999999997</v>
      </c>
      <c r="T13">
        <v>55.76</v>
      </c>
      <c r="U13">
        <v>38.76</v>
      </c>
      <c r="V13">
        <v>74.769000000000005</v>
      </c>
      <c r="W13">
        <v>5956.4</v>
      </c>
      <c r="X13">
        <v>17.199000000000002</v>
      </c>
      <c r="Y13">
        <v>59.56</v>
      </c>
      <c r="Z13">
        <v>5.8150000000000004</v>
      </c>
      <c r="AA13">
        <v>68.08</v>
      </c>
      <c r="AB13">
        <v>5.0869999999999997</v>
      </c>
      <c r="AC13">
        <v>0.36399999999999999</v>
      </c>
      <c r="AD13">
        <v>-0.27800000000000002</v>
      </c>
      <c r="AE13">
        <v>139.91999999999999</v>
      </c>
      <c r="AF13">
        <v>200.52</v>
      </c>
      <c r="AG13">
        <v>340.44</v>
      </c>
      <c r="AH13">
        <v>41.1</v>
      </c>
      <c r="AI13">
        <v>68</v>
      </c>
      <c r="AJ13">
        <v>90.96</v>
      </c>
      <c r="AK13">
        <v>16.559999999999999</v>
      </c>
      <c r="AL13">
        <v>29.6</v>
      </c>
      <c r="AM13">
        <v>61.4</v>
      </c>
      <c r="AN13">
        <v>88.24</v>
      </c>
      <c r="AO13">
        <v>61.04</v>
      </c>
      <c r="AP13">
        <v>10.08</v>
      </c>
      <c r="AQ13">
        <v>23.44</v>
      </c>
      <c r="AR13">
        <v>96.48</v>
      </c>
      <c r="AS13">
        <v>13.72</v>
      </c>
      <c r="AT13">
        <v>26.04</v>
      </c>
      <c r="AU13">
        <v>39.76</v>
      </c>
      <c r="AV13">
        <v>42.92</v>
      </c>
      <c r="AW13">
        <v>76.141999999999996</v>
      </c>
      <c r="AX13">
        <v>94.8</v>
      </c>
      <c r="AY13">
        <v>11.2</v>
      </c>
      <c r="AZ13">
        <v>11.84</v>
      </c>
      <c r="BA13">
        <v>21.234000000000002</v>
      </c>
      <c r="BB13">
        <v>15.68</v>
      </c>
      <c r="BC13">
        <v>8.64</v>
      </c>
      <c r="BD13">
        <v>30</v>
      </c>
      <c r="BE13">
        <v>8.44</v>
      </c>
      <c r="BF13">
        <v>14.24</v>
      </c>
      <c r="BG13">
        <v>10.32</v>
      </c>
      <c r="BH13">
        <v>1.8</v>
      </c>
      <c r="BI13">
        <v>27</v>
      </c>
      <c r="BJ13">
        <v>9.68</v>
      </c>
      <c r="BK13">
        <v>52.741</v>
      </c>
      <c r="BL13">
        <v>25.538</v>
      </c>
      <c r="BM13">
        <v>44.045999999999999</v>
      </c>
      <c r="BN13">
        <v>48.421999999999997</v>
      </c>
      <c r="BO13">
        <v>24.4</v>
      </c>
      <c r="BP13">
        <v>16.28</v>
      </c>
      <c r="BQ13">
        <v>26.780999999999999</v>
      </c>
      <c r="BR13">
        <v>88.369</v>
      </c>
      <c r="BS13">
        <v>5.351</v>
      </c>
      <c r="BT13">
        <v>3.2730000000000001</v>
      </c>
      <c r="BU13">
        <v>0.19800000000000001</v>
      </c>
      <c r="BV13">
        <v>3.5030000000000001</v>
      </c>
      <c r="BW13">
        <v>5.8000000000000003E-2</v>
      </c>
      <c r="BX13">
        <v>3.0179999999999998</v>
      </c>
      <c r="BY13">
        <v>0.35399999999999998</v>
      </c>
      <c r="BZ13">
        <v>3.84</v>
      </c>
      <c r="CA13">
        <v>37.119999999999997</v>
      </c>
      <c r="CB13">
        <v>54.8</v>
      </c>
      <c r="CC13">
        <v>33.72</v>
      </c>
      <c r="CD13">
        <v>47.68</v>
      </c>
      <c r="CE13">
        <v>14.36</v>
      </c>
      <c r="CF13">
        <v>21.166</v>
      </c>
      <c r="CG13">
        <v>24.719000000000001</v>
      </c>
      <c r="CH13">
        <v>10.85</v>
      </c>
      <c r="CI13">
        <v>32.097000000000001</v>
      </c>
      <c r="CJ13">
        <v>12.861000000000001</v>
      </c>
      <c r="CK13">
        <v>17.600000000000001</v>
      </c>
      <c r="CL13">
        <v>22.045000000000002</v>
      </c>
      <c r="CM13">
        <v>57.28</v>
      </c>
      <c r="CN13">
        <v>10.44</v>
      </c>
      <c r="CO13">
        <v>280.83999999999997</v>
      </c>
      <c r="CP13">
        <v>131.12</v>
      </c>
      <c r="CQ13">
        <v>36.479999999999997</v>
      </c>
      <c r="CR13">
        <v>95.6</v>
      </c>
      <c r="CS13">
        <v>38.56</v>
      </c>
      <c r="CT13">
        <v>40.335000000000001</v>
      </c>
      <c r="CU13">
        <v>11.36</v>
      </c>
      <c r="CV13">
        <v>29.460999999999999</v>
      </c>
      <c r="CW13">
        <v>4.12</v>
      </c>
      <c r="CX13">
        <v>21.2</v>
      </c>
      <c r="CY13">
        <v>19.96</v>
      </c>
      <c r="CZ13">
        <v>1.24</v>
      </c>
      <c r="DA13">
        <v>10.119999999999999</v>
      </c>
      <c r="DB13">
        <v>81.817999999999998</v>
      </c>
      <c r="DC13">
        <v>2.68</v>
      </c>
      <c r="DD13">
        <v>51.52</v>
      </c>
      <c r="DE13">
        <v>67</v>
      </c>
      <c r="DF13">
        <v>200.196</v>
      </c>
      <c r="DG13">
        <v>1621.64</v>
      </c>
      <c r="DH13">
        <v>1466.96</v>
      </c>
      <c r="DI13">
        <v>11.8</v>
      </c>
      <c r="DJ13">
        <v>207.96</v>
      </c>
      <c r="DK13">
        <v>136.24</v>
      </c>
      <c r="DL13">
        <v>344.2</v>
      </c>
      <c r="DM13">
        <v>71.748999999999995</v>
      </c>
      <c r="DN13">
        <v>65.917000000000002</v>
      </c>
      <c r="DO13">
        <v>80.652000000000001</v>
      </c>
      <c r="DP13">
        <v>6.0090000000000003</v>
      </c>
      <c r="DQ13">
        <v>51.84</v>
      </c>
      <c r="DR13">
        <v>40.840000000000003</v>
      </c>
      <c r="DS13">
        <v>73.242000000000004</v>
      </c>
      <c r="DT13">
        <v>5808.8</v>
      </c>
      <c r="DU13">
        <v>16.876000000000001</v>
      </c>
      <c r="DV13">
        <v>60.4</v>
      </c>
      <c r="DW13">
        <v>5.6989999999999998</v>
      </c>
      <c r="DX13">
        <v>67.8</v>
      </c>
      <c r="DY13">
        <v>5.077</v>
      </c>
      <c r="DZ13">
        <v>0.872</v>
      </c>
      <c r="EA13">
        <v>-1.111</v>
      </c>
      <c r="EB13">
        <v>136.84</v>
      </c>
      <c r="EC13">
        <v>202.36</v>
      </c>
      <c r="ED13">
        <v>339.2</v>
      </c>
      <c r="EE13">
        <v>40.341999999999999</v>
      </c>
      <c r="EF13">
        <v>68.44</v>
      </c>
      <c r="EG13">
        <v>90.56</v>
      </c>
      <c r="EH13">
        <v>14.36</v>
      </c>
      <c r="EI13">
        <v>27.48</v>
      </c>
      <c r="EJ13">
        <v>63.04</v>
      </c>
      <c r="EK13">
        <v>84.8</v>
      </c>
      <c r="EL13">
        <v>58.84</v>
      </c>
      <c r="EM13">
        <v>10.6</v>
      </c>
      <c r="EN13">
        <v>23.16</v>
      </c>
      <c r="EO13">
        <v>106.48</v>
      </c>
      <c r="EP13">
        <v>13.28</v>
      </c>
      <c r="EQ13">
        <v>25.96</v>
      </c>
      <c r="ER13">
        <v>39.24</v>
      </c>
      <c r="ES13">
        <v>42.52</v>
      </c>
      <c r="ET13">
        <v>76.105000000000004</v>
      </c>
      <c r="EU13">
        <v>86.4</v>
      </c>
      <c r="EV13">
        <v>10.84</v>
      </c>
      <c r="EW13">
        <v>11.32</v>
      </c>
      <c r="EX13">
        <v>21.835999999999999</v>
      </c>
      <c r="EY13">
        <v>15.84</v>
      </c>
      <c r="EZ13">
        <v>7.84</v>
      </c>
      <c r="FA13">
        <v>12.28</v>
      </c>
      <c r="FB13">
        <v>10.4</v>
      </c>
      <c r="FC13">
        <v>2.12</v>
      </c>
      <c r="FD13">
        <v>24.52</v>
      </c>
      <c r="FE13">
        <v>8.24</v>
      </c>
      <c r="FF13">
        <v>50.082000000000001</v>
      </c>
      <c r="FG13">
        <v>23.687999999999999</v>
      </c>
      <c r="FH13">
        <v>43.75</v>
      </c>
      <c r="FI13">
        <v>47.298999999999999</v>
      </c>
      <c r="FJ13">
        <v>22.52</v>
      </c>
      <c r="FK13">
        <v>78.435000000000002</v>
      </c>
      <c r="FL13">
        <v>3.5249999999999999</v>
      </c>
      <c r="FM13">
        <v>3.2040000000000002</v>
      </c>
      <c r="FN13">
        <v>0.14399999999999999</v>
      </c>
      <c r="FO13">
        <v>3.5089999999999999</v>
      </c>
      <c r="FP13">
        <v>0.115</v>
      </c>
      <c r="FQ13">
        <v>2.823</v>
      </c>
      <c r="FR13">
        <v>0.18099999999999999</v>
      </c>
      <c r="FS13">
        <v>4.08</v>
      </c>
      <c r="FT13">
        <v>32.56</v>
      </c>
      <c r="FU13">
        <v>47.44</v>
      </c>
      <c r="FV13">
        <v>33.08</v>
      </c>
      <c r="FW13">
        <v>37.880000000000003</v>
      </c>
      <c r="FX13">
        <v>13.12</v>
      </c>
      <c r="FY13">
        <v>19.289000000000001</v>
      </c>
      <c r="FZ13">
        <v>21.023</v>
      </c>
      <c r="GA13">
        <v>8.8149999999999995</v>
      </c>
      <c r="GB13">
        <v>28.524000000000001</v>
      </c>
      <c r="GC13">
        <v>12.34</v>
      </c>
      <c r="GD13">
        <v>58.96</v>
      </c>
      <c r="GE13">
        <v>9.08</v>
      </c>
      <c r="GF13">
        <v>278.8</v>
      </c>
      <c r="GG13">
        <v>135.12</v>
      </c>
      <c r="GH13">
        <v>34.159999999999997</v>
      </c>
      <c r="GI13">
        <v>37.24</v>
      </c>
      <c r="GJ13">
        <v>38.954000000000001</v>
      </c>
      <c r="GK13">
        <v>11.6</v>
      </c>
      <c r="GL13">
        <v>31.149000000000001</v>
      </c>
      <c r="GM13">
        <v>3.32</v>
      </c>
      <c r="GN13">
        <v>10.28</v>
      </c>
      <c r="GO13">
        <v>87.16</v>
      </c>
      <c r="GP13">
        <v>5.64</v>
      </c>
      <c r="GQ13">
        <v>50.36</v>
      </c>
      <c r="GR13">
        <v>69.08</v>
      </c>
      <c r="GS13">
        <v>13.608000000000001</v>
      </c>
      <c r="GT13">
        <v>56.08</v>
      </c>
      <c r="GU13">
        <v>57.4</v>
      </c>
      <c r="GV13">
        <v>6.4</v>
      </c>
      <c r="GW13">
        <v>16.16</v>
      </c>
      <c r="GX13">
        <v>-14.04</v>
      </c>
      <c r="GY13">
        <v>2.12</v>
      </c>
      <c r="GZ13">
        <v>3.92</v>
      </c>
      <c r="HA13">
        <v>147.6</v>
      </c>
      <c r="HB13">
        <v>-0.84</v>
      </c>
      <c r="HC13">
        <v>0.28000000000000003</v>
      </c>
      <c r="HD13">
        <v>-0.50800000000000001</v>
      </c>
      <c r="HE13">
        <v>0.83299999999999996</v>
      </c>
      <c r="HF13">
        <v>3.08</v>
      </c>
      <c r="HG13">
        <v>-1.84</v>
      </c>
      <c r="HH13">
        <v>1.24</v>
      </c>
      <c r="HI13">
        <v>-0.44</v>
      </c>
      <c r="HJ13">
        <v>0.4</v>
      </c>
      <c r="HK13">
        <v>2.2000000000000002</v>
      </c>
      <c r="HL13">
        <v>2.12</v>
      </c>
      <c r="HM13">
        <v>-1.64</v>
      </c>
      <c r="HN13">
        <v>3.44</v>
      </c>
      <c r="HO13">
        <v>2.2000000000000002</v>
      </c>
      <c r="HP13">
        <v>-0.52</v>
      </c>
      <c r="HQ13">
        <v>0.28000000000000003</v>
      </c>
      <c r="HR13">
        <v>-10</v>
      </c>
      <c r="HS13">
        <v>0.44</v>
      </c>
      <c r="HT13">
        <v>0.08</v>
      </c>
      <c r="HU13">
        <v>0.52</v>
      </c>
      <c r="HV13">
        <v>0.4</v>
      </c>
      <c r="HW13">
        <v>8.4</v>
      </c>
      <c r="HX13">
        <v>0.36</v>
      </c>
      <c r="HY13">
        <v>0.52</v>
      </c>
      <c r="HZ13">
        <v>-0.16</v>
      </c>
      <c r="IA13">
        <v>0.8</v>
      </c>
      <c r="IB13">
        <v>1.96</v>
      </c>
      <c r="IC13">
        <v>-0.08</v>
      </c>
      <c r="ID13">
        <v>2.48</v>
      </c>
      <c r="IE13">
        <v>1.44</v>
      </c>
      <c r="IF13">
        <v>1.88</v>
      </c>
      <c r="IG13">
        <v>9.9339999999999993</v>
      </c>
      <c r="IH13">
        <v>1.8260000000000001</v>
      </c>
      <c r="II13">
        <v>6.9000000000000006E-2</v>
      </c>
      <c r="IJ13">
        <v>-0.24</v>
      </c>
      <c r="IK13">
        <v>4.5599999999999996</v>
      </c>
      <c r="IL13">
        <v>7.36</v>
      </c>
      <c r="IM13">
        <v>0.64</v>
      </c>
      <c r="IN13">
        <v>9.8000000000000007</v>
      </c>
      <c r="IO13">
        <v>1.24</v>
      </c>
      <c r="IP13">
        <v>-1.68</v>
      </c>
      <c r="IQ13">
        <v>1.36</v>
      </c>
      <c r="IR13">
        <v>2.04</v>
      </c>
      <c r="IS13">
        <v>-4</v>
      </c>
      <c r="IT13">
        <v>2.3199999999999998</v>
      </c>
      <c r="IU13">
        <v>1.32</v>
      </c>
      <c r="IV13">
        <v>-0.24</v>
      </c>
      <c r="IW13">
        <v>0.8</v>
      </c>
      <c r="IX13">
        <v>-2.96</v>
      </c>
      <c r="IY13">
        <v>1.1599999999999999</v>
      </c>
      <c r="IZ13">
        <v>-2.08</v>
      </c>
    </row>
    <row r="14" spans="1:260" x14ac:dyDescent="0.2">
      <c r="A14" t="s">
        <v>11</v>
      </c>
      <c r="B14" t="s">
        <v>288</v>
      </c>
      <c r="C14">
        <v>22</v>
      </c>
      <c r="D14">
        <v>39</v>
      </c>
      <c r="E14">
        <v>24.638000000000002</v>
      </c>
      <c r="F14">
        <v>77.578999999999994</v>
      </c>
      <c r="G14">
        <v>172.91800000000001</v>
      </c>
      <c r="H14">
        <v>1497.182</v>
      </c>
      <c r="I14">
        <v>1402.636</v>
      </c>
      <c r="J14">
        <v>5.6820000000000004</v>
      </c>
      <c r="K14">
        <v>42.433999999999997</v>
      </c>
      <c r="L14">
        <v>200.09100000000001</v>
      </c>
      <c r="M14">
        <v>134.773</v>
      </c>
      <c r="N14">
        <v>334.86399999999998</v>
      </c>
      <c r="O14">
        <v>72.430999999999997</v>
      </c>
      <c r="P14">
        <v>64.924999999999997</v>
      </c>
      <c r="Q14">
        <v>83.575000000000003</v>
      </c>
      <c r="R14">
        <v>59.753</v>
      </c>
      <c r="S14">
        <v>5.3310000000000004</v>
      </c>
      <c r="T14">
        <v>43.591000000000001</v>
      </c>
      <c r="U14">
        <v>45.682000000000002</v>
      </c>
      <c r="V14">
        <v>72.825999999999993</v>
      </c>
      <c r="W14">
        <v>5405.2269999999999</v>
      </c>
      <c r="X14">
        <v>16.141999999999999</v>
      </c>
      <c r="Y14">
        <v>61.636000000000003</v>
      </c>
      <c r="Z14">
        <v>5.4329999999999998</v>
      </c>
      <c r="AA14">
        <v>69</v>
      </c>
      <c r="AB14">
        <v>4.8529999999999998</v>
      </c>
      <c r="AC14">
        <v>-3.927</v>
      </c>
      <c r="AD14">
        <v>-3.7959999999999998</v>
      </c>
      <c r="AE14">
        <v>127.727</v>
      </c>
      <c r="AF14">
        <v>199.81800000000001</v>
      </c>
      <c r="AG14">
        <v>327.54500000000002</v>
      </c>
      <c r="AH14">
        <v>38.994999999999997</v>
      </c>
      <c r="AI14">
        <v>60.817999999999998</v>
      </c>
      <c r="AJ14">
        <v>84.045000000000002</v>
      </c>
      <c r="AK14">
        <v>11.227</v>
      </c>
      <c r="AL14">
        <v>26.727</v>
      </c>
      <c r="AM14">
        <v>57.317999999999998</v>
      </c>
      <c r="AN14">
        <v>77.5</v>
      </c>
      <c r="AO14">
        <v>53.5</v>
      </c>
      <c r="AP14">
        <v>11.273</v>
      </c>
      <c r="AQ14">
        <v>19.454999999999998</v>
      </c>
      <c r="AR14">
        <v>109.955</v>
      </c>
      <c r="AS14">
        <v>12.318</v>
      </c>
      <c r="AT14">
        <v>24.045000000000002</v>
      </c>
      <c r="AU14">
        <v>36.363999999999997</v>
      </c>
      <c r="AV14">
        <v>41.136000000000003</v>
      </c>
      <c r="AW14">
        <v>76.022000000000006</v>
      </c>
      <c r="AX14">
        <v>84.727000000000004</v>
      </c>
      <c r="AY14">
        <v>10.135999999999999</v>
      </c>
      <c r="AZ14">
        <v>8.2270000000000003</v>
      </c>
      <c r="BA14">
        <v>18.873999999999999</v>
      </c>
      <c r="BB14">
        <v>15</v>
      </c>
      <c r="BC14">
        <v>5.5910000000000002</v>
      </c>
      <c r="BD14">
        <v>26</v>
      </c>
      <c r="BE14">
        <v>5.9550000000000001</v>
      </c>
      <c r="BF14">
        <v>8.7729999999999997</v>
      </c>
      <c r="BG14">
        <v>8.1359999999999992</v>
      </c>
      <c r="BH14">
        <v>1.8640000000000001</v>
      </c>
      <c r="BI14">
        <v>19.773</v>
      </c>
      <c r="BJ14">
        <v>5.6360000000000001</v>
      </c>
      <c r="BK14">
        <v>44.368000000000002</v>
      </c>
      <c r="BL14">
        <v>20.125</v>
      </c>
      <c r="BM14">
        <v>38.79</v>
      </c>
      <c r="BN14">
        <v>45.36</v>
      </c>
      <c r="BO14">
        <v>16.773</v>
      </c>
      <c r="BP14">
        <v>14.318</v>
      </c>
      <c r="BQ14">
        <v>22.856999999999999</v>
      </c>
      <c r="BR14">
        <v>64.766999999999996</v>
      </c>
      <c r="BS14">
        <v>-5.8579999999999997</v>
      </c>
      <c r="BT14">
        <v>3.2759999999999998</v>
      </c>
      <c r="BU14">
        <v>-0.29599999999999999</v>
      </c>
      <c r="BV14">
        <v>3.62</v>
      </c>
      <c r="BW14">
        <v>-0.28699999999999998</v>
      </c>
      <c r="BX14">
        <v>2.9060000000000001</v>
      </c>
      <c r="BY14">
        <v>-0.30599999999999999</v>
      </c>
      <c r="BZ14">
        <v>2.3639999999999999</v>
      </c>
      <c r="CA14">
        <v>27.773</v>
      </c>
      <c r="CB14">
        <v>30.635999999999999</v>
      </c>
      <c r="CC14">
        <v>19.318000000000001</v>
      </c>
      <c r="CD14">
        <v>31.5</v>
      </c>
      <c r="CE14">
        <v>9.9550000000000001</v>
      </c>
      <c r="CF14">
        <v>15.504</v>
      </c>
      <c r="CG14">
        <v>17.181000000000001</v>
      </c>
      <c r="CH14">
        <v>4.7389999999999999</v>
      </c>
      <c r="CI14">
        <v>24.234999999999999</v>
      </c>
      <c r="CJ14">
        <v>7.3479999999999999</v>
      </c>
      <c r="CK14">
        <v>16.864000000000001</v>
      </c>
      <c r="CL14">
        <v>25.337</v>
      </c>
      <c r="CM14">
        <v>55.908999999999999</v>
      </c>
      <c r="CN14">
        <v>6.7729999999999997</v>
      </c>
      <c r="CO14">
        <v>288.95499999999998</v>
      </c>
      <c r="CP14">
        <v>157.59100000000001</v>
      </c>
      <c r="CQ14">
        <v>33.636000000000003</v>
      </c>
      <c r="CR14">
        <v>94.045000000000002</v>
      </c>
      <c r="CS14">
        <v>40.682000000000002</v>
      </c>
      <c r="CT14">
        <v>43.258000000000003</v>
      </c>
      <c r="CU14">
        <v>12.318</v>
      </c>
      <c r="CV14">
        <v>30.279</v>
      </c>
      <c r="CW14">
        <v>1.8640000000000001</v>
      </c>
      <c r="CX14">
        <v>19.908999999999999</v>
      </c>
      <c r="CY14">
        <v>21.545000000000002</v>
      </c>
      <c r="CZ14">
        <v>-1.6359999999999999</v>
      </c>
      <c r="DA14">
        <v>13.5</v>
      </c>
      <c r="DB14">
        <v>87.879000000000005</v>
      </c>
      <c r="DC14">
        <v>4.2729999999999997</v>
      </c>
      <c r="DD14">
        <v>45.454999999999998</v>
      </c>
      <c r="DE14">
        <v>71.727000000000004</v>
      </c>
      <c r="DF14">
        <v>226.32300000000001</v>
      </c>
      <c r="DG14">
        <v>1801.4549999999999</v>
      </c>
      <c r="DH14">
        <v>1623.7729999999999</v>
      </c>
      <c r="DI14">
        <v>24.318000000000001</v>
      </c>
      <c r="DJ14">
        <v>227</v>
      </c>
      <c r="DK14">
        <v>144.18199999999999</v>
      </c>
      <c r="DL14">
        <v>371.18200000000002</v>
      </c>
      <c r="DM14">
        <v>74.933000000000007</v>
      </c>
      <c r="DN14">
        <v>68.742000000000004</v>
      </c>
      <c r="DO14">
        <v>84.677999999999997</v>
      </c>
      <c r="DP14">
        <v>6.6390000000000002</v>
      </c>
      <c r="DQ14">
        <v>62.726999999999997</v>
      </c>
      <c r="DR14">
        <v>34.045000000000002</v>
      </c>
      <c r="DS14">
        <v>78.102000000000004</v>
      </c>
      <c r="DT14">
        <v>6118.3639999999996</v>
      </c>
      <c r="DU14">
        <v>16.483000000000001</v>
      </c>
      <c r="DV14">
        <v>57.317999999999998</v>
      </c>
      <c r="DW14">
        <v>6.476</v>
      </c>
      <c r="DX14">
        <v>60.591000000000001</v>
      </c>
      <c r="DY14">
        <v>6.1260000000000003</v>
      </c>
      <c r="DZ14">
        <v>2.8639999999999999</v>
      </c>
      <c r="EA14">
        <v>3.601</v>
      </c>
      <c r="EB14">
        <v>136.773</v>
      </c>
      <c r="EC14">
        <v>231.227</v>
      </c>
      <c r="ED14">
        <v>368</v>
      </c>
      <c r="EE14">
        <v>37.167000000000002</v>
      </c>
      <c r="EF14">
        <v>69.317999999999998</v>
      </c>
      <c r="EG14">
        <v>90.409000000000006</v>
      </c>
      <c r="EH14">
        <v>19.227</v>
      </c>
      <c r="EI14">
        <v>29.591000000000001</v>
      </c>
      <c r="EJ14">
        <v>60.773000000000003</v>
      </c>
      <c r="EK14">
        <v>88.317999999999998</v>
      </c>
      <c r="EL14">
        <v>60.954999999999998</v>
      </c>
      <c r="EM14">
        <v>9.6359999999999992</v>
      </c>
      <c r="EN14">
        <v>24.727</v>
      </c>
      <c r="EO14">
        <v>118.045</v>
      </c>
      <c r="EP14">
        <v>12.227</v>
      </c>
      <c r="EQ14">
        <v>25.908999999999999</v>
      </c>
      <c r="ER14">
        <v>38.136000000000003</v>
      </c>
      <c r="ES14">
        <v>40.136000000000003</v>
      </c>
      <c r="ET14">
        <v>80.067999999999998</v>
      </c>
      <c r="EU14">
        <v>99.682000000000002</v>
      </c>
      <c r="EV14">
        <v>11.135999999999999</v>
      </c>
      <c r="EW14">
        <v>14.635999999999999</v>
      </c>
      <c r="EX14">
        <v>23.332999999999998</v>
      </c>
      <c r="EY14">
        <v>16.454999999999998</v>
      </c>
      <c r="EZ14">
        <v>12.727</v>
      </c>
      <c r="FA14">
        <v>15.864000000000001</v>
      </c>
      <c r="FB14">
        <v>13.773</v>
      </c>
      <c r="FC14">
        <v>2.4089999999999998</v>
      </c>
      <c r="FD14">
        <v>32.273000000000003</v>
      </c>
      <c r="FE14">
        <v>11.273</v>
      </c>
      <c r="FF14">
        <v>49.155000000000001</v>
      </c>
      <c r="FG14">
        <v>25.29</v>
      </c>
      <c r="FH14">
        <v>47.246000000000002</v>
      </c>
      <c r="FI14">
        <v>51.448999999999998</v>
      </c>
      <c r="FJ14">
        <v>29.135999999999999</v>
      </c>
      <c r="FK14">
        <v>103.512</v>
      </c>
      <c r="FL14">
        <v>3.0339999999999998</v>
      </c>
      <c r="FM14">
        <v>3.2069999999999999</v>
      </c>
      <c r="FN14">
        <v>9.4E-2</v>
      </c>
      <c r="FO14">
        <v>3.5089999999999999</v>
      </c>
      <c r="FP14">
        <v>0.13900000000000001</v>
      </c>
      <c r="FQ14">
        <v>2.87</v>
      </c>
      <c r="FR14">
        <v>4.2999999999999997E-2</v>
      </c>
      <c r="FS14">
        <v>2.4089999999999998</v>
      </c>
      <c r="FT14">
        <v>40.682000000000002</v>
      </c>
      <c r="FU14">
        <v>65.864000000000004</v>
      </c>
      <c r="FV14">
        <v>40.182000000000002</v>
      </c>
      <c r="FW14">
        <v>56.5</v>
      </c>
      <c r="FX14">
        <v>12.273</v>
      </c>
      <c r="FY14">
        <v>25.64</v>
      </c>
      <c r="FZ14">
        <v>29.934000000000001</v>
      </c>
      <c r="GA14">
        <v>12.583</v>
      </c>
      <c r="GB14">
        <v>40.148000000000003</v>
      </c>
      <c r="GC14">
        <v>16.975999999999999</v>
      </c>
      <c r="GD14">
        <v>62.817999999999998</v>
      </c>
      <c r="GE14">
        <v>14.635999999999999</v>
      </c>
      <c r="GF14">
        <v>276.22699999999998</v>
      </c>
      <c r="GG14">
        <v>112.545</v>
      </c>
      <c r="GH14">
        <v>31.364000000000001</v>
      </c>
      <c r="GI14">
        <v>35.726999999999997</v>
      </c>
      <c r="GJ14">
        <v>38.045000000000002</v>
      </c>
      <c r="GK14">
        <v>10.455</v>
      </c>
      <c r="GL14">
        <v>29.262</v>
      </c>
      <c r="GM14">
        <v>2.3639999999999999</v>
      </c>
      <c r="GN14">
        <v>7.9550000000000001</v>
      </c>
      <c r="GO14">
        <v>84</v>
      </c>
      <c r="GP14">
        <v>6.5</v>
      </c>
      <c r="GQ14">
        <v>48.408999999999999</v>
      </c>
      <c r="GR14">
        <v>72.045000000000002</v>
      </c>
      <c r="GS14">
        <v>-53.405000000000001</v>
      </c>
      <c r="GT14">
        <v>-304.27300000000002</v>
      </c>
      <c r="GU14">
        <v>-221.136</v>
      </c>
      <c r="GV14">
        <v>-18.635999999999999</v>
      </c>
      <c r="GW14">
        <v>-26.908999999999999</v>
      </c>
      <c r="GX14">
        <v>-9.4090000000000007</v>
      </c>
      <c r="GY14">
        <v>-36.317999999999998</v>
      </c>
      <c r="GZ14">
        <v>-19.135999999999999</v>
      </c>
      <c r="HA14">
        <v>-713.13599999999997</v>
      </c>
      <c r="HB14">
        <v>4.3179999999999996</v>
      </c>
      <c r="HC14">
        <v>8.4090000000000007</v>
      </c>
      <c r="HD14">
        <v>-6.79</v>
      </c>
      <c r="HE14">
        <v>-7.3970000000000002</v>
      </c>
      <c r="HF14">
        <v>-9.0449999999999999</v>
      </c>
      <c r="HG14">
        <v>-31.408999999999999</v>
      </c>
      <c r="HH14">
        <v>-40.454999999999998</v>
      </c>
      <c r="HI14">
        <v>-8.5</v>
      </c>
      <c r="HJ14">
        <v>-6.3639999999999999</v>
      </c>
      <c r="HK14">
        <v>-8</v>
      </c>
      <c r="HL14">
        <v>-2.8639999999999999</v>
      </c>
      <c r="HM14">
        <v>-3.4550000000000001</v>
      </c>
      <c r="HN14">
        <v>-10.818</v>
      </c>
      <c r="HO14">
        <v>-7.4550000000000001</v>
      </c>
      <c r="HP14">
        <v>1.6359999999999999</v>
      </c>
      <c r="HQ14">
        <v>-5.2729999999999997</v>
      </c>
      <c r="HR14">
        <v>-8.0909999999999993</v>
      </c>
      <c r="HS14">
        <v>9.0999999999999998E-2</v>
      </c>
      <c r="HT14">
        <v>-1.8640000000000001</v>
      </c>
      <c r="HU14">
        <v>-1.7729999999999999</v>
      </c>
      <c r="HV14">
        <v>1</v>
      </c>
      <c r="HW14">
        <v>-14.955</v>
      </c>
      <c r="HX14">
        <v>-1</v>
      </c>
      <c r="HY14">
        <v>-6.4089999999999998</v>
      </c>
      <c r="HZ14">
        <v>-1.4550000000000001</v>
      </c>
      <c r="IA14">
        <v>-7.1360000000000001</v>
      </c>
      <c r="IB14">
        <v>-7.0910000000000002</v>
      </c>
      <c r="IC14">
        <v>-5.6360000000000001</v>
      </c>
      <c r="ID14">
        <v>-12.5</v>
      </c>
      <c r="IE14">
        <v>-5.6360000000000001</v>
      </c>
      <c r="IF14">
        <v>-12.364000000000001</v>
      </c>
      <c r="IG14">
        <v>-38.744999999999997</v>
      </c>
      <c r="IH14">
        <v>-8.8919999999999995</v>
      </c>
      <c r="II14">
        <v>6.8000000000000005E-2</v>
      </c>
      <c r="IJ14">
        <v>-4.4999999999999998E-2</v>
      </c>
      <c r="IK14">
        <v>-12.909000000000001</v>
      </c>
      <c r="IL14">
        <v>-35.226999999999997</v>
      </c>
      <c r="IM14">
        <v>-20.864000000000001</v>
      </c>
      <c r="IN14">
        <v>-25</v>
      </c>
      <c r="IO14">
        <v>-2.3180000000000001</v>
      </c>
      <c r="IP14">
        <v>-6.9089999999999998</v>
      </c>
      <c r="IQ14">
        <v>-7.8639999999999999</v>
      </c>
      <c r="IR14">
        <v>12.727</v>
      </c>
      <c r="IS14">
        <v>45.045000000000002</v>
      </c>
      <c r="IT14">
        <v>2.2730000000000001</v>
      </c>
      <c r="IU14">
        <v>4.9550000000000001</v>
      </c>
      <c r="IV14">
        <v>1.8640000000000001</v>
      </c>
      <c r="IW14">
        <v>-0.5</v>
      </c>
      <c r="IX14">
        <v>-2.2269999999999999</v>
      </c>
      <c r="IY14">
        <v>-2.9550000000000001</v>
      </c>
      <c r="IZ14">
        <v>-0.318</v>
      </c>
    </row>
    <row r="15" spans="1:260" x14ac:dyDescent="0.2">
      <c r="A15" t="s">
        <v>2</v>
      </c>
      <c r="B15" t="s">
        <v>279</v>
      </c>
      <c r="C15">
        <v>22</v>
      </c>
      <c r="D15">
        <v>39</v>
      </c>
      <c r="E15">
        <v>24.588999999999999</v>
      </c>
      <c r="F15">
        <v>80.549000000000007</v>
      </c>
      <c r="G15">
        <v>206.07300000000001</v>
      </c>
      <c r="H15">
        <v>1563.5450000000001</v>
      </c>
      <c r="I15">
        <v>1481</v>
      </c>
      <c r="J15">
        <v>12.182</v>
      </c>
      <c r="K15">
        <v>47.19</v>
      </c>
      <c r="L15">
        <v>209.90899999999999</v>
      </c>
      <c r="M15">
        <v>141.364</v>
      </c>
      <c r="N15">
        <v>351.27300000000002</v>
      </c>
      <c r="O15">
        <v>71.209000000000003</v>
      </c>
      <c r="P15">
        <v>64.92</v>
      </c>
      <c r="Q15">
        <v>80.546999999999997</v>
      </c>
      <c r="R15">
        <v>59.756999999999998</v>
      </c>
      <c r="S15">
        <v>5.2430000000000003</v>
      </c>
      <c r="T15">
        <v>49.817999999999998</v>
      </c>
      <c r="U15">
        <v>41.863999999999997</v>
      </c>
      <c r="V15">
        <v>74.756</v>
      </c>
      <c r="W15">
        <v>5936.2730000000001</v>
      </c>
      <c r="X15">
        <v>16.899000000000001</v>
      </c>
      <c r="Y15">
        <v>63.136000000000003</v>
      </c>
      <c r="Z15">
        <v>5.5640000000000001</v>
      </c>
      <c r="AA15">
        <v>71.817999999999998</v>
      </c>
      <c r="AB15">
        <v>4.891</v>
      </c>
      <c r="AC15">
        <v>-0.224</v>
      </c>
      <c r="AD15">
        <v>-1.962</v>
      </c>
      <c r="AE15">
        <v>135.68199999999999</v>
      </c>
      <c r="AF15">
        <v>208.45500000000001</v>
      </c>
      <c r="AG15">
        <v>344.13600000000002</v>
      </c>
      <c r="AH15">
        <v>39.427</v>
      </c>
      <c r="AI15">
        <v>72.227000000000004</v>
      </c>
      <c r="AJ15">
        <v>93.090999999999994</v>
      </c>
      <c r="AK15">
        <v>16.135999999999999</v>
      </c>
      <c r="AL15">
        <v>31.091000000000001</v>
      </c>
      <c r="AM15">
        <v>61.863999999999997</v>
      </c>
      <c r="AN15">
        <v>91.364000000000004</v>
      </c>
      <c r="AO15">
        <v>64.954999999999998</v>
      </c>
      <c r="AP15">
        <v>9.0449999999999999</v>
      </c>
      <c r="AQ15">
        <v>25.135999999999999</v>
      </c>
      <c r="AR15">
        <v>110.455</v>
      </c>
      <c r="AS15">
        <v>10.590999999999999</v>
      </c>
      <c r="AT15">
        <v>21.908999999999999</v>
      </c>
      <c r="AU15">
        <v>32.5</v>
      </c>
      <c r="AV15">
        <v>36.454999999999998</v>
      </c>
      <c r="AW15">
        <v>74.438999999999993</v>
      </c>
      <c r="AX15">
        <v>87.227000000000004</v>
      </c>
      <c r="AY15">
        <v>10.135999999999999</v>
      </c>
      <c r="AZ15">
        <v>9.8179999999999996</v>
      </c>
      <c r="BA15">
        <v>19.707999999999998</v>
      </c>
      <c r="BB15">
        <v>15.364000000000001</v>
      </c>
      <c r="BC15">
        <v>6.0910000000000002</v>
      </c>
      <c r="BD15">
        <v>29</v>
      </c>
      <c r="BE15">
        <v>7.3639999999999999</v>
      </c>
      <c r="BF15">
        <v>11.909000000000001</v>
      </c>
      <c r="BG15">
        <v>9.7729999999999997</v>
      </c>
      <c r="BH15">
        <v>2.1360000000000001</v>
      </c>
      <c r="BI15">
        <v>22.908999999999999</v>
      </c>
      <c r="BJ15">
        <v>7.6360000000000001</v>
      </c>
      <c r="BK15">
        <v>51.984000000000002</v>
      </c>
      <c r="BL15">
        <v>23.905000000000001</v>
      </c>
      <c r="BM15">
        <v>43.521999999999998</v>
      </c>
      <c r="BN15">
        <v>45.984999999999999</v>
      </c>
      <c r="BO15">
        <v>21.364000000000001</v>
      </c>
      <c r="BP15">
        <v>16.408999999999999</v>
      </c>
      <c r="BQ15">
        <v>22.992000000000001</v>
      </c>
      <c r="BR15">
        <v>77.125</v>
      </c>
      <c r="BS15">
        <v>1.966</v>
      </c>
      <c r="BT15">
        <v>3.367</v>
      </c>
      <c r="BU15">
        <v>8.5999999999999993E-2</v>
      </c>
      <c r="BV15">
        <v>3.722</v>
      </c>
      <c r="BW15">
        <v>0.16300000000000001</v>
      </c>
      <c r="BX15">
        <v>2.9260000000000002</v>
      </c>
      <c r="BY15">
        <v>-0.01</v>
      </c>
      <c r="BZ15">
        <v>4.6360000000000001</v>
      </c>
      <c r="CA15">
        <v>27.318000000000001</v>
      </c>
      <c r="CB15">
        <v>49.273000000000003</v>
      </c>
      <c r="CC15">
        <v>34.273000000000003</v>
      </c>
      <c r="CD15">
        <v>36.773000000000003</v>
      </c>
      <c r="CE15">
        <v>10.182</v>
      </c>
      <c r="CF15">
        <v>18.911000000000001</v>
      </c>
      <c r="CG15">
        <v>24.71</v>
      </c>
      <c r="CH15">
        <v>9.3119999999999994</v>
      </c>
      <c r="CI15">
        <v>29.785</v>
      </c>
      <c r="CJ15">
        <v>11.683</v>
      </c>
      <c r="CK15">
        <v>14.909000000000001</v>
      </c>
      <c r="CL15">
        <v>29.573</v>
      </c>
      <c r="CM15">
        <v>59</v>
      </c>
      <c r="CN15">
        <v>10.318</v>
      </c>
      <c r="CO15">
        <v>309.90899999999999</v>
      </c>
      <c r="CP15">
        <v>149.40899999999999</v>
      </c>
      <c r="CQ15">
        <v>34.045000000000002</v>
      </c>
      <c r="CR15">
        <v>89.227000000000004</v>
      </c>
      <c r="CS15">
        <v>33.273000000000003</v>
      </c>
      <c r="CT15">
        <v>37.29</v>
      </c>
      <c r="CU15">
        <v>9.6359999999999992</v>
      </c>
      <c r="CV15">
        <v>28.962</v>
      </c>
      <c r="CW15">
        <v>0.86399999999999999</v>
      </c>
      <c r="CX15">
        <v>20.273</v>
      </c>
      <c r="CY15">
        <v>20.635999999999999</v>
      </c>
      <c r="CZ15">
        <v>-0.36399999999999999</v>
      </c>
      <c r="DA15">
        <v>10.955</v>
      </c>
      <c r="DB15">
        <v>81.328000000000003</v>
      </c>
      <c r="DC15">
        <v>6.3179999999999996</v>
      </c>
      <c r="DD15">
        <v>49.682000000000002</v>
      </c>
      <c r="DE15">
        <v>70.909000000000006</v>
      </c>
      <c r="DF15">
        <v>217.059</v>
      </c>
      <c r="DG15">
        <v>1733.364</v>
      </c>
      <c r="DH15">
        <v>1610.364</v>
      </c>
      <c r="DI15">
        <v>17.818000000000001</v>
      </c>
      <c r="DJ15">
        <v>225.636</v>
      </c>
      <c r="DK15">
        <v>151.95500000000001</v>
      </c>
      <c r="DL15">
        <v>377.59100000000001</v>
      </c>
      <c r="DM15">
        <v>72.638000000000005</v>
      </c>
      <c r="DN15">
        <v>65.350999999999999</v>
      </c>
      <c r="DO15">
        <v>83.457999999999998</v>
      </c>
      <c r="DP15">
        <v>6.4</v>
      </c>
      <c r="DQ15">
        <v>56</v>
      </c>
      <c r="DR15">
        <v>37.182000000000002</v>
      </c>
      <c r="DS15">
        <v>74.635000000000005</v>
      </c>
      <c r="DT15">
        <v>5981.6819999999998</v>
      </c>
      <c r="DU15">
        <v>15.842000000000001</v>
      </c>
      <c r="DV15">
        <v>61.545000000000002</v>
      </c>
      <c r="DW15">
        <v>6.1349999999999998</v>
      </c>
      <c r="DX15">
        <v>71.817999999999998</v>
      </c>
      <c r="DY15">
        <v>5.258</v>
      </c>
      <c r="DZ15">
        <v>-0.65700000000000003</v>
      </c>
      <c r="EA15">
        <v>0.626</v>
      </c>
      <c r="EB15">
        <v>144.68199999999999</v>
      </c>
      <c r="EC15">
        <v>226.04499999999999</v>
      </c>
      <c r="ED15">
        <v>370.72699999999998</v>
      </c>
      <c r="EE15">
        <v>39.026000000000003</v>
      </c>
      <c r="EF15">
        <v>72.090999999999994</v>
      </c>
      <c r="EG15">
        <v>94.5</v>
      </c>
      <c r="EH15">
        <v>18</v>
      </c>
      <c r="EI15">
        <v>31.318000000000001</v>
      </c>
      <c r="EJ15">
        <v>63.226999999999997</v>
      </c>
      <c r="EK15">
        <v>94.409000000000006</v>
      </c>
      <c r="EL15">
        <v>66.772999999999996</v>
      </c>
      <c r="EM15">
        <v>11.909000000000001</v>
      </c>
      <c r="EN15">
        <v>26.135999999999999</v>
      </c>
      <c r="EO15">
        <v>122.59099999999999</v>
      </c>
      <c r="EP15">
        <v>14.635999999999999</v>
      </c>
      <c r="EQ15">
        <v>24.635999999999999</v>
      </c>
      <c r="ER15">
        <v>39.273000000000003</v>
      </c>
      <c r="ES15">
        <v>41.908999999999999</v>
      </c>
      <c r="ET15">
        <v>77.114999999999995</v>
      </c>
      <c r="EU15">
        <v>90.545000000000002</v>
      </c>
      <c r="EV15">
        <v>10.590999999999999</v>
      </c>
      <c r="EW15">
        <v>12.5</v>
      </c>
      <c r="EX15">
        <v>22.321000000000002</v>
      </c>
      <c r="EY15">
        <v>15</v>
      </c>
      <c r="EZ15">
        <v>9.0909999999999993</v>
      </c>
      <c r="FA15">
        <v>13.227</v>
      </c>
      <c r="FB15">
        <v>11.135999999999999</v>
      </c>
      <c r="FC15">
        <v>2</v>
      </c>
      <c r="FD15">
        <v>27.5</v>
      </c>
      <c r="FE15">
        <v>8.9090000000000007</v>
      </c>
      <c r="FF15">
        <v>48.098999999999997</v>
      </c>
      <c r="FG15">
        <v>23.62</v>
      </c>
      <c r="FH15">
        <v>43.506</v>
      </c>
      <c r="FI15">
        <v>49.106999999999999</v>
      </c>
      <c r="FJ15">
        <v>24.273</v>
      </c>
      <c r="FK15">
        <v>91.256</v>
      </c>
      <c r="FL15">
        <v>-2.7559999999999998</v>
      </c>
      <c r="FM15">
        <v>3.3180000000000001</v>
      </c>
      <c r="FN15">
        <v>-0.1</v>
      </c>
      <c r="FO15">
        <v>3.6589999999999998</v>
      </c>
      <c r="FP15">
        <v>-0.24</v>
      </c>
      <c r="FQ15">
        <v>2.931</v>
      </c>
      <c r="FR15">
        <v>5.8999999999999997E-2</v>
      </c>
      <c r="FS15">
        <v>2.5910000000000002</v>
      </c>
      <c r="FT15">
        <v>32.363999999999997</v>
      </c>
      <c r="FU15">
        <v>55.545000000000002</v>
      </c>
      <c r="FV15">
        <v>30</v>
      </c>
      <c r="FW15">
        <v>46.591000000000001</v>
      </c>
      <c r="FX15">
        <v>13.909000000000001</v>
      </c>
      <c r="FY15">
        <v>20.405999999999999</v>
      </c>
      <c r="FZ15">
        <v>19.738</v>
      </c>
      <c r="GA15">
        <v>8.2240000000000002</v>
      </c>
      <c r="GB15">
        <v>30.244</v>
      </c>
      <c r="GC15">
        <v>11.525</v>
      </c>
      <c r="GD15">
        <v>67</v>
      </c>
      <c r="GE15">
        <v>11.909000000000001</v>
      </c>
      <c r="GF15">
        <v>298.18200000000002</v>
      </c>
      <c r="GG15">
        <v>134.59100000000001</v>
      </c>
      <c r="GH15">
        <v>35.182000000000002</v>
      </c>
      <c r="GI15">
        <v>41.317999999999998</v>
      </c>
      <c r="GJ15">
        <v>46.26</v>
      </c>
      <c r="GK15">
        <v>13.773</v>
      </c>
      <c r="GL15">
        <v>33.332999999999998</v>
      </c>
      <c r="GM15">
        <v>3.8639999999999999</v>
      </c>
      <c r="GN15">
        <v>9.7270000000000003</v>
      </c>
      <c r="GO15">
        <v>89.251999999999995</v>
      </c>
      <c r="GP15">
        <v>5.9089999999999998</v>
      </c>
      <c r="GQ15">
        <v>54</v>
      </c>
      <c r="GR15">
        <v>72.045000000000002</v>
      </c>
      <c r="GS15">
        <v>-10.986000000000001</v>
      </c>
      <c r="GT15">
        <v>-169.81800000000001</v>
      </c>
      <c r="GU15">
        <v>-129.364</v>
      </c>
      <c r="GV15">
        <v>-5.6360000000000001</v>
      </c>
      <c r="GW15">
        <v>-15.727</v>
      </c>
      <c r="GX15">
        <v>-10.590999999999999</v>
      </c>
      <c r="GY15">
        <v>-26.318000000000001</v>
      </c>
      <c r="GZ15">
        <v>-6.1820000000000004</v>
      </c>
      <c r="HA15">
        <v>-45.408999999999999</v>
      </c>
      <c r="HB15">
        <v>1.591</v>
      </c>
      <c r="HC15">
        <v>0</v>
      </c>
      <c r="HD15">
        <v>0.433</v>
      </c>
      <c r="HE15">
        <v>-2.5870000000000002</v>
      </c>
      <c r="HF15">
        <v>-9</v>
      </c>
      <c r="HG15">
        <v>-17.591000000000001</v>
      </c>
      <c r="HH15">
        <v>-26.591000000000001</v>
      </c>
      <c r="HI15">
        <v>0.13600000000000001</v>
      </c>
      <c r="HJ15">
        <v>-1.409</v>
      </c>
      <c r="HK15">
        <v>-1.8640000000000001</v>
      </c>
      <c r="HL15">
        <v>-0.22700000000000001</v>
      </c>
      <c r="HM15">
        <v>-1.3640000000000001</v>
      </c>
      <c r="HN15">
        <v>-3.0449999999999999</v>
      </c>
      <c r="HO15">
        <v>-1.8180000000000001</v>
      </c>
      <c r="HP15">
        <v>-2.8639999999999999</v>
      </c>
      <c r="HQ15">
        <v>-1</v>
      </c>
      <c r="HR15">
        <v>-12.135999999999999</v>
      </c>
      <c r="HS15">
        <v>-4.0449999999999999</v>
      </c>
      <c r="HT15">
        <v>-2.7269999999999999</v>
      </c>
      <c r="HU15">
        <v>-6.7729999999999997</v>
      </c>
      <c r="HV15">
        <v>-5.4550000000000001</v>
      </c>
      <c r="HW15">
        <v>-3.3180000000000001</v>
      </c>
      <c r="HX15">
        <v>-0.45500000000000002</v>
      </c>
      <c r="HY15">
        <v>-2.6819999999999999</v>
      </c>
      <c r="HZ15">
        <v>0.36399999999999999</v>
      </c>
      <c r="IA15">
        <v>-3</v>
      </c>
      <c r="IB15">
        <v>-1.3180000000000001</v>
      </c>
      <c r="IC15">
        <v>-1.3640000000000001</v>
      </c>
      <c r="ID15">
        <v>-4.5910000000000002</v>
      </c>
      <c r="IE15">
        <v>-1.2729999999999999</v>
      </c>
      <c r="IF15">
        <v>-2.9089999999999998</v>
      </c>
      <c r="IG15">
        <v>-14.131</v>
      </c>
      <c r="IH15">
        <v>4.7220000000000004</v>
      </c>
      <c r="II15">
        <v>4.8000000000000001E-2</v>
      </c>
      <c r="IJ15">
        <v>2.0449999999999999</v>
      </c>
      <c r="IK15">
        <v>-5.0449999999999999</v>
      </c>
      <c r="IL15">
        <v>-6.2729999999999997</v>
      </c>
      <c r="IM15">
        <v>4.2729999999999997</v>
      </c>
      <c r="IN15">
        <v>-9.8179999999999996</v>
      </c>
      <c r="IO15">
        <v>-3.7269999999999999</v>
      </c>
      <c r="IP15">
        <v>-8</v>
      </c>
      <c r="IQ15">
        <v>-1.591</v>
      </c>
      <c r="IR15">
        <v>11.727</v>
      </c>
      <c r="IS15">
        <v>14.818</v>
      </c>
      <c r="IT15">
        <v>-1.1359999999999999</v>
      </c>
      <c r="IU15">
        <v>-8.0449999999999999</v>
      </c>
      <c r="IV15">
        <v>-4.1360000000000001</v>
      </c>
      <c r="IW15">
        <v>-3</v>
      </c>
      <c r="IX15">
        <v>0.40899999999999997</v>
      </c>
      <c r="IY15">
        <v>-4.3179999999999996</v>
      </c>
      <c r="IZ15">
        <v>-1.1359999999999999</v>
      </c>
    </row>
    <row r="16" spans="1:260" x14ac:dyDescent="0.2">
      <c r="A16" t="s">
        <v>14</v>
      </c>
      <c r="B16" t="s">
        <v>291</v>
      </c>
      <c r="C16">
        <v>22</v>
      </c>
      <c r="D16">
        <v>38</v>
      </c>
      <c r="E16">
        <v>24.027999999999999</v>
      </c>
      <c r="F16">
        <v>64.245000000000005</v>
      </c>
      <c r="G16">
        <v>195.768</v>
      </c>
      <c r="H16">
        <v>1607.818</v>
      </c>
      <c r="I16">
        <v>1470.818</v>
      </c>
      <c r="J16">
        <v>11.182</v>
      </c>
      <c r="K16">
        <v>49.174999999999997</v>
      </c>
      <c r="L16">
        <v>199.5</v>
      </c>
      <c r="M16">
        <v>151.59100000000001</v>
      </c>
      <c r="N16">
        <v>351.09100000000001</v>
      </c>
      <c r="O16">
        <v>72.268000000000001</v>
      </c>
      <c r="P16">
        <v>64.73</v>
      </c>
      <c r="Q16">
        <v>82.188999999999993</v>
      </c>
      <c r="R16">
        <v>56.823</v>
      </c>
      <c r="S16">
        <v>5.1459999999999999</v>
      </c>
      <c r="T16">
        <v>50.454999999999998</v>
      </c>
      <c r="U16">
        <v>40.863999999999997</v>
      </c>
      <c r="V16">
        <v>74.421000000000006</v>
      </c>
      <c r="W16">
        <v>5685.1819999999998</v>
      </c>
      <c r="X16">
        <v>16.193000000000001</v>
      </c>
      <c r="Y16">
        <v>61.863999999999997</v>
      </c>
      <c r="Z16">
        <v>5.6749999999999998</v>
      </c>
      <c r="AA16">
        <v>68.727000000000004</v>
      </c>
      <c r="AB16">
        <v>5.1079999999999997</v>
      </c>
      <c r="AC16">
        <v>-1.7250000000000001</v>
      </c>
      <c r="AD16">
        <v>-4.8209999999999997</v>
      </c>
      <c r="AE16">
        <v>143.31800000000001</v>
      </c>
      <c r="AF16">
        <v>203.31800000000001</v>
      </c>
      <c r="AG16">
        <v>346.63600000000002</v>
      </c>
      <c r="AH16">
        <v>41.344999999999999</v>
      </c>
      <c r="AI16">
        <v>68.135999999999996</v>
      </c>
      <c r="AJ16">
        <v>97.909000000000006</v>
      </c>
      <c r="AK16">
        <v>15.590999999999999</v>
      </c>
      <c r="AL16">
        <v>35.136000000000003</v>
      </c>
      <c r="AM16">
        <v>62.682000000000002</v>
      </c>
      <c r="AN16">
        <v>89.364000000000004</v>
      </c>
      <c r="AO16">
        <v>64.182000000000002</v>
      </c>
      <c r="AP16">
        <v>10.864000000000001</v>
      </c>
      <c r="AQ16">
        <v>25.773</v>
      </c>
      <c r="AR16">
        <v>120.773</v>
      </c>
      <c r="AS16">
        <v>11.590999999999999</v>
      </c>
      <c r="AT16">
        <v>27.908999999999999</v>
      </c>
      <c r="AU16">
        <v>39.5</v>
      </c>
      <c r="AV16">
        <v>42.773000000000003</v>
      </c>
      <c r="AW16">
        <v>75.027000000000001</v>
      </c>
      <c r="AX16">
        <v>74.635999999999996</v>
      </c>
      <c r="AY16">
        <v>10</v>
      </c>
      <c r="AZ16">
        <v>9.9550000000000001</v>
      </c>
      <c r="BA16">
        <v>19.73</v>
      </c>
      <c r="BB16">
        <v>13.682</v>
      </c>
      <c r="BC16">
        <v>5.9550000000000001</v>
      </c>
      <c r="BD16">
        <v>26</v>
      </c>
      <c r="BE16">
        <v>7</v>
      </c>
      <c r="BF16">
        <v>11.318</v>
      </c>
      <c r="BG16">
        <v>10.318</v>
      </c>
      <c r="BH16">
        <v>2.2269999999999999</v>
      </c>
      <c r="BI16">
        <v>23.364000000000001</v>
      </c>
      <c r="BJ16">
        <v>7.6360000000000001</v>
      </c>
      <c r="BK16">
        <v>48.444000000000003</v>
      </c>
      <c r="BL16">
        <v>22.431999999999999</v>
      </c>
      <c r="BM16">
        <v>42.883000000000003</v>
      </c>
      <c r="BN16">
        <v>46.305999999999997</v>
      </c>
      <c r="BO16">
        <v>21.408999999999999</v>
      </c>
      <c r="BP16">
        <v>17.5</v>
      </c>
      <c r="BQ16">
        <v>24.934999999999999</v>
      </c>
      <c r="BR16">
        <v>76.489000000000004</v>
      </c>
      <c r="BS16">
        <v>-0.48899999999999999</v>
      </c>
      <c r="BT16">
        <v>3.274</v>
      </c>
      <c r="BU16">
        <v>-2.1000000000000001E-2</v>
      </c>
      <c r="BV16">
        <v>3.5640000000000001</v>
      </c>
      <c r="BW16">
        <v>1.7000000000000001E-2</v>
      </c>
      <c r="BX16">
        <v>2.9350000000000001</v>
      </c>
      <c r="BY16">
        <v>-6.6000000000000003E-2</v>
      </c>
      <c r="BZ16">
        <v>2.7730000000000001</v>
      </c>
      <c r="CA16">
        <v>30.635999999999999</v>
      </c>
      <c r="CB16">
        <v>44.817999999999998</v>
      </c>
      <c r="CC16">
        <v>29.454999999999998</v>
      </c>
      <c r="CD16">
        <v>40.545000000000002</v>
      </c>
      <c r="CE16">
        <v>8.2270000000000003</v>
      </c>
      <c r="CF16">
        <v>18.46</v>
      </c>
      <c r="CG16">
        <v>19.91</v>
      </c>
      <c r="CH16">
        <v>7.8230000000000004</v>
      </c>
      <c r="CI16">
        <v>27.565000000000001</v>
      </c>
      <c r="CJ16">
        <v>10.907999999999999</v>
      </c>
      <c r="CK16">
        <v>18.091000000000001</v>
      </c>
      <c r="CL16">
        <v>29.648</v>
      </c>
      <c r="CM16">
        <v>67.590999999999994</v>
      </c>
      <c r="CN16">
        <v>11</v>
      </c>
      <c r="CO16">
        <v>302.18200000000002</v>
      </c>
      <c r="CP16">
        <v>147.54499999999999</v>
      </c>
      <c r="CQ16">
        <v>35</v>
      </c>
      <c r="CR16">
        <v>99.682000000000002</v>
      </c>
      <c r="CS16">
        <v>41.273000000000003</v>
      </c>
      <c r="CT16">
        <v>41.404000000000003</v>
      </c>
      <c r="CU16">
        <v>11.864000000000001</v>
      </c>
      <c r="CV16">
        <v>28.744</v>
      </c>
      <c r="CW16">
        <v>2.6819999999999999</v>
      </c>
      <c r="CX16">
        <v>22.227</v>
      </c>
      <c r="CY16">
        <v>21.681999999999999</v>
      </c>
      <c r="CZ16">
        <v>0.54500000000000004</v>
      </c>
      <c r="DA16">
        <v>10.045</v>
      </c>
      <c r="DB16">
        <v>80.995000000000005</v>
      </c>
      <c r="DC16">
        <v>2.2730000000000001</v>
      </c>
      <c r="DD16">
        <v>49.091000000000001</v>
      </c>
      <c r="DE16">
        <v>73.317999999999998</v>
      </c>
      <c r="DF16">
        <v>209.077</v>
      </c>
      <c r="DG16">
        <v>1692.4549999999999</v>
      </c>
      <c r="DH16">
        <v>1557.0909999999999</v>
      </c>
      <c r="DI16">
        <v>18.818000000000001</v>
      </c>
      <c r="DJ16">
        <v>214.59100000000001</v>
      </c>
      <c r="DK16">
        <v>149.04499999999999</v>
      </c>
      <c r="DL16">
        <v>363.63600000000002</v>
      </c>
      <c r="DM16">
        <v>72.325000000000003</v>
      </c>
      <c r="DN16">
        <v>65.834000000000003</v>
      </c>
      <c r="DO16">
        <v>81.671000000000006</v>
      </c>
      <c r="DP16">
        <v>5.38</v>
      </c>
      <c r="DQ16">
        <v>54.908999999999999</v>
      </c>
      <c r="DR16">
        <v>38.273000000000003</v>
      </c>
      <c r="DS16">
        <v>75.855999999999995</v>
      </c>
      <c r="DT16">
        <v>5987.8639999999996</v>
      </c>
      <c r="DU16">
        <v>16.466999999999999</v>
      </c>
      <c r="DV16">
        <v>61.682000000000002</v>
      </c>
      <c r="DW16">
        <v>5.8949999999999996</v>
      </c>
      <c r="DX16">
        <v>67.682000000000002</v>
      </c>
      <c r="DY16">
        <v>5.3730000000000002</v>
      </c>
      <c r="DZ16">
        <v>-0.71699999999999997</v>
      </c>
      <c r="EA16">
        <v>-0.92900000000000005</v>
      </c>
      <c r="EB16">
        <v>142.364</v>
      </c>
      <c r="EC16">
        <v>212.727</v>
      </c>
      <c r="ED16">
        <v>355.09100000000001</v>
      </c>
      <c r="EE16">
        <v>40.091999999999999</v>
      </c>
      <c r="EF16">
        <v>69.135999999999996</v>
      </c>
      <c r="EG16">
        <v>96.772999999999996</v>
      </c>
      <c r="EH16">
        <v>17.135999999999999</v>
      </c>
      <c r="EI16">
        <v>36.454999999999998</v>
      </c>
      <c r="EJ16">
        <v>60.182000000000002</v>
      </c>
      <c r="EK16">
        <v>88.727000000000004</v>
      </c>
      <c r="EL16">
        <v>62.908999999999999</v>
      </c>
      <c r="EM16">
        <v>9.3179999999999996</v>
      </c>
      <c r="EN16">
        <v>24.135999999999999</v>
      </c>
      <c r="EO16">
        <v>117.545</v>
      </c>
      <c r="EP16">
        <v>12.090999999999999</v>
      </c>
      <c r="EQ16">
        <v>27.954999999999998</v>
      </c>
      <c r="ER16">
        <v>40.045000000000002</v>
      </c>
      <c r="ES16">
        <v>44.226999999999997</v>
      </c>
      <c r="ET16">
        <v>75.436999999999998</v>
      </c>
      <c r="EU16">
        <v>86.5</v>
      </c>
      <c r="EV16">
        <v>11.227</v>
      </c>
      <c r="EW16">
        <v>10.5</v>
      </c>
      <c r="EX16">
        <v>19.123000000000001</v>
      </c>
      <c r="EY16">
        <v>17.091000000000001</v>
      </c>
      <c r="EZ16">
        <v>7.5</v>
      </c>
      <c r="FA16">
        <v>13.318</v>
      </c>
      <c r="FB16">
        <v>10.364000000000001</v>
      </c>
      <c r="FC16">
        <v>2.5</v>
      </c>
      <c r="FD16">
        <v>25.773</v>
      </c>
      <c r="FE16">
        <v>9.3179999999999996</v>
      </c>
      <c r="FF16">
        <v>51.674999999999997</v>
      </c>
      <c r="FG16">
        <v>24.254999999999999</v>
      </c>
      <c r="FH16">
        <v>43.128999999999998</v>
      </c>
      <c r="FI16">
        <v>46.936999999999998</v>
      </c>
      <c r="FJ16">
        <v>23.454999999999998</v>
      </c>
      <c r="FK16">
        <v>84.206999999999994</v>
      </c>
      <c r="FL16">
        <v>3.5649999999999999</v>
      </c>
      <c r="FM16">
        <v>3.2669999999999999</v>
      </c>
      <c r="FN16">
        <v>0.13800000000000001</v>
      </c>
      <c r="FO16">
        <v>3.528</v>
      </c>
      <c r="FP16">
        <v>0.03</v>
      </c>
      <c r="FQ16">
        <v>3.02</v>
      </c>
      <c r="FR16">
        <v>0.24099999999999999</v>
      </c>
      <c r="FS16">
        <v>2</v>
      </c>
      <c r="FT16">
        <v>38.045000000000002</v>
      </c>
      <c r="FU16">
        <v>50.226999999999997</v>
      </c>
      <c r="FV16">
        <v>30.181999999999999</v>
      </c>
      <c r="FW16">
        <v>46.863999999999997</v>
      </c>
      <c r="FX16">
        <v>13.227</v>
      </c>
      <c r="FY16">
        <v>20.047000000000001</v>
      </c>
      <c r="FZ16">
        <v>18.061</v>
      </c>
      <c r="GA16">
        <v>7.1520000000000001</v>
      </c>
      <c r="GB16">
        <v>28.664999999999999</v>
      </c>
      <c r="GC16">
        <v>10.747</v>
      </c>
      <c r="GD16">
        <v>68.227000000000004</v>
      </c>
      <c r="GE16">
        <v>12.545</v>
      </c>
      <c r="GF16">
        <v>306.27300000000002</v>
      </c>
      <c r="GG16">
        <v>138.227</v>
      </c>
      <c r="GH16">
        <v>36.408999999999999</v>
      </c>
      <c r="GI16">
        <v>39.363999999999997</v>
      </c>
      <c r="GJ16">
        <v>39.470999999999997</v>
      </c>
      <c r="GK16">
        <v>10.635999999999999</v>
      </c>
      <c r="GL16">
        <v>27.021000000000001</v>
      </c>
      <c r="GM16">
        <v>2.1360000000000001</v>
      </c>
      <c r="GN16">
        <v>10.090999999999999</v>
      </c>
      <c r="GO16">
        <v>86.036000000000001</v>
      </c>
      <c r="GP16">
        <v>5</v>
      </c>
      <c r="GQ16">
        <v>52.091000000000001</v>
      </c>
      <c r="GR16">
        <v>71.135999999999996</v>
      </c>
      <c r="GS16">
        <v>-13.308999999999999</v>
      </c>
      <c r="GT16">
        <v>-84.635999999999996</v>
      </c>
      <c r="GU16">
        <v>-86.272999999999996</v>
      </c>
      <c r="GV16">
        <v>-7.6360000000000001</v>
      </c>
      <c r="GW16">
        <v>-15.090999999999999</v>
      </c>
      <c r="GX16">
        <v>2.5449999999999999</v>
      </c>
      <c r="GY16">
        <v>-12.545</v>
      </c>
      <c r="GZ16">
        <v>-4.4550000000000001</v>
      </c>
      <c r="HA16">
        <v>-302.68200000000002</v>
      </c>
      <c r="HB16">
        <v>0.182</v>
      </c>
      <c r="HC16">
        <v>1.0449999999999999</v>
      </c>
      <c r="HD16">
        <v>-1.008</v>
      </c>
      <c r="HE16">
        <v>-3.8919999999999999</v>
      </c>
      <c r="HF16">
        <v>0.95499999999999996</v>
      </c>
      <c r="HG16">
        <v>-9.4090000000000007</v>
      </c>
      <c r="HH16">
        <v>-8.4550000000000001</v>
      </c>
      <c r="HI16">
        <v>-1</v>
      </c>
      <c r="HJ16">
        <v>1.1359999999999999</v>
      </c>
      <c r="HK16">
        <v>-1.5449999999999999</v>
      </c>
      <c r="HL16">
        <v>-1.3180000000000001</v>
      </c>
      <c r="HM16">
        <v>2.5</v>
      </c>
      <c r="HN16">
        <v>0.63600000000000001</v>
      </c>
      <c r="HO16">
        <v>1.2729999999999999</v>
      </c>
      <c r="HP16">
        <v>1.5449999999999999</v>
      </c>
      <c r="HQ16">
        <v>1.6359999999999999</v>
      </c>
      <c r="HR16">
        <v>3.2269999999999999</v>
      </c>
      <c r="HS16">
        <v>-0.5</v>
      </c>
      <c r="HT16">
        <v>-4.4999999999999998E-2</v>
      </c>
      <c r="HU16">
        <v>-0.54500000000000004</v>
      </c>
      <c r="HV16">
        <v>-1.4550000000000001</v>
      </c>
      <c r="HW16">
        <v>-11.864000000000001</v>
      </c>
      <c r="HX16">
        <v>-1.2270000000000001</v>
      </c>
      <c r="HY16">
        <v>-0.54500000000000004</v>
      </c>
      <c r="HZ16">
        <v>-3.4089999999999998</v>
      </c>
      <c r="IA16">
        <v>-1.5449999999999999</v>
      </c>
      <c r="IB16">
        <v>-2</v>
      </c>
      <c r="IC16">
        <v>-4.4999999999999998E-2</v>
      </c>
      <c r="ID16">
        <v>-2.4089999999999998</v>
      </c>
      <c r="IE16">
        <v>-1.6819999999999999</v>
      </c>
      <c r="IF16">
        <v>-2.0449999999999999</v>
      </c>
      <c r="IG16">
        <v>-7.718</v>
      </c>
      <c r="IH16">
        <v>-4.0549999999999997</v>
      </c>
      <c r="II16">
        <v>7.0000000000000001E-3</v>
      </c>
      <c r="IJ16">
        <v>0.77300000000000002</v>
      </c>
      <c r="IK16">
        <v>-7.4089999999999998</v>
      </c>
      <c r="IL16">
        <v>-5.4089999999999998</v>
      </c>
      <c r="IM16">
        <v>-0.72699999999999998</v>
      </c>
      <c r="IN16">
        <v>-6.3179999999999996</v>
      </c>
      <c r="IO16">
        <v>-5</v>
      </c>
      <c r="IP16">
        <v>-0.63600000000000001</v>
      </c>
      <c r="IQ16">
        <v>-1.5449999999999999</v>
      </c>
      <c r="IR16">
        <v>-4.0910000000000002</v>
      </c>
      <c r="IS16">
        <v>9.3179999999999996</v>
      </c>
      <c r="IT16">
        <v>-1.409</v>
      </c>
      <c r="IU16">
        <v>1.909</v>
      </c>
      <c r="IV16">
        <v>1.2270000000000001</v>
      </c>
      <c r="IW16">
        <v>0.54500000000000004</v>
      </c>
      <c r="IX16">
        <v>-2.7269999999999999</v>
      </c>
      <c r="IY16">
        <v>-3</v>
      </c>
      <c r="IZ16">
        <v>2.1819999999999999</v>
      </c>
    </row>
    <row r="17" spans="1:260" x14ac:dyDescent="0.2">
      <c r="A17" t="s">
        <v>8</v>
      </c>
      <c r="B17" t="s">
        <v>285</v>
      </c>
      <c r="C17">
        <v>24</v>
      </c>
      <c r="D17">
        <v>35</v>
      </c>
      <c r="E17">
        <v>25.033999999999999</v>
      </c>
      <c r="F17">
        <v>82.897000000000006</v>
      </c>
      <c r="G17">
        <v>201.50399999999999</v>
      </c>
      <c r="H17">
        <v>1708.5</v>
      </c>
      <c r="I17">
        <v>1577.9580000000001</v>
      </c>
      <c r="J17">
        <v>17.542000000000002</v>
      </c>
      <c r="K17">
        <v>51.116999999999997</v>
      </c>
      <c r="L17">
        <v>218.542</v>
      </c>
      <c r="M17">
        <v>164.792</v>
      </c>
      <c r="N17">
        <v>383.33300000000003</v>
      </c>
      <c r="O17">
        <v>75.206999999999994</v>
      </c>
      <c r="P17">
        <v>68.197999999999993</v>
      </c>
      <c r="Q17">
        <v>84.501000000000005</v>
      </c>
      <c r="R17">
        <v>57.011000000000003</v>
      </c>
      <c r="S17">
        <v>6.4740000000000002</v>
      </c>
      <c r="T17">
        <v>51.667000000000002</v>
      </c>
      <c r="U17">
        <v>39.542000000000002</v>
      </c>
      <c r="V17">
        <v>79.016999999999996</v>
      </c>
      <c r="W17">
        <v>5753.4579999999996</v>
      </c>
      <c r="X17">
        <v>15.009</v>
      </c>
      <c r="Y17">
        <v>57.707999999999998</v>
      </c>
      <c r="Z17">
        <v>6.6429999999999998</v>
      </c>
      <c r="AA17">
        <v>70.417000000000002</v>
      </c>
      <c r="AB17">
        <v>5.444</v>
      </c>
      <c r="AC17">
        <v>-1.573</v>
      </c>
      <c r="AD17">
        <v>-2</v>
      </c>
      <c r="AE17">
        <v>138.792</v>
      </c>
      <c r="AF17">
        <v>238.5</v>
      </c>
      <c r="AG17">
        <v>377.29199999999997</v>
      </c>
      <c r="AH17">
        <v>36.786000000000001</v>
      </c>
      <c r="AI17">
        <v>70.082999999999998</v>
      </c>
      <c r="AJ17">
        <v>91.042000000000002</v>
      </c>
      <c r="AK17">
        <v>14.833</v>
      </c>
      <c r="AL17">
        <v>31.792000000000002</v>
      </c>
      <c r="AM17">
        <v>59.25</v>
      </c>
      <c r="AN17">
        <v>88.167000000000002</v>
      </c>
      <c r="AO17">
        <v>61.875</v>
      </c>
      <c r="AP17">
        <v>13.292</v>
      </c>
      <c r="AQ17">
        <v>25.375</v>
      </c>
      <c r="AR17">
        <v>134.75</v>
      </c>
      <c r="AS17">
        <v>11.083</v>
      </c>
      <c r="AT17">
        <v>26.75</v>
      </c>
      <c r="AU17">
        <v>37.832999999999998</v>
      </c>
      <c r="AV17">
        <v>40.957999999999998</v>
      </c>
      <c r="AW17">
        <v>77.111000000000004</v>
      </c>
      <c r="AX17">
        <v>94.582999999999998</v>
      </c>
      <c r="AY17">
        <v>10.375</v>
      </c>
      <c r="AZ17">
        <v>9.2080000000000002</v>
      </c>
      <c r="BA17">
        <v>17.823</v>
      </c>
      <c r="BB17">
        <v>15</v>
      </c>
      <c r="BC17">
        <v>6.1669999999999998</v>
      </c>
      <c r="BD17">
        <v>29</v>
      </c>
      <c r="BE17">
        <v>7.25</v>
      </c>
      <c r="BF17">
        <v>11.292</v>
      </c>
      <c r="BG17">
        <v>10.208</v>
      </c>
      <c r="BH17">
        <v>2.0419999999999998</v>
      </c>
      <c r="BI17">
        <v>24.707999999999998</v>
      </c>
      <c r="BJ17">
        <v>7.9169999999999998</v>
      </c>
      <c r="BK17">
        <v>45.7</v>
      </c>
      <c r="BL17">
        <v>21.855</v>
      </c>
      <c r="BM17">
        <v>41.613</v>
      </c>
      <c r="BN17">
        <v>47.823</v>
      </c>
      <c r="BO17">
        <v>21.25</v>
      </c>
      <c r="BP17">
        <v>16.167000000000002</v>
      </c>
      <c r="BQ17">
        <v>24.227</v>
      </c>
      <c r="BR17">
        <v>78.233999999999995</v>
      </c>
      <c r="BS17">
        <v>-2.3170000000000002</v>
      </c>
      <c r="BT17">
        <v>3.1659999999999999</v>
      </c>
      <c r="BU17">
        <v>-9.4E-2</v>
      </c>
      <c r="BV17">
        <v>3.488</v>
      </c>
      <c r="BW17">
        <v>-0.152</v>
      </c>
      <c r="BX17">
        <v>2.867</v>
      </c>
      <c r="BY17">
        <v>-3.9E-2</v>
      </c>
      <c r="BZ17">
        <v>2.4580000000000002</v>
      </c>
      <c r="CA17">
        <v>30.5</v>
      </c>
      <c r="CB17">
        <v>45</v>
      </c>
      <c r="CC17">
        <v>28.832999999999998</v>
      </c>
      <c r="CD17">
        <v>39.417000000000002</v>
      </c>
      <c r="CE17">
        <v>9.7080000000000002</v>
      </c>
      <c r="CF17">
        <v>18.431999999999999</v>
      </c>
      <c r="CG17">
        <v>18.558</v>
      </c>
      <c r="CH17">
        <v>7.7409999999999997</v>
      </c>
      <c r="CI17">
        <v>27.93</v>
      </c>
      <c r="CJ17">
        <v>10.766</v>
      </c>
      <c r="CK17">
        <v>15.625</v>
      </c>
      <c r="CL17">
        <v>25.332999999999998</v>
      </c>
      <c r="CM17">
        <v>57.917000000000002</v>
      </c>
      <c r="CN17">
        <v>11.25</v>
      </c>
      <c r="CO17">
        <v>290.54199999999997</v>
      </c>
      <c r="CP17">
        <v>129.833</v>
      </c>
      <c r="CQ17">
        <v>34.207999999999998</v>
      </c>
      <c r="CR17">
        <v>89.417000000000002</v>
      </c>
      <c r="CS17">
        <v>42.375</v>
      </c>
      <c r="CT17">
        <v>47.39</v>
      </c>
      <c r="CU17">
        <v>13.792</v>
      </c>
      <c r="CV17">
        <v>32.546999999999997</v>
      </c>
      <c r="CW17">
        <v>3.1669999999999998</v>
      </c>
      <c r="CX17">
        <v>20.167000000000002</v>
      </c>
      <c r="CY17">
        <v>20.417000000000002</v>
      </c>
      <c r="CZ17">
        <v>-0.25</v>
      </c>
      <c r="DA17">
        <v>9.25</v>
      </c>
      <c r="DB17">
        <v>85.585999999999999</v>
      </c>
      <c r="DC17">
        <v>4.125</v>
      </c>
      <c r="DD17">
        <v>50.292000000000002</v>
      </c>
      <c r="DE17">
        <v>72.347999999999999</v>
      </c>
      <c r="DF17">
        <v>192.07900000000001</v>
      </c>
      <c r="DG17">
        <v>1590.4580000000001</v>
      </c>
      <c r="DH17">
        <v>1476.375</v>
      </c>
      <c r="DI17">
        <v>12.458</v>
      </c>
      <c r="DJ17">
        <v>211.875</v>
      </c>
      <c r="DK17">
        <v>139.75</v>
      </c>
      <c r="DL17">
        <v>351.625</v>
      </c>
      <c r="DM17">
        <v>71.94</v>
      </c>
      <c r="DN17">
        <v>65.369</v>
      </c>
      <c r="DO17">
        <v>81.902000000000001</v>
      </c>
      <c r="DP17">
        <v>6.0709999999999997</v>
      </c>
      <c r="DQ17">
        <v>50.042000000000002</v>
      </c>
      <c r="DR17">
        <v>39.582999999999998</v>
      </c>
      <c r="DS17">
        <v>76.613</v>
      </c>
      <c r="DT17">
        <v>5620.75</v>
      </c>
      <c r="DU17">
        <v>15.984999999999999</v>
      </c>
      <c r="DV17">
        <v>59.917000000000002</v>
      </c>
      <c r="DW17">
        <v>5.8689999999999998</v>
      </c>
      <c r="DX17">
        <v>69.75</v>
      </c>
      <c r="DY17">
        <v>5.0410000000000004</v>
      </c>
      <c r="DZ17">
        <v>-3.0840000000000001</v>
      </c>
      <c r="EA17">
        <v>-2.1019999999999999</v>
      </c>
      <c r="EB17">
        <v>137.958</v>
      </c>
      <c r="EC17">
        <v>210.375</v>
      </c>
      <c r="ED17">
        <v>348.33300000000003</v>
      </c>
      <c r="EE17">
        <v>39.604999999999997</v>
      </c>
      <c r="EF17">
        <v>70.667000000000002</v>
      </c>
      <c r="EG17">
        <v>92.082999999999998</v>
      </c>
      <c r="EH17">
        <v>15.75</v>
      </c>
      <c r="EI17">
        <v>30.082999999999998</v>
      </c>
      <c r="EJ17">
        <v>62</v>
      </c>
      <c r="EK17">
        <v>90.332999999999998</v>
      </c>
      <c r="EL17">
        <v>62.75</v>
      </c>
      <c r="EM17">
        <v>8.9580000000000002</v>
      </c>
      <c r="EN17">
        <v>24.375</v>
      </c>
      <c r="EO17">
        <v>111.167</v>
      </c>
      <c r="EP17">
        <v>11.083</v>
      </c>
      <c r="EQ17">
        <v>24</v>
      </c>
      <c r="ER17">
        <v>35.082999999999998</v>
      </c>
      <c r="ES17">
        <v>38.792000000000002</v>
      </c>
      <c r="ET17">
        <v>73.683999999999997</v>
      </c>
      <c r="EU17">
        <v>89</v>
      </c>
      <c r="EV17">
        <v>10.542</v>
      </c>
      <c r="EW17">
        <v>9.4580000000000002</v>
      </c>
      <c r="EX17">
        <v>18.901</v>
      </c>
      <c r="EY17">
        <v>15.75</v>
      </c>
      <c r="EZ17">
        <v>5.9580000000000002</v>
      </c>
      <c r="FA17">
        <v>9.7080000000000002</v>
      </c>
      <c r="FB17">
        <v>9.4580000000000002</v>
      </c>
      <c r="FC17">
        <v>1.875</v>
      </c>
      <c r="FD17">
        <v>21.332999999999998</v>
      </c>
      <c r="FE17">
        <v>6</v>
      </c>
      <c r="FF17">
        <v>45.508000000000003</v>
      </c>
      <c r="FG17">
        <v>19.399999999999999</v>
      </c>
      <c r="FH17">
        <v>38.301000000000002</v>
      </c>
      <c r="FI17">
        <v>42.631</v>
      </c>
      <c r="FJ17">
        <v>18.957999999999998</v>
      </c>
      <c r="FK17">
        <v>69.135000000000005</v>
      </c>
      <c r="FL17">
        <v>-3.302</v>
      </c>
      <c r="FM17">
        <v>3.2410000000000001</v>
      </c>
      <c r="FN17">
        <v>-0.155</v>
      </c>
      <c r="FO17">
        <v>3.5739999999999998</v>
      </c>
      <c r="FP17">
        <v>-0.217</v>
      </c>
      <c r="FQ17">
        <v>2.903</v>
      </c>
      <c r="FR17">
        <v>-9.1999999999999998E-2</v>
      </c>
      <c r="FS17">
        <v>2</v>
      </c>
      <c r="FT17">
        <v>28.457999999999998</v>
      </c>
      <c r="FU17">
        <v>37.25</v>
      </c>
      <c r="FV17">
        <v>21.875</v>
      </c>
      <c r="FW17">
        <v>36.5</v>
      </c>
      <c r="FX17">
        <v>9.3330000000000002</v>
      </c>
      <c r="FY17">
        <v>16.827000000000002</v>
      </c>
      <c r="FZ17">
        <v>19.856999999999999</v>
      </c>
      <c r="GA17">
        <v>6.0510000000000002</v>
      </c>
      <c r="GB17">
        <v>27.266999999999999</v>
      </c>
      <c r="GC17">
        <v>8.1869999999999994</v>
      </c>
      <c r="GD17">
        <v>59.207999999999998</v>
      </c>
      <c r="GE17">
        <v>12.042</v>
      </c>
      <c r="GF17">
        <v>310.70800000000003</v>
      </c>
      <c r="GG17">
        <v>147.292</v>
      </c>
      <c r="GH17">
        <v>36.625</v>
      </c>
      <c r="GI17">
        <v>31.292000000000002</v>
      </c>
      <c r="GJ17">
        <v>35.027999999999999</v>
      </c>
      <c r="GK17">
        <v>10.083</v>
      </c>
      <c r="GL17">
        <v>32.223999999999997</v>
      </c>
      <c r="GM17">
        <v>1.917</v>
      </c>
      <c r="GN17">
        <v>9.9169999999999998</v>
      </c>
      <c r="GO17">
        <v>80.251999999999995</v>
      </c>
      <c r="GP17">
        <v>4.7919999999999998</v>
      </c>
      <c r="GQ17">
        <v>51.75</v>
      </c>
      <c r="GR17">
        <v>71.75</v>
      </c>
      <c r="GS17">
        <v>9.4250000000000007</v>
      </c>
      <c r="GT17">
        <v>118.042</v>
      </c>
      <c r="GU17">
        <v>101.583</v>
      </c>
      <c r="GV17">
        <v>5.0830000000000002</v>
      </c>
      <c r="GW17">
        <v>6.6669999999999998</v>
      </c>
      <c r="GX17">
        <v>25.042000000000002</v>
      </c>
      <c r="GY17">
        <v>31.707999999999998</v>
      </c>
      <c r="GZ17">
        <v>1.625</v>
      </c>
      <c r="HA17">
        <v>132.708</v>
      </c>
      <c r="HB17">
        <v>-2.2080000000000002</v>
      </c>
      <c r="HC17">
        <v>0.66700000000000004</v>
      </c>
      <c r="HD17">
        <v>1.5109999999999999</v>
      </c>
      <c r="HE17">
        <v>0.10199999999999999</v>
      </c>
      <c r="HF17">
        <v>0.83299999999999996</v>
      </c>
      <c r="HG17">
        <v>28.125</v>
      </c>
      <c r="HH17">
        <v>28.957999999999998</v>
      </c>
      <c r="HI17">
        <v>-0.58299999999999996</v>
      </c>
      <c r="HJ17">
        <v>-1.042</v>
      </c>
      <c r="HK17">
        <v>-0.91700000000000004</v>
      </c>
      <c r="HL17">
        <v>1.708</v>
      </c>
      <c r="HM17">
        <v>-2.75</v>
      </c>
      <c r="HN17">
        <v>-2.1669999999999998</v>
      </c>
      <c r="HO17">
        <v>-0.875</v>
      </c>
      <c r="HP17">
        <v>4.3330000000000002</v>
      </c>
      <c r="HQ17">
        <v>1</v>
      </c>
      <c r="HR17">
        <v>23.582999999999998</v>
      </c>
      <c r="HS17">
        <v>0</v>
      </c>
      <c r="HT17">
        <v>2.75</v>
      </c>
      <c r="HU17">
        <v>2.75</v>
      </c>
      <c r="HV17">
        <v>2.1669999999999998</v>
      </c>
      <c r="HW17">
        <v>5.5830000000000002</v>
      </c>
      <c r="HX17">
        <v>-0.16700000000000001</v>
      </c>
      <c r="HY17">
        <v>-0.25</v>
      </c>
      <c r="HZ17">
        <v>-0.75</v>
      </c>
      <c r="IA17">
        <v>0.20799999999999999</v>
      </c>
      <c r="IB17">
        <v>1.583</v>
      </c>
      <c r="IC17">
        <v>0.75</v>
      </c>
      <c r="ID17">
        <v>3.375</v>
      </c>
      <c r="IE17">
        <v>1.917</v>
      </c>
      <c r="IF17">
        <v>2.2919999999999998</v>
      </c>
      <c r="IG17">
        <v>9.0980000000000008</v>
      </c>
      <c r="IH17">
        <v>0.98499999999999999</v>
      </c>
      <c r="II17">
        <v>-7.3999999999999996E-2</v>
      </c>
      <c r="IJ17">
        <v>0.45800000000000002</v>
      </c>
      <c r="IK17">
        <v>2.0419999999999998</v>
      </c>
      <c r="IL17">
        <v>7.75</v>
      </c>
      <c r="IM17">
        <v>6.9580000000000002</v>
      </c>
      <c r="IN17">
        <v>2.9169999999999998</v>
      </c>
      <c r="IO17">
        <v>0.375</v>
      </c>
      <c r="IP17">
        <v>-1.292</v>
      </c>
      <c r="IQ17">
        <v>-0.79200000000000004</v>
      </c>
      <c r="IR17">
        <v>-20.167000000000002</v>
      </c>
      <c r="IS17">
        <v>-17.457999999999998</v>
      </c>
      <c r="IT17">
        <v>-2.4169999999999998</v>
      </c>
      <c r="IU17">
        <v>11.083</v>
      </c>
      <c r="IV17">
        <v>3.7080000000000002</v>
      </c>
      <c r="IW17">
        <v>1.25</v>
      </c>
      <c r="IX17">
        <v>-0.66700000000000004</v>
      </c>
      <c r="IY17">
        <v>-1.458</v>
      </c>
      <c r="IZ17">
        <v>0.73899999999999999</v>
      </c>
    </row>
    <row r="18" spans="1:260" x14ac:dyDescent="0.2">
      <c r="A18" t="s">
        <v>17</v>
      </c>
      <c r="B18" t="s">
        <v>294</v>
      </c>
      <c r="C18">
        <v>22</v>
      </c>
      <c r="D18">
        <v>40</v>
      </c>
      <c r="E18">
        <v>24.981999999999999</v>
      </c>
      <c r="F18">
        <v>79.513999999999996</v>
      </c>
      <c r="G18">
        <v>203.45</v>
      </c>
      <c r="H18">
        <v>1599.5</v>
      </c>
      <c r="I18">
        <v>1437.318</v>
      </c>
      <c r="J18">
        <v>15.135999999999999</v>
      </c>
      <c r="K18">
        <v>52.783999999999999</v>
      </c>
      <c r="L18">
        <v>215.273</v>
      </c>
      <c r="M18">
        <v>110.636</v>
      </c>
      <c r="N18">
        <v>325.90899999999999</v>
      </c>
      <c r="O18">
        <v>68.424000000000007</v>
      </c>
      <c r="P18">
        <v>63.470999999999997</v>
      </c>
      <c r="Q18">
        <v>78.061000000000007</v>
      </c>
      <c r="R18">
        <v>66.052999999999997</v>
      </c>
      <c r="S18">
        <v>5.3070000000000004</v>
      </c>
      <c r="T18">
        <v>55.908999999999999</v>
      </c>
      <c r="U18">
        <v>38.726999999999997</v>
      </c>
      <c r="V18">
        <v>75.265000000000001</v>
      </c>
      <c r="W18">
        <v>6018.6360000000004</v>
      </c>
      <c r="X18">
        <v>18.466999999999999</v>
      </c>
      <c r="Y18">
        <v>62.954999999999998</v>
      </c>
      <c r="Z18">
        <v>5.1769999999999996</v>
      </c>
      <c r="AA18">
        <v>72.954999999999998</v>
      </c>
      <c r="AB18">
        <v>4.4669999999999996</v>
      </c>
      <c r="AC18">
        <v>-0.86</v>
      </c>
      <c r="AD18">
        <v>-0.72399999999999998</v>
      </c>
      <c r="AE18">
        <v>142.59100000000001</v>
      </c>
      <c r="AF18">
        <v>177.864</v>
      </c>
      <c r="AG18">
        <v>320.45499999999998</v>
      </c>
      <c r="AH18">
        <v>44.496000000000002</v>
      </c>
      <c r="AI18">
        <v>70.682000000000002</v>
      </c>
      <c r="AJ18">
        <v>94.590999999999994</v>
      </c>
      <c r="AK18">
        <v>19.181999999999999</v>
      </c>
      <c r="AL18">
        <v>29.227</v>
      </c>
      <c r="AM18">
        <v>65.364000000000004</v>
      </c>
      <c r="AN18">
        <v>90.182000000000002</v>
      </c>
      <c r="AO18">
        <v>65.545000000000002</v>
      </c>
      <c r="AP18">
        <v>13.227</v>
      </c>
      <c r="AQ18">
        <v>24.908999999999999</v>
      </c>
      <c r="AR18">
        <v>82.954999999999998</v>
      </c>
      <c r="AS18">
        <v>12.682</v>
      </c>
      <c r="AT18">
        <v>26.5</v>
      </c>
      <c r="AU18">
        <v>39.182000000000002</v>
      </c>
      <c r="AV18">
        <v>43.636000000000003</v>
      </c>
      <c r="AW18">
        <v>76.875</v>
      </c>
      <c r="AX18">
        <v>83.364000000000004</v>
      </c>
      <c r="AY18">
        <v>9.5909999999999993</v>
      </c>
      <c r="AZ18">
        <v>11.273</v>
      </c>
      <c r="BA18">
        <v>20.163</v>
      </c>
      <c r="BB18">
        <v>14.455</v>
      </c>
      <c r="BC18">
        <v>6.9550000000000001</v>
      </c>
      <c r="BD18">
        <v>28</v>
      </c>
      <c r="BE18">
        <v>7.6820000000000004</v>
      </c>
      <c r="BF18">
        <v>12.318</v>
      </c>
      <c r="BG18">
        <v>11.135999999999999</v>
      </c>
      <c r="BH18">
        <v>2.3639999999999999</v>
      </c>
      <c r="BI18">
        <v>25.818000000000001</v>
      </c>
      <c r="BJ18">
        <v>8.2270000000000003</v>
      </c>
      <c r="BK18">
        <v>47.710999999999999</v>
      </c>
      <c r="BL18">
        <v>22.033000000000001</v>
      </c>
      <c r="BM18">
        <v>41.951000000000001</v>
      </c>
      <c r="BN18">
        <v>46.179000000000002</v>
      </c>
      <c r="BO18">
        <v>22.954999999999998</v>
      </c>
      <c r="BP18">
        <v>15.273</v>
      </c>
      <c r="BQ18">
        <v>23.81</v>
      </c>
      <c r="BR18">
        <v>86.126999999999995</v>
      </c>
      <c r="BS18">
        <v>-3.4449999999999998</v>
      </c>
      <c r="BT18">
        <v>3.3359999999999999</v>
      </c>
      <c r="BU18">
        <v>-0.13300000000000001</v>
      </c>
      <c r="BV18">
        <v>3.6680000000000001</v>
      </c>
      <c r="BW18">
        <v>-0.184</v>
      </c>
      <c r="BX18">
        <v>2.9820000000000002</v>
      </c>
      <c r="BY18">
        <v>-0.08</v>
      </c>
      <c r="BZ18">
        <v>2.2730000000000001</v>
      </c>
      <c r="CA18">
        <v>31.818000000000001</v>
      </c>
      <c r="CB18">
        <v>50.954999999999998</v>
      </c>
      <c r="CC18">
        <v>29.864000000000001</v>
      </c>
      <c r="CD18">
        <v>43.226999999999997</v>
      </c>
      <c r="CE18">
        <v>11.955</v>
      </c>
      <c r="CF18">
        <v>19.347000000000001</v>
      </c>
      <c r="CG18">
        <v>21.577999999999999</v>
      </c>
      <c r="CH18">
        <v>7.3090000000000002</v>
      </c>
      <c r="CI18">
        <v>29.834</v>
      </c>
      <c r="CJ18">
        <v>11.103999999999999</v>
      </c>
      <c r="CK18">
        <v>15.773</v>
      </c>
      <c r="CL18">
        <v>25.937000000000001</v>
      </c>
      <c r="CM18">
        <v>59.317999999999998</v>
      </c>
      <c r="CN18">
        <v>11.227</v>
      </c>
      <c r="CO18">
        <v>301.63600000000002</v>
      </c>
      <c r="CP18">
        <v>139.90899999999999</v>
      </c>
      <c r="CQ18">
        <v>37.545000000000002</v>
      </c>
      <c r="CR18">
        <v>92.954999999999998</v>
      </c>
      <c r="CS18">
        <v>42.863999999999997</v>
      </c>
      <c r="CT18">
        <v>46.112000000000002</v>
      </c>
      <c r="CU18">
        <v>14.545</v>
      </c>
      <c r="CV18">
        <v>33.933999999999997</v>
      </c>
      <c r="CW18">
        <v>3.3639999999999999</v>
      </c>
      <c r="CX18">
        <v>20.454999999999998</v>
      </c>
      <c r="CY18">
        <v>21.045000000000002</v>
      </c>
      <c r="CZ18">
        <v>-0.59099999999999997</v>
      </c>
      <c r="DA18">
        <v>11.273</v>
      </c>
      <c r="DB18">
        <v>80.242000000000004</v>
      </c>
      <c r="DC18">
        <v>6.1820000000000004</v>
      </c>
      <c r="DD18">
        <v>54</v>
      </c>
      <c r="DE18">
        <v>70.590999999999994</v>
      </c>
      <c r="DF18">
        <v>203.905</v>
      </c>
      <c r="DG18">
        <v>1701.136</v>
      </c>
      <c r="DH18">
        <v>1540.682</v>
      </c>
      <c r="DI18">
        <v>14.864000000000001</v>
      </c>
      <c r="DJ18">
        <v>219.864</v>
      </c>
      <c r="DK18">
        <v>145.636</v>
      </c>
      <c r="DL18">
        <v>365.5</v>
      </c>
      <c r="DM18">
        <v>72.628</v>
      </c>
      <c r="DN18">
        <v>65.370999999999995</v>
      </c>
      <c r="DO18">
        <v>83.582999999999998</v>
      </c>
      <c r="DP18">
        <v>6.1619999999999999</v>
      </c>
      <c r="DQ18">
        <v>51.454999999999998</v>
      </c>
      <c r="DR18">
        <v>42.817999999999998</v>
      </c>
      <c r="DS18">
        <v>76.584999999999994</v>
      </c>
      <c r="DT18">
        <v>6035.7269999999999</v>
      </c>
      <c r="DU18">
        <v>16.513999999999999</v>
      </c>
      <c r="DV18">
        <v>63.682000000000002</v>
      </c>
      <c r="DW18">
        <v>5.7389999999999999</v>
      </c>
      <c r="DX18">
        <v>70.454999999999998</v>
      </c>
      <c r="DY18">
        <v>5.1879999999999997</v>
      </c>
      <c r="DZ18">
        <v>-4.4999999999999998E-2</v>
      </c>
      <c r="EA18">
        <v>-1.4359999999999999</v>
      </c>
      <c r="EB18">
        <v>139.45500000000001</v>
      </c>
      <c r="EC18">
        <v>218.136</v>
      </c>
      <c r="ED18">
        <v>357.59100000000001</v>
      </c>
      <c r="EE18">
        <v>38.997999999999998</v>
      </c>
      <c r="EF18">
        <v>73.045000000000002</v>
      </c>
      <c r="EG18">
        <v>95.272999999999996</v>
      </c>
      <c r="EH18">
        <v>16.454999999999998</v>
      </c>
      <c r="EI18">
        <v>31.273</v>
      </c>
      <c r="EJ18">
        <v>64</v>
      </c>
      <c r="EK18">
        <v>92.045000000000002</v>
      </c>
      <c r="EL18">
        <v>65.364000000000004</v>
      </c>
      <c r="EM18">
        <v>8.3640000000000008</v>
      </c>
      <c r="EN18">
        <v>26.227</v>
      </c>
      <c r="EO18">
        <v>118.045</v>
      </c>
      <c r="EP18">
        <v>11.545</v>
      </c>
      <c r="EQ18">
        <v>25.635999999999999</v>
      </c>
      <c r="ER18">
        <v>37.182000000000002</v>
      </c>
      <c r="ES18">
        <v>39.317999999999998</v>
      </c>
      <c r="ET18">
        <v>78.382000000000005</v>
      </c>
      <c r="EU18">
        <v>90.545000000000002</v>
      </c>
      <c r="EV18">
        <v>10.5</v>
      </c>
      <c r="EW18">
        <v>11.227</v>
      </c>
      <c r="EX18">
        <v>21.82</v>
      </c>
      <c r="EY18">
        <v>15.773</v>
      </c>
      <c r="EZ18">
        <v>7.5449999999999999</v>
      </c>
      <c r="FA18">
        <v>11.864000000000001</v>
      </c>
      <c r="FB18">
        <v>11.545</v>
      </c>
      <c r="FC18">
        <v>2.2730000000000001</v>
      </c>
      <c r="FD18">
        <v>25.681999999999999</v>
      </c>
      <c r="FE18">
        <v>8.1820000000000004</v>
      </c>
      <c r="FF18">
        <v>46.195</v>
      </c>
      <c r="FG18">
        <v>23.056999999999999</v>
      </c>
      <c r="FH18">
        <v>45.494999999999997</v>
      </c>
      <c r="FI18">
        <v>49.911999999999999</v>
      </c>
      <c r="FJ18">
        <v>23.091000000000001</v>
      </c>
      <c r="FK18">
        <v>84.031999999999996</v>
      </c>
      <c r="FL18">
        <v>-3.577</v>
      </c>
      <c r="FM18">
        <v>3.2719999999999998</v>
      </c>
      <c r="FN18">
        <v>-0.13900000000000001</v>
      </c>
      <c r="FO18">
        <v>3.552</v>
      </c>
      <c r="FP18">
        <v>-0.24</v>
      </c>
      <c r="FQ18">
        <v>2.9809999999999999</v>
      </c>
      <c r="FR18">
        <v>-3.5000000000000003E-2</v>
      </c>
      <c r="FS18">
        <v>3.2269999999999999</v>
      </c>
      <c r="FT18">
        <v>31.318000000000001</v>
      </c>
      <c r="FU18">
        <v>48.182000000000002</v>
      </c>
      <c r="FV18">
        <v>29</v>
      </c>
      <c r="FW18">
        <v>43</v>
      </c>
      <c r="FX18">
        <v>10.727</v>
      </c>
      <c r="FY18">
        <v>19.507999999999999</v>
      </c>
      <c r="FZ18">
        <v>20.994</v>
      </c>
      <c r="GA18">
        <v>8.8409999999999993</v>
      </c>
      <c r="GB18">
        <v>27.689</v>
      </c>
      <c r="GC18">
        <v>11.029</v>
      </c>
      <c r="GD18">
        <v>61.408999999999999</v>
      </c>
      <c r="GE18">
        <v>9.5909999999999993</v>
      </c>
      <c r="GF18">
        <v>269.36399999999998</v>
      </c>
      <c r="GG18">
        <v>136.636</v>
      </c>
      <c r="GH18">
        <v>34.863999999999997</v>
      </c>
      <c r="GI18">
        <v>32.273000000000003</v>
      </c>
      <c r="GJ18">
        <v>34.770000000000003</v>
      </c>
      <c r="GK18">
        <v>9.5</v>
      </c>
      <c r="GL18">
        <v>29.437000000000001</v>
      </c>
      <c r="GM18">
        <v>1.909</v>
      </c>
      <c r="GN18">
        <v>10.955</v>
      </c>
      <c r="GO18">
        <v>89.626999999999995</v>
      </c>
      <c r="GP18">
        <v>6.5</v>
      </c>
      <c r="GQ18">
        <v>51.317999999999998</v>
      </c>
      <c r="GR18">
        <v>72.227000000000004</v>
      </c>
      <c r="GS18">
        <v>-0.45500000000000002</v>
      </c>
      <c r="GT18">
        <v>-101.636</v>
      </c>
      <c r="GU18">
        <v>-103.364</v>
      </c>
      <c r="GV18">
        <v>0.27300000000000002</v>
      </c>
      <c r="GW18">
        <v>-4.5910000000000002</v>
      </c>
      <c r="GX18">
        <v>-35</v>
      </c>
      <c r="GY18">
        <v>-39.591000000000001</v>
      </c>
      <c r="GZ18">
        <v>4.4550000000000001</v>
      </c>
      <c r="HA18">
        <v>-17.091000000000001</v>
      </c>
      <c r="HB18">
        <v>-0.72699999999999998</v>
      </c>
      <c r="HC18">
        <v>2.5</v>
      </c>
      <c r="HD18">
        <v>-0.81499999999999995</v>
      </c>
      <c r="HE18">
        <v>0.71199999999999997</v>
      </c>
      <c r="HF18">
        <v>3.1360000000000001</v>
      </c>
      <c r="HG18">
        <v>-40.273000000000003</v>
      </c>
      <c r="HH18">
        <v>-37.136000000000003</v>
      </c>
      <c r="HI18">
        <v>-2.3639999999999999</v>
      </c>
      <c r="HJ18">
        <v>-0.68200000000000005</v>
      </c>
      <c r="HK18">
        <v>2.7269999999999999</v>
      </c>
      <c r="HL18">
        <v>-2.0449999999999999</v>
      </c>
      <c r="HM18">
        <v>1.3640000000000001</v>
      </c>
      <c r="HN18">
        <v>-1.8640000000000001</v>
      </c>
      <c r="HO18">
        <v>0.182</v>
      </c>
      <c r="HP18">
        <v>4.8639999999999999</v>
      </c>
      <c r="HQ18">
        <v>-1.3180000000000001</v>
      </c>
      <c r="HR18">
        <v>-35.091000000000001</v>
      </c>
      <c r="HS18">
        <v>1.1359999999999999</v>
      </c>
      <c r="HT18">
        <v>0.86399999999999999</v>
      </c>
      <c r="HU18">
        <v>2</v>
      </c>
      <c r="HV18">
        <v>4.3179999999999996</v>
      </c>
      <c r="HW18">
        <v>-7.1820000000000004</v>
      </c>
      <c r="HX18">
        <v>-0.90900000000000003</v>
      </c>
      <c r="HY18">
        <v>4.4999999999999998E-2</v>
      </c>
      <c r="HZ18">
        <v>-1.3180000000000001</v>
      </c>
      <c r="IA18">
        <v>-0.59099999999999997</v>
      </c>
      <c r="IB18">
        <v>0.45500000000000002</v>
      </c>
      <c r="IC18">
        <v>-0.40899999999999997</v>
      </c>
      <c r="ID18">
        <v>0.13600000000000001</v>
      </c>
      <c r="IE18">
        <v>4.4999999999999998E-2</v>
      </c>
      <c r="IF18">
        <v>-0.13600000000000001</v>
      </c>
      <c r="IG18">
        <v>2.0950000000000002</v>
      </c>
      <c r="IH18">
        <v>0.13200000000000001</v>
      </c>
      <c r="II18">
        <v>6.4000000000000001E-2</v>
      </c>
      <c r="IJ18">
        <v>-0.95499999999999996</v>
      </c>
      <c r="IK18">
        <v>0.5</v>
      </c>
      <c r="IL18">
        <v>2.7730000000000001</v>
      </c>
      <c r="IM18">
        <v>0.86399999999999999</v>
      </c>
      <c r="IN18">
        <v>0.22700000000000001</v>
      </c>
      <c r="IO18">
        <v>1.2270000000000001</v>
      </c>
      <c r="IP18">
        <v>-2.0910000000000002</v>
      </c>
      <c r="IQ18">
        <v>1.6359999999999999</v>
      </c>
      <c r="IR18">
        <v>32.273000000000003</v>
      </c>
      <c r="IS18">
        <v>3.2730000000000001</v>
      </c>
      <c r="IT18">
        <v>2.6819999999999999</v>
      </c>
      <c r="IU18">
        <v>10.590999999999999</v>
      </c>
      <c r="IV18">
        <v>5.0449999999999999</v>
      </c>
      <c r="IW18">
        <v>1.4550000000000001</v>
      </c>
      <c r="IX18">
        <v>-0.318</v>
      </c>
      <c r="IY18">
        <v>2.6819999999999999</v>
      </c>
      <c r="IZ18">
        <v>-1.6359999999999999</v>
      </c>
    </row>
    <row r="19" spans="1:260" x14ac:dyDescent="0.2">
      <c r="A19" t="s">
        <v>18</v>
      </c>
      <c r="B19" t="s">
        <v>295</v>
      </c>
      <c r="C19">
        <v>22</v>
      </c>
      <c r="D19">
        <v>47</v>
      </c>
      <c r="E19">
        <v>26.102</v>
      </c>
      <c r="F19">
        <v>104.24299999999999</v>
      </c>
      <c r="G19">
        <v>170.673</v>
      </c>
      <c r="H19">
        <v>1531.7270000000001</v>
      </c>
      <c r="I19">
        <v>1458.5450000000001</v>
      </c>
      <c r="J19">
        <v>7.0910000000000002</v>
      </c>
      <c r="K19">
        <v>42.683</v>
      </c>
      <c r="L19">
        <v>209.773</v>
      </c>
      <c r="M19">
        <v>123.273</v>
      </c>
      <c r="N19">
        <v>333.04500000000002</v>
      </c>
      <c r="O19">
        <v>73.412999999999997</v>
      </c>
      <c r="P19">
        <v>68.039000000000001</v>
      </c>
      <c r="Q19">
        <v>82.558999999999997</v>
      </c>
      <c r="R19">
        <v>62.985999999999997</v>
      </c>
      <c r="S19">
        <v>5.7560000000000002</v>
      </c>
      <c r="T19">
        <v>40.636000000000003</v>
      </c>
      <c r="U19">
        <v>41.317999999999998</v>
      </c>
      <c r="V19">
        <v>70.683999999999997</v>
      </c>
      <c r="W19">
        <v>5111.7730000000001</v>
      </c>
      <c r="X19">
        <v>15.349</v>
      </c>
      <c r="Y19">
        <v>55.545000000000002</v>
      </c>
      <c r="Z19">
        <v>5.9960000000000004</v>
      </c>
      <c r="AA19">
        <v>68.135999999999996</v>
      </c>
      <c r="AB19">
        <v>4.8879999999999999</v>
      </c>
      <c r="AC19">
        <v>-4.0869999999999997</v>
      </c>
      <c r="AD19">
        <v>-2.7280000000000002</v>
      </c>
      <c r="AE19">
        <v>121.773</v>
      </c>
      <c r="AF19">
        <v>205.68199999999999</v>
      </c>
      <c r="AG19">
        <v>327.45499999999998</v>
      </c>
      <c r="AH19">
        <v>37.188000000000002</v>
      </c>
      <c r="AI19">
        <v>64.135999999999996</v>
      </c>
      <c r="AJ19">
        <v>81.182000000000002</v>
      </c>
      <c r="AK19">
        <v>11.545</v>
      </c>
      <c r="AL19">
        <v>24.364000000000001</v>
      </c>
      <c r="AM19">
        <v>56.817999999999998</v>
      </c>
      <c r="AN19">
        <v>77.590999999999994</v>
      </c>
      <c r="AO19">
        <v>52.5</v>
      </c>
      <c r="AP19">
        <v>6.3639999999999999</v>
      </c>
      <c r="AQ19">
        <v>19.318000000000001</v>
      </c>
      <c r="AR19">
        <v>99.090999999999994</v>
      </c>
      <c r="AS19">
        <v>11.682</v>
      </c>
      <c r="AT19">
        <v>22.318000000000001</v>
      </c>
      <c r="AU19">
        <v>34</v>
      </c>
      <c r="AV19">
        <v>34.863999999999997</v>
      </c>
      <c r="AW19">
        <v>77.052999999999997</v>
      </c>
      <c r="AX19">
        <v>98.182000000000002</v>
      </c>
      <c r="AY19">
        <v>9.7270000000000003</v>
      </c>
      <c r="AZ19">
        <v>9</v>
      </c>
      <c r="BA19">
        <v>22.148</v>
      </c>
      <c r="BB19">
        <v>16.227</v>
      </c>
      <c r="BC19">
        <v>6.3179999999999996</v>
      </c>
      <c r="BD19">
        <v>34</v>
      </c>
      <c r="BE19">
        <v>6.0910000000000002</v>
      </c>
      <c r="BF19">
        <v>9.6359999999999992</v>
      </c>
      <c r="BG19">
        <v>7.1360000000000001</v>
      </c>
      <c r="BH19">
        <v>1.6359999999999999</v>
      </c>
      <c r="BI19">
        <v>18</v>
      </c>
      <c r="BJ19">
        <v>6.5</v>
      </c>
      <c r="BK19">
        <v>53.534999999999997</v>
      </c>
      <c r="BL19">
        <v>23.713999999999999</v>
      </c>
      <c r="BM19">
        <v>41.274999999999999</v>
      </c>
      <c r="BN19">
        <v>44.295000000000002</v>
      </c>
      <c r="BO19">
        <v>16.454999999999998</v>
      </c>
      <c r="BP19">
        <v>12.818</v>
      </c>
      <c r="BQ19">
        <v>23.404</v>
      </c>
      <c r="BR19">
        <v>58.707999999999998</v>
      </c>
      <c r="BS19">
        <v>4.6100000000000003</v>
      </c>
      <c r="BT19">
        <v>3.262</v>
      </c>
      <c r="BU19">
        <v>0.25600000000000001</v>
      </c>
      <c r="BV19">
        <v>3.5329999999999999</v>
      </c>
      <c r="BW19">
        <v>0.39</v>
      </c>
      <c r="BX19">
        <v>2.8780000000000001</v>
      </c>
      <c r="BY19">
        <v>6.7000000000000004E-2</v>
      </c>
      <c r="BZ19">
        <v>3.0910000000000002</v>
      </c>
      <c r="CA19">
        <v>30.273</v>
      </c>
      <c r="CB19">
        <v>31.591000000000001</v>
      </c>
      <c r="CC19">
        <v>20.408999999999999</v>
      </c>
      <c r="CD19">
        <v>29.5</v>
      </c>
      <c r="CE19">
        <v>15.045</v>
      </c>
      <c r="CF19">
        <v>15.323</v>
      </c>
      <c r="CG19">
        <v>12.211</v>
      </c>
      <c r="CH19">
        <v>5.0529999999999999</v>
      </c>
      <c r="CI19">
        <v>20.745999999999999</v>
      </c>
      <c r="CJ19">
        <v>7.1479999999999997</v>
      </c>
      <c r="CK19">
        <v>12.682</v>
      </c>
      <c r="CL19">
        <v>30.108000000000001</v>
      </c>
      <c r="CM19">
        <v>58.726999999999997</v>
      </c>
      <c r="CN19">
        <v>8.4090000000000007</v>
      </c>
      <c r="CO19">
        <v>298.90899999999999</v>
      </c>
      <c r="CP19">
        <v>158.54499999999999</v>
      </c>
      <c r="CQ19">
        <v>30.408999999999999</v>
      </c>
      <c r="CR19">
        <v>90</v>
      </c>
      <c r="CS19">
        <v>29.591000000000001</v>
      </c>
      <c r="CT19">
        <v>32.878999999999998</v>
      </c>
      <c r="CU19">
        <v>7.4550000000000001</v>
      </c>
      <c r="CV19">
        <v>25.192</v>
      </c>
      <c r="CW19">
        <v>2.4550000000000001</v>
      </c>
      <c r="CX19">
        <v>20.045000000000002</v>
      </c>
      <c r="CY19">
        <v>20.091000000000001</v>
      </c>
      <c r="CZ19">
        <v>-4.4999999999999998E-2</v>
      </c>
      <c r="DA19">
        <v>11.727</v>
      </c>
      <c r="DB19">
        <v>78.682000000000002</v>
      </c>
      <c r="DC19">
        <v>3.5449999999999999</v>
      </c>
      <c r="DD19">
        <v>43.091000000000001</v>
      </c>
      <c r="DE19">
        <v>71.227000000000004</v>
      </c>
      <c r="DF19">
        <v>220.85499999999999</v>
      </c>
      <c r="DG19">
        <v>1769.0450000000001</v>
      </c>
      <c r="DH19">
        <v>1585.2729999999999</v>
      </c>
      <c r="DI19">
        <v>22.908999999999999</v>
      </c>
      <c r="DJ19">
        <v>219</v>
      </c>
      <c r="DK19">
        <v>150.364</v>
      </c>
      <c r="DL19">
        <v>369.36399999999998</v>
      </c>
      <c r="DM19">
        <v>73.751000000000005</v>
      </c>
      <c r="DN19">
        <v>67.435000000000002</v>
      </c>
      <c r="DO19">
        <v>82.95</v>
      </c>
      <c r="DP19">
        <v>6.2889999999999997</v>
      </c>
      <c r="DQ19">
        <v>58.454999999999998</v>
      </c>
      <c r="DR19">
        <v>30.318000000000001</v>
      </c>
      <c r="DS19">
        <v>74.608999999999995</v>
      </c>
      <c r="DT19">
        <v>5830.7269999999999</v>
      </c>
      <c r="DU19">
        <v>15.786</v>
      </c>
      <c r="DV19">
        <v>57.091000000000001</v>
      </c>
      <c r="DW19">
        <v>6.47</v>
      </c>
      <c r="DX19">
        <v>63.954999999999998</v>
      </c>
      <c r="DY19">
        <v>5.7750000000000004</v>
      </c>
      <c r="DZ19">
        <v>2.8809999999999998</v>
      </c>
      <c r="EA19">
        <v>2.9359999999999999</v>
      </c>
      <c r="EB19">
        <v>139.45500000000001</v>
      </c>
      <c r="EC19">
        <v>228.81800000000001</v>
      </c>
      <c r="ED19">
        <v>368.27300000000002</v>
      </c>
      <c r="EE19">
        <v>37.866999999999997</v>
      </c>
      <c r="EF19">
        <v>68.5</v>
      </c>
      <c r="EG19">
        <v>91.864000000000004</v>
      </c>
      <c r="EH19">
        <v>18.135999999999999</v>
      </c>
      <c r="EI19">
        <v>31.181999999999999</v>
      </c>
      <c r="EJ19">
        <v>60.636000000000003</v>
      </c>
      <c r="EK19">
        <v>87.727000000000004</v>
      </c>
      <c r="EL19">
        <v>62.363999999999997</v>
      </c>
      <c r="EM19">
        <v>11.318</v>
      </c>
      <c r="EN19">
        <v>25.045000000000002</v>
      </c>
      <c r="EO19">
        <v>121.40900000000001</v>
      </c>
      <c r="EP19">
        <v>14</v>
      </c>
      <c r="EQ19">
        <v>24.864000000000001</v>
      </c>
      <c r="ER19">
        <v>38.863999999999997</v>
      </c>
      <c r="ES19">
        <v>43.773000000000003</v>
      </c>
      <c r="ET19">
        <v>77.465999999999994</v>
      </c>
      <c r="EU19">
        <v>95.635999999999996</v>
      </c>
      <c r="EV19">
        <v>10.182</v>
      </c>
      <c r="EW19">
        <v>14.455</v>
      </c>
      <c r="EX19">
        <v>24.728000000000002</v>
      </c>
      <c r="EY19">
        <v>14.909000000000001</v>
      </c>
      <c r="EZ19">
        <v>7.1820000000000004</v>
      </c>
      <c r="FA19">
        <v>16.135999999999999</v>
      </c>
      <c r="FB19">
        <v>11.773</v>
      </c>
      <c r="FC19">
        <v>2.4550000000000001</v>
      </c>
      <c r="FD19">
        <v>30.5</v>
      </c>
      <c r="FE19">
        <v>11</v>
      </c>
      <c r="FF19">
        <v>52.905999999999999</v>
      </c>
      <c r="FG19">
        <v>27.605</v>
      </c>
      <c r="FH19">
        <v>47.744999999999997</v>
      </c>
      <c r="FI19">
        <v>52.177</v>
      </c>
      <c r="FJ19">
        <v>27.454999999999998</v>
      </c>
      <c r="FK19">
        <v>100.825</v>
      </c>
      <c r="FL19">
        <v>5.3109999999999999</v>
      </c>
      <c r="FM19">
        <v>3.306</v>
      </c>
      <c r="FN19">
        <v>0.17399999999999999</v>
      </c>
      <c r="FO19">
        <v>3.5550000000000002</v>
      </c>
      <c r="FP19">
        <v>9.9000000000000005E-2</v>
      </c>
      <c r="FQ19">
        <v>3.008</v>
      </c>
      <c r="FR19">
        <v>0.26300000000000001</v>
      </c>
      <c r="FS19">
        <v>3.3639999999999999</v>
      </c>
      <c r="FT19">
        <v>39.273000000000003</v>
      </c>
      <c r="FU19">
        <v>65.954999999999998</v>
      </c>
      <c r="FV19">
        <v>36.136000000000003</v>
      </c>
      <c r="FW19">
        <v>56.908999999999999</v>
      </c>
      <c r="FX19">
        <v>15.545</v>
      </c>
      <c r="FY19">
        <v>24.452999999999999</v>
      </c>
      <c r="FZ19">
        <v>26.239000000000001</v>
      </c>
      <c r="GA19">
        <v>10.395</v>
      </c>
      <c r="GB19">
        <v>35.469000000000001</v>
      </c>
      <c r="GC19">
        <v>14.92</v>
      </c>
      <c r="GD19">
        <v>57.863999999999997</v>
      </c>
      <c r="GE19">
        <v>12</v>
      </c>
      <c r="GF19">
        <v>257.63600000000002</v>
      </c>
      <c r="GG19">
        <v>106.5</v>
      </c>
      <c r="GH19">
        <v>31.818000000000001</v>
      </c>
      <c r="GI19">
        <v>42.954999999999998</v>
      </c>
      <c r="GJ19">
        <v>47.631</v>
      </c>
      <c r="GK19">
        <v>12.545</v>
      </c>
      <c r="GL19">
        <v>29.206</v>
      </c>
      <c r="GM19">
        <v>3.4089999999999998</v>
      </c>
      <c r="GN19">
        <v>7</v>
      </c>
      <c r="GO19">
        <v>82.468000000000004</v>
      </c>
      <c r="GP19">
        <v>6.0449999999999999</v>
      </c>
      <c r="GQ19">
        <v>46.591000000000001</v>
      </c>
      <c r="GR19">
        <v>71.909000000000006</v>
      </c>
      <c r="GS19">
        <v>-50.182000000000002</v>
      </c>
      <c r="GT19">
        <v>-237.31800000000001</v>
      </c>
      <c r="GU19">
        <v>-126.727</v>
      </c>
      <c r="GV19">
        <v>-15.818</v>
      </c>
      <c r="GW19">
        <v>-9.2270000000000003</v>
      </c>
      <c r="GX19">
        <v>-27.091000000000001</v>
      </c>
      <c r="GY19">
        <v>-36.317999999999998</v>
      </c>
      <c r="GZ19">
        <v>-17.818000000000001</v>
      </c>
      <c r="HA19">
        <v>-718.95500000000004</v>
      </c>
      <c r="HB19">
        <v>-1.5449999999999999</v>
      </c>
      <c r="HC19">
        <v>4.1820000000000004</v>
      </c>
      <c r="HD19">
        <v>-6.968</v>
      </c>
      <c r="HE19">
        <v>-5.6639999999999997</v>
      </c>
      <c r="HF19">
        <v>-17.681999999999999</v>
      </c>
      <c r="HG19">
        <v>-23.135999999999999</v>
      </c>
      <c r="HH19">
        <v>-40.817999999999998</v>
      </c>
      <c r="HI19">
        <v>-4.3639999999999999</v>
      </c>
      <c r="HJ19">
        <v>-10.682</v>
      </c>
      <c r="HK19">
        <v>-6.5910000000000002</v>
      </c>
      <c r="HL19">
        <v>-6.8179999999999996</v>
      </c>
      <c r="HM19">
        <v>-3.8180000000000001</v>
      </c>
      <c r="HN19">
        <v>-10.135999999999999</v>
      </c>
      <c r="HO19">
        <v>-9.8640000000000008</v>
      </c>
      <c r="HP19">
        <v>-4.9550000000000001</v>
      </c>
      <c r="HQ19">
        <v>-5.7270000000000003</v>
      </c>
      <c r="HR19">
        <v>-22.318000000000001</v>
      </c>
      <c r="HS19">
        <v>-2.3180000000000001</v>
      </c>
      <c r="HT19">
        <v>-2.5449999999999999</v>
      </c>
      <c r="HU19">
        <v>-4.8639999999999999</v>
      </c>
      <c r="HV19">
        <v>-8.9090000000000007</v>
      </c>
      <c r="HW19">
        <v>2.5449999999999999</v>
      </c>
      <c r="HX19">
        <v>-0.45500000000000002</v>
      </c>
      <c r="HY19">
        <v>-5.4550000000000001</v>
      </c>
      <c r="HZ19">
        <v>1.3180000000000001</v>
      </c>
      <c r="IA19">
        <v>-0.86399999999999999</v>
      </c>
      <c r="IB19">
        <v>-6.5</v>
      </c>
      <c r="IC19">
        <v>-4.6360000000000001</v>
      </c>
      <c r="ID19">
        <v>-12.5</v>
      </c>
      <c r="IE19">
        <v>-4.5</v>
      </c>
      <c r="IF19">
        <v>-11</v>
      </c>
      <c r="IG19">
        <v>-42.116999999999997</v>
      </c>
      <c r="IH19">
        <v>-0.70199999999999996</v>
      </c>
      <c r="II19">
        <v>-4.3999999999999997E-2</v>
      </c>
      <c r="IJ19">
        <v>-0.27300000000000002</v>
      </c>
      <c r="IK19">
        <v>-9</v>
      </c>
      <c r="IL19">
        <v>-34.363999999999997</v>
      </c>
      <c r="IM19">
        <v>-15.727</v>
      </c>
      <c r="IN19">
        <v>-27.408999999999999</v>
      </c>
      <c r="IO19">
        <v>-0.5</v>
      </c>
      <c r="IP19">
        <v>0.86399999999999999</v>
      </c>
      <c r="IQ19">
        <v>-3.5910000000000002</v>
      </c>
      <c r="IR19">
        <v>41.273000000000003</v>
      </c>
      <c r="IS19">
        <v>52.045000000000002</v>
      </c>
      <c r="IT19">
        <v>-1.409</v>
      </c>
      <c r="IU19">
        <v>-13.364000000000001</v>
      </c>
      <c r="IV19">
        <v>-5.0910000000000002</v>
      </c>
      <c r="IW19">
        <v>-0.95499999999999996</v>
      </c>
      <c r="IX19">
        <v>-2.5</v>
      </c>
      <c r="IY19">
        <v>-3.5</v>
      </c>
      <c r="IZ19">
        <v>-0.68200000000000005</v>
      </c>
    </row>
    <row r="20" spans="1:260" x14ac:dyDescent="0.2">
      <c r="A20" t="s">
        <v>296</v>
      </c>
      <c r="B20" t="s">
        <v>297</v>
      </c>
      <c r="C20">
        <v>207</v>
      </c>
      <c r="D20">
        <v>38</v>
      </c>
      <c r="E20">
        <v>25.510999999999999</v>
      </c>
      <c r="F20">
        <v>95.271000000000001</v>
      </c>
      <c r="G20">
        <v>202.22300000000001</v>
      </c>
      <c r="H20">
        <v>1649.7270000000001</v>
      </c>
      <c r="I20">
        <v>1519.336</v>
      </c>
      <c r="J20">
        <v>15.036</v>
      </c>
      <c r="K20">
        <v>50</v>
      </c>
      <c r="L20">
        <v>216.04300000000001</v>
      </c>
      <c r="M20">
        <v>143.07499999999999</v>
      </c>
      <c r="N20">
        <v>359.11799999999999</v>
      </c>
      <c r="O20">
        <v>72.852000000000004</v>
      </c>
      <c r="P20">
        <v>66.486000000000004</v>
      </c>
      <c r="Q20">
        <v>82.463999999999999</v>
      </c>
      <c r="R20">
        <v>60.158999999999999</v>
      </c>
      <c r="S20">
        <v>6.157</v>
      </c>
      <c r="T20">
        <v>52.444000000000003</v>
      </c>
      <c r="U20">
        <v>39.575000000000003</v>
      </c>
      <c r="V20">
        <v>75.460999999999999</v>
      </c>
      <c r="W20">
        <v>5814.473</v>
      </c>
      <c r="X20">
        <v>16.190999999999999</v>
      </c>
      <c r="Y20">
        <v>60.265999999999998</v>
      </c>
      <c r="Z20">
        <v>5.9589999999999996</v>
      </c>
      <c r="AA20">
        <v>68.948999999999998</v>
      </c>
      <c r="AB20">
        <v>5.2080000000000002</v>
      </c>
      <c r="AC20">
        <v>-0.49399999999999999</v>
      </c>
      <c r="AD20">
        <v>-0.44600000000000001</v>
      </c>
      <c r="AE20">
        <v>136.94200000000001</v>
      </c>
      <c r="AF20">
        <v>216.27099999999999</v>
      </c>
      <c r="AG20">
        <v>353.21300000000002</v>
      </c>
      <c r="AH20">
        <v>38.770000000000003</v>
      </c>
      <c r="AI20">
        <v>69.159000000000006</v>
      </c>
      <c r="AJ20">
        <v>91.424999999999997</v>
      </c>
      <c r="AK20">
        <v>15.804</v>
      </c>
      <c r="AL20">
        <v>29.254000000000001</v>
      </c>
      <c r="AM20">
        <v>62.161999999999999</v>
      </c>
      <c r="AN20">
        <v>88.180999999999997</v>
      </c>
      <c r="AO20">
        <v>61.914999999999999</v>
      </c>
      <c r="AP20">
        <v>9.8330000000000002</v>
      </c>
      <c r="AQ20">
        <v>24.329000000000001</v>
      </c>
      <c r="AR20">
        <v>114.495</v>
      </c>
      <c r="AS20">
        <v>12.215</v>
      </c>
      <c r="AT20">
        <v>24.533999999999999</v>
      </c>
      <c r="AU20">
        <v>36.749000000000002</v>
      </c>
      <c r="AV20">
        <v>39.884</v>
      </c>
      <c r="AW20">
        <v>76.459999999999994</v>
      </c>
      <c r="AX20">
        <v>91.733999999999995</v>
      </c>
      <c r="AY20">
        <v>10.65</v>
      </c>
      <c r="AZ20">
        <v>11.074999999999999</v>
      </c>
      <c r="BA20">
        <v>21.117000000000001</v>
      </c>
      <c r="BB20">
        <v>15.539</v>
      </c>
      <c r="BC20">
        <v>7.2779999999999996</v>
      </c>
      <c r="BD20">
        <v>28.611000000000001</v>
      </c>
      <c r="BE20">
        <v>7.4589999999999996</v>
      </c>
      <c r="BF20">
        <v>12.085000000000001</v>
      </c>
      <c r="BG20">
        <v>10.574999999999999</v>
      </c>
      <c r="BH20">
        <v>2.1520000000000001</v>
      </c>
      <c r="BI20">
        <v>24.756</v>
      </c>
      <c r="BJ20">
        <v>8.1669999999999998</v>
      </c>
      <c r="BK20">
        <v>48.814999999999998</v>
      </c>
      <c r="BL20">
        <v>23.042999999999999</v>
      </c>
      <c r="BM20">
        <v>43.207000000000001</v>
      </c>
      <c r="BN20">
        <v>47.204000000000001</v>
      </c>
      <c r="BO20">
        <v>22.402999999999999</v>
      </c>
      <c r="BP20">
        <v>15.3</v>
      </c>
      <c r="BQ20">
        <v>26.76</v>
      </c>
      <c r="BR20">
        <v>80.350999999999999</v>
      </c>
      <c r="BS20">
        <v>0.56499999999999995</v>
      </c>
      <c r="BT20">
        <v>3.2450000000000001</v>
      </c>
      <c r="BU20">
        <v>2.3E-2</v>
      </c>
      <c r="BV20">
        <v>3.5209999999999999</v>
      </c>
      <c r="BW20">
        <v>1.4E-2</v>
      </c>
      <c r="BX20">
        <v>2.9260000000000002</v>
      </c>
      <c r="BY20">
        <v>3.3000000000000002E-2</v>
      </c>
      <c r="BZ20">
        <v>3.1909999999999998</v>
      </c>
      <c r="CA20">
        <v>31.928000000000001</v>
      </c>
      <c r="CB20">
        <v>47.963999999999999</v>
      </c>
      <c r="CC20">
        <v>30.449000000000002</v>
      </c>
      <c r="CD20">
        <v>41.161999999999999</v>
      </c>
      <c r="CE20">
        <v>11.471</v>
      </c>
      <c r="CF20">
        <v>19.651</v>
      </c>
      <c r="CG20">
        <v>21.288</v>
      </c>
      <c r="CH20">
        <v>8.5879999999999992</v>
      </c>
      <c r="CI20">
        <v>29.843</v>
      </c>
      <c r="CJ20">
        <v>11.577</v>
      </c>
      <c r="CK20">
        <v>15.3</v>
      </c>
      <c r="CL20">
        <v>26.76</v>
      </c>
      <c r="CM20">
        <v>58.329000000000001</v>
      </c>
      <c r="CN20">
        <v>10.343</v>
      </c>
      <c r="CO20">
        <v>290.947</v>
      </c>
      <c r="CP20">
        <v>137.64500000000001</v>
      </c>
      <c r="CQ20">
        <v>33.728999999999999</v>
      </c>
      <c r="CR20">
        <v>89.728999999999999</v>
      </c>
      <c r="CS20">
        <v>35.831000000000003</v>
      </c>
      <c r="CT20">
        <v>39.932000000000002</v>
      </c>
      <c r="CU20">
        <v>10.840999999999999</v>
      </c>
      <c r="CV20">
        <v>30.254999999999999</v>
      </c>
      <c r="CW20">
        <v>2.7370000000000001</v>
      </c>
      <c r="CX20">
        <v>20.198</v>
      </c>
      <c r="CY20">
        <v>20.198</v>
      </c>
      <c r="CZ20">
        <v>0</v>
      </c>
      <c r="DA20">
        <v>10.384</v>
      </c>
      <c r="DB20">
        <v>85.415000000000006</v>
      </c>
      <c r="DC20">
        <v>5.3120000000000003</v>
      </c>
      <c r="DD20">
        <v>49.231999999999999</v>
      </c>
      <c r="DE20">
        <v>70.805999999999997</v>
      </c>
      <c r="DF20">
        <v>202.22300000000001</v>
      </c>
      <c r="DG20">
        <v>1649.7270000000001</v>
      </c>
      <c r="DH20">
        <v>1519.336</v>
      </c>
      <c r="DI20">
        <v>15.036</v>
      </c>
      <c r="DJ20">
        <v>216.04300000000001</v>
      </c>
      <c r="DK20">
        <v>143.07499999999999</v>
      </c>
      <c r="DL20">
        <v>359.11799999999999</v>
      </c>
      <c r="DM20">
        <v>72.852000000000004</v>
      </c>
      <c r="DN20">
        <v>66.486000000000004</v>
      </c>
      <c r="DO20">
        <v>82.463999999999999</v>
      </c>
      <c r="DP20">
        <v>6.157</v>
      </c>
      <c r="DQ20">
        <v>52.444000000000003</v>
      </c>
      <c r="DR20">
        <v>39.575000000000003</v>
      </c>
      <c r="DS20">
        <v>75.460999999999999</v>
      </c>
      <c r="DT20">
        <v>5814.473</v>
      </c>
      <c r="DU20">
        <v>16.190999999999999</v>
      </c>
      <c r="DV20">
        <v>60.265999999999998</v>
      </c>
      <c r="DW20">
        <v>5.9589999999999996</v>
      </c>
      <c r="DX20">
        <v>68.948999999999998</v>
      </c>
      <c r="DY20">
        <v>5.2080000000000002</v>
      </c>
      <c r="DZ20">
        <v>-0.49399999999999999</v>
      </c>
      <c r="EA20">
        <v>-0.44600000000000001</v>
      </c>
      <c r="EB20">
        <v>136.94200000000001</v>
      </c>
      <c r="EC20">
        <v>216.27099999999999</v>
      </c>
      <c r="ED20">
        <v>353.21300000000002</v>
      </c>
      <c r="EE20">
        <v>38.770000000000003</v>
      </c>
      <c r="EF20">
        <v>69.159000000000006</v>
      </c>
      <c r="EG20">
        <v>91.424999999999997</v>
      </c>
      <c r="EH20">
        <v>15.804</v>
      </c>
      <c r="EI20">
        <v>29.254000000000001</v>
      </c>
      <c r="EJ20">
        <v>62.161999999999999</v>
      </c>
      <c r="EK20">
        <v>88.180999999999997</v>
      </c>
      <c r="EL20">
        <v>61.914999999999999</v>
      </c>
      <c r="EM20">
        <v>9.8330000000000002</v>
      </c>
      <c r="EN20">
        <v>24.329000000000001</v>
      </c>
      <c r="EO20">
        <v>114.495</v>
      </c>
      <c r="EP20">
        <v>12.215</v>
      </c>
      <c r="EQ20">
        <v>24.533999999999999</v>
      </c>
      <c r="ER20">
        <v>36.749000000000002</v>
      </c>
      <c r="ES20">
        <v>39.884</v>
      </c>
      <c r="ET20">
        <v>76.459999999999994</v>
      </c>
      <c r="EU20">
        <v>91.733999999999995</v>
      </c>
      <c r="EV20">
        <v>10.65</v>
      </c>
      <c r="EW20">
        <v>11.074999999999999</v>
      </c>
      <c r="EX20">
        <v>21.117000000000001</v>
      </c>
      <c r="EY20">
        <v>15.539</v>
      </c>
      <c r="EZ20">
        <v>7.2779999999999996</v>
      </c>
      <c r="FA20">
        <v>12.085000000000001</v>
      </c>
      <c r="FB20">
        <v>10.574999999999999</v>
      </c>
      <c r="FC20">
        <v>2.1520000000000001</v>
      </c>
      <c r="FD20">
        <v>24.756</v>
      </c>
      <c r="FE20">
        <v>8.1669999999999998</v>
      </c>
      <c r="FF20">
        <v>48.814999999999998</v>
      </c>
      <c r="FG20">
        <v>23.042999999999999</v>
      </c>
      <c r="FH20">
        <v>43.207000000000001</v>
      </c>
      <c r="FI20">
        <v>47.204000000000001</v>
      </c>
      <c r="FJ20">
        <v>22.402999999999999</v>
      </c>
      <c r="FK20">
        <v>80.350999999999999</v>
      </c>
      <c r="FL20">
        <v>0.56499999999999995</v>
      </c>
      <c r="FM20">
        <v>3.2450000000000001</v>
      </c>
      <c r="FN20">
        <v>2.3E-2</v>
      </c>
      <c r="FO20">
        <v>3.5209999999999999</v>
      </c>
      <c r="FP20">
        <v>1.4E-2</v>
      </c>
      <c r="FQ20">
        <v>2.9260000000000002</v>
      </c>
      <c r="FR20">
        <v>3.3000000000000002E-2</v>
      </c>
      <c r="FS20">
        <v>3.1909999999999998</v>
      </c>
      <c r="FT20">
        <v>31.928000000000001</v>
      </c>
      <c r="FU20">
        <v>47.963999999999999</v>
      </c>
      <c r="FV20">
        <v>30.449000000000002</v>
      </c>
      <c r="FW20">
        <v>41.161999999999999</v>
      </c>
      <c r="FX20">
        <v>11.471</v>
      </c>
      <c r="FY20">
        <v>19.651</v>
      </c>
      <c r="FZ20">
        <v>21.288</v>
      </c>
      <c r="GA20">
        <v>8.5879999999999992</v>
      </c>
      <c r="GB20">
        <v>29.843</v>
      </c>
      <c r="GC20">
        <v>11.577</v>
      </c>
      <c r="GD20">
        <v>58.329000000000001</v>
      </c>
      <c r="GE20">
        <v>10.343</v>
      </c>
      <c r="GF20">
        <v>290.947</v>
      </c>
      <c r="GG20">
        <v>137.64500000000001</v>
      </c>
      <c r="GH20">
        <v>33.728999999999999</v>
      </c>
      <c r="GI20">
        <v>35.831000000000003</v>
      </c>
      <c r="GJ20">
        <v>39.932000000000002</v>
      </c>
      <c r="GK20">
        <v>10.840999999999999</v>
      </c>
      <c r="GL20">
        <v>30.254999999999999</v>
      </c>
      <c r="GM20">
        <v>2.7370000000000001</v>
      </c>
      <c r="GN20">
        <v>10.384</v>
      </c>
      <c r="GO20">
        <v>85.415000000000006</v>
      </c>
      <c r="GP20">
        <v>5.3120000000000003</v>
      </c>
      <c r="GQ20">
        <v>49.231999999999999</v>
      </c>
      <c r="GR20">
        <v>70.805999999999997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2D64D-6F7D-6143-97CD-447E28A8F2D6}">
  <dimension ref="A1:IZ20"/>
  <sheetViews>
    <sheetView workbookViewId="0">
      <selection activeCell="G25" sqref="G25"/>
    </sheetView>
  </sheetViews>
  <sheetFormatPr baseColWidth="10" defaultRowHeight="16" x14ac:dyDescent="0.2"/>
  <sheetData>
    <row r="1" spans="1:260" x14ac:dyDescent="0.2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  <c r="AQ1" t="s">
        <v>60</v>
      </c>
      <c r="AR1" t="s">
        <v>61</v>
      </c>
      <c r="AS1" t="s">
        <v>62</v>
      </c>
      <c r="AT1" t="s">
        <v>63</v>
      </c>
      <c r="AU1" t="s">
        <v>64</v>
      </c>
      <c r="AV1" t="s">
        <v>65</v>
      </c>
      <c r="AW1" t="s">
        <v>66</v>
      </c>
      <c r="AX1" t="s">
        <v>67</v>
      </c>
      <c r="AY1" t="s">
        <v>68</v>
      </c>
      <c r="AZ1" t="s">
        <v>69</v>
      </c>
      <c r="BA1" t="s">
        <v>70</v>
      </c>
      <c r="BB1" t="s">
        <v>71</v>
      </c>
      <c r="BC1" t="s">
        <v>72</v>
      </c>
      <c r="BD1" t="s">
        <v>73</v>
      </c>
      <c r="BE1" t="s">
        <v>74</v>
      </c>
      <c r="BF1" t="s">
        <v>75</v>
      </c>
      <c r="BG1" t="s">
        <v>76</v>
      </c>
      <c r="BH1" t="s">
        <v>77</v>
      </c>
      <c r="BI1" t="s">
        <v>78</v>
      </c>
      <c r="BJ1" t="s">
        <v>79</v>
      </c>
      <c r="BK1" t="s">
        <v>80</v>
      </c>
      <c r="BL1" t="s">
        <v>81</v>
      </c>
      <c r="BM1" t="s">
        <v>82</v>
      </c>
      <c r="BN1" t="s">
        <v>83</v>
      </c>
      <c r="BO1" t="s">
        <v>84</v>
      </c>
      <c r="BP1" t="s">
        <v>85</v>
      </c>
      <c r="BQ1" t="s">
        <v>86</v>
      </c>
      <c r="BR1" t="s">
        <v>87</v>
      </c>
      <c r="BS1" t="s">
        <v>88</v>
      </c>
      <c r="BT1" t="s">
        <v>89</v>
      </c>
      <c r="BU1" t="s">
        <v>90</v>
      </c>
      <c r="BV1" t="s">
        <v>91</v>
      </c>
      <c r="BW1" t="s">
        <v>92</v>
      </c>
      <c r="BX1" t="s">
        <v>93</v>
      </c>
      <c r="BY1" t="s">
        <v>94</v>
      </c>
      <c r="BZ1" t="s">
        <v>95</v>
      </c>
      <c r="CA1" t="s">
        <v>96</v>
      </c>
      <c r="CB1" t="s">
        <v>97</v>
      </c>
      <c r="CC1" t="s">
        <v>98</v>
      </c>
      <c r="CD1" t="s">
        <v>99</v>
      </c>
      <c r="CE1" t="s">
        <v>100</v>
      </c>
      <c r="CF1" t="s">
        <v>101</v>
      </c>
      <c r="CG1" t="s">
        <v>102</v>
      </c>
      <c r="CH1" t="s">
        <v>103</v>
      </c>
      <c r="CI1" t="s">
        <v>104</v>
      </c>
      <c r="CJ1" t="s">
        <v>105</v>
      </c>
      <c r="CK1" t="s">
        <v>106</v>
      </c>
      <c r="CL1" t="s">
        <v>107</v>
      </c>
      <c r="CM1" t="s">
        <v>108</v>
      </c>
      <c r="CN1" t="s">
        <v>109</v>
      </c>
      <c r="CO1" t="s">
        <v>110</v>
      </c>
      <c r="CP1" t="s">
        <v>111</v>
      </c>
      <c r="CQ1" t="s">
        <v>112</v>
      </c>
      <c r="CR1" t="s">
        <v>113</v>
      </c>
      <c r="CS1" t="s">
        <v>114</v>
      </c>
      <c r="CT1" t="s">
        <v>115</v>
      </c>
      <c r="CU1" t="s">
        <v>116</v>
      </c>
      <c r="CV1" t="s">
        <v>117</v>
      </c>
      <c r="CW1" t="s">
        <v>118</v>
      </c>
      <c r="CX1" t="s">
        <v>119</v>
      </c>
      <c r="CY1" t="s">
        <v>120</v>
      </c>
      <c r="CZ1" t="s">
        <v>121</v>
      </c>
      <c r="DA1" t="s">
        <v>122</v>
      </c>
      <c r="DB1" t="s">
        <v>123</v>
      </c>
      <c r="DC1" t="s">
        <v>124</v>
      </c>
      <c r="DD1" t="s">
        <v>125</v>
      </c>
      <c r="DE1" t="s">
        <v>126</v>
      </c>
      <c r="DF1" t="s">
        <v>127</v>
      </c>
      <c r="DG1" t="s">
        <v>128</v>
      </c>
      <c r="DH1" t="s">
        <v>129</v>
      </c>
      <c r="DI1" t="s">
        <v>130</v>
      </c>
      <c r="DJ1" t="s">
        <v>131</v>
      </c>
      <c r="DK1" t="s">
        <v>132</v>
      </c>
      <c r="DL1" t="s">
        <v>133</v>
      </c>
      <c r="DM1" t="s">
        <v>134</v>
      </c>
      <c r="DN1" t="s">
        <v>135</v>
      </c>
      <c r="DO1" t="s">
        <v>136</v>
      </c>
      <c r="DP1" t="s">
        <v>137</v>
      </c>
      <c r="DQ1" t="s">
        <v>138</v>
      </c>
      <c r="DR1" t="s">
        <v>139</v>
      </c>
      <c r="DS1" t="s">
        <v>140</v>
      </c>
      <c r="DT1" t="s">
        <v>141</v>
      </c>
      <c r="DU1" t="s">
        <v>142</v>
      </c>
      <c r="DV1" t="s">
        <v>143</v>
      </c>
      <c r="DW1" t="s">
        <v>144</v>
      </c>
      <c r="DX1" t="s">
        <v>145</v>
      </c>
      <c r="DY1" t="s">
        <v>146</v>
      </c>
      <c r="DZ1" t="s">
        <v>147</v>
      </c>
      <c r="EA1" t="s">
        <v>148</v>
      </c>
      <c r="EB1" t="s">
        <v>149</v>
      </c>
      <c r="EC1" t="s">
        <v>150</v>
      </c>
      <c r="ED1" t="s">
        <v>151</v>
      </c>
      <c r="EE1" t="s">
        <v>152</v>
      </c>
      <c r="EF1" t="s">
        <v>153</v>
      </c>
      <c r="EG1" t="s">
        <v>154</v>
      </c>
      <c r="EH1" t="s">
        <v>155</v>
      </c>
      <c r="EI1" t="s">
        <v>156</v>
      </c>
      <c r="EJ1" t="s">
        <v>157</v>
      </c>
      <c r="EK1" t="s">
        <v>158</v>
      </c>
      <c r="EL1" t="s">
        <v>159</v>
      </c>
      <c r="EM1" t="s">
        <v>160</v>
      </c>
      <c r="EN1" t="s">
        <v>161</v>
      </c>
      <c r="EO1" t="s">
        <v>162</v>
      </c>
      <c r="EP1" t="s">
        <v>163</v>
      </c>
      <c r="EQ1" t="s">
        <v>164</v>
      </c>
      <c r="ER1" t="s">
        <v>165</v>
      </c>
      <c r="ES1" t="s">
        <v>166</v>
      </c>
      <c r="ET1" t="s">
        <v>167</v>
      </c>
      <c r="EU1" t="s">
        <v>168</v>
      </c>
      <c r="EV1" t="s">
        <v>169</v>
      </c>
      <c r="EW1" t="s">
        <v>170</v>
      </c>
      <c r="EX1" t="s">
        <v>171</v>
      </c>
      <c r="EY1" t="s">
        <v>172</v>
      </c>
      <c r="EZ1" t="s">
        <v>173</v>
      </c>
      <c r="FA1" t="s">
        <v>174</v>
      </c>
      <c r="FB1" t="s">
        <v>175</v>
      </c>
      <c r="FC1" t="s">
        <v>176</v>
      </c>
      <c r="FD1" t="s">
        <v>177</v>
      </c>
      <c r="FE1" t="s">
        <v>178</v>
      </c>
      <c r="FF1" t="s">
        <v>179</v>
      </c>
      <c r="FG1" t="s">
        <v>180</v>
      </c>
      <c r="FH1" t="s">
        <v>181</v>
      </c>
      <c r="FI1" t="s">
        <v>182</v>
      </c>
      <c r="FJ1" t="s">
        <v>183</v>
      </c>
      <c r="FK1" t="s">
        <v>184</v>
      </c>
      <c r="FL1" t="s">
        <v>185</v>
      </c>
      <c r="FM1" t="s">
        <v>186</v>
      </c>
      <c r="FN1" t="s">
        <v>187</v>
      </c>
      <c r="FO1" t="s">
        <v>188</v>
      </c>
      <c r="FP1" t="s">
        <v>189</v>
      </c>
      <c r="FQ1" t="s">
        <v>190</v>
      </c>
      <c r="FR1" t="s">
        <v>191</v>
      </c>
      <c r="FS1" t="s">
        <v>192</v>
      </c>
      <c r="FT1" t="s">
        <v>193</v>
      </c>
      <c r="FU1" t="s">
        <v>194</v>
      </c>
      <c r="FV1" t="s">
        <v>195</v>
      </c>
      <c r="FW1" t="s">
        <v>196</v>
      </c>
      <c r="FX1" t="s">
        <v>197</v>
      </c>
      <c r="FY1" t="s">
        <v>198</v>
      </c>
      <c r="FZ1" t="s">
        <v>199</v>
      </c>
      <c r="GA1" t="s">
        <v>200</v>
      </c>
      <c r="GB1" t="s">
        <v>201</v>
      </c>
      <c r="GC1" t="s">
        <v>202</v>
      </c>
      <c r="GD1" t="s">
        <v>203</v>
      </c>
      <c r="GE1" t="s">
        <v>204</v>
      </c>
      <c r="GF1" t="s">
        <v>205</v>
      </c>
      <c r="GG1" t="s">
        <v>206</v>
      </c>
      <c r="GH1" t="s">
        <v>207</v>
      </c>
      <c r="GI1" t="s">
        <v>208</v>
      </c>
      <c r="GJ1" t="s">
        <v>209</v>
      </c>
      <c r="GK1" t="s">
        <v>210</v>
      </c>
      <c r="GL1" t="s">
        <v>211</v>
      </c>
      <c r="GM1" t="s">
        <v>212</v>
      </c>
      <c r="GN1" t="s">
        <v>213</v>
      </c>
      <c r="GO1" t="s">
        <v>214</v>
      </c>
      <c r="GP1" t="s">
        <v>215</v>
      </c>
      <c r="GQ1" t="s">
        <v>216</v>
      </c>
      <c r="GR1" t="s">
        <v>217</v>
      </c>
      <c r="GS1" t="s">
        <v>218</v>
      </c>
      <c r="GT1" t="s">
        <v>219</v>
      </c>
      <c r="GU1" t="s">
        <v>220</v>
      </c>
      <c r="GV1" t="s">
        <v>221</v>
      </c>
      <c r="GW1" t="s">
        <v>222</v>
      </c>
      <c r="GX1" t="s">
        <v>223</v>
      </c>
      <c r="GY1" t="s">
        <v>224</v>
      </c>
      <c r="GZ1" t="s">
        <v>225</v>
      </c>
      <c r="HA1" t="s">
        <v>226</v>
      </c>
      <c r="HB1" t="s">
        <v>227</v>
      </c>
      <c r="HC1" t="s">
        <v>228</v>
      </c>
      <c r="HD1" t="s">
        <v>229</v>
      </c>
      <c r="HE1" t="s">
        <v>230</v>
      </c>
      <c r="HF1" t="s">
        <v>231</v>
      </c>
      <c r="HG1" t="s">
        <v>232</v>
      </c>
      <c r="HH1" t="s">
        <v>233</v>
      </c>
      <c r="HI1" t="s">
        <v>234</v>
      </c>
      <c r="HJ1" t="s">
        <v>235</v>
      </c>
      <c r="HK1" t="s">
        <v>236</v>
      </c>
      <c r="HL1" t="s">
        <v>237</v>
      </c>
      <c r="HM1" t="s">
        <v>238</v>
      </c>
      <c r="HN1" t="s">
        <v>239</v>
      </c>
      <c r="HO1" t="s">
        <v>240</v>
      </c>
      <c r="HP1" t="s">
        <v>241</v>
      </c>
      <c r="HQ1" t="s">
        <v>242</v>
      </c>
      <c r="HR1" t="s">
        <v>243</v>
      </c>
      <c r="HS1" t="s">
        <v>244</v>
      </c>
      <c r="HT1" t="s">
        <v>245</v>
      </c>
      <c r="HU1" t="s">
        <v>246</v>
      </c>
      <c r="HV1" t="s">
        <v>247</v>
      </c>
      <c r="HW1" t="s">
        <v>248</v>
      </c>
      <c r="HX1" t="s">
        <v>249</v>
      </c>
      <c r="HY1" t="s">
        <v>250</v>
      </c>
      <c r="HZ1" t="s">
        <v>251</v>
      </c>
      <c r="IA1" t="s">
        <v>252</v>
      </c>
      <c r="IB1" t="s">
        <v>253</v>
      </c>
      <c r="IC1" t="s">
        <v>254</v>
      </c>
      <c r="ID1" t="s">
        <v>255</v>
      </c>
      <c r="IE1" t="s">
        <v>256</v>
      </c>
      <c r="IF1" t="s">
        <v>257</v>
      </c>
      <c r="IG1" t="s">
        <v>258</v>
      </c>
      <c r="IH1" t="s">
        <v>259</v>
      </c>
      <c r="II1" t="s">
        <v>260</v>
      </c>
      <c r="IJ1" t="s">
        <v>261</v>
      </c>
      <c r="IK1" t="s">
        <v>262</v>
      </c>
      <c r="IL1" t="s">
        <v>263</v>
      </c>
      <c r="IM1" t="s">
        <v>264</v>
      </c>
      <c r="IN1" t="s">
        <v>265</v>
      </c>
      <c r="IO1" t="s">
        <v>266</v>
      </c>
      <c r="IP1" t="s">
        <v>267</v>
      </c>
      <c r="IQ1" t="s">
        <v>268</v>
      </c>
      <c r="IR1" t="s">
        <v>269</v>
      </c>
      <c r="IS1" t="s">
        <v>270</v>
      </c>
      <c r="IT1" t="s">
        <v>271</v>
      </c>
      <c r="IU1" t="s">
        <v>272</v>
      </c>
      <c r="IV1" t="s">
        <v>273</v>
      </c>
      <c r="IW1" t="s">
        <v>274</v>
      </c>
      <c r="IX1" t="s">
        <v>275</v>
      </c>
      <c r="IY1" t="s">
        <v>276</v>
      </c>
      <c r="IZ1" t="s">
        <v>277</v>
      </c>
    </row>
    <row r="2" spans="1:260" x14ac:dyDescent="0.2">
      <c r="A2" t="s">
        <v>5</v>
      </c>
      <c r="B2" t="s">
        <v>282</v>
      </c>
      <c r="C2">
        <v>22</v>
      </c>
      <c r="D2">
        <v>40</v>
      </c>
      <c r="E2">
        <v>26.353000000000002</v>
      </c>
      <c r="F2">
        <v>109.751</v>
      </c>
      <c r="G2">
        <v>200.43199999999999</v>
      </c>
      <c r="H2">
        <v>1599.0909999999999</v>
      </c>
      <c r="I2">
        <v>1473.136</v>
      </c>
      <c r="J2">
        <v>12.182</v>
      </c>
      <c r="K2">
        <v>51.787999999999997</v>
      </c>
      <c r="L2">
        <v>204.09100000000001</v>
      </c>
      <c r="M2">
        <v>153.04499999999999</v>
      </c>
      <c r="N2">
        <v>357.13600000000002</v>
      </c>
      <c r="O2">
        <v>72.712000000000003</v>
      </c>
      <c r="P2">
        <v>67.194000000000003</v>
      </c>
      <c r="Q2">
        <v>80.070999999999998</v>
      </c>
      <c r="R2">
        <v>57.146000000000001</v>
      </c>
      <c r="S2">
        <v>6.7210000000000001</v>
      </c>
      <c r="T2">
        <v>51.363999999999997</v>
      </c>
      <c r="U2">
        <v>38</v>
      </c>
      <c r="V2">
        <v>75.450999999999993</v>
      </c>
      <c r="W2">
        <v>5788.2269999999999</v>
      </c>
      <c r="X2">
        <v>16.207000000000001</v>
      </c>
      <c r="Y2">
        <v>61.454999999999998</v>
      </c>
      <c r="Z2">
        <v>5.8109999999999999</v>
      </c>
      <c r="AA2">
        <v>69.682000000000002</v>
      </c>
      <c r="AB2">
        <v>5.125</v>
      </c>
      <c r="AC2">
        <v>-0.46600000000000003</v>
      </c>
      <c r="AD2">
        <v>0.21299999999999999</v>
      </c>
      <c r="AE2">
        <v>129.636</v>
      </c>
      <c r="AF2">
        <v>222.18199999999999</v>
      </c>
      <c r="AG2">
        <v>351.81799999999998</v>
      </c>
      <c r="AH2">
        <v>36.847999999999999</v>
      </c>
      <c r="AI2">
        <v>71.635999999999996</v>
      </c>
      <c r="AJ2">
        <v>89</v>
      </c>
      <c r="AK2">
        <v>14.135999999999999</v>
      </c>
      <c r="AL2">
        <v>27.773</v>
      </c>
      <c r="AM2">
        <v>61.226999999999997</v>
      </c>
      <c r="AN2">
        <v>87</v>
      </c>
      <c r="AO2">
        <v>62.863999999999997</v>
      </c>
      <c r="AP2">
        <v>6.6820000000000004</v>
      </c>
      <c r="AQ2">
        <v>23.273</v>
      </c>
      <c r="AR2">
        <v>118.455</v>
      </c>
      <c r="AS2">
        <v>11.455</v>
      </c>
      <c r="AT2">
        <v>18.591000000000001</v>
      </c>
      <c r="AU2">
        <v>30.045000000000002</v>
      </c>
      <c r="AV2">
        <v>34.545000000000002</v>
      </c>
      <c r="AW2">
        <v>74.605000000000004</v>
      </c>
      <c r="AX2">
        <v>90.135999999999996</v>
      </c>
      <c r="AY2">
        <v>9.7270000000000003</v>
      </c>
      <c r="AZ2">
        <v>12.227</v>
      </c>
      <c r="BA2">
        <v>23.805</v>
      </c>
      <c r="BB2">
        <v>16.727</v>
      </c>
      <c r="BC2">
        <v>7.1360000000000001</v>
      </c>
      <c r="BD2">
        <v>30</v>
      </c>
      <c r="BE2">
        <v>6.7270000000000003</v>
      </c>
      <c r="BF2">
        <v>11.5</v>
      </c>
      <c r="BG2">
        <v>10.227</v>
      </c>
      <c r="BH2">
        <v>1.909</v>
      </c>
      <c r="BI2">
        <v>24</v>
      </c>
      <c r="BJ2">
        <v>8.1359999999999992</v>
      </c>
      <c r="BK2">
        <v>47.917000000000002</v>
      </c>
      <c r="BL2">
        <v>22.388999999999999</v>
      </c>
      <c r="BM2">
        <v>42.301000000000002</v>
      </c>
      <c r="BN2">
        <v>46.725999999999999</v>
      </c>
      <c r="BO2">
        <v>21.454999999999998</v>
      </c>
      <c r="BP2">
        <v>17</v>
      </c>
      <c r="BQ2">
        <v>29.678999999999998</v>
      </c>
      <c r="BR2">
        <v>78.706000000000003</v>
      </c>
      <c r="BS2">
        <v>-1.3879999999999999</v>
      </c>
      <c r="BT2">
        <v>3.2789999999999999</v>
      </c>
      <c r="BU2">
        <v>-5.8000000000000003E-2</v>
      </c>
      <c r="BV2">
        <v>3.4590000000000001</v>
      </c>
      <c r="BW2">
        <v>-0.01</v>
      </c>
      <c r="BX2">
        <v>3.0579999999999998</v>
      </c>
      <c r="BY2">
        <v>-0.11700000000000001</v>
      </c>
      <c r="BZ2">
        <v>1.3180000000000001</v>
      </c>
      <c r="CA2">
        <v>22.681999999999999</v>
      </c>
      <c r="CB2">
        <v>55.226999999999997</v>
      </c>
      <c r="CC2">
        <v>30.408999999999999</v>
      </c>
      <c r="CD2">
        <v>40.908999999999999</v>
      </c>
      <c r="CE2">
        <v>7.9089999999999998</v>
      </c>
      <c r="CF2">
        <v>19.545000000000002</v>
      </c>
      <c r="CG2">
        <v>21.905000000000001</v>
      </c>
      <c r="CH2">
        <v>8.2240000000000002</v>
      </c>
      <c r="CI2">
        <v>31.023</v>
      </c>
      <c r="CJ2">
        <v>11.975</v>
      </c>
      <c r="CK2">
        <v>15.045</v>
      </c>
      <c r="CL2">
        <v>26.888000000000002</v>
      </c>
      <c r="CM2">
        <v>56.226999999999997</v>
      </c>
      <c r="CN2">
        <v>9.5909999999999993</v>
      </c>
      <c r="CO2">
        <v>299.04500000000002</v>
      </c>
      <c r="CP2">
        <v>134.773</v>
      </c>
      <c r="CQ2">
        <v>29.864000000000001</v>
      </c>
      <c r="CR2">
        <v>79.182000000000002</v>
      </c>
      <c r="CS2">
        <v>27.908999999999999</v>
      </c>
      <c r="CT2">
        <v>35.247</v>
      </c>
      <c r="CU2">
        <v>7.3179999999999996</v>
      </c>
      <c r="CV2">
        <v>26.221</v>
      </c>
      <c r="CW2">
        <v>3.8639999999999999</v>
      </c>
      <c r="CX2">
        <v>17.091000000000001</v>
      </c>
      <c r="CY2">
        <v>21</v>
      </c>
      <c r="CZ2">
        <v>-3.9089999999999998</v>
      </c>
      <c r="DA2">
        <v>10.364000000000001</v>
      </c>
      <c r="DB2">
        <v>77.632000000000005</v>
      </c>
      <c r="DC2">
        <v>7.4550000000000001</v>
      </c>
      <c r="DD2">
        <v>47.454999999999998</v>
      </c>
      <c r="DE2">
        <v>70.864000000000004</v>
      </c>
      <c r="DF2">
        <v>204.941</v>
      </c>
      <c r="DG2">
        <v>1701.0909999999999</v>
      </c>
      <c r="DH2">
        <v>1580.7270000000001</v>
      </c>
      <c r="DI2">
        <v>17.818000000000001</v>
      </c>
      <c r="DJ2">
        <v>223.68199999999999</v>
      </c>
      <c r="DK2">
        <v>154.727</v>
      </c>
      <c r="DL2">
        <v>378.40899999999999</v>
      </c>
      <c r="DM2">
        <v>73.296999999999997</v>
      </c>
      <c r="DN2">
        <v>66.754999999999995</v>
      </c>
      <c r="DO2">
        <v>82.756</v>
      </c>
      <c r="DP2">
        <v>6.73</v>
      </c>
      <c r="DQ2">
        <v>50.363999999999997</v>
      </c>
      <c r="DR2">
        <v>39</v>
      </c>
      <c r="DS2">
        <v>75.929000000000002</v>
      </c>
      <c r="DT2">
        <v>5723.4089999999997</v>
      </c>
      <c r="DU2">
        <v>15.125</v>
      </c>
      <c r="DV2">
        <v>56.682000000000002</v>
      </c>
      <c r="DW2">
        <v>6.6760000000000002</v>
      </c>
      <c r="DX2">
        <v>71.545000000000002</v>
      </c>
      <c r="DY2">
        <v>5.2889999999999997</v>
      </c>
      <c r="DZ2">
        <v>0.59599999999999997</v>
      </c>
      <c r="EA2">
        <v>1.2769999999999999</v>
      </c>
      <c r="EB2">
        <v>137.31800000000001</v>
      </c>
      <c r="EC2">
        <v>237.09100000000001</v>
      </c>
      <c r="ED2">
        <v>374.40899999999999</v>
      </c>
      <c r="EE2">
        <v>36.676000000000002</v>
      </c>
      <c r="EF2">
        <v>69.909000000000006</v>
      </c>
      <c r="EG2">
        <v>91.772999999999996</v>
      </c>
      <c r="EH2">
        <v>15.227</v>
      </c>
      <c r="EI2">
        <v>29.318000000000001</v>
      </c>
      <c r="EJ2">
        <v>62.454999999999998</v>
      </c>
      <c r="EK2">
        <v>89.272999999999996</v>
      </c>
      <c r="EL2">
        <v>62.591000000000001</v>
      </c>
      <c r="EM2">
        <v>10.5</v>
      </c>
      <c r="EN2">
        <v>23.091000000000001</v>
      </c>
      <c r="EO2">
        <v>124.818</v>
      </c>
      <c r="EP2">
        <v>12.090999999999999</v>
      </c>
      <c r="EQ2">
        <v>24.454999999999998</v>
      </c>
      <c r="ER2">
        <v>36.545000000000002</v>
      </c>
      <c r="ES2">
        <v>37.545000000000002</v>
      </c>
      <c r="ET2">
        <v>80.992999999999995</v>
      </c>
      <c r="EU2">
        <v>101.455</v>
      </c>
      <c r="EV2">
        <v>9.9550000000000001</v>
      </c>
      <c r="EW2">
        <v>12.182</v>
      </c>
      <c r="EX2">
        <v>24.187999999999999</v>
      </c>
      <c r="EY2">
        <v>15.590999999999999</v>
      </c>
      <c r="EZ2">
        <v>5.9089999999999998</v>
      </c>
      <c r="FA2">
        <v>11.727</v>
      </c>
      <c r="FB2">
        <v>10.545</v>
      </c>
      <c r="FC2">
        <v>2.0449999999999999</v>
      </c>
      <c r="FD2">
        <v>24.5</v>
      </c>
      <c r="FE2">
        <v>8.2270000000000003</v>
      </c>
      <c r="FF2">
        <v>47.866</v>
      </c>
      <c r="FG2">
        <v>23.285</v>
      </c>
      <c r="FH2">
        <v>44.223999999999997</v>
      </c>
      <c r="FI2">
        <v>48.646000000000001</v>
      </c>
      <c r="FJ2">
        <v>22.181999999999999</v>
      </c>
      <c r="FK2">
        <v>79.596999999999994</v>
      </c>
      <c r="FL2">
        <v>-0.73299999999999998</v>
      </c>
      <c r="FM2">
        <v>3.2490000000000001</v>
      </c>
      <c r="FN2">
        <v>-0.03</v>
      </c>
      <c r="FO2">
        <v>3.4780000000000002</v>
      </c>
      <c r="FP2">
        <v>6.8000000000000005E-2</v>
      </c>
      <c r="FQ2">
        <v>2.9209999999999998</v>
      </c>
      <c r="FR2">
        <v>-0.16900000000000001</v>
      </c>
      <c r="FS2">
        <v>5.0910000000000002</v>
      </c>
      <c r="FT2">
        <v>30.818000000000001</v>
      </c>
      <c r="FU2">
        <v>45</v>
      </c>
      <c r="FV2">
        <v>31.091000000000001</v>
      </c>
      <c r="FW2">
        <v>37.226999999999997</v>
      </c>
      <c r="FX2">
        <v>12.590999999999999</v>
      </c>
      <c r="FY2">
        <v>19.372</v>
      </c>
      <c r="FZ2">
        <v>20.693999999999999</v>
      </c>
      <c r="GA2">
        <v>9.843</v>
      </c>
      <c r="GB2">
        <v>28.315999999999999</v>
      </c>
      <c r="GC2">
        <v>11.997</v>
      </c>
      <c r="GD2">
        <v>53.136000000000003</v>
      </c>
      <c r="GE2">
        <v>8.2270000000000003</v>
      </c>
      <c r="GF2">
        <v>283.5</v>
      </c>
      <c r="GG2">
        <v>136.18199999999999</v>
      </c>
      <c r="GH2">
        <v>31.227</v>
      </c>
      <c r="GI2">
        <v>34.726999999999997</v>
      </c>
      <c r="GJ2">
        <v>43.781999999999996</v>
      </c>
      <c r="GK2">
        <v>11.590999999999999</v>
      </c>
      <c r="GL2">
        <v>33.377000000000002</v>
      </c>
      <c r="GM2">
        <v>2.3639999999999999</v>
      </c>
      <c r="GN2">
        <v>10.045</v>
      </c>
      <c r="GO2">
        <v>87.783000000000001</v>
      </c>
      <c r="GP2">
        <v>4.8179999999999996</v>
      </c>
      <c r="GQ2">
        <v>47.5</v>
      </c>
      <c r="GR2">
        <v>71.317999999999998</v>
      </c>
      <c r="GS2">
        <v>-4.5090000000000003</v>
      </c>
      <c r="GT2">
        <v>-102</v>
      </c>
      <c r="GU2">
        <v>-107.59099999999999</v>
      </c>
      <c r="GV2">
        <v>-5.6360000000000001</v>
      </c>
      <c r="GW2">
        <v>-19.591000000000001</v>
      </c>
      <c r="GX2">
        <v>-1.6819999999999999</v>
      </c>
      <c r="GY2">
        <v>-21.273</v>
      </c>
      <c r="GZ2">
        <v>1</v>
      </c>
      <c r="HA2">
        <v>64.817999999999998</v>
      </c>
      <c r="HB2">
        <v>4.7729999999999997</v>
      </c>
      <c r="HC2">
        <v>-1.8640000000000001</v>
      </c>
      <c r="HD2">
        <v>-1.0620000000000001</v>
      </c>
      <c r="HE2">
        <v>-1.0640000000000001</v>
      </c>
      <c r="HF2">
        <v>-7.6820000000000004</v>
      </c>
      <c r="HG2">
        <v>-14.909000000000001</v>
      </c>
      <c r="HH2">
        <v>-22.591000000000001</v>
      </c>
      <c r="HI2">
        <v>1.7270000000000001</v>
      </c>
      <c r="HJ2">
        <v>-2.7730000000000001</v>
      </c>
      <c r="HK2">
        <v>-1.091</v>
      </c>
      <c r="HL2">
        <v>-1.5449999999999999</v>
      </c>
      <c r="HM2">
        <v>-1.2270000000000001</v>
      </c>
      <c r="HN2">
        <v>-2.2730000000000001</v>
      </c>
      <c r="HO2">
        <v>0.27300000000000002</v>
      </c>
      <c r="HP2">
        <v>-3.8180000000000001</v>
      </c>
      <c r="HQ2">
        <v>0.182</v>
      </c>
      <c r="HR2">
        <v>-6.3639999999999999</v>
      </c>
      <c r="HS2">
        <v>-0.63600000000000001</v>
      </c>
      <c r="HT2">
        <v>-5.8639999999999999</v>
      </c>
      <c r="HU2">
        <v>-6.5</v>
      </c>
      <c r="HV2">
        <v>-3</v>
      </c>
      <c r="HW2">
        <v>-11.318</v>
      </c>
      <c r="HX2">
        <v>-0.22700000000000001</v>
      </c>
      <c r="HY2">
        <v>4.4999999999999998E-2</v>
      </c>
      <c r="HZ2">
        <v>1.1359999999999999</v>
      </c>
      <c r="IA2">
        <v>1.2270000000000001</v>
      </c>
      <c r="IB2">
        <v>-0.22700000000000001</v>
      </c>
      <c r="IC2">
        <v>-0.318</v>
      </c>
      <c r="ID2">
        <v>-0.5</v>
      </c>
      <c r="IE2">
        <v>-9.0999999999999998E-2</v>
      </c>
      <c r="IF2">
        <v>-0.72699999999999998</v>
      </c>
      <c r="IG2">
        <v>-0.89</v>
      </c>
      <c r="IH2">
        <v>-0.65500000000000003</v>
      </c>
      <c r="II2">
        <v>3.1E-2</v>
      </c>
      <c r="IJ2">
        <v>-3.7730000000000001</v>
      </c>
      <c r="IK2">
        <v>-8.1359999999999992</v>
      </c>
      <c r="IL2">
        <v>10.227</v>
      </c>
      <c r="IM2">
        <v>-0.68200000000000005</v>
      </c>
      <c r="IN2">
        <v>3.6819999999999999</v>
      </c>
      <c r="IO2">
        <v>-4.6820000000000004</v>
      </c>
      <c r="IP2">
        <v>3.0910000000000002</v>
      </c>
      <c r="IQ2">
        <v>1.3640000000000001</v>
      </c>
      <c r="IR2">
        <v>15.545</v>
      </c>
      <c r="IS2">
        <v>-1.409</v>
      </c>
      <c r="IT2">
        <v>-1.3640000000000001</v>
      </c>
      <c r="IU2">
        <v>-6.8179999999999996</v>
      </c>
      <c r="IV2">
        <v>-4.2729999999999997</v>
      </c>
      <c r="IW2">
        <v>1.5</v>
      </c>
      <c r="IX2">
        <v>2.6360000000000001</v>
      </c>
      <c r="IY2">
        <v>-4.4999999999999998E-2</v>
      </c>
      <c r="IZ2">
        <v>-0.45500000000000002</v>
      </c>
    </row>
    <row r="3" spans="1:260" x14ac:dyDescent="0.2">
      <c r="A3" t="s">
        <v>6</v>
      </c>
      <c r="B3" t="s">
        <v>283</v>
      </c>
      <c r="C3">
        <v>22</v>
      </c>
      <c r="D3">
        <v>39</v>
      </c>
      <c r="E3">
        <v>25.594999999999999</v>
      </c>
      <c r="F3">
        <v>96.885000000000005</v>
      </c>
      <c r="G3">
        <v>199.16399999999999</v>
      </c>
      <c r="H3">
        <v>1593.7270000000001</v>
      </c>
      <c r="I3">
        <v>1488.5450000000001</v>
      </c>
      <c r="J3">
        <v>12</v>
      </c>
      <c r="K3">
        <v>49.820999999999998</v>
      </c>
      <c r="L3">
        <v>219.81800000000001</v>
      </c>
      <c r="M3">
        <v>128.95500000000001</v>
      </c>
      <c r="N3">
        <v>348.77300000000002</v>
      </c>
      <c r="O3">
        <v>71.718999999999994</v>
      </c>
      <c r="P3">
        <v>64.537000000000006</v>
      </c>
      <c r="Q3">
        <v>83.962000000000003</v>
      </c>
      <c r="R3">
        <v>63.026000000000003</v>
      </c>
      <c r="S3">
        <v>5.6630000000000003</v>
      </c>
      <c r="T3">
        <v>50.317999999999998</v>
      </c>
      <c r="U3">
        <v>40.363999999999997</v>
      </c>
      <c r="V3">
        <v>74.497</v>
      </c>
      <c r="W3">
        <v>5762.3180000000002</v>
      </c>
      <c r="X3">
        <v>16.521999999999998</v>
      </c>
      <c r="Y3">
        <v>57.226999999999997</v>
      </c>
      <c r="Z3">
        <v>6.0949999999999998</v>
      </c>
      <c r="AA3">
        <v>67</v>
      </c>
      <c r="AB3">
        <v>5.2060000000000004</v>
      </c>
      <c r="AC3">
        <v>0.94599999999999995</v>
      </c>
      <c r="AD3">
        <v>1.282</v>
      </c>
      <c r="AE3">
        <v>131.273</v>
      </c>
      <c r="AF3">
        <v>209.5</v>
      </c>
      <c r="AG3">
        <v>340.77300000000002</v>
      </c>
      <c r="AH3">
        <v>38.521999999999998</v>
      </c>
      <c r="AI3">
        <v>68.772999999999996</v>
      </c>
      <c r="AJ3">
        <v>85.590999999999994</v>
      </c>
      <c r="AK3">
        <v>14.773</v>
      </c>
      <c r="AL3">
        <v>30.5</v>
      </c>
      <c r="AM3">
        <v>55.045000000000002</v>
      </c>
      <c r="AN3">
        <v>84.682000000000002</v>
      </c>
      <c r="AO3">
        <v>56.773000000000003</v>
      </c>
      <c r="AP3">
        <v>9.4090000000000007</v>
      </c>
      <c r="AQ3">
        <v>21.864000000000001</v>
      </c>
      <c r="AR3">
        <v>105.318</v>
      </c>
      <c r="AS3">
        <v>11.090999999999999</v>
      </c>
      <c r="AT3">
        <v>22.954999999999998</v>
      </c>
      <c r="AU3">
        <v>34.045000000000002</v>
      </c>
      <c r="AV3">
        <v>36.682000000000002</v>
      </c>
      <c r="AW3">
        <v>76.331999999999994</v>
      </c>
      <c r="AX3">
        <v>95.364000000000004</v>
      </c>
      <c r="AY3">
        <v>12</v>
      </c>
      <c r="AZ3">
        <v>11.727</v>
      </c>
      <c r="BA3">
        <v>23.306000000000001</v>
      </c>
      <c r="BB3">
        <v>17.635999999999999</v>
      </c>
      <c r="BC3">
        <v>9.3640000000000008</v>
      </c>
      <c r="BD3">
        <v>33</v>
      </c>
      <c r="BE3">
        <v>7.1360000000000001</v>
      </c>
      <c r="BF3">
        <v>11.364000000000001</v>
      </c>
      <c r="BG3">
        <v>11.182</v>
      </c>
      <c r="BH3">
        <v>2.0449999999999999</v>
      </c>
      <c r="BI3">
        <v>24.681999999999999</v>
      </c>
      <c r="BJ3">
        <v>8.3179999999999996</v>
      </c>
      <c r="BK3">
        <v>46.040999999999997</v>
      </c>
      <c r="BL3">
        <v>22.584</v>
      </c>
      <c r="BM3">
        <v>44.805999999999997</v>
      </c>
      <c r="BN3">
        <v>49.051000000000002</v>
      </c>
      <c r="BO3">
        <v>22.364000000000001</v>
      </c>
      <c r="BP3">
        <v>17.818000000000001</v>
      </c>
      <c r="BQ3">
        <v>25.254999999999999</v>
      </c>
      <c r="BR3">
        <v>81.983000000000004</v>
      </c>
      <c r="BS3">
        <v>-4.6639999999999997</v>
      </c>
      <c r="BT3">
        <v>3.3220000000000001</v>
      </c>
      <c r="BU3">
        <v>-0.189</v>
      </c>
      <c r="BV3">
        <v>3.7080000000000002</v>
      </c>
      <c r="BW3">
        <v>-0.249</v>
      </c>
      <c r="BX3">
        <v>2.8580000000000001</v>
      </c>
      <c r="BY3">
        <v>-0.11799999999999999</v>
      </c>
      <c r="BZ3">
        <v>3.9089999999999998</v>
      </c>
      <c r="CA3">
        <v>29.5</v>
      </c>
      <c r="CB3">
        <v>45.954999999999998</v>
      </c>
      <c r="CC3">
        <v>29.5</v>
      </c>
      <c r="CD3">
        <v>38.273000000000003</v>
      </c>
      <c r="CE3">
        <v>11.590999999999999</v>
      </c>
      <c r="CF3">
        <v>20.007999999999999</v>
      </c>
      <c r="CG3">
        <v>22.661000000000001</v>
      </c>
      <c r="CH3">
        <v>9.1319999999999997</v>
      </c>
      <c r="CI3">
        <v>29.597999999999999</v>
      </c>
      <c r="CJ3">
        <v>11.8</v>
      </c>
      <c r="CK3">
        <v>20.681999999999999</v>
      </c>
      <c r="CL3">
        <v>23.515999999999998</v>
      </c>
      <c r="CM3">
        <v>53.408999999999999</v>
      </c>
      <c r="CN3">
        <v>8.0909999999999993</v>
      </c>
      <c r="CO3">
        <v>271.86399999999998</v>
      </c>
      <c r="CP3">
        <v>128.18199999999999</v>
      </c>
      <c r="CQ3">
        <v>34.5</v>
      </c>
      <c r="CR3">
        <v>86.135999999999996</v>
      </c>
      <c r="CS3">
        <v>32.045000000000002</v>
      </c>
      <c r="CT3">
        <v>37.203000000000003</v>
      </c>
      <c r="CU3">
        <v>10.364000000000001</v>
      </c>
      <c r="CV3">
        <v>32.340000000000003</v>
      </c>
      <c r="CW3">
        <v>2.1360000000000001</v>
      </c>
      <c r="CX3">
        <v>20.318000000000001</v>
      </c>
      <c r="CY3">
        <v>19.408999999999999</v>
      </c>
      <c r="CZ3">
        <v>0.90900000000000003</v>
      </c>
      <c r="DA3">
        <v>11</v>
      </c>
      <c r="DB3">
        <v>83.471000000000004</v>
      </c>
      <c r="DC3">
        <v>7.8179999999999996</v>
      </c>
      <c r="DD3">
        <v>49.317999999999998</v>
      </c>
      <c r="DE3">
        <v>73.545000000000002</v>
      </c>
      <c r="DF3">
        <v>210.2</v>
      </c>
      <c r="DG3">
        <v>1705.818</v>
      </c>
      <c r="DH3">
        <v>1575.9549999999999</v>
      </c>
      <c r="DI3">
        <v>18</v>
      </c>
      <c r="DJ3">
        <v>225.273</v>
      </c>
      <c r="DK3">
        <v>140.136</v>
      </c>
      <c r="DL3">
        <v>365.40899999999999</v>
      </c>
      <c r="DM3">
        <v>73.963999999999999</v>
      </c>
      <c r="DN3">
        <v>68.301000000000002</v>
      </c>
      <c r="DO3">
        <v>83.067999999999998</v>
      </c>
      <c r="DP3">
        <v>6.8419999999999996</v>
      </c>
      <c r="DQ3">
        <v>54.182000000000002</v>
      </c>
      <c r="DR3">
        <v>38.545000000000002</v>
      </c>
      <c r="DS3">
        <v>76.602999999999994</v>
      </c>
      <c r="DT3">
        <v>5987.0450000000001</v>
      </c>
      <c r="DU3">
        <v>16.385000000000002</v>
      </c>
      <c r="DV3">
        <v>60.363999999999997</v>
      </c>
      <c r="DW3">
        <v>6.0529999999999999</v>
      </c>
      <c r="DX3">
        <v>68.727000000000004</v>
      </c>
      <c r="DY3">
        <v>5.3170000000000002</v>
      </c>
      <c r="DZ3">
        <v>2.0840000000000001</v>
      </c>
      <c r="EA3">
        <v>0.96499999999999997</v>
      </c>
      <c r="EB3">
        <v>138.364</v>
      </c>
      <c r="EC3">
        <v>220.81800000000001</v>
      </c>
      <c r="ED3">
        <v>359.18200000000002</v>
      </c>
      <c r="EE3">
        <v>38.521999999999998</v>
      </c>
      <c r="EF3">
        <v>67.045000000000002</v>
      </c>
      <c r="EG3">
        <v>89.727000000000004</v>
      </c>
      <c r="EH3">
        <v>15.727</v>
      </c>
      <c r="EI3">
        <v>31.273</v>
      </c>
      <c r="EJ3">
        <v>58.454999999999998</v>
      </c>
      <c r="EK3">
        <v>88.272999999999996</v>
      </c>
      <c r="EL3">
        <v>61</v>
      </c>
      <c r="EM3">
        <v>11.590999999999999</v>
      </c>
      <c r="EN3">
        <v>25</v>
      </c>
      <c r="EO3">
        <v>113.182</v>
      </c>
      <c r="EP3">
        <v>13.818</v>
      </c>
      <c r="EQ3">
        <v>24</v>
      </c>
      <c r="ER3">
        <v>37.817999999999998</v>
      </c>
      <c r="ES3">
        <v>41.182000000000002</v>
      </c>
      <c r="ET3">
        <v>77.483000000000004</v>
      </c>
      <c r="EU3">
        <v>97.182000000000002</v>
      </c>
      <c r="EV3">
        <v>11.273</v>
      </c>
      <c r="EW3">
        <v>12.909000000000001</v>
      </c>
      <c r="EX3">
        <v>23.826000000000001</v>
      </c>
      <c r="EY3">
        <v>14.5</v>
      </c>
      <c r="EZ3">
        <v>11.227</v>
      </c>
      <c r="FA3">
        <v>13.090999999999999</v>
      </c>
      <c r="FB3">
        <v>11.090999999999999</v>
      </c>
      <c r="FC3">
        <v>2.7730000000000001</v>
      </c>
      <c r="FD3">
        <v>25.954999999999998</v>
      </c>
      <c r="FE3">
        <v>9.7270000000000003</v>
      </c>
      <c r="FF3">
        <v>50.438000000000002</v>
      </c>
      <c r="FG3">
        <v>24.161000000000001</v>
      </c>
      <c r="FH3">
        <v>44.631</v>
      </c>
      <c r="FI3">
        <v>47.902999999999999</v>
      </c>
      <c r="FJ3">
        <v>23.864000000000001</v>
      </c>
      <c r="FK3">
        <v>84.48</v>
      </c>
      <c r="FL3">
        <v>2.3839999999999999</v>
      </c>
      <c r="FM3">
        <v>3.2490000000000001</v>
      </c>
      <c r="FN3">
        <v>9.1999999999999998E-2</v>
      </c>
      <c r="FO3">
        <v>3.5110000000000001</v>
      </c>
      <c r="FP3">
        <v>0.27200000000000002</v>
      </c>
      <c r="FQ3">
        <v>2.9329999999999998</v>
      </c>
      <c r="FR3">
        <v>-0.126</v>
      </c>
      <c r="FS3">
        <v>2.5</v>
      </c>
      <c r="FT3">
        <v>33.954999999999998</v>
      </c>
      <c r="FU3">
        <v>53.182000000000002</v>
      </c>
      <c r="FV3">
        <v>35.045000000000002</v>
      </c>
      <c r="FW3">
        <v>42.454999999999998</v>
      </c>
      <c r="FX3">
        <v>12.135999999999999</v>
      </c>
      <c r="FY3">
        <v>20.977</v>
      </c>
      <c r="FZ3">
        <v>23.420999999999999</v>
      </c>
      <c r="GA3">
        <v>9.4359999999999999</v>
      </c>
      <c r="GB3">
        <v>31.678000000000001</v>
      </c>
      <c r="GC3">
        <v>13.535</v>
      </c>
      <c r="GD3">
        <v>61.591000000000001</v>
      </c>
      <c r="GE3">
        <v>10.273</v>
      </c>
      <c r="GF3">
        <v>274.68200000000002</v>
      </c>
      <c r="GG3">
        <v>134.636</v>
      </c>
      <c r="GH3">
        <v>31.727</v>
      </c>
      <c r="GI3">
        <v>36.545000000000002</v>
      </c>
      <c r="GJ3">
        <v>42.494999999999997</v>
      </c>
      <c r="GK3">
        <v>12.909000000000001</v>
      </c>
      <c r="GL3">
        <v>35.323</v>
      </c>
      <c r="GM3">
        <v>2.7730000000000001</v>
      </c>
      <c r="GN3">
        <v>11.090999999999999</v>
      </c>
      <c r="GO3">
        <v>86.066000000000003</v>
      </c>
      <c r="GP3">
        <v>5.7270000000000003</v>
      </c>
      <c r="GQ3">
        <v>47.636000000000003</v>
      </c>
      <c r="GR3">
        <v>72.227000000000004</v>
      </c>
      <c r="GS3">
        <v>-11.036</v>
      </c>
      <c r="GT3">
        <v>-112.09099999999999</v>
      </c>
      <c r="GU3">
        <v>-87.409000000000006</v>
      </c>
      <c r="GV3">
        <v>-6</v>
      </c>
      <c r="GW3">
        <v>-5.4550000000000001</v>
      </c>
      <c r="GX3">
        <v>-11.182</v>
      </c>
      <c r="GY3">
        <v>-16.635999999999999</v>
      </c>
      <c r="GZ3">
        <v>-3.8639999999999999</v>
      </c>
      <c r="HA3">
        <v>-224.727</v>
      </c>
      <c r="HB3">
        <v>-3.1360000000000001</v>
      </c>
      <c r="HC3">
        <v>-1.7270000000000001</v>
      </c>
      <c r="HD3">
        <v>-1.1379999999999999</v>
      </c>
      <c r="HE3">
        <v>0.317</v>
      </c>
      <c r="HF3">
        <v>-7.0910000000000002</v>
      </c>
      <c r="HG3">
        <v>-11.318</v>
      </c>
      <c r="HH3">
        <v>-18.408999999999999</v>
      </c>
      <c r="HI3">
        <v>1.7270000000000001</v>
      </c>
      <c r="HJ3">
        <v>-4.1360000000000001</v>
      </c>
      <c r="HK3">
        <v>-0.95499999999999996</v>
      </c>
      <c r="HL3">
        <v>-0.77300000000000002</v>
      </c>
      <c r="HM3">
        <v>-3.4089999999999998</v>
      </c>
      <c r="HN3">
        <v>-3.5910000000000002</v>
      </c>
      <c r="HO3">
        <v>-4.2270000000000003</v>
      </c>
      <c r="HP3">
        <v>-2.1819999999999999</v>
      </c>
      <c r="HQ3">
        <v>-3.1360000000000001</v>
      </c>
      <c r="HR3">
        <v>-7.8639999999999999</v>
      </c>
      <c r="HS3">
        <v>-2.7269999999999999</v>
      </c>
      <c r="HT3">
        <v>-1.0449999999999999</v>
      </c>
      <c r="HU3">
        <v>-3.7730000000000001</v>
      </c>
      <c r="HV3">
        <v>-4.5</v>
      </c>
      <c r="HW3">
        <v>-1.8180000000000001</v>
      </c>
      <c r="HX3">
        <v>0.72699999999999998</v>
      </c>
      <c r="HY3">
        <v>-1.1819999999999999</v>
      </c>
      <c r="HZ3">
        <v>3.1360000000000001</v>
      </c>
      <c r="IA3">
        <v>-1.8640000000000001</v>
      </c>
      <c r="IB3">
        <v>-1.7270000000000001</v>
      </c>
      <c r="IC3">
        <v>9.0999999999999998E-2</v>
      </c>
      <c r="ID3">
        <v>-1.2729999999999999</v>
      </c>
      <c r="IE3">
        <v>-1.409</v>
      </c>
      <c r="IF3">
        <v>-1.5</v>
      </c>
      <c r="IG3">
        <v>-2.4969999999999999</v>
      </c>
      <c r="IH3">
        <v>-7.048</v>
      </c>
      <c r="II3">
        <v>7.1999999999999995E-2</v>
      </c>
      <c r="IJ3">
        <v>1.409</v>
      </c>
      <c r="IK3">
        <v>-4.4550000000000001</v>
      </c>
      <c r="IL3">
        <v>-7.2270000000000003</v>
      </c>
      <c r="IM3">
        <v>-5.5449999999999999</v>
      </c>
      <c r="IN3">
        <v>-4.1820000000000004</v>
      </c>
      <c r="IO3">
        <v>-0.54500000000000004</v>
      </c>
      <c r="IP3">
        <v>-8.1820000000000004</v>
      </c>
      <c r="IQ3">
        <v>-2.1819999999999999</v>
      </c>
      <c r="IR3">
        <v>-2.8180000000000001</v>
      </c>
      <c r="IS3">
        <v>-6.4550000000000001</v>
      </c>
      <c r="IT3">
        <v>2.7730000000000001</v>
      </c>
      <c r="IU3">
        <v>-4.5</v>
      </c>
      <c r="IV3">
        <v>-2.5449999999999999</v>
      </c>
      <c r="IW3">
        <v>-0.63600000000000001</v>
      </c>
      <c r="IX3">
        <v>2.0910000000000002</v>
      </c>
      <c r="IY3">
        <v>1.6819999999999999</v>
      </c>
      <c r="IZ3">
        <v>1.3180000000000001</v>
      </c>
    </row>
    <row r="4" spans="1:260" x14ac:dyDescent="0.2">
      <c r="A4" t="s">
        <v>12</v>
      </c>
      <c r="B4" t="s">
        <v>289</v>
      </c>
      <c r="C4">
        <v>26</v>
      </c>
      <c r="D4">
        <v>41</v>
      </c>
      <c r="E4">
        <v>25.553999999999998</v>
      </c>
      <c r="F4">
        <v>93.206999999999994</v>
      </c>
      <c r="G4">
        <v>216.2</v>
      </c>
      <c r="H4">
        <v>1703.385</v>
      </c>
      <c r="I4">
        <v>1536.615</v>
      </c>
      <c r="J4">
        <v>19.5</v>
      </c>
      <c r="K4">
        <v>53.665999999999997</v>
      </c>
      <c r="L4">
        <v>214.346</v>
      </c>
      <c r="M4">
        <v>160.73099999999999</v>
      </c>
      <c r="N4">
        <v>375.077</v>
      </c>
      <c r="O4">
        <v>74.262</v>
      </c>
      <c r="P4">
        <v>66.122</v>
      </c>
      <c r="Q4">
        <v>85.116</v>
      </c>
      <c r="R4">
        <v>57.146999999999998</v>
      </c>
      <c r="S4">
        <v>6.6340000000000003</v>
      </c>
      <c r="T4">
        <v>54.768999999999998</v>
      </c>
      <c r="U4">
        <v>36.384999999999998</v>
      </c>
      <c r="V4">
        <v>76.972999999999999</v>
      </c>
      <c r="W4">
        <v>5938.308</v>
      </c>
      <c r="X4">
        <v>15.832000000000001</v>
      </c>
      <c r="Y4">
        <v>53.615000000000002</v>
      </c>
      <c r="Z4">
        <v>6.9960000000000004</v>
      </c>
      <c r="AA4">
        <v>68.653999999999996</v>
      </c>
      <c r="AB4">
        <v>5.4630000000000001</v>
      </c>
      <c r="AC4">
        <v>-1.2529999999999999</v>
      </c>
      <c r="AD4">
        <v>0.39800000000000002</v>
      </c>
      <c r="AE4">
        <v>143.346</v>
      </c>
      <c r="AF4">
        <v>228.88499999999999</v>
      </c>
      <c r="AG4">
        <v>372.23099999999999</v>
      </c>
      <c r="AH4">
        <v>38.51</v>
      </c>
      <c r="AI4">
        <v>68.885000000000005</v>
      </c>
      <c r="AJ4">
        <v>99.269000000000005</v>
      </c>
      <c r="AK4">
        <v>18.962</v>
      </c>
      <c r="AL4">
        <v>37.576999999999998</v>
      </c>
      <c r="AM4">
        <v>61.692</v>
      </c>
      <c r="AN4">
        <v>92.537999999999997</v>
      </c>
      <c r="AO4">
        <v>65.269000000000005</v>
      </c>
      <c r="AP4">
        <v>8.2309999999999999</v>
      </c>
      <c r="AQ4">
        <v>26.154</v>
      </c>
      <c r="AR4">
        <v>132.69200000000001</v>
      </c>
      <c r="AS4">
        <v>12.692</v>
      </c>
      <c r="AT4">
        <v>27.077000000000002</v>
      </c>
      <c r="AU4">
        <v>39.768999999999998</v>
      </c>
      <c r="AV4">
        <v>39.845999999999997</v>
      </c>
      <c r="AW4">
        <v>82.528999999999996</v>
      </c>
      <c r="AX4">
        <v>84.962000000000003</v>
      </c>
      <c r="AY4">
        <v>11.692</v>
      </c>
      <c r="AZ4">
        <v>12.923</v>
      </c>
      <c r="BA4">
        <v>23.596</v>
      </c>
      <c r="BB4">
        <v>13.885</v>
      </c>
      <c r="BC4">
        <v>6.3460000000000001</v>
      </c>
      <c r="BD4">
        <v>32</v>
      </c>
      <c r="BE4">
        <v>8.1539999999999999</v>
      </c>
      <c r="BF4">
        <v>13.038</v>
      </c>
      <c r="BG4">
        <v>11.769</v>
      </c>
      <c r="BH4">
        <v>2.6150000000000002</v>
      </c>
      <c r="BI4">
        <v>27.154</v>
      </c>
      <c r="BJ4">
        <v>9.2309999999999999</v>
      </c>
      <c r="BK4">
        <v>48.017000000000003</v>
      </c>
      <c r="BL4">
        <v>23.806000000000001</v>
      </c>
      <c r="BM4">
        <v>45.295000000000002</v>
      </c>
      <c r="BN4">
        <v>49.579000000000001</v>
      </c>
      <c r="BO4">
        <v>24.538</v>
      </c>
      <c r="BP4">
        <v>16.346</v>
      </c>
      <c r="BQ4">
        <v>24.940999999999999</v>
      </c>
      <c r="BR4">
        <v>90.150999999999996</v>
      </c>
      <c r="BS4">
        <v>-2.7669999999999999</v>
      </c>
      <c r="BT4">
        <v>3.32</v>
      </c>
      <c r="BU4">
        <v>-0.10199999999999999</v>
      </c>
      <c r="BV4">
        <v>3.694</v>
      </c>
      <c r="BW4">
        <v>-0.128</v>
      </c>
      <c r="BX4">
        <v>2.867</v>
      </c>
      <c r="BY4">
        <v>-7.0000000000000007E-2</v>
      </c>
      <c r="BZ4">
        <v>2.1539999999999999</v>
      </c>
      <c r="CA4">
        <v>33.5</v>
      </c>
      <c r="CB4">
        <v>54.345999999999997</v>
      </c>
      <c r="CC4">
        <v>29.768999999999998</v>
      </c>
      <c r="CD4">
        <v>48.192</v>
      </c>
      <c r="CE4">
        <v>12.038</v>
      </c>
      <c r="CF4">
        <v>21.14</v>
      </c>
      <c r="CG4">
        <v>21.030999999999999</v>
      </c>
      <c r="CH4">
        <v>7.9379999999999997</v>
      </c>
      <c r="CI4">
        <v>30.747</v>
      </c>
      <c r="CJ4">
        <v>11.24</v>
      </c>
      <c r="CK4">
        <v>14.462</v>
      </c>
      <c r="CL4">
        <v>30.318999999999999</v>
      </c>
      <c r="CM4">
        <v>58.115000000000002</v>
      </c>
      <c r="CN4">
        <v>11.615</v>
      </c>
      <c r="CO4">
        <v>282.077</v>
      </c>
      <c r="CP4">
        <v>125.923</v>
      </c>
      <c r="CQ4">
        <v>32.845999999999997</v>
      </c>
      <c r="CR4">
        <v>89.691999999999993</v>
      </c>
      <c r="CS4">
        <v>28.192</v>
      </c>
      <c r="CT4">
        <v>31.431999999999999</v>
      </c>
      <c r="CU4">
        <v>8.8460000000000001</v>
      </c>
      <c r="CV4">
        <v>31.378</v>
      </c>
      <c r="CW4">
        <v>1.385</v>
      </c>
      <c r="CX4">
        <v>19.846</v>
      </c>
      <c r="CY4">
        <v>16.885000000000002</v>
      </c>
      <c r="CZ4">
        <v>2.9620000000000002</v>
      </c>
      <c r="DA4">
        <v>9.6920000000000002</v>
      </c>
      <c r="DB4">
        <v>93.650999999999996</v>
      </c>
      <c r="DC4">
        <v>7.6539999999999999</v>
      </c>
      <c r="DD4">
        <v>53.576999999999998</v>
      </c>
      <c r="DE4">
        <v>72.537999999999997</v>
      </c>
      <c r="DF4">
        <v>191.477</v>
      </c>
      <c r="DG4">
        <v>1596.692</v>
      </c>
      <c r="DH4">
        <v>1513.808</v>
      </c>
      <c r="DI4">
        <v>10.5</v>
      </c>
      <c r="DJ4">
        <v>217.53800000000001</v>
      </c>
      <c r="DK4">
        <v>136.38499999999999</v>
      </c>
      <c r="DL4">
        <v>353.923</v>
      </c>
      <c r="DM4">
        <v>73.125</v>
      </c>
      <c r="DN4">
        <v>68.192999999999998</v>
      </c>
      <c r="DO4">
        <v>80.992999999999995</v>
      </c>
      <c r="DP4">
        <v>6.09</v>
      </c>
      <c r="DQ4">
        <v>47.268999999999998</v>
      </c>
      <c r="DR4">
        <v>40.962000000000003</v>
      </c>
      <c r="DS4">
        <v>74.789000000000001</v>
      </c>
      <c r="DT4">
        <v>5613.4620000000004</v>
      </c>
      <c r="DU4">
        <v>15.861000000000001</v>
      </c>
      <c r="DV4">
        <v>58.808</v>
      </c>
      <c r="DW4">
        <v>6.0179999999999998</v>
      </c>
      <c r="DX4">
        <v>68.653999999999996</v>
      </c>
      <c r="DY4">
        <v>5.1550000000000002</v>
      </c>
      <c r="DZ4">
        <v>-0.27600000000000002</v>
      </c>
      <c r="EA4">
        <v>-0.54900000000000004</v>
      </c>
      <c r="EB4">
        <v>135.23099999999999</v>
      </c>
      <c r="EC4">
        <v>213.423</v>
      </c>
      <c r="ED4">
        <v>348.654</v>
      </c>
      <c r="EE4">
        <v>38.786999999999999</v>
      </c>
      <c r="EF4">
        <v>68.653999999999996</v>
      </c>
      <c r="EG4">
        <v>87</v>
      </c>
      <c r="EH4">
        <v>13.846</v>
      </c>
      <c r="EI4">
        <v>29.808</v>
      </c>
      <c r="EJ4">
        <v>57.231000000000002</v>
      </c>
      <c r="EK4">
        <v>87.346000000000004</v>
      </c>
      <c r="EL4">
        <v>60.384999999999998</v>
      </c>
      <c r="EM4">
        <v>11.538</v>
      </c>
      <c r="EN4">
        <v>25.885000000000002</v>
      </c>
      <c r="EO4">
        <v>107.538</v>
      </c>
      <c r="EP4">
        <v>11.154</v>
      </c>
      <c r="EQ4">
        <v>23.462</v>
      </c>
      <c r="ER4">
        <v>34.615000000000002</v>
      </c>
      <c r="ES4">
        <v>40.037999999999997</v>
      </c>
      <c r="ET4">
        <v>74.063000000000002</v>
      </c>
      <c r="EU4">
        <v>97.691999999999993</v>
      </c>
      <c r="EV4">
        <v>13.269</v>
      </c>
      <c r="EW4">
        <v>10.538</v>
      </c>
      <c r="EX4">
        <v>22.295000000000002</v>
      </c>
      <c r="EY4">
        <v>16.385000000000002</v>
      </c>
      <c r="EZ4">
        <v>6.8849999999999998</v>
      </c>
      <c r="FA4">
        <v>9.8849999999999998</v>
      </c>
      <c r="FB4">
        <v>9.923</v>
      </c>
      <c r="FC4">
        <v>1.385</v>
      </c>
      <c r="FD4">
        <v>21.962</v>
      </c>
      <c r="FE4">
        <v>7.3079999999999998</v>
      </c>
      <c r="FF4">
        <v>45.009</v>
      </c>
      <c r="FG4">
        <v>20.911000000000001</v>
      </c>
      <c r="FH4">
        <v>41.904000000000003</v>
      </c>
      <c r="FI4">
        <v>46.460999999999999</v>
      </c>
      <c r="FJ4">
        <v>19.654</v>
      </c>
      <c r="FK4">
        <v>69.787999999999997</v>
      </c>
      <c r="FL4">
        <v>-1.9419999999999999</v>
      </c>
      <c r="FM4">
        <v>3.1779999999999999</v>
      </c>
      <c r="FN4">
        <v>-8.7999999999999995E-2</v>
      </c>
      <c r="FO4">
        <v>3.4119999999999999</v>
      </c>
      <c r="FP4">
        <v>-5.6000000000000001E-2</v>
      </c>
      <c r="FQ4">
        <v>2.9020000000000001</v>
      </c>
      <c r="FR4">
        <v>-0.127</v>
      </c>
      <c r="FS4">
        <v>2.4620000000000002</v>
      </c>
      <c r="FT4">
        <v>26.731000000000002</v>
      </c>
      <c r="FU4">
        <v>40.037999999999997</v>
      </c>
      <c r="FV4">
        <v>27</v>
      </c>
      <c r="FW4">
        <v>31.038</v>
      </c>
      <c r="FX4">
        <v>11.192</v>
      </c>
      <c r="FY4">
        <v>17.512</v>
      </c>
      <c r="FZ4">
        <v>18.222999999999999</v>
      </c>
      <c r="GA4">
        <v>8.5239999999999991</v>
      </c>
      <c r="GB4">
        <v>25.373000000000001</v>
      </c>
      <c r="GC4">
        <v>10.266999999999999</v>
      </c>
      <c r="GD4">
        <v>56.537999999999997</v>
      </c>
      <c r="GE4">
        <v>8.4619999999999997</v>
      </c>
      <c r="GF4">
        <v>315.80799999999999</v>
      </c>
      <c r="GG4">
        <v>155.577</v>
      </c>
      <c r="GH4">
        <v>35.537999999999997</v>
      </c>
      <c r="GI4">
        <v>43.768999999999998</v>
      </c>
      <c r="GJ4">
        <v>48.862000000000002</v>
      </c>
      <c r="GK4">
        <v>12.654</v>
      </c>
      <c r="GL4">
        <v>28.91</v>
      </c>
      <c r="GM4">
        <v>4.1539999999999999</v>
      </c>
      <c r="GN4">
        <v>11.5</v>
      </c>
      <c r="GO4">
        <v>80.268000000000001</v>
      </c>
      <c r="GP4">
        <v>3.5379999999999998</v>
      </c>
      <c r="GQ4">
        <v>50.692</v>
      </c>
      <c r="GR4">
        <v>72.385000000000005</v>
      </c>
      <c r="GS4">
        <v>24.722999999999999</v>
      </c>
      <c r="GT4">
        <v>106.69199999999999</v>
      </c>
      <c r="GU4">
        <v>22.808</v>
      </c>
      <c r="GV4">
        <v>9</v>
      </c>
      <c r="GW4">
        <v>-3.1920000000000002</v>
      </c>
      <c r="GX4">
        <v>24.346</v>
      </c>
      <c r="GY4">
        <v>21.154</v>
      </c>
      <c r="GZ4">
        <v>7.5</v>
      </c>
      <c r="HA4">
        <v>324.846</v>
      </c>
      <c r="HB4">
        <v>-5.1920000000000002</v>
      </c>
      <c r="HC4">
        <v>0</v>
      </c>
      <c r="HD4">
        <v>-0.97699999999999998</v>
      </c>
      <c r="HE4">
        <v>0.94599999999999995</v>
      </c>
      <c r="HF4">
        <v>8.1150000000000002</v>
      </c>
      <c r="HG4">
        <v>15.462</v>
      </c>
      <c r="HH4">
        <v>23.577000000000002</v>
      </c>
      <c r="HI4">
        <v>0.23100000000000001</v>
      </c>
      <c r="HJ4">
        <v>12.269</v>
      </c>
      <c r="HK4">
        <v>5.1150000000000002</v>
      </c>
      <c r="HL4">
        <v>7.7690000000000001</v>
      </c>
      <c r="HM4">
        <v>4.4619999999999997</v>
      </c>
      <c r="HN4">
        <v>5.1920000000000002</v>
      </c>
      <c r="HO4">
        <v>4.8849999999999998</v>
      </c>
      <c r="HP4">
        <v>-3.3079999999999998</v>
      </c>
      <c r="HQ4">
        <v>0.26900000000000002</v>
      </c>
      <c r="HR4">
        <v>25.154</v>
      </c>
      <c r="HS4">
        <v>1.538</v>
      </c>
      <c r="HT4">
        <v>3.6150000000000002</v>
      </c>
      <c r="HU4">
        <v>5.1539999999999999</v>
      </c>
      <c r="HV4">
        <v>-0.192</v>
      </c>
      <c r="HW4">
        <v>-12.731</v>
      </c>
      <c r="HX4">
        <v>-1.577</v>
      </c>
      <c r="HY4">
        <v>2.3849999999999998</v>
      </c>
      <c r="HZ4">
        <v>-2.5</v>
      </c>
      <c r="IA4">
        <v>-0.53800000000000003</v>
      </c>
      <c r="IB4">
        <v>3.1539999999999999</v>
      </c>
      <c r="IC4">
        <v>1.8460000000000001</v>
      </c>
      <c r="ID4">
        <v>5.1920000000000002</v>
      </c>
      <c r="IE4">
        <v>1.923</v>
      </c>
      <c r="IF4">
        <v>4.8849999999999998</v>
      </c>
      <c r="IG4">
        <v>20.363</v>
      </c>
      <c r="IH4">
        <v>-0.82499999999999996</v>
      </c>
      <c r="II4">
        <v>0.14199999999999999</v>
      </c>
      <c r="IJ4">
        <v>-0.308</v>
      </c>
      <c r="IK4">
        <v>6.7690000000000001</v>
      </c>
      <c r="IL4">
        <v>14.308</v>
      </c>
      <c r="IM4">
        <v>2.7690000000000001</v>
      </c>
      <c r="IN4">
        <v>17.154</v>
      </c>
      <c r="IO4">
        <v>0.84599999999999997</v>
      </c>
      <c r="IP4">
        <v>1.577</v>
      </c>
      <c r="IQ4">
        <v>3.1539999999999999</v>
      </c>
      <c r="IR4">
        <v>-33.731000000000002</v>
      </c>
      <c r="IS4">
        <v>-29.654</v>
      </c>
      <c r="IT4">
        <v>-2.6920000000000002</v>
      </c>
      <c r="IU4">
        <v>-15.577</v>
      </c>
      <c r="IV4">
        <v>-3.8079999999999998</v>
      </c>
      <c r="IW4">
        <v>-2.7690000000000001</v>
      </c>
      <c r="IX4">
        <v>4.1150000000000002</v>
      </c>
      <c r="IY4">
        <v>2.8849999999999998</v>
      </c>
      <c r="IZ4">
        <v>0.154</v>
      </c>
    </row>
    <row r="5" spans="1:260" x14ac:dyDescent="0.2">
      <c r="A5" t="s">
        <v>4</v>
      </c>
      <c r="B5" t="s">
        <v>281</v>
      </c>
      <c r="C5">
        <v>22</v>
      </c>
      <c r="D5">
        <v>39</v>
      </c>
      <c r="E5">
        <v>25.777000000000001</v>
      </c>
      <c r="F5">
        <v>97.775000000000006</v>
      </c>
      <c r="G5">
        <v>195.4</v>
      </c>
      <c r="H5">
        <v>1623.4090000000001</v>
      </c>
      <c r="I5">
        <v>1588.7270000000001</v>
      </c>
      <c r="J5">
        <v>11.364000000000001</v>
      </c>
      <c r="K5">
        <v>48.576000000000001</v>
      </c>
      <c r="L5">
        <v>223.04499999999999</v>
      </c>
      <c r="M5">
        <v>155.81800000000001</v>
      </c>
      <c r="N5">
        <v>378.86399999999998</v>
      </c>
      <c r="O5">
        <v>74.061000000000007</v>
      </c>
      <c r="P5">
        <v>67.373000000000005</v>
      </c>
      <c r="Q5">
        <v>83.635000000000005</v>
      </c>
      <c r="R5">
        <v>58.872</v>
      </c>
      <c r="S5">
        <v>7.07</v>
      </c>
      <c r="T5">
        <v>46.591000000000001</v>
      </c>
      <c r="U5">
        <v>40.136000000000003</v>
      </c>
      <c r="V5">
        <v>75.858999999999995</v>
      </c>
      <c r="W5">
        <v>5413.857</v>
      </c>
      <c r="X5">
        <v>14.243</v>
      </c>
      <c r="Y5">
        <v>59.5</v>
      </c>
      <c r="Z5">
        <v>6.367</v>
      </c>
      <c r="AA5">
        <v>69.727000000000004</v>
      </c>
      <c r="AB5">
        <v>5.4340000000000002</v>
      </c>
      <c r="AC5">
        <v>-1.794</v>
      </c>
      <c r="AD5">
        <v>1.635</v>
      </c>
      <c r="AE5">
        <v>131.18199999999999</v>
      </c>
      <c r="AF5">
        <v>243.136</v>
      </c>
      <c r="AG5">
        <v>374.31799999999998</v>
      </c>
      <c r="AH5">
        <v>35.045999999999999</v>
      </c>
      <c r="AI5">
        <v>69.182000000000002</v>
      </c>
      <c r="AJ5">
        <v>85.090999999999994</v>
      </c>
      <c r="AK5">
        <v>12.364000000000001</v>
      </c>
      <c r="AL5">
        <v>28.954999999999998</v>
      </c>
      <c r="AM5">
        <v>56.136000000000003</v>
      </c>
      <c r="AN5">
        <v>86.817999999999998</v>
      </c>
      <c r="AO5">
        <v>59.636000000000003</v>
      </c>
      <c r="AP5">
        <v>11.227</v>
      </c>
      <c r="AQ5">
        <v>22.364000000000001</v>
      </c>
      <c r="AR5">
        <v>126.318</v>
      </c>
      <c r="AS5">
        <v>11.682</v>
      </c>
      <c r="AT5">
        <v>20.727</v>
      </c>
      <c r="AU5">
        <v>32.408999999999999</v>
      </c>
      <c r="AV5">
        <v>35.636000000000003</v>
      </c>
      <c r="AW5">
        <v>75.765000000000001</v>
      </c>
      <c r="AX5">
        <v>107.273</v>
      </c>
      <c r="AY5">
        <v>12.045</v>
      </c>
      <c r="AZ5">
        <v>10.955</v>
      </c>
      <c r="BA5">
        <v>23.512</v>
      </c>
      <c r="BB5">
        <v>15.682</v>
      </c>
      <c r="BC5">
        <v>10.635999999999999</v>
      </c>
      <c r="BD5">
        <v>29</v>
      </c>
      <c r="BE5">
        <v>6.7729999999999997</v>
      </c>
      <c r="BF5">
        <v>10.227</v>
      </c>
      <c r="BG5">
        <v>9.4090000000000007</v>
      </c>
      <c r="BH5">
        <v>1.8640000000000001</v>
      </c>
      <c r="BI5">
        <v>21.318000000000001</v>
      </c>
      <c r="BJ5">
        <v>7.1820000000000004</v>
      </c>
      <c r="BK5">
        <v>47.973999999999997</v>
      </c>
      <c r="BL5">
        <v>21.951000000000001</v>
      </c>
      <c r="BM5">
        <v>42.146000000000001</v>
      </c>
      <c r="BN5">
        <v>45.756</v>
      </c>
      <c r="BO5">
        <v>19.454999999999998</v>
      </c>
      <c r="BP5">
        <v>16.045000000000002</v>
      </c>
      <c r="BQ5">
        <v>23.513000000000002</v>
      </c>
      <c r="BR5">
        <v>70.343999999999994</v>
      </c>
      <c r="BS5">
        <v>-1.4350000000000001</v>
      </c>
      <c r="BT5">
        <v>3.3</v>
      </c>
      <c r="BU5">
        <v>-6.7000000000000004E-2</v>
      </c>
      <c r="BV5">
        <v>3.5449999999999999</v>
      </c>
      <c r="BW5">
        <v>0.13800000000000001</v>
      </c>
      <c r="BX5">
        <v>2.9550000000000001</v>
      </c>
      <c r="BY5">
        <v>-0.35499999999999998</v>
      </c>
      <c r="BZ5">
        <v>2.7269999999999999</v>
      </c>
      <c r="CA5">
        <v>24.864000000000001</v>
      </c>
      <c r="CB5">
        <v>43.182000000000002</v>
      </c>
      <c r="CC5">
        <v>27.591000000000001</v>
      </c>
      <c r="CD5">
        <v>34.226999999999997</v>
      </c>
      <c r="CE5">
        <v>8.9550000000000001</v>
      </c>
      <c r="CF5">
        <v>17.861999999999998</v>
      </c>
      <c r="CG5">
        <v>20.591000000000001</v>
      </c>
      <c r="CH5">
        <v>7.2370000000000001</v>
      </c>
      <c r="CI5">
        <v>28.335999999999999</v>
      </c>
      <c r="CJ5">
        <v>10.311</v>
      </c>
      <c r="CK5">
        <v>15.318</v>
      </c>
      <c r="CL5">
        <v>26.408999999999999</v>
      </c>
      <c r="CM5">
        <v>54.136000000000003</v>
      </c>
      <c r="CN5">
        <v>9.0909999999999993</v>
      </c>
      <c r="CO5">
        <v>294.5</v>
      </c>
      <c r="CP5">
        <v>147.727</v>
      </c>
      <c r="CQ5">
        <v>29.5</v>
      </c>
      <c r="CR5">
        <v>78.590999999999994</v>
      </c>
      <c r="CS5">
        <v>38.226999999999997</v>
      </c>
      <c r="CT5">
        <v>48.640999999999998</v>
      </c>
      <c r="CU5">
        <v>12.135999999999999</v>
      </c>
      <c r="CV5">
        <v>31.748000000000001</v>
      </c>
      <c r="CW5">
        <v>2.5910000000000002</v>
      </c>
      <c r="CX5">
        <v>17.681999999999999</v>
      </c>
      <c r="CY5">
        <v>18.408999999999999</v>
      </c>
      <c r="CZ5">
        <v>-0.72699999999999998</v>
      </c>
      <c r="DA5">
        <v>9.2729999999999997</v>
      </c>
      <c r="DB5">
        <v>78.430999999999997</v>
      </c>
      <c r="DC5">
        <v>3.8180000000000001</v>
      </c>
      <c r="DD5">
        <v>44.045000000000002</v>
      </c>
      <c r="DE5">
        <v>72.227000000000004</v>
      </c>
      <c r="DF5">
        <v>210.55500000000001</v>
      </c>
      <c r="DG5">
        <v>1676.5450000000001</v>
      </c>
      <c r="DH5">
        <v>1590.2729999999999</v>
      </c>
      <c r="DI5">
        <v>18.635999999999999</v>
      </c>
      <c r="DJ5">
        <v>226.136</v>
      </c>
      <c r="DK5">
        <v>154.136</v>
      </c>
      <c r="DL5">
        <v>380.27300000000002</v>
      </c>
      <c r="DM5">
        <v>75.771000000000001</v>
      </c>
      <c r="DN5">
        <v>69.628</v>
      </c>
      <c r="DO5">
        <v>84.783000000000001</v>
      </c>
      <c r="DP5">
        <v>7.024</v>
      </c>
      <c r="DQ5">
        <v>52.908999999999999</v>
      </c>
      <c r="DR5">
        <v>35.726999999999997</v>
      </c>
      <c r="DS5">
        <v>76.683000000000007</v>
      </c>
      <c r="DT5">
        <v>5586.7139999999999</v>
      </c>
      <c r="DU5">
        <v>14.741</v>
      </c>
      <c r="DV5">
        <v>53.091000000000001</v>
      </c>
      <c r="DW5">
        <v>7.1630000000000003</v>
      </c>
      <c r="DX5">
        <v>69.135999999999996</v>
      </c>
      <c r="DY5">
        <v>5.5</v>
      </c>
      <c r="DZ5">
        <v>-2.544</v>
      </c>
      <c r="EA5">
        <v>1.7130000000000001</v>
      </c>
      <c r="EB5">
        <v>131.273</v>
      </c>
      <c r="EC5">
        <v>243.727</v>
      </c>
      <c r="ED5">
        <v>375</v>
      </c>
      <c r="EE5">
        <v>35.006</v>
      </c>
      <c r="EF5">
        <v>69.727000000000004</v>
      </c>
      <c r="EG5">
        <v>87.409000000000006</v>
      </c>
      <c r="EH5">
        <v>15.590999999999999</v>
      </c>
      <c r="EI5">
        <v>32.454999999999998</v>
      </c>
      <c r="EJ5">
        <v>54.954999999999998</v>
      </c>
      <c r="EK5">
        <v>87.227000000000004</v>
      </c>
      <c r="EL5">
        <v>59.045000000000002</v>
      </c>
      <c r="EM5">
        <v>7.4550000000000001</v>
      </c>
      <c r="EN5">
        <v>22.454999999999998</v>
      </c>
      <c r="EO5">
        <v>126.727</v>
      </c>
      <c r="EP5">
        <v>12.135999999999999</v>
      </c>
      <c r="EQ5">
        <v>21.591000000000001</v>
      </c>
      <c r="ER5">
        <v>33.726999999999997</v>
      </c>
      <c r="ES5">
        <v>35.591000000000001</v>
      </c>
      <c r="ET5">
        <v>78.543999999999997</v>
      </c>
      <c r="EU5">
        <v>106.182</v>
      </c>
      <c r="EV5">
        <v>13</v>
      </c>
      <c r="EW5">
        <v>12.090999999999999</v>
      </c>
      <c r="EX5">
        <v>22.852</v>
      </c>
      <c r="EY5">
        <v>17.635999999999999</v>
      </c>
      <c r="EZ5">
        <v>7.3179999999999996</v>
      </c>
      <c r="FA5">
        <v>12.227</v>
      </c>
      <c r="FB5">
        <v>9.2729999999999997</v>
      </c>
      <c r="FC5">
        <v>1.7270000000000001</v>
      </c>
      <c r="FD5">
        <v>23.908999999999999</v>
      </c>
      <c r="FE5">
        <v>9.0909999999999993</v>
      </c>
      <c r="FF5">
        <v>51.140999999999998</v>
      </c>
      <c r="FG5">
        <v>23.11</v>
      </c>
      <c r="FH5">
        <v>40.636000000000003</v>
      </c>
      <c r="FI5">
        <v>45.189</v>
      </c>
      <c r="FJ5">
        <v>21.318000000000001</v>
      </c>
      <c r="FK5">
        <v>79.83</v>
      </c>
      <c r="FL5">
        <v>1.079</v>
      </c>
      <c r="FM5">
        <v>3.339</v>
      </c>
      <c r="FN5">
        <v>4.4999999999999998E-2</v>
      </c>
      <c r="FO5">
        <v>3.6520000000000001</v>
      </c>
      <c r="FP5">
        <v>0.20699999999999999</v>
      </c>
      <c r="FQ5">
        <v>2.968</v>
      </c>
      <c r="FR5">
        <v>-0.14699999999999999</v>
      </c>
      <c r="FS5">
        <v>2.0910000000000002</v>
      </c>
      <c r="FT5">
        <v>27.908999999999999</v>
      </c>
      <c r="FU5">
        <v>52.636000000000003</v>
      </c>
      <c r="FV5">
        <v>28.954999999999998</v>
      </c>
      <c r="FW5">
        <v>42.682000000000002</v>
      </c>
      <c r="FX5">
        <v>11</v>
      </c>
      <c r="FY5">
        <v>19.315000000000001</v>
      </c>
      <c r="FZ5">
        <v>25.757999999999999</v>
      </c>
      <c r="GA5">
        <v>8.9760000000000009</v>
      </c>
      <c r="GB5">
        <v>31.404</v>
      </c>
      <c r="GC5">
        <v>11.385</v>
      </c>
      <c r="GD5">
        <v>53.591000000000001</v>
      </c>
      <c r="GE5">
        <v>10.909000000000001</v>
      </c>
      <c r="GF5">
        <v>286.45499999999998</v>
      </c>
      <c r="GG5">
        <v>124.227</v>
      </c>
      <c r="GH5">
        <v>31.091000000000001</v>
      </c>
      <c r="GI5">
        <v>24.408999999999999</v>
      </c>
      <c r="GJ5">
        <v>31.04</v>
      </c>
      <c r="GK5">
        <v>7.9550000000000001</v>
      </c>
      <c r="GL5">
        <v>32.588000000000001</v>
      </c>
      <c r="GM5">
        <v>2.5910000000000002</v>
      </c>
      <c r="GN5">
        <v>9.1820000000000004</v>
      </c>
      <c r="GO5">
        <v>87.623999999999995</v>
      </c>
      <c r="GP5">
        <v>3.9550000000000001</v>
      </c>
      <c r="GQ5">
        <v>46.363999999999997</v>
      </c>
      <c r="GR5">
        <v>72.135999999999996</v>
      </c>
      <c r="GS5">
        <v>-15.154999999999999</v>
      </c>
      <c r="GT5">
        <v>-53.136000000000003</v>
      </c>
      <c r="GU5">
        <v>-1.5449999999999999</v>
      </c>
      <c r="GV5">
        <v>-7.2729999999999997</v>
      </c>
      <c r="GW5">
        <v>-3.0910000000000002</v>
      </c>
      <c r="GX5">
        <v>1.6819999999999999</v>
      </c>
      <c r="GY5">
        <v>-1.409</v>
      </c>
      <c r="GZ5">
        <v>-6.3179999999999996</v>
      </c>
      <c r="HA5">
        <v>-172.857</v>
      </c>
      <c r="HB5">
        <v>6.4089999999999998</v>
      </c>
      <c r="HC5">
        <v>0.59099999999999997</v>
      </c>
      <c r="HD5">
        <v>0.75</v>
      </c>
      <c r="HE5">
        <v>-7.8E-2</v>
      </c>
      <c r="HF5">
        <v>-9.0999999999999998E-2</v>
      </c>
      <c r="HG5">
        <v>-0.59099999999999997</v>
      </c>
      <c r="HH5">
        <v>-0.68200000000000005</v>
      </c>
      <c r="HI5">
        <v>-0.54500000000000004</v>
      </c>
      <c r="HJ5">
        <v>-2.3180000000000001</v>
      </c>
      <c r="HK5">
        <v>-3.2269999999999999</v>
      </c>
      <c r="HL5">
        <v>-3.5</v>
      </c>
      <c r="HM5">
        <v>1.1819999999999999</v>
      </c>
      <c r="HN5">
        <v>-0.40899999999999997</v>
      </c>
      <c r="HO5">
        <v>0.59099999999999997</v>
      </c>
      <c r="HP5">
        <v>3.7730000000000001</v>
      </c>
      <c r="HQ5">
        <v>-9.0999999999999998E-2</v>
      </c>
      <c r="HR5">
        <v>-0.40899999999999997</v>
      </c>
      <c r="HS5">
        <v>-0.45500000000000002</v>
      </c>
      <c r="HT5">
        <v>-0.86399999999999999</v>
      </c>
      <c r="HU5">
        <v>-1.3180000000000001</v>
      </c>
      <c r="HV5">
        <v>4.4999999999999998E-2</v>
      </c>
      <c r="HW5">
        <v>1.091</v>
      </c>
      <c r="HX5">
        <v>-0.95499999999999996</v>
      </c>
      <c r="HY5">
        <v>-1.1359999999999999</v>
      </c>
      <c r="HZ5">
        <v>-1.9550000000000001</v>
      </c>
      <c r="IA5">
        <v>3.3180000000000001</v>
      </c>
      <c r="IB5">
        <v>-2</v>
      </c>
      <c r="IC5">
        <v>0.13600000000000001</v>
      </c>
      <c r="ID5">
        <v>-2.5910000000000002</v>
      </c>
      <c r="IE5">
        <v>-1.909</v>
      </c>
      <c r="IF5">
        <v>-1.8640000000000001</v>
      </c>
      <c r="IG5">
        <v>-9.4860000000000007</v>
      </c>
      <c r="IH5">
        <v>-2.5139999999999998</v>
      </c>
      <c r="II5">
        <v>-3.9E-2</v>
      </c>
      <c r="IJ5">
        <v>0.63600000000000001</v>
      </c>
      <c r="IK5">
        <v>-3.0449999999999999</v>
      </c>
      <c r="IL5">
        <v>-9.4550000000000001</v>
      </c>
      <c r="IM5">
        <v>-1.3640000000000001</v>
      </c>
      <c r="IN5">
        <v>-8.4550000000000001</v>
      </c>
      <c r="IO5">
        <v>-2.0449999999999999</v>
      </c>
      <c r="IP5">
        <v>0.54500000000000004</v>
      </c>
      <c r="IQ5">
        <v>-1.8180000000000001</v>
      </c>
      <c r="IR5">
        <v>8.0449999999999999</v>
      </c>
      <c r="IS5">
        <v>23.5</v>
      </c>
      <c r="IT5">
        <v>-1.591</v>
      </c>
      <c r="IU5">
        <v>13.818</v>
      </c>
      <c r="IV5">
        <v>4.1820000000000004</v>
      </c>
      <c r="IW5">
        <v>0</v>
      </c>
      <c r="IX5">
        <v>-0.13600000000000001</v>
      </c>
      <c r="IY5">
        <v>-2.3180000000000001</v>
      </c>
      <c r="IZ5">
        <v>9.0999999999999998E-2</v>
      </c>
    </row>
    <row r="6" spans="1:260" x14ac:dyDescent="0.2">
      <c r="A6" t="s">
        <v>8</v>
      </c>
      <c r="B6" t="s">
        <v>285</v>
      </c>
      <c r="C6">
        <v>22</v>
      </c>
      <c r="D6">
        <v>39</v>
      </c>
      <c r="E6">
        <v>24.786999999999999</v>
      </c>
      <c r="F6">
        <v>78.494</v>
      </c>
      <c r="G6">
        <v>190.405</v>
      </c>
      <c r="H6">
        <v>1584</v>
      </c>
      <c r="I6">
        <v>1451.2270000000001</v>
      </c>
      <c r="J6">
        <v>13.045</v>
      </c>
      <c r="K6">
        <v>49.795999999999999</v>
      </c>
      <c r="L6">
        <v>205.5</v>
      </c>
      <c r="M6">
        <v>150.227</v>
      </c>
      <c r="N6">
        <v>355.72699999999998</v>
      </c>
      <c r="O6">
        <v>72.936000000000007</v>
      </c>
      <c r="P6">
        <v>65.692999999999998</v>
      </c>
      <c r="Q6">
        <v>82.843999999999994</v>
      </c>
      <c r="R6">
        <v>57.768999999999998</v>
      </c>
      <c r="S6">
        <v>6.2709999999999999</v>
      </c>
      <c r="T6">
        <v>51.045000000000002</v>
      </c>
      <c r="U6">
        <v>37.954999999999998</v>
      </c>
      <c r="V6">
        <v>74.62</v>
      </c>
      <c r="W6">
        <v>5563.8180000000002</v>
      </c>
      <c r="X6">
        <v>15.641</v>
      </c>
      <c r="Y6">
        <v>56.136000000000003</v>
      </c>
      <c r="Z6">
        <v>6.3369999999999997</v>
      </c>
      <c r="AA6">
        <v>66.454999999999998</v>
      </c>
      <c r="AB6">
        <v>5.3529999999999998</v>
      </c>
      <c r="AC6">
        <v>-0.93</v>
      </c>
      <c r="AD6">
        <v>0.59699999999999998</v>
      </c>
      <c r="AE6">
        <v>133.864</v>
      </c>
      <c r="AF6">
        <v>219.864</v>
      </c>
      <c r="AG6">
        <v>353.72699999999998</v>
      </c>
      <c r="AH6">
        <v>37.844000000000001</v>
      </c>
      <c r="AI6">
        <v>65.409000000000006</v>
      </c>
      <c r="AJ6">
        <v>89.227000000000004</v>
      </c>
      <c r="AK6">
        <v>13.5</v>
      </c>
      <c r="AL6">
        <v>32.182000000000002</v>
      </c>
      <c r="AM6">
        <v>57.045000000000002</v>
      </c>
      <c r="AN6">
        <v>85.317999999999998</v>
      </c>
      <c r="AO6">
        <v>60.726999999999997</v>
      </c>
      <c r="AP6">
        <v>11.090999999999999</v>
      </c>
      <c r="AQ6">
        <v>23.454999999999998</v>
      </c>
      <c r="AR6">
        <v>121.273</v>
      </c>
      <c r="AS6">
        <v>11.635999999999999</v>
      </c>
      <c r="AT6">
        <v>24.5</v>
      </c>
      <c r="AU6">
        <v>36.136000000000003</v>
      </c>
      <c r="AV6">
        <v>39.182000000000002</v>
      </c>
      <c r="AW6">
        <v>77.262</v>
      </c>
      <c r="AX6">
        <v>90</v>
      </c>
      <c r="AY6">
        <v>10.682</v>
      </c>
      <c r="AZ6">
        <v>11.364000000000001</v>
      </c>
      <c r="BA6">
        <v>22.262</v>
      </c>
      <c r="BB6">
        <v>13.818</v>
      </c>
      <c r="BC6">
        <v>9.0449999999999999</v>
      </c>
      <c r="BD6">
        <v>26</v>
      </c>
      <c r="BE6">
        <v>6.7729999999999997</v>
      </c>
      <c r="BF6">
        <v>9.9550000000000001</v>
      </c>
      <c r="BG6">
        <v>12</v>
      </c>
      <c r="BH6">
        <v>2</v>
      </c>
      <c r="BI6">
        <v>23.773</v>
      </c>
      <c r="BJ6">
        <v>7.4089999999999998</v>
      </c>
      <c r="BK6">
        <v>41.874000000000002</v>
      </c>
      <c r="BL6">
        <v>19.501000000000001</v>
      </c>
      <c r="BM6">
        <v>43.01</v>
      </c>
      <c r="BN6">
        <v>46.572000000000003</v>
      </c>
      <c r="BO6">
        <v>21.864000000000001</v>
      </c>
      <c r="BP6">
        <v>17.727</v>
      </c>
      <c r="BQ6">
        <v>24.614999999999998</v>
      </c>
      <c r="BR6">
        <v>76.274000000000001</v>
      </c>
      <c r="BS6">
        <v>-6.5469999999999997</v>
      </c>
      <c r="BT6">
        <v>3.2080000000000002</v>
      </c>
      <c r="BU6">
        <v>-0.27500000000000002</v>
      </c>
      <c r="BV6">
        <v>3.4929999999999999</v>
      </c>
      <c r="BW6">
        <v>-0.23100000000000001</v>
      </c>
      <c r="BX6">
        <v>2.8849999999999998</v>
      </c>
      <c r="BY6">
        <v>-0.32600000000000001</v>
      </c>
      <c r="BZ6">
        <v>3.6819999999999999</v>
      </c>
      <c r="CA6">
        <v>30.091000000000001</v>
      </c>
      <c r="CB6">
        <v>37.954999999999998</v>
      </c>
      <c r="CC6">
        <v>25.818000000000001</v>
      </c>
      <c r="CD6">
        <v>33.773000000000003</v>
      </c>
      <c r="CE6">
        <v>12.135999999999999</v>
      </c>
      <c r="CF6">
        <v>19.934000000000001</v>
      </c>
      <c r="CG6">
        <v>22.641999999999999</v>
      </c>
      <c r="CH6">
        <v>9.5739999999999998</v>
      </c>
      <c r="CI6">
        <v>30.32</v>
      </c>
      <c r="CJ6">
        <v>11.699</v>
      </c>
      <c r="CK6">
        <v>16.091000000000001</v>
      </c>
      <c r="CL6">
        <v>28.530999999999999</v>
      </c>
      <c r="CM6">
        <v>48.908999999999999</v>
      </c>
      <c r="CN6">
        <v>7.1820000000000004</v>
      </c>
      <c r="CO6">
        <v>283.09100000000001</v>
      </c>
      <c r="CP6">
        <v>132</v>
      </c>
      <c r="CQ6">
        <v>33.454999999999998</v>
      </c>
      <c r="CR6">
        <v>80.772999999999996</v>
      </c>
      <c r="CS6">
        <v>36.5</v>
      </c>
      <c r="CT6">
        <v>45.189</v>
      </c>
      <c r="CU6">
        <v>12.135999999999999</v>
      </c>
      <c r="CV6">
        <v>33.25</v>
      </c>
      <c r="CW6">
        <v>3.4550000000000001</v>
      </c>
      <c r="CX6">
        <v>17.908999999999999</v>
      </c>
      <c r="CY6">
        <v>18.5</v>
      </c>
      <c r="CZ6">
        <v>-0.59099999999999997</v>
      </c>
      <c r="DA6">
        <v>10.455</v>
      </c>
      <c r="DB6">
        <v>75.216999999999999</v>
      </c>
      <c r="DC6">
        <v>4.9550000000000001</v>
      </c>
      <c r="DD6">
        <v>47.908999999999999</v>
      </c>
      <c r="DE6">
        <v>73.090999999999994</v>
      </c>
      <c r="DF6">
        <v>202.905</v>
      </c>
      <c r="DG6">
        <v>1716.9090000000001</v>
      </c>
      <c r="DH6">
        <v>1596.318</v>
      </c>
      <c r="DI6">
        <v>16.954999999999998</v>
      </c>
      <c r="DJ6">
        <v>225.864</v>
      </c>
      <c r="DK6">
        <v>150.864</v>
      </c>
      <c r="DL6">
        <v>376.72699999999998</v>
      </c>
      <c r="DM6">
        <v>74.444999999999993</v>
      </c>
      <c r="DN6">
        <v>67.680000000000007</v>
      </c>
      <c r="DO6">
        <v>84.573999999999998</v>
      </c>
      <c r="DP6">
        <v>7.7030000000000003</v>
      </c>
      <c r="DQ6">
        <v>50.863999999999997</v>
      </c>
      <c r="DR6">
        <v>40.5</v>
      </c>
      <c r="DS6">
        <v>79.340999999999994</v>
      </c>
      <c r="DT6">
        <v>5776.0910000000003</v>
      </c>
      <c r="DU6">
        <v>15.332000000000001</v>
      </c>
      <c r="DV6">
        <v>55.5</v>
      </c>
      <c r="DW6">
        <v>6.7880000000000003</v>
      </c>
      <c r="DX6">
        <v>65.317999999999998</v>
      </c>
      <c r="DY6">
        <v>5.7679999999999998</v>
      </c>
      <c r="DZ6">
        <v>1.403</v>
      </c>
      <c r="EA6">
        <v>1.9730000000000001</v>
      </c>
      <c r="EB6">
        <v>130.227</v>
      </c>
      <c r="EC6">
        <v>239.40899999999999</v>
      </c>
      <c r="ED6">
        <v>369.63600000000002</v>
      </c>
      <c r="EE6">
        <v>35.231000000000002</v>
      </c>
      <c r="EF6">
        <v>66.590999999999994</v>
      </c>
      <c r="EG6">
        <v>86.682000000000002</v>
      </c>
      <c r="EH6">
        <v>15.545</v>
      </c>
      <c r="EI6">
        <v>30.454999999999998</v>
      </c>
      <c r="EJ6">
        <v>56.182000000000002</v>
      </c>
      <c r="EK6">
        <v>87.772999999999996</v>
      </c>
      <c r="EL6">
        <v>61.136000000000003</v>
      </c>
      <c r="EM6">
        <v>8.2729999999999997</v>
      </c>
      <c r="EN6">
        <v>24</v>
      </c>
      <c r="EO6">
        <v>124.227</v>
      </c>
      <c r="EP6">
        <v>11.682</v>
      </c>
      <c r="EQ6">
        <v>20.773</v>
      </c>
      <c r="ER6">
        <v>32.454999999999998</v>
      </c>
      <c r="ES6">
        <v>34.408999999999999</v>
      </c>
      <c r="ET6">
        <v>76.221999999999994</v>
      </c>
      <c r="EU6">
        <v>104.682</v>
      </c>
      <c r="EV6">
        <v>12.409000000000001</v>
      </c>
      <c r="EW6">
        <v>13.364000000000001</v>
      </c>
      <c r="EX6">
        <v>26.273</v>
      </c>
      <c r="EY6">
        <v>16.5</v>
      </c>
      <c r="EZ6">
        <v>8.5</v>
      </c>
      <c r="FA6">
        <v>12.045</v>
      </c>
      <c r="FB6">
        <v>10.682</v>
      </c>
      <c r="FC6">
        <v>1.409</v>
      </c>
      <c r="FD6">
        <v>25.591000000000001</v>
      </c>
      <c r="FE6">
        <v>8.3640000000000008</v>
      </c>
      <c r="FF6">
        <v>47.069000000000003</v>
      </c>
      <c r="FG6">
        <v>23.681999999999999</v>
      </c>
      <c r="FH6">
        <v>44.683</v>
      </c>
      <c r="FI6">
        <v>50.313000000000002</v>
      </c>
      <c r="FJ6">
        <v>22.408999999999999</v>
      </c>
      <c r="FK6">
        <v>85.763000000000005</v>
      </c>
      <c r="FL6">
        <v>-4.218</v>
      </c>
      <c r="FM6">
        <v>3.351</v>
      </c>
      <c r="FN6">
        <v>-0.16500000000000001</v>
      </c>
      <c r="FO6">
        <v>3.6110000000000002</v>
      </c>
      <c r="FP6">
        <v>-0.25700000000000001</v>
      </c>
      <c r="FQ6">
        <v>3.012</v>
      </c>
      <c r="FR6">
        <v>-4.4999999999999998E-2</v>
      </c>
      <c r="FS6">
        <v>4.4550000000000001</v>
      </c>
      <c r="FT6">
        <v>26.773</v>
      </c>
      <c r="FU6">
        <v>51.726999999999997</v>
      </c>
      <c r="FV6">
        <v>29.181999999999999</v>
      </c>
      <c r="FW6">
        <v>43.454999999999998</v>
      </c>
      <c r="FX6">
        <v>10.318</v>
      </c>
      <c r="FY6">
        <v>20.687999999999999</v>
      </c>
      <c r="FZ6">
        <v>22.52</v>
      </c>
      <c r="GA6">
        <v>9.0399999999999991</v>
      </c>
      <c r="GB6">
        <v>30.774999999999999</v>
      </c>
      <c r="GC6">
        <v>11.462</v>
      </c>
      <c r="GD6">
        <v>56.726999999999997</v>
      </c>
      <c r="GE6">
        <v>11.682</v>
      </c>
      <c r="GF6">
        <v>282.22699999999998</v>
      </c>
      <c r="GG6">
        <v>128.09100000000001</v>
      </c>
      <c r="GH6">
        <v>34.317999999999998</v>
      </c>
      <c r="GI6">
        <v>29.727</v>
      </c>
      <c r="GJ6">
        <v>36.68</v>
      </c>
      <c r="GK6">
        <v>9.1359999999999992</v>
      </c>
      <c r="GL6">
        <v>30.734000000000002</v>
      </c>
      <c r="GM6">
        <v>2.3639999999999999</v>
      </c>
      <c r="GN6">
        <v>11.818</v>
      </c>
      <c r="GO6">
        <v>80</v>
      </c>
      <c r="GP6">
        <v>4.8639999999999999</v>
      </c>
      <c r="GQ6">
        <v>50.226999999999997</v>
      </c>
      <c r="GR6">
        <v>72.272999999999996</v>
      </c>
      <c r="GS6">
        <v>-12.5</v>
      </c>
      <c r="GT6">
        <v>-132.90899999999999</v>
      </c>
      <c r="GU6">
        <v>-145.09100000000001</v>
      </c>
      <c r="GV6">
        <v>-3.9089999999999998</v>
      </c>
      <c r="GW6">
        <v>-20.364000000000001</v>
      </c>
      <c r="GX6">
        <v>-0.63600000000000001</v>
      </c>
      <c r="GY6">
        <v>-21</v>
      </c>
      <c r="GZ6">
        <v>0.182</v>
      </c>
      <c r="HA6">
        <v>-212.273</v>
      </c>
      <c r="HB6">
        <v>0.63600000000000001</v>
      </c>
      <c r="HC6">
        <v>1.1359999999999999</v>
      </c>
      <c r="HD6">
        <v>-2.3319999999999999</v>
      </c>
      <c r="HE6">
        <v>-1.3759999999999999</v>
      </c>
      <c r="HF6">
        <v>3.6360000000000001</v>
      </c>
      <c r="HG6">
        <v>-19.545000000000002</v>
      </c>
      <c r="HH6">
        <v>-15.909000000000001</v>
      </c>
      <c r="HI6">
        <v>-1.1819999999999999</v>
      </c>
      <c r="HJ6">
        <v>2.5449999999999999</v>
      </c>
      <c r="HK6">
        <v>-2.0449999999999999</v>
      </c>
      <c r="HL6">
        <v>1.7270000000000001</v>
      </c>
      <c r="HM6">
        <v>0.86399999999999999</v>
      </c>
      <c r="HN6">
        <v>-2.4550000000000001</v>
      </c>
      <c r="HO6">
        <v>-0.40899999999999997</v>
      </c>
      <c r="HP6">
        <v>2.8180000000000001</v>
      </c>
      <c r="HQ6">
        <v>-0.54500000000000004</v>
      </c>
      <c r="HR6">
        <v>-2.9550000000000001</v>
      </c>
      <c r="HS6">
        <v>-4.4999999999999998E-2</v>
      </c>
      <c r="HT6">
        <v>3.7269999999999999</v>
      </c>
      <c r="HU6">
        <v>3.6819999999999999</v>
      </c>
      <c r="HV6">
        <v>4.7729999999999997</v>
      </c>
      <c r="HW6">
        <v>-14.682</v>
      </c>
      <c r="HX6">
        <v>-1.7270000000000001</v>
      </c>
      <c r="HY6">
        <v>-2</v>
      </c>
      <c r="HZ6">
        <v>-2.6819999999999999</v>
      </c>
      <c r="IA6">
        <v>0.54500000000000004</v>
      </c>
      <c r="IB6">
        <v>-2.0910000000000002</v>
      </c>
      <c r="IC6">
        <v>1.3180000000000001</v>
      </c>
      <c r="ID6">
        <v>-1.8180000000000001</v>
      </c>
      <c r="IE6">
        <v>-0.95499999999999996</v>
      </c>
      <c r="IF6">
        <v>-0.54500000000000004</v>
      </c>
      <c r="IG6">
        <v>-9.4890000000000008</v>
      </c>
      <c r="IH6">
        <v>-2.3290000000000002</v>
      </c>
      <c r="II6">
        <v>-0.14299999999999999</v>
      </c>
      <c r="IJ6">
        <v>-0.77300000000000002</v>
      </c>
      <c r="IK6">
        <v>3.3180000000000001</v>
      </c>
      <c r="IL6">
        <v>-13.773</v>
      </c>
      <c r="IM6">
        <v>-3.3639999999999999</v>
      </c>
      <c r="IN6">
        <v>-9.6820000000000004</v>
      </c>
      <c r="IO6">
        <v>1.8180000000000001</v>
      </c>
      <c r="IP6">
        <v>-7.8179999999999996</v>
      </c>
      <c r="IQ6">
        <v>-4.5</v>
      </c>
      <c r="IR6">
        <v>0.86399999999999999</v>
      </c>
      <c r="IS6">
        <v>3.9089999999999998</v>
      </c>
      <c r="IT6">
        <v>-0.86399999999999999</v>
      </c>
      <c r="IU6">
        <v>6.7729999999999997</v>
      </c>
      <c r="IV6">
        <v>3</v>
      </c>
      <c r="IW6">
        <v>1.091</v>
      </c>
      <c r="IX6">
        <v>9.0999999999999998E-2</v>
      </c>
      <c r="IY6">
        <v>-2.3180000000000001</v>
      </c>
      <c r="IZ6">
        <v>0.81799999999999995</v>
      </c>
    </row>
    <row r="7" spans="1:260" x14ac:dyDescent="0.2">
      <c r="A7" t="s">
        <v>16</v>
      </c>
      <c r="B7" t="s">
        <v>293</v>
      </c>
      <c r="C7">
        <v>25</v>
      </c>
      <c r="D7">
        <v>34</v>
      </c>
      <c r="E7">
        <v>24.925000000000001</v>
      </c>
      <c r="F7">
        <v>91.918000000000006</v>
      </c>
      <c r="G7">
        <v>214.34800000000001</v>
      </c>
      <c r="H7">
        <v>1713.44</v>
      </c>
      <c r="I7">
        <v>1566.04</v>
      </c>
      <c r="J7">
        <v>22.2</v>
      </c>
      <c r="K7">
        <v>54.091000000000001</v>
      </c>
      <c r="L7">
        <v>219.36</v>
      </c>
      <c r="M7">
        <v>149.16</v>
      </c>
      <c r="N7">
        <v>368.52</v>
      </c>
      <c r="O7">
        <v>70.813000000000002</v>
      </c>
      <c r="P7">
        <v>64.186999999999998</v>
      </c>
      <c r="Q7">
        <v>80.558000000000007</v>
      </c>
      <c r="R7">
        <v>59.524999999999999</v>
      </c>
      <c r="S7">
        <v>5.8460000000000001</v>
      </c>
      <c r="T7">
        <v>56.28</v>
      </c>
      <c r="U7">
        <v>39.44</v>
      </c>
      <c r="V7">
        <v>79.837999999999994</v>
      </c>
      <c r="W7">
        <v>6083.4</v>
      </c>
      <c r="X7">
        <v>16.507999999999999</v>
      </c>
      <c r="Y7">
        <v>59.76</v>
      </c>
      <c r="Z7">
        <v>6.1669999999999998</v>
      </c>
      <c r="AA7">
        <v>69.88</v>
      </c>
      <c r="AB7">
        <v>5.274</v>
      </c>
      <c r="AC7">
        <v>1.224</v>
      </c>
      <c r="AD7">
        <v>0.997</v>
      </c>
      <c r="AE7">
        <v>148.56</v>
      </c>
      <c r="AF7">
        <v>214.4</v>
      </c>
      <c r="AG7">
        <v>362.96</v>
      </c>
      <c r="AH7">
        <v>40.93</v>
      </c>
      <c r="AI7">
        <v>77.08</v>
      </c>
      <c r="AJ7">
        <v>99.68</v>
      </c>
      <c r="AK7">
        <v>18.52</v>
      </c>
      <c r="AL7">
        <v>37.200000000000003</v>
      </c>
      <c r="AM7">
        <v>62.56</v>
      </c>
      <c r="AN7">
        <v>97.72</v>
      </c>
      <c r="AO7">
        <v>69.959999999999994</v>
      </c>
      <c r="AP7">
        <v>12.64</v>
      </c>
      <c r="AQ7">
        <v>28.12</v>
      </c>
      <c r="AR7">
        <v>116.44</v>
      </c>
      <c r="AS7">
        <v>12</v>
      </c>
      <c r="AT7">
        <v>25.32</v>
      </c>
      <c r="AU7">
        <v>37.32</v>
      </c>
      <c r="AV7">
        <v>40.840000000000003</v>
      </c>
      <c r="AW7">
        <v>75.906000000000006</v>
      </c>
      <c r="AX7">
        <v>89.36</v>
      </c>
      <c r="AY7">
        <v>12.36</v>
      </c>
      <c r="AZ7">
        <v>12.68</v>
      </c>
      <c r="BA7">
        <v>22.53</v>
      </c>
      <c r="BB7">
        <v>19.32</v>
      </c>
      <c r="BC7">
        <v>9</v>
      </c>
      <c r="BD7">
        <v>23</v>
      </c>
      <c r="BE7">
        <v>7.8</v>
      </c>
      <c r="BF7">
        <v>12.92</v>
      </c>
      <c r="BG7">
        <v>12.32</v>
      </c>
      <c r="BH7">
        <v>2.64</v>
      </c>
      <c r="BI7">
        <v>28.36</v>
      </c>
      <c r="BJ7">
        <v>7.68</v>
      </c>
      <c r="BK7">
        <v>45.557000000000002</v>
      </c>
      <c r="BL7">
        <v>22.957000000000001</v>
      </c>
      <c r="BM7">
        <v>44.847000000000001</v>
      </c>
      <c r="BN7">
        <v>50.390999999999998</v>
      </c>
      <c r="BO7">
        <v>25</v>
      </c>
      <c r="BP7">
        <v>16</v>
      </c>
      <c r="BQ7">
        <v>22.75</v>
      </c>
      <c r="BR7">
        <v>87.347999999999999</v>
      </c>
      <c r="BS7">
        <v>-0.14799999999999999</v>
      </c>
      <c r="BT7">
        <v>3.08</v>
      </c>
      <c r="BU7">
        <v>-5.0000000000000001E-3</v>
      </c>
      <c r="BV7">
        <v>3.3039999999999998</v>
      </c>
      <c r="BW7">
        <v>-0.17599999999999999</v>
      </c>
      <c r="BX7">
        <v>2.8290000000000002</v>
      </c>
      <c r="BY7">
        <v>0.185</v>
      </c>
      <c r="BZ7">
        <v>2.36</v>
      </c>
      <c r="CA7">
        <v>33.72</v>
      </c>
      <c r="CB7">
        <v>53.76</v>
      </c>
      <c r="CC7">
        <v>29.4</v>
      </c>
      <c r="CD7">
        <v>45.8</v>
      </c>
      <c r="CE7">
        <v>14.64</v>
      </c>
      <c r="CF7">
        <v>20.849</v>
      </c>
      <c r="CG7">
        <v>23.007999999999999</v>
      </c>
      <c r="CH7">
        <v>9.6709999999999994</v>
      </c>
      <c r="CI7">
        <v>30.417999999999999</v>
      </c>
      <c r="CJ7">
        <v>11.878</v>
      </c>
      <c r="CK7">
        <v>18.760000000000002</v>
      </c>
      <c r="CL7">
        <v>23.241</v>
      </c>
      <c r="CM7">
        <v>62.16</v>
      </c>
      <c r="CN7">
        <v>12.4</v>
      </c>
      <c r="CO7">
        <v>298.27999999999997</v>
      </c>
      <c r="CP7">
        <v>136.72</v>
      </c>
      <c r="CQ7">
        <v>32.479999999999997</v>
      </c>
      <c r="CR7">
        <v>87.4</v>
      </c>
      <c r="CS7">
        <v>44.12</v>
      </c>
      <c r="CT7">
        <v>50.481000000000002</v>
      </c>
      <c r="CU7">
        <v>13.76</v>
      </c>
      <c r="CV7">
        <v>31.187999999999999</v>
      </c>
      <c r="CW7">
        <v>3.52</v>
      </c>
      <c r="CX7">
        <v>19.079999999999998</v>
      </c>
      <c r="CY7">
        <v>19.2</v>
      </c>
      <c r="CZ7">
        <v>-0.12</v>
      </c>
      <c r="DA7">
        <v>7.64</v>
      </c>
      <c r="DB7">
        <v>96.858999999999995</v>
      </c>
      <c r="DC7">
        <v>4.04</v>
      </c>
      <c r="DD7">
        <v>46.92</v>
      </c>
      <c r="DE7">
        <v>73.44</v>
      </c>
      <c r="DF7">
        <v>190.33199999999999</v>
      </c>
      <c r="DG7">
        <v>1586.28</v>
      </c>
      <c r="DH7">
        <v>1487.64</v>
      </c>
      <c r="DI7">
        <v>7.8</v>
      </c>
      <c r="DJ7">
        <v>211.8</v>
      </c>
      <c r="DK7">
        <v>147.19999999999999</v>
      </c>
      <c r="DL7">
        <v>359</v>
      </c>
      <c r="DM7">
        <v>70.741</v>
      </c>
      <c r="DN7">
        <v>63.173000000000002</v>
      </c>
      <c r="DO7">
        <v>81.63</v>
      </c>
      <c r="DP7">
        <v>5.7750000000000004</v>
      </c>
      <c r="DQ7">
        <v>49.4</v>
      </c>
      <c r="DR7">
        <v>42.44</v>
      </c>
      <c r="DS7">
        <v>75.409000000000006</v>
      </c>
      <c r="DT7">
        <v>5696.76</v>
      </c>
      <c r="DU7">
        <v>15.868</v>
      </c>
      <c r="DV7">
        <v>61.72</v>
      </c>
      <c r="DW7">
        <v>5.8170000000000002</v>
      </c>
      <c r="DX7">
        <v>76.959999999999994</v>
      </c>
      <c r="DY7">
        <v>4.665</v>
      </c>
      <c r="DZ7">
        <v>-4.6079999999999997</v>
      </c>
      <c r="EA7">
        <v>-3.0979999999999999</v>
      </c>
      <c r="EB7">
        <v>136.63999999999999</v>
      </c>
      <c r="EC7">
        <v>214</v>
      </c>
      <c r="ED7">
        <v>350.64</v>
      </c>
      <c r="EE7">
        <v>38.969000000000001</v>
      </c>
      <c r="EF7">
        <v>70</v>
      </c>
      <c r="EG7">
        <v>94.68</v>
      </c>
      <c r="EH7">
        <v>15.24</v>
      </c>
      <c r="EI7">
        <v>35.6</v>
      </c>
      <c r="EJ7">
        <v>59.16</v>
      </c>
      <c r="EK7">
        <v>88.2</v>
      </c>
      <c r="EL7">
        <v>62.96</v>
      </c>
      <c r="EM7">
        <v>7.76</v>
      </c>
      <c r="EN7">
        <v>23.04</v>
      </c>
      <c r="EO7">
        <v>117.28</v>
      </c>
      <c r="EP7">
        <v>12.04</v>
      </c>
      <c r="EQ7">
        <v>24.6</v>
      </c>
      <c r="ER7">
        <v>36.64</v>
      </c>
      <c r="ES7">
        <v>38.479999999999997</v>
      </c>
      <c r="ET7">
        <v>78.066999999999993</v>
      </c>
      <c r="EU7">
        <v>84.52</v>
      </c>
      <c r="EV7">
        <v>9.48</v>
      </c>
      <c r="EW7">
        <v>7.88</v>
      </c>
      <c r="EX7">
        <v>15.951000000000001</v>
      </c>
      <c r="EY7">
        <v>13.8</v>
      </c>
      <c r="EZ7">
        <v>5.64</v>
      </c>
      <c r="FA7">
        <v>9.44</v>
      </c>
      <c r="FB7">
        <v>7.8</v>
      </c>
      <c r="FC7">
        <v>2.08</v>
      </c>
      <c r="FD7">
        <v>19.64</v>
      </c>
      <c r="FE7">
        <v>6.12</v>
      </c>
      <c r="FF7">
        <v>48.064999999999998</v>
      </c>
      <c r="FG7">
        <v>19.109000000000002</v>
      </c>
      <c r="FH7">
        <v>34.899000000000001</v>
      </c>
      <c r="FI7">
        <v>39.756999999999998</v>
      </c>
      <c r="FJ7">
        <v>16.920000000000002</v>
      </c>
      <c r="FK7">
        <v>61.91</v>
      </c>
      <c r="FL7">
        <v>0.45</v>
      </c>
      <c r="FM7">
        <v>3.1520000000000001</v>
      </c>
      <c r="FN7">
        <v>2.3E-2</v>
      </c>
      <c r="FO7">
        <v>3.3959999999999999</v>
      </c>
      <c r="FP7">
        <v>6.8000000000000005E-2</v>
      </c>
      <c r="FQ7">
        <v>2.9169999999999998</v>
      </c>
      <c r="FR7">
        <v>-2.1000000000000001E-2</v>
      </c>
      <c r="FS7">
        <v>3.16</v>
      </c>
      <c r="FT7">
        <v>23.76</v>
      </c>
      <c r="FU7">
        <v>37.520000000000003</v>
      </c>
      <c r="FV7">
        <v>23.56</v>
      </c>
      <c r="FW7">
        <v>33.76</v>
      </c>
      <c r="FX7">
        <v>7.12</v>
      </c>
      <c r="FY7">
        <v>14.576000000000001</v>
      </c>
      <c r="FZ7">
        <v>18.829999999999998</v>
      </c>
      <c r="GA7">
        <v>6.399</v>
      </c>
      <c r="GB7">
        <v>26.715</v>
      </c>
      <c r="GC7">
        <v>8.5990000000000002</v>
      </c>
      <c r="GD7">
        <v>63.04</v>
      </c>
      <c r="GE7">
        <v>11.72</v>
      </c>
      <c r="GF7">
        <v>304.83999999999997</v>
      </c>
      <c r="GG7">
        <v>146.4</v>
      </c>
      <c r="GH7">
        <v>39.119999999999997</v>
      </c>
      <c r="GI7">
        <v>27.8</v>
      </c>
      <c r="GJ7">
        <v>31.779</v>
      </c>
      <c r="GK7">
        <v>8.48</v>
      </c>
      <c r="GL7">
        <v>30.504000000000001</v>
      </c>
      <c r="GM7">
        <v>1.92</v>
      </c>
      <c r="GN7">
        <v>12.12</v>
      </c>
      <c r="GO7">
        <v>83.828000000000003</v>
      </c>
      <c r="GP7">
        <v>5.96</v>
      </c>
      <c r="GQ7">
        <v>56.08</v>
      </c>
      <c r="GR7">
        <v>70.28</v>
      </c>
      <c r="GS7">
        <v>24.015999999999998</v>
      </c>
      <c r="GT7">
        <v>127.16</v>
      </c>
      <c r="GU7">
        <v>78.400000000000006</v>
      </c>
      <c r="GV7">
        <v>14.4</v>
      </c>
      <c r="GW7">
        <v>7.56</v>
      </c>
      <c r="GX7">
        <v>1.96</v>
      </c>
      <c r="GY7">
        <v>9.52</v>
      </c>
      <c r="GZ7">
        <v>6.88</v>
      </c>
      <c r="HA7">
        <v>386.64</v>
      </c>
      <c r="HB7">
        <v>-1.96</v>
      </c>
      <c r="HC7">
        <v>-7.08</v>
      </c>
      <c r="HD7">
        <v>5.8310000000000004</v>
      </c>
      <c r="HE7">
        <v>4.0960000000000001</v>
      </c>
      <c r="HF7">
        <v>11.92</v>
      </c>
      <c r="HG7">
        <v>0.4</v>
      </c>
      <c r="HH7">
        <v>12.32</v>
      </c>
      <c r="HI7">
        <v>7.08</v>
      </c>
      <c r="HJ7">
        <v>5</v>
      </c>
      <c r="HK7">
        <v>3.28</v>
      </c>
      <c r="HL7">
        <v>1.6</v>
      </c>
      <c r="HM7">
        <v>3.4</v>
      </c>
      <c r="HN7">
        <v>9.52</v>
      </c>
      <c r="HO7">
        <v>7</v>
      </c>
      <c r="HP7">
        <v>4.88</v>
      </c>
      <c r="HQ7">
        <v>5.08</v>
      </c>
      <c r="HR7">
        <v>-0.84</v>
      </c>
      <c r="HS7">
        <v>-0.04</v>
      </c>
      <c r="HT7">
        <v>0.72</v>
      </c>
      <c r="HU7">
        <v>0.68</v>
      </c>
      <c r="HV7">
        <v>2.36</v>
      </c>
      <c r="HW7">
        <v>4.84</v>
      </c>
      <c r="HX7">
        <v>2.88</v>
      </c>
      <c r="HY7">
        <v>4.8</v>
      </c>
      <c r="HZ7">
        <v>5.52</v>
      </c>
      <c r="IA7">
        <v>3.36</v>
      </c>
      <c r="IB7">
        <v>3.48</v>
      </c>
      <c r="IC7">
        <v>4.5199999999999996</v>
      </c>
      <c r="ID7">
        <v>8.7200000000000006</v>
      </c>
      <c r="IE7">
        <v>1.56</v>
      </c>
      <c r="IF7">
        <v>8.08</v>
      </c>
      <c r="IG7">
        <v>25.437999999999999</v>
      </c>
      <c r="IH7">
        <v>-0.59799999999999998</v>
      </c>
      <c r="II7">
        <v>-7.1999999999999995E-2</v>
      </c>
      <c r="IJ7">
        <v>-0.8</v>
      </c>
      <c r="IK7">
        <v>9.9600000000000009</v>
      </c>
      <c r="IL7">
        <v>16.239999999999998</v>
      </c>
      <c r="IM7">
        <v>5.84</v>
      </c>
      <c r="IN7">
        <v>12.04</v>
      </c>
      <c r="IO7">
        <v>7.52</v>
      </c>
      <c r="IP7">
        <v>-0.88</v>
      </c>
      <c r="IQ7">
        <v>0.68</v>
      </c>
      <c r="IR7">
        <v>-6.56</v>
      </c>
      <c r="IS7">
        <v>-9.68</v>
      </c>
      <c r="IT7">
        <v>-6.64</v>
      </c>
      <c r="IU7">
        <v>16.32</v>
      </c>
      <c r="IV7">
        <v>5.28</v>
      </c>
      <c r="IW7">
        <v>1.6</v>
      </c>
      <c r="IX7">
        <v>-1.92</v>
      </c>
      <c r="IY7">
        <v>-9.16</v>
      </c>
      <c r="IZ7">
        <v>3.16</v>
      </c>
    </row>
    <row r="8" spans="1:260" x14ac:dyDescent="0.2">
      <c r="A8" t="s">
        <v>14</v>
      </c>
      <c r="B8" t="s">
        <v>291</v>
      </c>
      <c r="C8">
        <v>22</v>
      </c>
      <c r="D8">
        <v>37</v>
      </c>
      <c r="E8">
        <v>24.443999999999999</v>
      </c>
      <c r="F8">
        <v>71.046999999999997</v>
      </c>
      <c r="G8">
        <v>191.91800000000001</v>
      </c>
      <c r="H8">
        <v>1563.2729999999999</v>
      </c>
      <c r="I8">
        <v>1445.5450000000001</v>
      </c>
      <c r="J8">
        <v>11.909000000000001</v>
      </c>
      <c r="K8">
        <v>48.59</v>
      </c>
      <c r="L8">
        <v>206.59100000000001</v>
      </c>
      <c r="M8">
        <v>147.09100000000001</v>
      </c>
      <c r="N8">
        <v>353.68200000000002</v>
      </c>
      <c r="O8">
        <v>72.406999999999996</v>
      </c>
      <c r="P8">
        <v>64.84</v>
      </c>
      <c r="Q8">
        <v>83.034999999999997</v>
      </c>
      <c r="R8">
        <v>58.411999999999999</v>
      </c>
      <c r="S8">
        <v>5.2969999999999997</v>
      </c>
      <c r="T8">
        <v>49.863999999999997</v>
      </c>
      <c r="U8">
        <v>41.408999999999999</v>
      </c>
      <c r="V8">
        <v>74.918000000000006</v>
      </c>
      <c r="W8">
        <v>5763.6</v>
      </c>
      <c r="X8">
        <v>16.247</v>
      </c>
      <c r="Y8">
        <v>57.136000000000003</v>
      </c>
      <c r="Z8">
        <v>6.19</v>
      </c>
      <c r="AA8">
        <v>72.409000000000006</v>
      </c>
      <c r="AB8">
        <v>4.8840000000000003</v>
      </c>
      <c r="AC8">
        <v>2.8000000000000001E-2</v>
      </c>
      <c r="AD8">
        <v>-2.8530000000000002</v>
      </c>
      <c r="AE8">
        <v>139.273</v>
      </c>
      <c r="AF8">
        <v>207.09100000000001</v>
      </c>
      <c r="AG8">
        <v>346.36399999999998</v>
      </c>
      <c r="AH8">
        <v>40.21</v>
      </c>
      <c r="AI8">
        <v>69.317999999999998</v>
      </c>
      <c r="AJ8">
        <v>95.227000000000004</v>
      </c>
      <c r="AK8">
        <v>15.545</v>
      </c>
      <c r="AL8">
        <v>38.454999999999998</v>
      </c>
      <c r="AM8">
        <v>56.726999999999997</v>
      </c>
      <c r="AN8">
        <v>91.5</v>
      </c>
      <c r="AO8">
        <v>63.5</v>
      </c>
      <c r="AP8">
        <v>8.7729999999999997</v>
      </c>
      <c r="AQ8">
        <v>23.954999999999998</v>
      </c>
      <c r="AR8">
        <v>119.182</v>
      </c>
      <c r="AS8">
        <v>12</v>
      </c>
      <c r="AT8">
        <v>22.908999999999999</v>
      </c>
      <c r="AU8">
        <v>34.908999999999999</v>
      </c>
      <c r="AV8">
        <v>39.5</v>
      </c>
      <c r="AW8">
        <v>74.453000000000003</v>
      </c>
      <c r="AX8">
        <v>79.864000000000004</v>
      </c>
      <c r="AY8">
        <v>11.864000000000001</v>
      </c>
      <c r="AZ8">
        <v>10</v>
      </c>
      <c r="BA8">
        <v>20.055</v>
      </c>
      <c r="BB8">
        <v>14.909000000000001</v>
      </c>
      <c r="BC8">
        <v>5.3179999999999996</v>
      </c>
      <c r="BD8">
        <v>24</v>
      </c>
      <c r="BE8">
        <v>6.5910000000000002</v>
      </c>
      <c r="BF8">
        <v>10.455</v>
      </c>
      <c r="BG8">
        <v>10.727</v>
      </c>
      <c r="BH8">
        <v>1.7729999999999999</v>
      </c>
      <c r="BI8">
        <v>24.045000000000002</v>
      </c>
      <c r="BJ8">
        <v>7.0910000000000002</v>
      </c>
      <c r="BK8">
        <v>43.478000000000002</v>
      </c>
      <c r="BL8">
        <v>20.966000000000001</v>
      </c>
      <c r="BM8">
        <v>42.478999999999999</v>
      </c>
      <c r="BN8">
        <v>48.222000000000001</v>
      </c>
      <c r="BO8">
        <v>20.954999999999998</v>
      </c>
      <c r="BP8">
        <v>20.635999999999999</v>
      </c>
      <c r="BQ8">
        <v>27.974</v>
      </c>
      <c r="BR8">
        <v>75.733000000000004</v>
      </c>
      <c r="BS8">
        <v>-4.0519999999999996</v>
      </c>
      <c r="BT8">
        <v>3.15</v>
      </c>
      <c r="BU8">
        <v>-0.16800000000000001</v>
      </c>
      <c r="BV8">
        <v>3.4380000000000002</v>
      </c>
      <c r="BW8">
        <v>-8.9999999999999993E-3</v>
      </c>
      <c r="BX8">
        <v>2.8420000000000001</v>
      </c>
      <c r="BY8">
        <v>-0.33800000000000002</v>
      </c>
      <c r="BZ8">
        <v>2.7269999999999999</v>
      </c>
      <c r="CA8">
        <v>28.091000000000001</v>
      </c>
      <c r="CB8">
        <v>42.636000000000003</v>
      </c>
      <c r="CC8">
        <v>28.364000000000001</v>
      </c>
      <c r="CD8">
        <v>35.5</v>
      </c>
      <c r="CE8">
        <v>9.5909999999999993</v>
      </c>
      <c r="CF8">
        <v>18.510999999999999</v>
      </c>
      <c r="CG8">
        <v>20.649000000000001</v>
      </c>
      <c r="CH8">
        <v>8.8650000000000002</v>
      </c>
      <c r="CI8">
        <v>27.716000000000001</v>
      </c>
      <c r="CJ8">
        <v>11.336</v>
      </c>
      <c r="CK8">
        <v>20.727</v>
      </c>
      <c r="CL8">
        <v>26.535</v>
      </c>
      <c r="CM8">
        <v>56.591000000000001</v>
      </c>
      <c r="CN8">
        <v>9.0909999999999993</v>
      </c>
      <c r="CO8">
        <v>289.86399999999998</v>
      </c>
      <c r="CP8">
        <v>144.40899999999999</v>
      </c>
      <c r="CQ8">
        <v>32.773000000000003</v>
      </c>
      <c r="CR8">
        <v>86.590999999999994</v>
      </c>
      <c r="CS8">
        <v>34.045000000000002</v>
      </c>
      <c r="CT8">
        <v>39.317999999999998</v>
      </c>
      <c r="CU8">
        <v>9.5909999999999993</v>
      </c>
      <c r="CV8">
        <v>28.170999999999999</v>
      </c>
      <c r="CW8">
        <v>2.0910000000000002</v>
      </c>
      <c r="CX8">
        <v>21.135999999999999</v>
      </c>
      <c r="CY8">
        <v>20.408999999999999</v>
      </c>
      <c r="CZ8">
        <v>0.72699999999999998</v>
      </c>
      <c r="DA8">
        <v>11.090999999999999</v>
      </c>
      <c r="DB8">
        <v>73.361000000000004</v>
      </c>
      <c r="DC8">
        <v>3.5</v>
      </c>
      <c r="DD8">
        <v>46.591000000000001</v>
      </c>
      <c r="DE8">
        <v>72.409000000000006</v>
      </c>
      <c r="DF8">
        <v>210</v>
      </c>
      <c r="DG8">
        <v>1736.0450000000001</v>
      </c>
      <c r="DH8">
        <v>1592.136</v>
      </c>
      <c r="DI8">
        <v>18.091000000000001</v>
      </c>
      <c r="DJ8">
        <v>223.09100000000001</v>
      </c>
      <c r="DK8">
        <v>142.864</v>
      </c>
      <c r="DL8">
        <v>365.95499999999998</v>
      </c>
      <c r="DM8">
        <v>72.774000000000001</v>
      </c>
      <c r="DN8">
        <v>67.135000000000005</v>
      </c>
      <c r="DO8">
        <v>81.578000000000003</v>
      </c>
      <c r="DP8">
        <v>6.4669999999999996</v>
      </c>
      <c r="DQ8">
        <v>55.273000000000003</v>
      </c>
      <c r="DR8">
        <v>38.636000000000003</v>
      </c>
      <c r="DS8">
        <v>77.483999999999995</v>
      </c>
      <c r="DT8">
        <v>6047.7</v>
      </c>
      <c r="DU8">
        <v>16.465</v>
      </c>
      <c r="DV8">
        <v>55.726999999999997</v>
      </c>
      <c r="DW8">
        <v>6.5670000000000002</v>
      </c>
      <c r="DX8">
        <v>69.135999999999996</v>
      </c>
      <c r="DY8">
        <v>5.2930000000000001</v>
      </c>
      <c r="DZ8">
        <v>-0.77800000000000002</v>
      </c>
      <c r="EA8">
        <v>1.6160000000000001</v>
      </c>
      <c r="EB8">
        <v>140.54499999999999</v>
      </c>
      <c r="EC8">
        <v>218.227</v>
      </c>
      <c r="ED8">
        <v>358.77300000000002</v>
      </c>
      <c r="EE8">
        <v>39.173999999999999</v>
      </c>
      <c r="EF8">
        <v>72.590999999999994</v>
      </c>
      <c r="EG8">
        <v>95.135999999999996</v>
      </c>
      <c r="EH8">
        <v>17.591000000000001</v>
      </c>
      <c r="EI8">
        <v>36.091000000000001</v>
      </c>
      <c r="EJ8">
        <v>59</v>
      </c>
      <c r="EK8">
        <v>94.227000000000004</v>
      </c>
      <c r="EL8">
        <v>65.090999999999994</v>
      </c>
      <c r="EM8">
        <v>8.5449999999999999</v>
      </c>
      <c r="EN8">
        <v>24.954999999999998</v>
      </c>
      <c r="EO8">
        <v>113.455</v>
      </c>
      <c r="EP8">
        <v>11.227</v>
      </c>
      <c r="EQ8">
        <v>24.364000000000001</v>
      </c>
      <c r="ER8">
        <v>35.591000000000001</v>
      </c>
      <c r="ES8">
        <v>36.591000000000001</v>
      </c>
      <c r="ET8">
        <v>77.019000000000005</v>
      </c>
      <c r="EU8">
        <v>96.317999999999998</v>
      </c>
      <c r="EV8">
        <v>12.818</v>
      </c>
      <c r="EW8">
        <v>12.682</v>
      </c>
      <c r="EX8">
        <v>22.943999999999999</v>
      </c>
      <c r="EY8">
        <v>17.635999999999999</v>
      </c>
      <c r="EZ8">
        <v>10.318</v>
      </c>
      <c r="FA8">
        <v>13.045</v>
      </c>
      <c r="FB8">
        <v>11.318</v>
      </c>
      <c r="FC8">
        <v>2.0910000000000002</v>
      </c>
      <c r="FD8">
        <v>27</v>
      </c>
      <c r="FE8">
        <v>9.1359999999999992</v>
      </c>
      <c r="FF8">
        <v>48.316000000000003</v>
      </c>
      <c r="FG8">
        <v>23.602</v>
      </c>
      <c r="FH8">
        <v>44.079000000000001</v>
      </c>
      <c r="FI8">
        <v>48.848999999999997</v>
      </c>
      <c r="FJ8">
        <v>23.954999999999998</v>
      </c>
      <c r="FK8">
        <v>87.228999999999999</v>
      </c>
      <c r="FL8">
        <v>0.27100000000000002</v>
      </c>
      <c r="FM8">
        <v>3.2309999999999999</v>
      </c>
      <c r="FN8">
        <v>0.01</v>
      </c>
      <c r="FO8">
        <v>3.4740000000000002</v>
      </c>
      <c r="FP8">
        <v>-3.5000000000000003E-2</v>
      </c>
      <c r="FQ8">
        <v>2.9569999999999999</v>
      </c>
      <c r="FR8">
        <v>6.0999999999999999E-2</v>
      </c>
      <c r="FS8">
        <v>3.3180000000000001</v>
      </c>
      <c r="FT8">
        <v>31.318000000000001</v>
      </c>
      <c r="FU8">
        <v>54.954999999999998</v>
      </c>
      <c r="FV8">
        <v>27.954999999999998</v>
      </c>
      <c r="FW8">
        <v>49.273000000000003</v>
      </c>
      <c r="FX8">
        <v>12.364000000000001</v>
      </c>
      <c r="FY8">
        <v>20.530999999999999</v>
      </c>
      <c r="FZ8">
        <v>20.46</v>
      </c>
      <c r="GA8">
        <v>7.71</v>
      </c>
      <c r="GB8">
        <v>30.125</v>
      </c>
      <c r="GC8">
        <v>11.228999999999999</v>
      </c>
      <c r="GD8">
        <v>66.772999999999996</v>
      </c>
      <c r="GE8">
        <v>11.909000000000001</v>
      </c>
      <c r="GF8">
        <v>296.63600000000002</v>
      </c>
      <c r="GG8">
        <v>138.90899999999999</v>
      </c>
      <c r="GH8">
        <v>33.408999999999999</v>
      </c>
      <c r="GI8">
        <v>36.5</v>
      </c>
      <c r="GJ8">
        <v>42.173999999999999</v>
      </c>
      <c r="GK8">
        <v>9.5909999999999993</v>
      </c>
      <c r="GL8">
        <v>26.276</v>
      </c>
      <c r="GM8">
        <v>1.8180000000000001</v>
      </c>
      <c r="GN8">
        <v>10.364000000000001</v>
      </c>
      <c r="GO8">
        <v>85.965000000000003</v>
      </c>
      <c r="GP8">
        <v>6.9550000000000001</v>
      </c>
      <c r="GQ8">
        <v>49.454999999999998</v>
      </c>
      <c r="GR8">
        <v>72.090999999999994</v>
      </c>
      <c r="GS8">
        <v>-18.082000000000001</v>
      </c>
      <c r="GT8">
        <v>-172.773</v>
      </c>
      <c r="GU8">
        <v>-146.59100000000001</v>
      </c>
      <c r="GV8">
        <v>-6.1820000000000004</v>
      </c>
      <c r="GW8">
        <v>-16.5</v>
      </c>
      <c r="GX8">
        <v>4.2270000000000003</v>
      </c>
      <c r="GY8">
        <v>-12.273</v>
      </c>
      <c r="GZ8">
        <v>-5.4089999999999998</v>
      </c>
      <c r="HA8">
        <v>-284.10000000000002</v>
      </c>
      <c r="HB8">
        <v>1.409</v>
      </c>
      <c r="HC8">
        <v>3.2730000000000001</v>
      </c>
      <c r="HD8">
        <v>0.80600000000000005</v>
      </c>
      <c r="HE8">
        <v>-4.47</v>
      </c>
      <c r="HF8">
        <v>-1.2729999999999999</v>
      </c>
      <c r="HG8">
        <v>-11.135999999999999</v>
      </c>
      <c r="HH8">
        <v>-12.409000000000001</v>
      </c>
      <c r="HI8">
        <v>-3.2730000000000001</v>
      </c>
      <c r="HJ8">
        <v>9.0999999999999998E-2</v>
      </c>
      <c r="HK8">
        <v>-2.0449999999999999</v>
      </c>
      <c r="HL8">
        <v>2.3639999999999999</v>
      </c>
      <c r="HM8">
        <v>-2.2730000000000001</v>
      </c>
      <c r="HN8">
        <v>-2.7269999999999999</v>
      </c>
      <c r="HO8">
        <v>-1.591</v>
      </c>
      <c r="HP8">
        <v>0.22700000000000001</v>
      </c>
      <c r="HQ8">
        <v>-1</v>
      </c>
      <c r="HR8">
        <v>5.7270000000000003</v>
      </c>
      <c r="HS8">
        <v>0.77300000000000002</v>
      </c>
      <c r="HT8">
        <v>-1.4550000000000001</v>
      </c>
      <c r="HU8">
        <v>-0.68200000000000005</v>
      </c>
      <c r="HV8">
        <v>2.9089999999999998</v>
      </c>
      <c r="HW8">
        <v>-16.454999999999998</v>
      </c>
      <c r="HX8">
        <v>-0.95499999999999996</v>
      </c>
      <c r="HY8">
        <v>-2.6819999999999999</v>
      </c>
      <c r="HZ8">
        <v>-2.7269999999999999</v>
      </c>
      <c r="IA8">
        <v>-5</v>
      </c>
      <c r="IB8">
        <v>-2.5910000000000002</v>
      </c>
      <c r="IC8">
        <v>-0.59099999999999997</v>
      </c>
      <c r="ID8">
        <v>-2.9550000000000001</v>
      </c>
      <c r="IE8">
        <v>-2.0449999999999999</v>
      </c>
      <c r="IF8">
        <v>-3</v>
      </c>
      <c r="IG8">
        <v>-11.496</v>
      </c>
      <c r="IH8">
        <v>-4.3230000000000004</v>
      </c>
      <c r="II8">
        <v>-8.1000000000000003E-2</v>
      </c>
      <c r="IJ8">
        <v>-0.59099999999999997</v>
      </c>
      <c r="IK8">
        <v>-3.2269999999999999</v>
      </c>
      <c r="IL8">
        <v>-12.318</v>
      </c>
      <c r="IM8">
        <v>0.40899999999999997</v>
      </c>
      <c r="IN8">
        <v>-13.773</v>
      </c>
      <c r="IO8">
        <v>-2.7730000000000001</v>
      </c>
      <c r="IP8">
        <v>-10.182</v>
      </c>
      <c r="IQ8">
        <v>-2.8180000000000001</v>
      </c>
      <c r="IR8">
        <v>-6.7729999999999997</v>
      </c>
      <c r="IS8">
        <v>5.5</v>
      </c>
      <c r="IT8">
        <v>-0.63600000000000001</v>
      </c>
      <c r="IU8">
        <v>-2.4550000000000001</v>
      </c>
      <c r="IV8">
        <v>0</v>
      </c>
      <c r="IW8">
        <v>0.27300000000000002</v>
      </c>
      <c r="IX8">
        <v>-3.4550000000000001</v>
      </c>
      <c r="IY8">
        <v>-2.8639999999999999</v>
      </c>
      <c r="IZ8">
        <v>0.318</v>
      </c>
    </row>
    <row r="9" spans="1:260" x14ac:dyDescent="0.2">
      <c r="A9" t="s">
        <v>9</v>
      </c>
      <c r="B9" t="s">
        <v>286</v>
      </c>
      <c r="C9">
        <v>25</v>
      </c>
      <c r="D9">
        <v>35</v>
      </c>
      <c r="E9">
        <v>27.678999999999998</v>
      </c>
      <c r="F9">
        <v>141.339</v>
      </c>
      <c r="G9">
        <v>201.34</v>
      </c>
      <c r="H9">
        <v>1759.96</v>
      </c>
      <c r="I9">
        <v>1595.84</v>
      </c>
      <c r="J9">
        <v>17.52</v>
      </c>
      <c r="K9">
        <v>51.881</v>
      </c>
      <c r="L9">
        <v>223.96</v>
      </c>
      <c r="M9">
        <v>157.47999999999999</v>
      </c>
      <c r="N9">
        <v>381.44</v>
      </c>
      <c r="O9">
        <v>74.695999999999998</v>
      </c>
      <c r="P9">
        <v>68.977000000000004</v>
      </c>
      <c r="Q9">
        <v>82.83</v>
      </c>
      <c r="R9">
        <v>58.713999999999999</v>
      </c>
      <c r="S9">
        <v>6.2</v>
      </c>
      <c r="T9">
        <v>52.44</v>
      </c>
      <c r="U9">
        <v>36.200000000000003</v>
      </c>
      <c r="V9">
        <v>77.483000000000004</v>
      </c>
      <c r="W9">
        <v>5582.9170000000004</v>
      </c>
      <c r="X9">
        <v>14.731999999999999</v>
      </c>
      <c r="Y9">
        <v>53.08</v>
      </c>
      <c r="Z9">
        <v>7.1859999999999999</v>
      </c>
      <c r="AA9">
        <v>63.36</v>
      </c>
      <c r="AB9">
        <v>6.02</v>
      </c>
      <c r="AC9">
        <v>1.08</v>
      </c>
      <c r="AD9">
        <v>0.747</v>
      </c>
      <c r="AE9">
        <v>137.44</v>
      </c>
      <c r="AF9">
        <v>239.96</v>
      </c>
      <c r="AG9">
        <v>377.4</v>
      </c>
      <c r="AH9">
        <v>36.417999999999999</v>
      </c>
      <c r="AI9">
        <v>63.28</v>
      </c>
      <c r="AJ9">
        <v>92.56</v>
      </c>
      <c r="AK9">
        <v>15.92</v>
      </c>
      <c r="AL9">
        <v>31.92</v>
      </c>
      <c r="AM9">
        <v>60.64</v>
      </c>
      <c r="AN9">
        <v>85.68</v>
      </c>
      <c r="AO9">
        <v>60.12</v>
      </c>
      <c r="AP9">
        <v>8.9600000000000009</v>
      </c>
      <c r="AQ9">
        <v>22.2</v>
      </c>
      <c r="AR9">
        <v>127.68</v>
      </c>
      <c r="AS9">
        <v>11.32</v>
      </c>
      <c r="AT9">
        <v>27.8</v>
      </c>
      <c r="AU9">
        <v>39.119999999999997</v>
      </c>
      <c r="AV9">
        <v>41.12</v>
      </c>
      <c r="AW9">
        <v>78.209999999999994</v>
      </c>
      <c r="AX9">
        <v>101.32</v>
      </c>
      <c r="AY9">
        <v>10.8</v>
      </c>
      <c r="AZ9">
        <v>12.6</v>
      </c>
      <c r="BA9">
        <v>24.027000000000001</v>
      </c>
      <c r="BB9">
        <v>13.76</v>
      </c>
      <c r="BC9">
        <v>8.4</v>
      </c>
      <c r="BD9">
        <v>29</v>
      </c>
      <c r="BE9">
        <v>7.32</v>
      </c>
      <c r="BF9">
        <v>11.8</v>
      </c>
      <c r="BG9">
        <v>10.52</v>
      </c>
      <c r="BH9">
        <v>2</v>
      </c>
      <c r="BI9">
        <v>24.56</v>
      </c>
      <c r="BJ9">
        <v>8.84</v>
      </c>
      <c r="BK9">
        <v>48.045999999999999</v>
      </c>
      <c r="BL9">
        <v>22.501999999999999</v>
      </c>
      <c r="BM9">
        <v>42.563000000000002</v>
      </c>
      <c r="BN9">
        <v>46.834000000000003</v>
      </c>
      <c r="BO9">
        <v>22.04</v>
      </c>
      <c r="BP9">
        <v>20.239999999999998</v>
      </c>
      <c r="BQ9">
        <v>29.446999999999999</v>
      </c>
      <c r="BR9">
        <v>79.935000000000002</v>
      </c>
      <c r="BS9">
        <v>-0.61499999999999999</v>
      </c>
      <c r="BT9">
        <v>3.2549999999999999</v>
      </c>
      <c r="BU9">
        <v>-2.5000000000000001E-2</v>
      </c>
      <c r="BV9">
        <v>3.3980000000000001</v>
      </c>
      <c r="BW9">
        <v>0.14599999999999999</v>
      </c>
      <c r="BX9">
        <v>3.0609999999999999</v>
      </c>
      <c r="BY9">
        <v>-0.25700000000000001</v>
      </c>
      <c r="BZ9">
        <v>4.4800000000000004</v>
      </c>
      <c r="CA9">
        <v>32.08</v>
      </c>
      <c r="CB9">
        <v>44.76</v>
      </c>
      <c r="CC9">
        <v>33.159999999999997</v>
      </c>
      <c r="CD9">
        <v>38.479999999999997</v>
      </c>
      <c r="CE9">
        <v>9.68</v>
      </c>
      <c r="CF9">
        <v>19.928000000000001</v>
      </c>
      <c r="CG9">
        <v>21.792000000000002</v>
      </c>
      <c r="CH9">
        <v>8.1950000000000003</v>
      </c>
      <c r="CI9">
        <v>31.021999999999998</v>
      </c>
      <c r="CJ9">
        <v>12.647</v>
      </c>
      <c r="CK9">
        <v>14.92</v>
      </c>
      <c r="CL9">
        <v>26.81</v>
      </c>
      <c r="CM9">
        <v>56.4</v>
      </c>
      <c r="CN9">
        <v>9.6</v>
      </c>
      <c r="CO9">
        <v>272.27999999999997</v>
      </c>
      <c r="CP9">
        <v>121.36</v>
      </c>
      <c r="CQ9">
        <v>31.44</v>
      </c>
      <c r="CR9">
        <v>90.56</v>
      </c>
      <c r="CS9">
        <v>34.92</v>
      </c>
      <c r="CT9">
        <v>38.56</v>
      </c>
      <c r="CU9">
        <v>9.76</v>
      </c>
      <c r="CV9">
        <v>27.95</v>
      </c>
      <c r="CW9">
        <v>3.4</v>
      </c>
      <c r="CX9">
        <v>19.8</v>
      </c>
      <c r="CY9">
        <v>18.28</v>
      </c>
      <c r="CZ9">
        <v>1.52</v>
      </c>
      <c r="DA9">
        <v>10.24</v>
      </c>
      <c r="DB9">
        <v>82.421999999999997</v>
      </c>
      <c r="DC9">
        <v>4.4000000000000004</v>
      </c>
      <c r="DD9">
        <v>48.16</v>
      </c>
      <c r="DE9">
        <v>73.2</v>
      </c>
      <c r="DF9">
        <v>182.31200000000001</v>
      </c>
      <c r="DG9">
        <v>1540.12</v>
      </c>
      <c r="DH9">
        <v>1421</v>
      </c>
      <c r="DI9">
        <v>12.48</v>
      </c>
      <c r="DJ9">
        <v>199.72</v>
      </c>
      <c r="DK9">
        <v>131.56</v>
      </c>
      <c r="DL9">
        <v>331.28</v>
      </c>
      <c r="DM9">
        <v>70.997</v>
      </c>
      <c r="DN9">
        <v>64.05</v>
      </c>
      <c r="DO9">
        <v>81.545000000000002</v>
      </c>
      <c r="DP9">
        <v>5.8739999999999997</v>
      </c>
      <c r="DQ9">
        <v>46.72</v>
      </c>
      <c r="DR9">
        <v>39.96</v>
      </c>
      <c r="DS9">
        <v>76.200999999999993</v>
      </c>
      <c r="DT9">
        <v>5438.2079999999996</v>
      </c>
      <c r="DU9">
        <v>16.395</v>
      </c>
      <c r="DV9">
        <v>56.72</v>
      </c>
      <c r="DW9">
        <v>5.8410000000000002</v>
      </c>
      <c r="DX9">
        <v>63.08</v>
      </c>
      <c r="DY9">
        <v>5.2519999999999998</v>
      </c>
      <c r="DZ9">
        <v>-0.34200000000000003</v>
      </c>
      <c r="EA9">
        <v>-1.3420000000000001</v>
      </c>
      <c r="EB9">
        <v>127.12</v>
      </c>
      <c r="EC9">
        <v>197.4</v>
      </c>
      <c r="ED9">
        <v>324.52</v>
      </c>
      <c r="EE9">
        <v>39.171999999999997</v>
      </c>
      <c r="EF9">
        <v>63.6</v>
      </c>
      <c r="EG9">
        <v>85.48</v>
      </c>
      <c r="EH9">
        <v>13.48</v>
      </c>
      <c r="EI9">
        <v>30.36</v>
      </c>
      <c r="EJ9">
        <v>55.12</v>
      </c>
      <c r="EK9">
        <v>78.959999999999994</v>
      </c>
      <c r="EL9">
        <v>54.92</v>
      </c>
      <c r="EM9">
        <v>9.24</v>
      </c>
      <c r="EN9">
        <v>20.28</v>
      </c>
      <c r="EO9">
        <v>103.72</v>
      </c>
      <c r="EP9">
        <v>10.4</v>
      </c>
      <c r="EQ9">
        <v>24.48</v>
      </c>
      <c r="ER9">
        <v>34.880000000000003</v>
      </c>
      <c r="ES9">
        <v>40.200000000000003</v>
      </c>
      <c r="ET9">
        <v>74.527000000000001</v>
      </c>
      <c r="EU9">
        <v>83.92</v>
      </c>
      <c r="EV9">
        <v>9.68</v>
      </c>
      <c r="EW9">
        <v>9.1199999999999992</v>
      </c>
      <c r="EX9">
        <v>19.521000000000001</v>
      </c>
      <c r="EY9">
        <v>14.68</v>
      </c>
      <c r="EZ9">
        <v>5.28</v>
      </c>
      <c r="FA9">
        <v>9.84</v>
      </c>
      <c r="FB9">
        <v>10.36</v>
      </c>
      <c r="FC9">
        <v>2.48</v>
      </c>
      <c r="FD9">
        <v>21.8</v>
      </c>
      <c r="FE9">
        <v>6</v>
      </c>
      <c r="FF9">
        <v>45.137999999999998</v>
      </c>
      <c r="FG9">
        <v>21.062000000000001</v>
      </c>
      <c r="FH9">
        <v>43.235999999999997</v>
      </c>
      <c r="FI9">
        <v>46.661000000000001</v>
      </c>
      <c r="FJ9">
        <v>20</v>
      </c>
      <c r="FK9">
        <v>68.58</v>
      </c>
      <c r="FL9">
        <v>-1.66</v>
      </c>
      <c r="FM9">
        <v>3.14</v>
      </c>
      <c r="FN9">
        <v>-7.5999999999999998E-2</v>
      </c>
      <c r="FO9">
        <v>3.3969999999999998</v>
      </c>
      <c r="FP9">
        <v>-0.129</v>
      </c>
      <c r="FQ9">
        <v>2.8769999999999998</v>
      </c>
      <c r="FR9">
        <v>-2.1999999999999999E-2</v>
      </c>
      <c r="FS9">
        <v>2.16</v>
      </c>
      <c r="FT9">
        <v>30.52</v>
      </c>
      <c r="FU9">
        <v>36.72</v>
      </c>
      <c r="FV9">
        <v>27.6</v>
      </c>
      <c r="FW9">
        <v>33.119999999999997</v>
      </c>
      <c r="FX9">
        <v>8.68</v>
      </c>
      <c r="FY9">
        <v>18.765999999999998</v>
      </c>
      <c r="FZ9">
        <v>19.486999999999998</v>
      </c>
      <c r="GA9">
        <v>8.4280000000000008</v>
      </c>
      <c r="GB9">
        <v>28.347000000000001</v>
      </c>
      <c r="GC9">
        <v>11.79</v>
      </c>
      <c r="GD9">
        <v>61.52</v>
      </c>
      <c r="GE9">
        <v>9.84</v>
      </c>
      <c r="GF9">
        <v>312.12</v>
      </c>
      <c r="GG9">
        <v>154</v>
      </c>
      <c r="GH9">
        <v>31.12</v>
      </c>
      <c r="GI9">
        <v>35.08</v>
      </c>
      <c r="GJ9">
        <v>38.822000000000003</v>
      </c>
      <c r="GK9">
        <v>10</v>
      </c>
      <c r="GL9">
        <v>28.506</v>
      </c>
      <c r="GM9">
        <v>2.3199999999999998</v>
      </c>
      <c r="GN9">
        <v>10.36</v>
      </c>
      <c r="GO9">
        <v>80.308999999999997</v>
      </c>
      <c r="GP9">
        <v>3.6</v>
      </c>
      <c r="GQ9">
        <v>46.72</v>
      </c>
      <c r="GR9">
        <v>71.72</v>
      </c>
      <c r="GS9">
        <v>19.027999999999999</v>
      </c>
      <c r="GT9">
        <v>219.84</v>
      </c>
      <c r="GU9">
        <v>174.84</v>
      </c>
      <c r="GV9">
        <v>5.04</v>
      </c>
      <c r="GW9">
        <v>24.24</v>
      </c>
      <c r="GX9">
        <v>25.92</v>
      </c>
      <c r="GY9">
        <v>50.16</v>
      </c>
      <c r="GZ9">
        <v>5.72</v>
      </c>
      <c r="HA9">
        <v>144.708</v>
      </c>
      <c r="HB9">
        <v>-3.64</v>
      </c>
      <c r="HC9">
        <v>0.28000000000000003</v>
      </c>
      <c r="HD9">
        <v>1.4219999999999999</v>
      </c>
      <c r="HE9">
        <v>2.09</v>
      </c>
      <c r="HF9">
        <v>10.32</v>
      </c>
      <c r="HG9">
        <v>42.56</v>
      </c>
      <c r="HH9">
        <v>52.88</v>
      </c>
      <c r="HI9">
        <v>-0.32</v>
      </c>
      <c r="HJ9">
        <v>7.08</v>
      </c>
      <c r="HK9">
        <v>2.44</v>
      </c>
      <c r="HL9">
        <v>1.56</v>
      </c>
      <c r="HM9">
        <v>5.52</v>
      </c>
      <c r="HN9">
        <v>6.72</v>
      </c>
      <c r="HO9">
        <v>5.2</v>
      </c>
      <c r="HP9">
        <v>-0.28000000000000003</v>
      </c>
      <c r="HQ9">
        <v>1.92</v>
      </c>
      <c r="HR9">
        <v>23.96</v>
      </c>
      <c r="HS9">
        <v>0.92</v>
      </c>
      <c r="HT9">
        <v>3.32</v>
      </c>
      <c r="HU9">
        <v>4.24</v>
      </c>
      <c r="HV9">
        <v>0.92</v>
      </c>
      <c r="HW9">
        <v>17.399999999999999</v>
      </c>
      <c r="HX9">
        <v>1.1200000000000001</v>
      </c>
      <c r="HY9">
        <v>3.48</v>
      </c>
      <c r="HZ9">
        <v>-0.92</v>
      </c>
      <c r="IA9">
        <v>3.12</v>
      </c>
      <c r="IB9">
        <v>1.96</v>
      </c>
      <c r="IC9">
        <v>0.16</v>
      </c>
      <c r="ID9">
        <v>2.76</v>
      </c>
      <c r="IE9">
        <v>2.84</v>
      </c>
      <c r="IF9">
        <v>2.04</v>
      </c>
      <c r="IG9">
        <v>11.355</v>
      </c>
      <c r="IH9">
        <v>1.0449999999999999</v>
      </c>
      <c r="II9">
        <v>0.115</v>
      </c>
      <c r="IJ9">
        <v>2.3199999999999998</v>
      </c>
      <c r="IK9">
        <v>1.56</v>
      </c>
      <c r="IL9">
        <v>8.0399999999999991</v>
      </c>
      <c r="IM9">
        <v>5.56</v>
      </c>
      <c r="IN9">
        <v>5.36</v>
      </c>
      <c r="IO9">
        <v>1</v>
      </c>
      <c r="IP9">
        <v>-5.12</v>
      </c>
      <c r="IQ9">
        <v>-0.24</v>
      </c>
      <c r="IR9">
        <v>-39.840000000000003</v>
      </c>
      <c r="IS9">
        <v>-32.64</v>
      </c>
      <c r="IT9">
        <v>0.32</v>
      </c>
      <c r="IU9">
        <v>-0.16</v>
      </c>
      <c r="IV9">
        <v>-0.24</v>
      </c>
      <c r="IW9">
        <v>1.08</v>
      </c>
      <c r="IX9">
        <v>0.8</v>
      </c>
      <c r="IY9">
        <v>1.44</v>
      </c>
      <c r="IZ9">
        <v>1.48</v>
      </c>
    </row>
    <row r="10" spans="1:260" x14ac:dyDescent="0.2">
      <c r="A10" t="s">
        <v>7</v>
      </c>
      <c r="B10" t="s">
        <v>284</v>
      </c>
      <c r="C10">
        <v>23</v>
      </c>
      <c r="D10">
        <v>37</v>
      </c>
      <c r="E10">
        <v>24.817</v>
      </c>
      <c r="F10">
        <v>75.673000000000002</v>
      </c>
      <c r="G10">
        <v>204.339</v>
      </c>
      <c r="H10">
        <v>1664.087</v>
      </c>
      <c r="I10">
        <v>1528.174</v>
      </c>
      <c r="J10">
        <v>15.957000000000001</v>
      </c>
      <c r="K10">
        <v>50.448999999999998</v>
      </c>
      <c r="L10">
        <v>210.91300000000001</v>
      </c>
      <c r="M10">
        <v>155.78299999999999</v>
      </c>
      <c r="N10">
        <v>366.69600000000003</v>
      </c>
      <c r="O10">
        <v>75.006</v>
      </c>
      <c r="P10">
        <v>68.933999999999997</v>
      </c>
      <c r="Q10">
        <v>83.225999999999999</v>
      </c>
      <c r="R10">
        <v>57.517000000000003</v>
      </c>
      <c r="S10">
        <v>7.431</v>
      </c>
      <c r="T10">
        <v>52.609000000000002</v>
      </c>
      <c r="U10">
        <v>38.042999999999999</v>
      </c>
      <c r="V10">
        <v>75.106999999999999</v>
      </c>
      <c r="W10">
        <v>5747.5450000000001</v>
      </c>
      <c r="X10">
        <v>15.824</v>
      </c>
      <c r="Y10">
        <v>55.521999999999998</v>
      </c>
      <c r="Z10">
        <v>6.6050000000000004</v>
      </c>
      <c r="AA10">
        <v>65.695999999999998</v>
      </c>
      <c r="AB10">
        <v>5.5819999999999999</v>
      </c>
      <c r="AC10">
        <v>0.35</v>
      </c>
      <c r="AD10">
        <v>0.79300000000000004</v>
      </c>
      <c r="AE10">
        <v>129.65199999999999</v>
      </c>
      <c r="AF10">
        <v>231.60900000000001</v>
      </c>
      <c r="AG10">
        <v>361.26100000000002</v>
      </c>
      <c r="AH10">
        <v>35.889000000000003</v>
      </c>
      <c r="AI10">
        <v>66.825999999999993</v>
      </c>
      <c r="AJ10">
        <v>87</v>
      </c>
      <c r="AK10">
        <v>15.260999999999999</v>
      </c>
      <c r="AL10">
        <v>30.390999999999998</v>
      </c>
      <c r="AM10">
        <v>56.564999999999998</v>
      </c>
      <c r="AN10">
        <v>86.13</v>
      </c>
      <c r="AO10">
        <v>59.912999999999997</v>
      </c>
      <c r="AP10">
        <v>8.5220000000000002</v>
      </c>
      <c r="AQ10">
        <v>23.478000000000002</v>
      </c>
      <c r="AR10">
        <v>125.82599999999999</v>
      </c>
      <c r="AS10">
        <v>13.173999999999999</v>
      </c>
      <c r="AT10">
        <v>21.260999999999999</v>
      </c>
      <c r="AU10">
        <v>34.435000000000002</v>
      </c>
      <c r="AV10">
        <v>34.347999999999999</v>
      </c>
      <c r="AW10">
        <v>79.367000000000004</v>
      </c>
      <c r="AX10">
        <v>92.391000000000005</v>
      </c>
      <c r="AY10">
        <v>11.173999999999999</v>
      </c>
      <c r="AZ10">
        <v>11.913</v>
      </c>
      <c r="BA10">
        <v>22.645</v>
      </c>
      <c r="BB10">
        <v>15.913</v>
      </c>
      <c r="BC10">
        <v>5.2169999999999996</v>
      </c>
      <c r="BD10">
        <v>29</v>
      </c>
      <c r="BE10">
        <v>7.4779999999999998</v>
      </c>
      <c r="BF10">
        <v>12.651999999999999</v>
      </c>
      <c r="BG10">
        <v>10.565</v>
      </c>
      <c r="BH10">
        <v>1.87</v>
      </c>
      <c r="BI10">
        <v>25.347999999999999</v>
      </c>
      <c r="BJ10">
        <v>8.7829999999999995</v>
      </c>
      <c r="BK10">
        <v>49.914000000000001</v>
      </c>
      <c r="BL10">
        <v>24.05</v>
      </c>
      <c r="BM10">
        <v>44.131999999999998</v>
      </c>
      <c r="BN10">
        <v>48.182000000000002</v>
      </c>
      <c r="BO10">
        <v>23.042999999999999</v>
      </c>
      <c r="BP10">
        <v>17.434999999999999</v>
      </c>
      <c r="BQ10">
        <v>26.683</v>
      </c>
      <c r="BR10">
        <v>82.266999999999996</v>
      </c>
      <c r="BS10">
        <v>2.3420000000000001</v>
      </c>
      <c r="BT10">
        <v>3.246</v>
      </c>
      <c r="BU10">
        <v>9.1999999999999998E-2</v>
      </c>
      <c r="BV10">
        <v>3.536</v>
      </c>
      <c r="BW10">
        <v>0.156</v>
      </c>
      <c r="BX10">
        <v>2.8969999999999998</v>
      </c>
      <c r="BY10">
        <v>1.6E-2</v>
      </c>
      <c r="BZ10">
        <v>4.5220000000000002</v>
      </c>
      <c r="CA10">
        <v>35.478000000000002</v>
      </c>
      <c r="CB10">
        <v>46.478000000000002</v>
      </c>
      <c r="CC10">
        <v>33.261000000000003</v>
      </c>
      <c r="CD10">
        <v>40.216999999999999</v>
      </c>
      <c r="CE10">
        <v>13</v>
      </c>
      <c r="CF10">
        <v>21.207999999999998</v>
      </c>
      <c r="CG10">
        <v>21.734000000000002</v>
      </c>
      <c r="CH10">
        <v>9.2449999999999992</v>
      </c>
      <c r="CI10">
        <v>31.242000000000001</v>
      </c>
      <c r="CJ10">
        <v>12.787000000000001</v>
      </c>
      <c r="CK10">
        <v>17.216999999999999</v>
      </c>
      <c r="CL10">
        <v>25</v>
      </c>
      <c r="CM10">
        <v>57.695999999999998</v>
      </c>
      <c r="CN10">
        <v>10.042999999999999</v>
      </c>
      <c r="CO10">
        <v>284.78300000000002</v>
      </c>
      <c r="CP10">
        <v>133.261</v>
      </c>
      <c r="CQ10">
        <v>29.216999999999999</v>
      </c>
      <c r="CR10">
        <v>80.564999999999998</v>
      </c>
      <c r="CS10">
        <v>30.216999999999999</v>
      </c>
      <c r="CT10">
        <v>37.506999999999998</v>
      </c>
      <c r="CU10">
        <v>9.2609999999999992</v>
      </c>
      <c r="CV10">
        <v>30.646999999999998</v>
      </c>
      <c r="CW10">
        <v>1.2170000000000001</v>
      </c>
      <c r="CX10">
        <v>18.216999999999999</v>
      </c>
      <c r="CY10">
        <v>19.042999999999999</v>
      </c>
      <c r="CZ10">
        <v>-0.82599999999999996</v>
      </c>
      <c r="DA10">
        <v>9.7390000000000008</v>
      </c>
      <c r="DB10">
        <v>89.286000000000001</v>
      </c>
      <c r="DC10">
        <v>7.391</v>
      </c>
      <c r="DD10">
        <v>46.826000000000001</v>
      </c>
      <c r="DE10">
        <v>70.87</v>
      </c>
      <c r="DF10">
        <v>199.74799999999999</v>
      </c>
      <c r="DG10">
        <v>1635.7829999999999</v>
      </c>
      <c r="DH10">
        <v>1524.913</v>
      </c>
      <c r="DI10">
        <v>14.042999999999999</v>
      </c>
      <c r="DJ10">
        <v>218.65199999999999</v>
      </c>
      <c r="DK10">
        <v>149.13</v>
      </c>
      <c r="DL10">
        <v>367.78300000000002</v>
      </c>
      <c r="DM10">
        <v>73.236000000000004</v>
      </c>
      <c r="DN10">
        <v>66.932000000000002</v>
      </c>
      <c r="DO10">
        <v>82.477999999999994</v>
      </c>
      <c r="DP10">
        <v>6.375</v>
      </c>
      <c r="DQ10">
        <v>50.652000000000001</v>
      </c>
      <c r="DR10">
        <v>39</v>
      </c>
      <c r="DS10">
        <v>74.132000000000005</v>
      </c>
      <c r="DT10">
        <v>5684.3639999999996</v>
      </c>
      <c r="DU10">
        <v>15.375999999999999</v>
      </c>
      <c r="DV10">
        <v>58.304000000000002</v>
      </c>
      <c r="DW10">
        <v>6.3079999999999998</v>
      </c>
      <c r="DX10">
        <v>66.739000000000004</v>
      </c>
      <c r="DY10">
        <v>5.5110000000000001</v>
      </c>
      <c r="DZ10">
        <v>0.20899999999999999</v>
      </c>
      <c r="EA10">
        <v>2.762</v>
      </c>
      <c r="EB10">
        <v>134.78299999999999</v>
      </c>
      <c r="EC10">
        <v>228.87</v>
      </c>
      <c r="ED10">
        <v>363.65199999999999</v>
      </c>
      <c r="EE10">
        <v>37.064</v>
      </c>
      <c r="EF10">
        <v>65.825999999999993</v>
      </c>
      <c r="EG10">
        <v>87.87</v>
      </c>
      <c r="EH10">
        <v>14.348000000000001</v>
      </c>
      <c r="EI10">
        <v>34.390999999999998</v>
      </c>
      <c r="EJ10">
        <v>53.478000000000002</v>
      </c>
      <c r="EK10">
        <v>87.216999999999999</v>
      </c>
      <c r="EL10">
        <v>59</v>
      </c>
      <c r="EM10">
        <v>10.826000000000001</v>
      </c>
      <c r="EN10">
        <v>22.347999999999999</v>
      </c>
      <c r="EO10">
        <v>119.17400000000001</v>
      </c>
      <c r="EP10">
        <v>12.651999999999999</v>
      </c>
      <c r="EQ10">
        <v>22.042999999999999</v>
      </c>
      <c r="ER10">
        <v>34.695999999999998</v>
      </c>
      <c r="ES10">
        <v>39.087000000000003</v>
      </c>
      <c r="ET10">
        <v>75.64</v>
      </c>
      <c r="EU10">
        <v>98</v>
      </c>
      <c r="EV10">
        <v>11.391</v>
      </c>
      <c r="EW10">
        <v>11.782999999999999</v>
      </c>
      <c r="EX10">
        <v>23.262</v>
      </c>
      <c r="EY10">
        <v>15.087</v>
      </c>
      <c r="EZ10">
        <v>7.3479999999999999</v>
      </c>
      <c r="FA10">
        <v>11.913</v>
      </c>
      <c r="FB10">
        <v>10.042999999999999</v>
      </c>
      <c r="FC10">
        <v>1.7829999999999999</v>
      </c>
      <c r="FD10">
        <v>24.087</v>
      </c>
      <c r="FE10">
        <v>8.391</v>
      </c>
      <c r="FF10">
        <v>49.457999999999998</v>
      </c>
      <c r="FG10">
        <v>23.518999999999998</v>
      </c>
      <c r="FH10">
        <v>43.347999999999999</v>
      </c>
      <c r="FI10">
        <v>47.554000000000002</v>
      </c>
      <c r="FJ10">
        <v>21.696000000000002</v>
      </c>
      <c r="FK10">
        <v>80.772999999999996</v>
      </c>
      <c r="FL10">
        <v>-1.034</v>
      </c>
      <c r="FM10">
        <v>3.3530000000000002</v>
      </c>
      <c r="FN10">
        <v>-4.2999999999999997E-2</v>
      </c>
      <c r="FO10">
        <v>3.5880000000000001</v>
      </c>
      <c r="FP10">
        <v>1.6E-2</v>
      </c>
      <c r="FQ10">
        <v>3.0529999999999999</v>
      </c>
      <c r="FR10">
        <v>-0.11799999999999999</v>
      </c>
      <c r="FS10">
        <v>4.8259999999999996</v>
      </c>
      <c r="FT10">
        <v>27.609000000000002</v>
      </c>
      <c r="FU10">
        <v>49.087000000000003</v>
      </c>
      <c r="FV10">
        <v>31.87</v>
      </c>
      <c r="FW10">
        <v>39.478000000000002</v>
      </c>
      <c r="FX10">
        <v>10.173999999999999</v>
      </c>
      <c r="FY10">
        <v>19.984000000000002</v>
      </c>
      <c r="FZ10">
        <v>25.881</v>
      </c>
      <c r="GA10">
        <v>10.792999999999999</v>
      </c>
      <c r="GB10">
        <v>31.838999999999999</v>
      </c>
      <c r="GC10">
        <v>12.91</v>
      </c>
      <c r="GD10">
        <v>49.347999999999999</v>
      </c>
      <c r="GE10">
        <v>8.6519999999999992</v>
      </c>
      <c r="GF10">
        <v>277.95699999999999</v>
      </c>
      <c r="GG10">
        <v>131.91300000000001</v>
      </c>
      <c r="GH10">
        <v>33.435000000000002</v>
      </c>
      <c r="GI10">
        <v>35.042999999999999</v>
      </c>
      <c r="GJ10">
        <v>43.567999999999998</v>
      </c>
      <c r="GK10">
        <v>11.651999999999999</v>
      </c>
      <c r="GL10">
        <v>33.250999999999998</v>
      </c>
      <c r="GM10">
        <v>2.7389999999999999</v>
      </c>
      <c r="GN10">
        <v>10.435</v>
      </c>
      <c r="GO10">
        <v>77.917000000000002</v>
      </c>
      <c r="GP10">
        <v>4.9569999999999999</v>
      </c>
      <c r="GQ10">
        <v>48.347999999999999</v>
      </c>
      <c r="GR10">
        <v>71.608999999999995</v>
      </c>
      <c r="GS10">
        <v>4.5910000000000002</v>
      </c>
      <c r="GT10">
        <v>28.303999999999998</v>
      </c>
      <c r="GU10">
        <v>3.2610000000000001</v>
      </c>
      <c r="GV10">
        <v>1.913</v>
      </c>
      <c r="GW10">
        <v>-7.7389999999999999</v>
      </c>
      <c r="GX10">
        <v>6.6520000000000001</v>
      </c>
      <c r="GY10">
        <v>-1.087</v>
      </c>
      <c r="GZ10">
        <v>1.9570000000000001</v>
      </c>
      <c r="HA10">
        <v>63.182000000000002</v>
      </c>
      <c r="HB10">
        <v>-2.7829999999999999</v>
      </c>
      <c r="HC10">
        <v>-1.0429999999999999</v>
      </c>
      <c r="HD10">
        <v>0.14099999999999999</v>
      </c>
      <c r="HE10">
        <v>-1.9690000000000001</v>
      </c>
      <c r="HF10">
        <v>-5.13</v>
      </c>
      <c r="HG10">
        <v>2.7389999999999999</v>
      </c>
      <c r="HH10">
        <v>-2.391</v>
      </c>
      <c r="HI10">
        <v>1</v>
      </c>
      <c r="HJ10">
        <v>-0.87</v>
      </c>
      <c r="HK10">
        <v>0.91300000000000003</v>
      </c>
      <c r="HL10">
        <v>-4</v>
      </c>
      <c r="HM10">
        <v>3.0870000000000002</v>
      </c>
      <c r="HN10">
        <v>-1.087</v>
      </c>
      <c r="HO10">
        <v>0.91300000000000003</v>
      </c>
      <c r="HP10">
        <v>-2.3039999999999998</v>
      </c>
      <c r="HQ10">
        <v>1.1299999999999999</v>
      </c>
      <c r="HR10">
        <v>6.6520000000000001</v>
      </c>
      <c r="HS10">
        <v>0.52200000000000002</v>
      </c>
      <c r="HT10">
        <v>-0.78300000000000003</v>
      </c>
      <c r="HU10">
        <v>-0.26100000000000001</v>
      </c>
      <c r="HV10">
        <v>-4.7389999999999999</v>
      </c>
      <c r="HW10">
        <v>-5.609</v>
      </c>
      <c r="HX10">
        <v>-0.217</v>
      </c>
      <c r="HY10">
        <v>0.13</v>
      </c>
      <c r="HZ10">
        <v>0.82599999999999996</v>
      </c>
      <c r="IA10">
        <v>-2.13</v>
      </c>
      <c r="IB10">
        <v>0.73899999999999999</v>
      </c>
      <c r="IC10">
        <v>0.52200000000000002</v>
      </c>
      <c r="ID10">
        <v>1.2609999999999999</v>
      </c>
      <c r="IE10">
        <v>0.39100000000000001</v>
      </c>
      <c r="IF10">
        <v>1.3480000000000001</v>
      </c>
      <c r="IG10">
        <v>1.494</v>
      </c>
      <c r="IH10">
        <v>3.3759999999999999</v>
      </c>
      <c r="II10">
        <v>-0.108</v>
      </c>
      <c r="IJ10">
        <v>-0.30399999999999999</v>
      </c>
      <c r="IK10">
        <v>7.87</v>
      </c>
      <c r="IL10">
        <v>-2.609</v>
      </c>
      <c r="IM10">
        <v>1.391</v>
      </c>
      <c r="IN10">
        <v>0.73899999999999999</v>
      </c>
      <c r="IO10">
        <v>2.8260000000000001</v>
      </c>
      <c r="IP10">
        <v>8.3480000000000008</v>
      </c>
      <c r="IQ10">
        <v>1.391</v>
      </c>
      <c r="IR10">
        <v>6.8259999999999996</v>
      </c>
      <c r="IS10">
        <v>1.3480000000000001</v>
      </c>
      <c r="IT10">
        <v>-4.2169999999999996</v>
      </c>
      <c r="IU10">
        <v>-4.8259999999999996</v>
      </c>
      <c r="IV10">
        <v>-2.391</v>
      </c>
      <c r="IW10">
        <v>-1.522</v>
      </c>
      <c r="IX10">
        <v>2.4350000000000001</v>
      </c>
      <c r="IY10">
        <v>-1.522</v>
      </c>
      <c r="IZ10">
        <v>-0.73899999999999999</v>
      </c>
    </row>
    <row r="11" spans="1:260" x14ac:dyDescent="0.2">
      <c r="A11" t="s">
        <v>2</v>
      </c>
      <c r="B11" t="s">
        <v>279</v>
      </c>
      <c r="C11">
        <v>22</v>
      </c>
      <c r="D11">
        <v>38</v>
      </c>
      <c r="E11">
        <v>25.638999999999999</v>
      </c>
      <c r="F11">
        <v>98.106999999999999</v>
      </c>
      <c r="G11">
        <v>207.98599999999999</v>
      </c>
      <c r="H11">
        <v>1646.364</v>
      </c>
      <c r="I11">
        <v>1561.9090000000001</v>
      </c>
      <c r="J11">
        <v>11.773</v>
      </c>
      <c r="K11">
        <v>47.335999999999999</v>
      </c>
      <c r="L11">
        <v>211.59100000000001</v>
      </c>
      <c r="M11">
        <v>167.636</v>
      </c>
      <c r="N11">
        <v>379.22699999999998</v>
      </c>
      <c r="O11">
        <v>74.576999999999998</v>
      </c>
      <c r="P11">
        <v>66.617000000000004</v>
      </c>
      <c r="Q11">
        <v>84.626000000000005</v>
      </c>
      <c r="R11">
        <v>55.795000000000002</v>
      </c>
      <c r="S11">
        <v>6.69</v>
      </c>
      <c r="T11">
        <v>48.726999999999997</v>
      </c>
      <c r="U11">
        <v>40.773000000000003</v>
      </c>
      <c r="V11">
        <v>74.936999999999998</v>
      </c>
      <c r="W11">
        <v>5559.3180000000002</v>
      </c>
      <c r="X11">
        <v>14.66</v>
      </c>
      <c r="Y11">
        <v>54.545000000000002</v>
      </c>
      <c r="Z11">
        <v>6.9530000000000003</v>
      </c>
      <c r="AA11">
        <v>71.772999999999996</v>
      </c>
      <c r="AB11">
        <v>5.2839999999999998</v>
      </c>
      <c r="AC11">
        <v>-1.9370000000000001</v>
      </c>
      <c r="AD11">
        <v>-0.96399999999999997</v>
      </c>
      <c r="AE11">
        <v>133.5</v>
      </c>
      <c r="AF11">
        <v>241.5</v>
      </c>
      <c r="AG11">
        <v>375</v>
      </c>
      <c r="AH11">
        <v>35.6</v>
      </c>
      <c r="AI11">
        <v>69.909000000000006</v>
      </c>
      <c r="AJ11">
        <v>87.954999999999998</v>
      </c>
      <c r="AK11">
        <v>14.909000000000001</v>
      </c>
      <c r="AL11">
        <v>32</v>
      </c>
      <c r="AM11">
        <v>55.954999999999998</v>
      </c>
      <c r="AN11">
        <v>88.272999999999996</v>
      </c>
      <c r="AO11">
        <v>60.545000000000002</v>
      </c>
      <c r="AP11">
        <v>10.227</v>
      </c>
      <c r="AQ11">
        <v>22.135999999999999</v>
      </c>
      <c r="AR11">
        <v>138.68199999999999</v>
      </c>
      <c r="AS11">
        <v>11</v>
      </c>
      <c r="AT11">
        <v>23.454999999999998</v>
      </c>
      <c r="AU11">
        <v>34.454999999999998</v>
      </c>
      <c r="AV11">
        <v>37.5</v>
      </c>
      <c r="AW11">
        <v>76</v>
      </c>
      <c r="AX11">
        <v>93.317999999999998</v>
      </c>
      <c r="AY11">
        <v>11.682</v>
      </c>
      <c r="AZ11">
        <v>9.8640000000000008</v>
      </c>
      <c r="BA11">
        <v>20.242999999999999</v>
      </c>
      <c r="BB11">
        <v>17.773</v>
      </c>
      <c r="BC11">
        <v>7.5910000000000002</v>
      </c>
      <c r="BD11">
        <v>28</v>
      </c>
      <c r="BE11">
        <v>7.6360000000000001</v>
      </c>
      <c r="BF11">
        <v>10.864000000000001</v>
      </c>
      <c r="BG11">
        <v>8.8640000000000008</v>
      </c>
      <c r="BH11">
        <v>2.2730000000000001</v>
      </c>
      <c r="BI11">
        <v>21.364000000000001</v>
      </c>
      <c r="BJ11">
        <v>7.3639999999999999</v>
      </c>
      <c r="BK11">
        <v>50.850999999999999</v>
      </c>
      <c r="BL11">
        <v>22.295000000000002</v>
      </c>
      <c r="BM11">
        <v>40.484999999999999</v>
      </c>
      <c r="BN11">
        <v>43.843000000000004</v>
      </c>
      <c r="BO11">
        <v>19.5</v>
      </c>
      <c r="BP11">
        <v>16.454999999999998</v>
      </c>
      <c r="BQ11">
        <v>22.099</v>
      </c>
      <c r="BR11">
        <v>70.683999999999997</v>
      </c>
      <c r="BS11">
        <v>1.089</v>
      </c>
      <c r="BT11">
        <v>3.302</v>
      </c>
      <c r="BU11">
        <v>5.0999999999999997E-2</v>
      </c>
      <c r="BV11">
        <v>3.5470000000000002</v>
      </c>
      <c r="BW11">
        <v>0.10100000000000001</v>
      </c>
      <c r="BX11">
        <v>3.0310000000000001</v>
      </c>
      <c r="BY11">
        <v>-4.0000000000000001E-3</v>
      </c>
      <c r="BZ11">
        <v>3.0449999999999999</v>
      </c>
      <c r="CA11">
        <v>22.454999999999998</v>
      </c>
      <c r="CB11">
        <v>48.545000000000002</v>
      </c>
      <c r="CC11">
        <v>27.454999999999998</v>
      </c>
      <c r="CD11">
        <v>38.773000000000003</v>
      </c>
      <c r="CE11">
        <v>7.8179999999999996</v>
      </c>
      <c r="CF11">
        <v>17.434000000000001</v>
      </c>
      <c r="CG11">
        <v>21.83</v>
      </c>
      <c r="CH11">
        <v>8.9309999999999992</v>
      </c>
      <c r="CI11">
        <v>29.228999999999999</v>
      </c>
      <c r="CJ11">
        <v>10.952999999999999</v>
      </c>
      <c r="CK11">
        <v>14.273</v>
      </c>
      <c r="CL11">
        <v>23.885000000000002</v>
      </c>
      <c r="CM11">
        <v>60.273000000000003</v>
      </c>
      <c r="CN11">
        <v>10.545</v>
      </c>
      <c r="CO11">
        <v>287.04500000000002</v>
      </c>
      <c r="CP11">
        <v>134.864</v>
      </c>
      <c r="CQ11">
        <v>34.363999999999997</v>
      </c>
      <c r="CR11">
        <v>84.817999999999998</v>
      </c>
      <c r="CS11">
        <v>36.226999999999997</v>
      </c>
      <c r="CT11">
        <v>42.712000000000003</v>
      </c>
      <c r="CU11">
        <v>10.818</v>
      </c>
      <c r="CV11">
        <v>29.861999999999998</v>
      </c>
      <c r="CW11">
        <v>1.7729999999999999</v>
      </c>
      <c r="CX11">
        <v>18.454999999999998</v>
      </c>
      <c r="CY11">
        <v>18.545000000000002</v>
      </c>
      <c r="CZ11">
        <v>-9.0999999999999998E-2</v>
      </c>
      <c r="DA11">
        <v>9.8179999999999996</v>
      </c>
      <c r="DB11">
        <v>68.055999999999997</v>
      </c>
      <c r="DC11">
        <v>5.7729999999999997</v>
      </c>
      <c r="DD11">
        <v>51.817999999999998</v>
      </c>
      <c r="DE11">
        <v>71.090999999999994</v>
      </c>
      <c r="DF11">
        <v>216.959</v>
      </c>
      <c r="DG11">
        <v>1653.818</v>
      </c>
      <c r="DH11">
        <v>1564.5909999999999</v>
      </c>
      <c r="DI11">
        <v>18.227</v>
      </c>
      <c r="DJ11">
        <v>219.40899999999999</v>
      </c>
      <c r="DK11">
        <v>151.136</v>
      </c>
      <c r="DL11">
        <v>370.54500000000002</v>
      </c>
      <c r="DM11">
        <v>73.453999999999994</v>
      </c>
      <c r="DN11">
        <v>66.852999999999994</v>
      </c>
      <c r="DO11">
        <v>83.037999999999997</v>
      </c>
      <c r="DP11">
        <v>6.1479999999999997</v>
      </c>
      <c r="DQ11">
        <v>54.408999999999999</v>
      </c>
      <c r="DR11">
        <v>37.045000000000002</v>
      </c>
      <c r="DS11">
        <v>76.025999999999996</v>
      </c>
      <c r="DT11">
        <v>5779.9089999999997</v>
      </c>
      <c r="DU11">
        <v>15.598000000000001</v>
      </c>
      <c r="DV11">
        <v>56.591000000000001</v>
      </c>
      <c r="DW11">
        <v>6.548</v>
      </c>
      <c r="DX11">
        <v>69.817999999999998</v>
      </c>
      <c r="DY11">
        <v>5.3070000000000004</v>
      </c>
      <c r="DZ11">
        <v>0.58399999999999996</v>
      </c>
      <c r="EA11">
        <v>0.81299999999999994</v>
      </c>
      <c r="EB11">
        <v>140.364</v>
      </c>
      <c r="EC11">
        <v>227.136</v>
      </c>
      <c r="ED11">
        <v>367.5</v>
      </c>
      <c r="EE11">
        <v>38.194000000000003</v>
      </c>
      <c r="EF11">
        <v>71.864000000000004</v>
      </c>
      <c r="EG11">
        <v>92.409000000000006</v>
      </c>
      <c r="EH11">
        <v>15.455</v>
      </c>
      <c r="EI11">
        <v>34.136000000000003</v>
      </c>
      <c r="EJ11">
        <v>58.317999999999998</v>
      </c>
      <c r="EK11">
        <v>92.727000000000004</v>
      </c>
      <c r="EL11">
        <v>63.545000000000002</v>
      </c>
      <c r="EM11">
        <v>11</v>
      </c>
      <c r="EN11">
        <v>24.5</v>
      </c>
      <c r="EO11">
        <v>121.864</v>
      </c>
      <c r="EP11">
        <v>13.409000000000001</v>
      </c>
      <c r="EQ11">
        <v>23.135999999999999</v>
      </c>
      <c r="ER11">
        <v>36.545000000000002</v>
      </c>
      <c r="ES11">
        <v>38.545000000000002</v>
      </c>
      <c r="ET11">
        <v>78.302000000000007</v>
      </c>
      <c r="EU11">
        <v>98.317999999999998</v>
      </c>
      <c r="EV11">
        <v>13.727</v>
      </c>
      <c r="EW11">
        <v>12.409000000000001</v>
      </c>
      <c r="EX11">
        <v>22.806999999999999</v>
      </c>
      <c r="EY11">
        <v>16.454999999999998</v>
      </c>
      <c r="EZ11">
        <v>8.1820000000000004</v>
      </c>
      <c r="FA11">
        <v>12.818</v>
      </c>
      <c r="FB11">
        <v>10</v>
      </c>
      <c r="FC11">
        <v>1.909</v>
      </c>
      <c r="FD11">
        <v>25.454999999999998</v>
      </c>
      <c r="FE11">
        <v>8.8179999999999996</v>
      </c>
      <c r="FF11">
        <v>50.356999999999999</v>
      </c>
      <c r="FG11">
        <v>23.559000000000001</v>
      </c>
      <c r="FH11">
        <v>41.938000000000002</v>
      </c>
      <c r="FI11">
        <v>46.783999999999999</v>
      </c>
      <c r="FJ11">
        <v>22.727</v>
      </c>
      <c r="FK11">
        <v>85.210999999999999</v>
      </c>
      <c r="FL11">
        <v>-0.21099999999999999</v>
      </c>
      <c r="FM11">
        <v>3.3479999999999999</v>
      </c>
      <c r="FN11">
        <v>-8.0000000000000002E-3</v>
      </c>
      <c r="FO11">
        <v>3.6339999999999999</v>
      </c>
      <c r="FP11">
        <v>-0.14000000000000001</v>
      </c>
      <c r="FQ11">
        <v>2.9820000000000002</v>
      </c>
      <c r="FR11">
        <v>0.16</v>
      </c>
      <c r="FS11">
        <v>4.0449999999999999</v>
      </c>
      <c r="FT11">
        <v>32.273000000000003</v>
      </c>
      <c r="FU11">
        <v>50.591000000000001</v>
      </c>
      <c r="FV11">
        <v>35.591000000000001</v>
      </c>
      <c r="FW11">
        <v>39.5</v>
      </c>
      <c r="FX11">
        <v>11.818</v>
      </c>
      <c r="FY11">
        <v>19.754999999999999</v>
      </c>
      <c r="FZ11">
        <v>21.001999999999999</v>
      </c>
      <c r="GA11">
        <v>9.5579999999999998</v>
      </c>
      <c r="GB11">
        <v>30.904</v>
      </c>
      <c r="GC11">
        <v>13.378</v>
      </c>
      <c r="GD11">
        <v>56.682000000000002</v>
      </c>
      <c r="GE11">
        <v>9.7729999999999997</v>
      </c>
      <c r="GF11">
        <v>299.5</v>
      </c>
      <c r="GG11">
        <v>129.95500000000001</v>
      </c>
      <c r="GH11">
        <v>34.136000000000003</v>
      </c>
      <c r="GI11">
        <v>34.226999999999997</v>
      </c>
      <c r="GJ11">
        <v>40.332000000000001</v>
      </c>
      <c r="GK11">
        <v>12.045</v>
      </c>
      <c r="GL11">
        <v>35.192999999999998</v>
      </c>
      <c r="GM11">
        <v>2.1360000000000001</v>
      </c>
      <c r="GN11">
        <v>8.6820000000000004</v>
      </c>
      <c r="GO11">
        <v>81.152000000000001</v>
      </c>
      <c r="GP11">
        <v>7.4089999999999998</v>
      </c>
      <c r="GQ11">
        <v>50.408999999999999</v>
      </c>
      <c r="GR11">
        <v>72.045000000000002</v>
      </c>
      <c r="GS11">
        <v>-8.9730000000000008</v>
      </c>
      <c r="GT11">
        <v>-7.4550000000000001</v>
      </c>
      <c r="GU11">
        <v>-2.6819999999999999</v>
      </c>
      <c r="GV11">
        <v>-6.4550000000000001</v>
      </c>
      <c r="GW11">
        <v>-7.8179999999999996</v>
      </c>
      <c r="GX11">
        <v>16.5</v>
      </c>
      <c r="GY11">
        <v>8.6820000000000004</v>
      </c>
      <c r="GZ11">
        <v>-5.6820000000000004</v>
      </c>
      <c r="HA11">
        <v>-220.59100000000001</v>
      </c>
      <c r="HB11">
        <v>-2.0449999999999999</v>
      </c>
      <c r="HC11">
        <v>1.9550000000000001</v>
      </c>
      <c r="HD11">
        <v>-2.5209999999999999</v>
      </c>
      <c r="HE11">
        <v>-1.7769999999999999</v>
      </c>
      <c r="HF11">
        <v>-6.8639999999999999</v>
      </c>
      <c r="HG11">
        <v>14.364000000000001</v>
      </c>
      <c r="HH11">
        <v>7.5</v>
      </c>
      <c r="HI11">
        <v>-1.9550000000000001</v>
      </c>
      <c r="HJ11">
        <v>-4.4550000000000001</v>
      </c>
      <c r="HK11">
        <v>-0.54500000000000004</v>
      </c>
      <c r="HL11">
        <v>-2.1360000000000001</v>
      </c>
      <c r="HM11">
        <v>-2.3639999999999999</v>
      </c>
      <c r="HN11">
        <v>-4.4550000000000001</v>
      </c>
      <c r="HO11">
        <v>-3</v>
      </c>
      <c r="HP11">
        <v>-0.77300000000000002</v>
      </c>
      <c r="HQ11">
        <v>-2.3639999999999999</v>
      </c>
      <c r="HR11">
        <v>16.818000000000001</v>
      </c>
      <c r="HS11">
        <v>-2.4089999999999998</v>
      </c>
      <c r="HT11">
        <v>0.318</v>
      </c>
      <c r="HU11">
        <v>-2.0910000000000002</v>
      </c>
      <c r="HV11">
        <v>-1.0449999999999999</v>
      </c>
      <c r="HW11">
        <v>-5</v>
      </c>
      <c r="HX11">
        <v>-2.0449999999999999</v>
      </c>
      <c r="HY11">
        <v>-2.5449999999999999</v>
      </c>
      <c r="HZ11">
        <v>1.3180000000000001</v>
      </c>
      <c r="IA11">
        <v>-0.59099999999999997</v>
      </c>
      <c r="IB11">
        <v>-1.9550000000000001</v>
      </c>
      <c r="IC11">
        <v>-1.1359999999999999</v>
      </c>
      <c r="ID11">
        <v>-4.0910000000000002</v>
      </c>
      <c r="IE11">
        <v>-1.4550000000000001</v>
      </c>
      <c r="IF11">
        <v>-3.2269999999999999</v>
      </c>
      <c r="IG11">
        <v>-14.526999999999999</v>
      </c>
      <c r="IH11">
        <v>1.3</v>
      </c>
      <c r="II11">
        <v>-4.5999999999999999E-2</v>
      </c>
      <c r="IJ11">
        <v>-1</v>
      </c>
      <c r="IK11">
        <v>-9.8179999999999996</v>
      </c>
      <c r="IL11">
        <v>-2.0449999999999999</v>
      </c>
      <c r="IM11">
        <v>-8.1359999999999992</v>
      </c>
      <c r="IN11">
        <v>-0.72699999999999998</v>
      </c>
      <c r="IO11">
        <v>-4</v>
      </c>
      <c r="IP11">
        <v>3.5910000000000002</v>
      </c>
      <c r="IQ11">
        <v>0.77300000000000002</v>
      </c>
      <c r="IR11">
        <v>-12.455</v>
      </c>
      <c r="IS11">
        <v>4.9089999999999998</v>
      </c>
      <c r="IT11">
        <v>0.22700000000000001</v>
      </c>
      <c r="IU11">
        <v>2</v>
      </c>
      <c r="IV11">
        <v>-1.2270000000000001</v>
      </c>
      <c r="IW11">
        <v>-0.36399999999999999</v>
      </c>
      <c r="IX11">
        <v>-1.6359999999999999</v>
      </c>
      <c r="IY11">
        <v>1.409</v>
      </c>
      <c r="IZ11">
        <v>-0.95499999999999996</v>
      </c>
    </row>
    <row r="12" spans="1:260" x14ac:dyDescent="0.2">
      <c r="A12" t="s">
        <v>1</v>
      </c>
      <c r="B12" t="s">
        <v>278</v>
      </c>
      <c r="C12">
        <v>23</v>
      </c>
      <c r="D12">
        <v>37</v>
      </c>
      <c r="E12">
        <v>25.015999999999998</v>
      </c>
      <c r="F12">
        <v>95.643000000000001</v>
      </c>
      <c r="G12">
        <v>214.44800000000001</v>
      </c>
      <c r="H12">
        <v>1732.2170000000001</v>
      </c>
      <c r="I12">
        <v>1573.5219999999999</v>
      </c>
      <c r="J12">
        <v>17.826000000000001</v>
      </c>
      <c r="K12">
        <v>50.59</v>
      </c>
      <c r="L12">
        <v>223.60900000000001</v>
      </c>
      <c r="M12">
        <v>148.65199999999999</v>
      </c>
      <c r="N12">
        <v>372.26100000000002</v>
      </c>
      <c r="O12">
        <v>73.965999999999994</v>
      </c>
      <c r="P12">
        <v>68.131</v>
      </c>
      <c r="Q12">
        <v>82.742999999999995</v>
      </c>
      <c r="R12">
        <v>60.067999999999998</v>
      </c>
      <c r="S12">
        <v>6.3419999999999996</v>
      </c>
      <c r="T12">
        <v>54.042999999999999</v>
      </c>
      <c r="U12">
        <v>38.912999999999997</v>
      </c>
      <c r="V12">
        <v>77.221999999999994</v>
      </c>
      <c r="W12">
        <v>5788.7730000000001</v>
      </c>
      <c r="X12">
        <v>15.557</v>
      </c>
      <c r="Y12">
        <v>56.173999999999999</v>
      </c>
      <c r="Z12">
        <v>6.6269999999999998</v>
      </c>
      <c r="AA12">
        <v>66.912999999999997</v>
      </c>
      <c r="AB12">
        <v>5.5629999999999997</v>
      </c>
      <c r="AC12">
        <v>-9.2999999999999999E-2</v>
      </c>
      <c r="AD12">
        <v>2.2389999999999999</v>
      </c>
      <c r="AE12">
        <v>138.39099999999999</v>
      </c>
      <c r="AF12">
        <v>227.435</v>
      </c>
      <c r="AG12">
        <v>365.82600000000002</v>
      </c>
      <c r="AH12">
        <v>37.83</v>
      </c>
      <c r="AI12">
        <v>67.695999999999998</v>
      </c>
      <c r="AJ12">
        <v>91.522000000000006</v>
      </c>
      <c r="AK12">
        <v>15.696</v>
      </c>
      <c r="AL12">
        <v>35.826000000000001</v>
      </c>
      <c r="AM12">
        <v>55.652000000000001</v>
      </c>
      <c r="AN12">
        <v>91.043000000000006</v>
      </c>
      <c r="AO12">
        <v>63.042999999999999</v>
      </c>
      <c r="AP12">
        <v>9.8260000000000005</v>
      </c>
      <c r="AQ12">
        <v>23.173999999999999</v>
      </c>
      <c r="AR12">
        <v>119.696</v>
      </c>
      <c r="AS12">
        <v>12.304</v>
      </c>
      <c r="AT12">
        <v>23.216999999999999</v>
      </c>
      <c r="AU12">
        <v>35.521999999999998</v>
      </c>
      <c r="AV12">
        <v>38.652000000000001</v>
      </c>
      <c r="AW12">
        <v>77.727999999999994</v>
      </c>
      <c r="AX12">
        <v>94.174000000000007</v>
      </c>
      <c r="AY12">
        <v>11.304</v>
      </c>
      <c r="AZ12">
        <v>12.304</v>
      </c>
      <c r="BA12">
        <v>22.766999999999999</v>
      </c>
      <c r="BB12">
        <v>13.522</v>
      </c>
      <c r="BC12">
        <v>8.7829999999999995</v>
      </c>
      <c r="BD12">
        <v>25</v>
      </c>
      <c r="BE12">
        <v>7.5220000000000002</v>
      </c>
      <c r="BF12">
        <v>13.173999999999999</v>
      </c>
      <c r="BG12">
        <v>10.478</v>
      </c>
      <c r="BH12">
        <v>2</v>
      </c>
      <c r="BI12">
        <v>25.303999999999998</v>
      </c>
      <c r="BJ12">
        <v>9.4779999999999998</v>
      </c>
      <c r="BK12">
        <v>52.061999999999998</v>
      </c>
      <c r="BL12">
        <v>24.376999999999999</v>
      </c>
      <c r="BM12">
        <v>43.765000000000001</v>
      </c>
      <c r="BN12">
        <v>46.822000000000003</v>
      </c>
      <c r="BO12">
        <v>23.260999999999999</v>
      </c>
      <c r="BP12">
        <v>18.216999999999999</v>
      </c>
      <c r="BQ12">
        <v>32.22</v>
      </c>
      <c r="BR12">
        <v>82.146000000000001</v>
      </c>
      <c r="BS12">
        <v>5.3760000000000003</v>
      </c>
      <c r="BT12">
        <v>3.2410000000000001</v>
      </c>
      <c r="BU12">
        <v>0.21199999999999999</v>
      </c>
      <c r="BV12">
        <v>3.4820000000000002</v>
      </c>
      <c r="BW12">
        <v>0.22</v>
      </c>
      <c r="BX12">
        <v>2.931</v>
      </c>
      <c r="BY12">
        <v>0.20300000000000001</v>
      </c>
      <c r="BZ12">
        <v>4.6959999999999997</v>
      </c>
      <c r="CA12">
        <v>27.087</v>
      </c>
      <c r="CB12">
        <v>57.738999999999997</v>
      </c>
      <c r="CC12">
        <v>34.261000000000003</v>
      </c>
      <c r="CD12">
        <v>46.783000000000001</v>
      </c>
      <c r="CE12">
        <v>8.4779999999999998</v>
      </c>
      <c r="CF12">
        <v>20.884</v>
      </c>
      <c r="CG12">
        <v>25.774999999999999</v>
      </c>
      <c r="CH12">
        <v>10.802</v>
      </c>
      <c r="CI12">
        <v>32.735999999999997</v>
      </c>
      <c r="CJ12">
        <v>13.156000000000001</v>
      </c>
      <c r="CK12">
        <v>17.478000000000002</v>
      </c>
      <c r="CL12">
        <v>27.114000000000001</v>
      </c>
      <c r="CM12">
        <v>60.652000000000001</v>
      </c>
      <c r="CN12">
        <v>11.348000000000001</v>
      </c>
      <c r="CO12">
        <v>299.39100000000002</v>
      </c>
      <c r="CP12">
        <v>139.78299999999999</v>
      </c>
      <c r="CQ12">
        <v>33.783000000000001</v>
      </c>
      <c r="CR12">
        <v>86.825999999999993</v>
      </c>
      <c r="CS12">
        <v>33.738999999999997</v>
      </c>
      <c r="CT12">
        <v>38.857999999999997</v>
      </c>
      <c r="CU12">
        <v>10.478</v>
      </c>
      <c r="CV12">
        <v>31.056999999999999</v>
      </c>
      <c r="CW12">
        <v>3.391</v>
      </c>
      <c r="CX12">
        <v>19.652000000000001</v>
      </c>
      <c r="CY12">
        <v>20.303999999999998</v>
      </c>
      <c r="CZ12">
        <v>-0.65200000000000002</v>
      </c>
      <c r="DA12">
        <v>10.478</v>
      </c>
      <c r="DB12">
        <v>90.870999999999995</v>
      </c>
      <c r="DC12">
        <v>5.0430000000000001</v>
      </c>
      <c r="DD12">
        <v>50.347999999999999</v>
      </c>
      <c r="DE12">
        <v>71.783000000000001</v>
      </c>
      <c r="DF12">
        <v>196.613</v>
      </c>
      <c r="DG12">
        <v>1567.174</v>
      </c>
      <c r="DH12">
        <v>1450.4780000000001</v>
      </c>
      <c r="DI12">
        <v>12.173999999999999</v>
      </c>
      <c r="DJ12">
        <v>204.08699999999999</v>
      </c>
      <c r="DK12">
        <v>147.39099999999999</v>
      </c>
      <c r="DL12">
        <v>351.47800000000001</v>
      </c>
      <c r="DM12">
        <v>71.263999999999996</v>
      </c>
      <c r="DN12">
        <v>63.783999999999999</v>
      </c>
      <c r="DO12">
        <v>81.622</v>
      </c>
      <c r="DP12">
        <v>5.7949999999999999</v>
      </c>
      <c r="DQ12">
        <v>50.390999999999998</v>
      </c>
      <c r="DR12">
        <v>40.087000000000003</v>
      </c>
      <c r="DS12">
        <v>74.174999999999997</v>
      </c>
      <c r="DT12">
        <v>5447.3180000000002</v>
      </c>
      <c r="DU12">
        <v>15.426</v>
      </c>
      <c r="DV12">
        <v>56.347999999999999</v>
      </c>
      <c r="DW12">
        <v>6.2380000000000004</v>
      </c>
      <c r="DX12">
        <v>67.652000000000001</v>
      </c>
      <c r="DY12">
        <v>5.1950000000000003</v>
      </c>
      <c r="DZ12">
        <v>0.27800000000000002</v>
      </c>
      <c r="EA12">
        <v>-0.46899999999999997</v>
      </c>
      <c r="EB12">
        <v>140.08699999999999</v>
      </c>
      <c r="EC12">
        <v>205.95699999999999</v>
      </c>
      <c r="ED12">
        <v>346.04300000000001</v>
      </c>
      <c r="EE12">
        <v>40.481999999999999</v>
      </c>
      <c r="EF12">
        <v>67.13</v>
      </c>
      <c r="EG12">
        <v>95.347999999999999</v>
      </c>
      <c r="EH12">
        <v>16.565000000000001</v>
      </c>
      <c r="EI12">
        <v>36.087000000000003</v>
      </c>
      <c r="EJ12">
        <v>59.261000000000003</v>
      </c>
      <c r="EK12">
        <v>91.477999999999994</v>
      </c>
      <c r="EL12">
        <v>65.347999999999999</v>
      </c>
      <c r="EM12">
        <v>10.130000000000001</v>
      </c>
      <c r="EN12">
        <v>24.216999999999999</v>
      </c>
      <c r="EO12">
        <v>117.435</v>
      </c>
      <c r="EP12">
        <v>12.087</v>
      </c>
      <c r="EQ12">
        <v>24.434999999999999</v>
      </c>
      <c r="ER12">
        <v>36.521999999999998</v>
      </c>
      <c r="ES12">
        <v>38.609000000000002</v>
      </c>
      <c r="ET12">
        <v>78.491</v>
      </c>
      <c r="EU12">
        <v>79.435000000000002</v>
      </c>
      <c r="EV12">
        <v>10.304</v>
      </c>
      <c r="EW12">
        <v>9.8699999999999992</v>
      </c>
      <c r="EX12">
        <v>19.585999999999999</v>
      </c>
      <c r="EY12">
        <v>13.13</v>
      </c>
      <c r="EZ12">
        <v>5.9569999999999999</v>
      </c>
      <c r="FA12">
        <v>10.782999999999999</v>
      </c>
      <c r="FB12">
        <v>10.522</v>
      </c>
      <c r="FC12">
        <v>2.13</v>
      </c>
      <c r="FD12">
        <v>24.303999999999998</v>
      </c>
      <c r="FE12">
        <v>6.7389999999999999</v>
      </c>
      <c r="FF12">
        <v>44.365000000000002</v>
      </c>
      <c r="FG12">
        <v>21.398</v>
      </c>
      <c r="FH12">
        <v>42.277999999999999</v>
      </c>
      <c r="FI12">
        <v>48.231000000000002</v>
      </c>
      <c r="FJ12">
        <v>21.173999999999999</v>
      </c>
      <c r="FK12">
        <v>76.915999999999997</v>
      </c>
      <c r="FL12">
        <v>-3.8290000000000002</v>
      </c>
      <c r="FM12">
        <v>3.165</v>
      </c>
      <c r="FN12">
        <v>-0.158</v>
      </c>
      <c r="FO12">
        <v>3.5419999999999998</v>
      </c>
      <c r="FP12">
        <v>-7.0000000000000001E-3</v>
      </c>
      <c r="FQ12">
        <v>2.77</v>
      </c>
      <c r="FR12">
        <v>-0.316</v>
      </c>
      <c r="FS12">
        <v>2.3479999999999999</v>
      </c>
      <c r="FT12">
        <v>29.303999999999998</v>
      </c>
      <c r="FU12">
        <v>43.609000000000002</v>
      </c>
      <c r="FV12">
        <v>29.173999999999999</v>
      </c>
      <c r="FW12">
        <v>35.087000000000003</v>
      </c>
      <c r="FX12">
        <v>11</v>
      </c>
      <c r="FY12">
        <v>18.881</v>
      </c>
      <c r="FZ12">
        <v>18.387</v>
      </c>
      <c r="GA12">
        <v>7.6340000000000003</v>
      </c>
      <c r="GB12">
        <v>29.175000000000001</v>
      </c>
      <c r="GC12">
        <v>10.94</v>
      </c>
      <c r="GD12">
        <v>58.695999999999998</v>
      </c>
      <c r="GE12">
        <v>11.217000000000001</v>
      </c>
      <c r="GF12">
        <v>299.17399999999998</v>
      </c>
      <c r="GG12">
        <v>137.78299999999999</v>
      </c>
      <c r="GH12">
        <v>33.609000000000002</v>
      </c>
      <c r="GI12">
        <v>35.912999999999997</v>
      </c>
      <c r="GJ12">
        <v>41.423999999999999</v>
      </c>
      <c r="GK12">
        <v>10.826000000000001</v>
      </c>
      <c r="GL12">
        <v>30.145</v>
      </c>
      <c r="GM12">
        <v>2.1739999999999999</v>
      </c>
      <c r="GN12">
        <v>10.260999999999999</v>
      </c>
      <c r="GO12">
        <v>80.084999999999994</v>
      </c>
      <c r="GP12">
        <v>4.2169999999999996</v>
      </c>
      <c r="GQ12">
        <v>48.609000000000002</v>
      </c>
      <c r="GR12">
        <v>72</v>
      </c>
      <c r="GS12">
        <v>17.835000000000001</v>
      </c>
      <c r="GT12">
        <v>165.04300000000001</v>
      </c>
      <c r="GU12">
        <v>123.04300000000001</v>
      </c>
      <c r="GV12">
        <v>5.6520000000000001</v>
      </c>
      <c r="GW12">
        <v>19.521999999999998</v>
      </c>
      <c r="GX12">
        <v>1.2609999999999999</v>
      </c>
      <c r="GY12">
        <v>20.783000000000001</v>
      </c>
      <c r="GZ12">
        <v>3.6520000000000001</v>
      </c>
      <c r="HA12">
        <v>341.45499999999998</v>
      </c>
      <c r="HB12">
        <v>-0.17399999999999999</v>
      </c>
      <c r="HC12">
        <v>-0.73899999999999999</v>
      </c>
      <c r="HD12">
        <v>-0.371</v>
      </c>
      <c r="HE12">
        <v>2.7080000000000002</v>
      </c>
      <c r="HF12">
        <v>-1.696</v>
      </c>
      <c r="HG12">
        <v>21.478000000000002</v>
      </c>
      <c r="HH12">
        <v>19.783000000000001</v>
      </c>
      <c r="HI12">
        <v>0.56499999999999995</v>
      </c>
      <c r="HJ12">
        <v>-3.8260000000000001</v>
      </c>
      <c r="HK12">
        <v>-0.87</v>
      </c>
      <c r="HL12">
        <v>-0.26100000000000001</v>
      </c>
      <c r="HM12">
        <v>-3.609</v>
      </c>
      <c r="HN12">
        <v>-0.435</v>
      </c>
      <c r="HO12">
        <v>-2.3039999999999998</v>
      </c>
      <c r="HP12">
        <v>-0.30399999999999999</v>
      </c>
      <c r="HQ12">
        <v>-1.0429999999999999</v>
      </c>
      <c r="HR12">
        <v>2.2610000000000001</v>
      </c>
      <c r="HS12">
        <v>0.217</v>
      </c>
      <c r="HT12">
        <v>-1.2170000000000001</v>
      </c>
      <c r="HU12">
        <v>-1</v>
      </c>
      <c r="HV12">
        <v>4.2999999999999997E-2</v>
      </c>
      <c r="HW12">
        <v>14.739000000000001</v>
      </c>
      <c r="HX12">
        <v>1</v>
      </c>
      <c r="HY12">
        <v>2.4350000000000001</v>
      </c>
      <c r="HZ12">
        <v>0.39100000000000001</v>
      </c>
      <c r="IA12">
        <v>2.8260000000000001</v>
      </c>
      <c r="IB12">
        <v>2.391</v>
      </c>
      <c r="IC12">
        <v>-4.2999999999999997E-2</v>
      </c>
      <c r="ID12">
        <v>1</v>
      </c>
      <c r="IE12">
        <v>2.7389999999999999</v>
      </c>
      <c r="IF12">
        <v>2.0870000000000002</v>
      </c>
      <c r="IG12">
        <v>5.23</v>
      </c>
      <c r="IH12">
        <v>9.2040000000000006</v>
      </c>
      <c r="II12">
        <v>7.5999999999999998E-2</v>
      </c>
      <c r="IJ12">
        <v>2.3479999999999999</v>
      </c>
      <c r="IK12">
        <v>-2.2170000000000001</v>
      </c>
      <c r="IL12">
        <v>14.13</v>
      </c>
      <c r="IM12">
        <v>5.0869999999999997</v>
      </c>
      <c r="IN12">
        <v>11.696</v>
      </c>
      <c r="IO12">
        <v>-2.5219999999999998</v>
      </c>
      <c r="IP12">
        <v>1.9570000000000001</v>
      </c>
      <c r="IQ12">
        <v>0.13</v>
      </c>
      <c r="IR12">
        <v>0.217</v>
      </c>
      <c r="IS12">
        <v>2</v>
      </c>
      <c r="IT12">
        <v>0.17399999999999999</v>
      </c>
      <c r="IU12">
        <v>-2.1739999999999999</v>
      </c>
      <c r="IV12">
        <v>-0.34799999999999998</v>
      </c>
      <c r="IW12">
        <v>1.2170000000000001</v>
      </c>
      <c r="IX12">
        <v>0.82599999999999996</v>
      </c>
      <c r="IY12">
        <v>1.7390000000000001</v>
      </c>
      <c r="IZ12">
        <v>-0.217</v>
      </c>
    </row>
    <row r="13" spans="1:260" x14ac:dyDescent="0.2">
      <c r="A13" t="s">
        <v>10</v>
      </c>
      <c r="B13" t="s">
        <v>287</v>
      </c>
      <c r="C13">
        <v>24</v>
      </c>
      <c r="D13">
        <v>32</v>
      </c>
      <c r="E13">
        <v>25.856000000000002</v>
      </c>
      <c r="F13">
        <v>104.79900000000001</v>
      </c>
      <c r="G13">
        <v>214.833</v>
      </c>
      <c r="H13">
        <v>1682.8330000000001</v>
      </c>
      <c r="I13">
        <v>1526.875</v>
      </c>
      <c r="J13">
        <v>18.582999999999998</v>
      </c>
      <c r="K13">
        <v>50.734999999999999</v>
      </c>
      <c r="L13">
        <v>225.25</v>
      </c>
      <c r="M13">
        <v>126.375</v>
      </c>
      <c r="N13">
        <v>351.625</v>
      </c>
      <c r="O13">
        <v>70.647999999999996</v>
      </c>
      <c r="P13">
        <v>65.168000000000006</v>
      </c>
      <c r="Q13">
        <v>80.415000000000006</v>
      </c>
      <c r="R13">
        <v>64.06</v>
      </c>
      <c r="S13">
        <v>6.08</v>
      </c>
      <c r="T13">
        <v>56.667000000000002</v>
      </c>
      <c r="U13">
        <v>40.167000000000002</v>
      </c>
      <c r="V13">
        <v>77.867999999999995</v>
      </c>
      <c r="W13">
        <v>5959.4579999999996</v>
      </c>
      <c r="X13">
        <v>16.948</v>
      </c>
      <c r="Y13">
        <v>58.457999999999998</v>
      </c>
      <c r="Z13">
        <v>6.0149999999999997</v>
      </c>
      <c r="AA13">
        <v>70.457999999999998</v>
      </c>
      <c r="AB13">
        <v>4.9909999999999997</v>
      </c>
      <c r="AC13">
        <v>1.7909999999999999</v>
      </c>
      <c r="AD13">
        <v>0.50800000000000001</v>
      </c>
      <c r="AE13">
        <v>142.583</v>
      </c>
      <c r="AF13">
        <v>201.708</v>
      </c>
      <c r="AG13">
        <v>344.29199999999997</v>
      </c>
      <c r="AH13">
        <v>41.414000000000001</v>
      </c>
      <c r="AI13">
        <v>72.332999999999998</v>
      </c>
      <c r="AJ13">
        <v>96.167000000000002</v>
      </c>
      <c r="AK13">
        <v>18.542000000000002</v>
      </c>
      <c r="AL13">
        <v>32.917000000000002</v>
      </c>
      <c r="AM13">
        <v>63.332999999999998</v>
      </c>
      <c r="AN13">
        <v>93.25</v>
      </c>
      <c r="AO13">
        <v>65.5</v>
      </c>
      <c r="AP13">
        <v>9</v>
      </c>
      <c r="AQ13">
        <v>24.667000000000002</v>
      </c>
      <c r="AR13">
        <v>98.542000000000002</v>
      </c>
      <c r="AS13">
        <v>12.875</v>
      </c>
      <c r="AT13">
        <v>26.542000000000002</v>
      </c>
      <c r="AU13">
        <v>39.417000000000002</v>
      </c>
      <c r="AV13">
        <v>40.875</v>
      </c>
      <c r="AW13">
        <v>78.694999999999993</v>
      </c>
      <c r="AX13">
        <v>92.832999999999998</v>
      </c>
      <c r="AY13">
        <v>12.333</v>
      </c>
      <c r="AZ13">
        <v>12.333</v>
      </c>
      <c r="BA13">
        <v>21.765000000000001</v>
      </c>
      <c r="BB13">
        <v>16.542000000000002</v>
      </c>
      <c r="BC13">
        <v>8.5</v>
      </c>
      <c r="BD13">
        <v>26</v>
      </c>
      <c r="BE13">
        <v>8.375</v>
      </c>
      <c r="BF13">
        <v>13.875</v>
      </c>
      <c r="BG13">
        <v>11.292</v>
      </c>
      <c r="BH13">
        <v>2.0419999999999998</v>
      </c>
      <c r="BI13">
        <v>27.75</v>
      </c>
      <c r="BJ13">
        <v>9.5</v>
      </c>
      <c r="BK13">
        <v>50</v>
      </c>
      <c r="BL13">
        <v>24.484999999999999</v>
      </c>
      <c r="BM13">
        <v>44.411999999999999</v>
      </c>
      <c r="BN13">
        <v>48.970999999999997</v>
      </c>
      <c r="BO13">
        <v>24.832999999999998</v>
      </c>
      <c r="BP13">
        <v>18.957999999999998</v>
      </c>
      <c r="BQ13">
        <v>22.856999999999999</v>
      </c>
      <c r="BR13">
        <v>91.599000000000004</v>
      </c>
      <c r="BS13">
        <v>0.90100000000000002</v>
      </c>
      <c r="BT13">
        <v>3.3010000000000002</v>
      </c>
      <c r="BU13">
        <v>3.2000000000000001E-2</v>
      </c>
      <c r="BV13">
        <v>3.5680000000000001</v>
      </c>
      <c r="BW13">
        <v>8.7999999999999995E-2</v>
      </c>
      <c r="BX13">
        <v>3.0230000000000001</v>
      </c>
      <c r="BY13">
        <v>-2.5999999999999999E-2</v>
      </c>
      <c r="BZ13">
        <v>3.0830000000000002</v>
      </c>
      <c r="CA13">
        <v>38.957999999999998</v>
      </c>
      <c r="CB13">
        <v>52.5</v>
      </c>
      <c r="CC13">
        <v>31.707999999999998</v>
      </c>
      <c r="CD13">
        <v>48.75</v>
      </c>
      <c r="CE13">
        <v>14.083</v>
      </c>
      <c r="CF13">
        <v>20.882999999999999</v>
      </c>
      <c r="CG13">
        <v>21.391999999999999</v>
      </c>
      <c r="CH13">
        <v>8.8390000000000004</v>
      </c>
      <c r="CI13">
        <v>29.51</v>
      </c>
      <c r="CJ13">
        <v>12.058</v>
      </c>
      <c r="CK13">
        <v>19.917000000000002</v>
      </c>
      <c r="CL13">
        <v>20.501999999999999</v>
      </c>
      <c r="CM13">
        <v>59.417000000000002</v>
      </c>
      <c r="CN13">
        <v>12</v>
      </c>
      <c r="CO13">
        <v>280.20800000000003</v>
      </c>
      <c r="CP13">
        <v>127.583</v>
      </c>
      <c r="CQ13">
        <v>36.582999999999998</v>
      </c>
      <c r="CR13">
        <v>92.167000000000002</v>
      </c>
      <c r="CS13">
        <v>32.167000000000002</v>
      </c>
      <c r="CT13">
        <v>34.901000000000003</v>
      </c>
      <c r="CU13">
        <v>10.167</v>
      </c>
      <c r="CV13">
        <v>31.606000000000002</v>
      </c>
      <c r="CW13">
        <v>3.6669999999999998</v>
      </c>
      <c r="CX13">
        <v>20.042000000000002</v>
      </c>
      <c r="CY13">
        <v>20.832999999999998</v>
      </c>
      <c r="CZ13">
        <v>-0.79200000000000004</v>
      </c>
      <c r="DA13">
        <v>9.7919999999999998</v>
      </c>
      <c r="DB13">
        <v>80.850999999999999</v>
      </c>
      <c r="DC13">
        <v>2.4169999999999998</v>
      </c>
      <c r="DD13">
        <v>50</v>
      </c>
      <c r="DE13">
        <v>69.667000000000002</v>
      </c>
      <c r="DF13">
        <v>193.54599999999999</v>
      </c>
      <c r="DG13">
        <v>1617.375</v>
      </c>
      <c r="DH13">
        <v>1477.0419999999999</v>
      </c>
      <c r="DI13">
        <v>11.417</v>
      </c>
      <c r="DJ13">
        <v>209.708</v>
      </c>
      <c r="DK13">
        <v>144.708</v>
      </c>
      <c r="DL13">
        <v>354.41699999999997</v>
      </c>
      <c r="DM13">
        <v>71.432000000000002</v>
      </c>
      <c r="DN13">
        <v>65.209999999999994</v>
      </c>
      <c r="DO13">
        <v>80.448999999999998</v>
      </c>
      <c r="DP13">
        <v>5.9649999999999999</v>
      </c>
      <c r="DQ13">
        <v>51.582999999999998</v>
      </c>
      <c r="DR13">
        <v>41.667000000000002</v>
      </c>
      <c r="DS13">
        <v>73.528999999999996</v>
      </c>
      <c r="DT13">
        <v>5676.7079999999996</v>
      </c>
      <c r="DU13">
        <v>16.016999999999999</v>
      </c>
      <c r="DV13">
        <v>60.292000000000002</v>
      </c>
      <c r="DW13">
        <v>5.8780000000000001</v>
      </c>
      <c r="DX13">
        <v>72.125</v>
      </c>
      <c r="DY13">
        <v>4.9139999999999997</v>
      </c>
      <c r="DZ13">
        <v>-2.2930000000000001</v>
      </c>
      <c r="EA13">
        <v>-2.0590000000000002</v>
      </c>
      <c r="EB13">
        <v>139.792</v>
      </c>
      <c r="EC13">
        <v>208.208</v>
      </c>
      <c r="ED13">
        <v>348</v>
      </c>
      <c r="EE13">
        <v>40.17</v>
      </c>
      <c r="EF13">
        <v>70.707999999999998</v>
      </c>
      <c r="EG13">
        <v>90.042000000000002</v>
      </c>
      <c r="EH13">
        <v>14.083</v>
      </c>
      <c r="EI13">
        <v>31.957999999999998</v>
      </c>
      <c r="EJ13">
        <v>58.125</v>
      </c>
      <c r="EK13">
        <v>88.957999999999998</v>
      </c>
      <c r="EL13">
        <v>60.667000000000002</v>
      </c>
      <c r="EM13">
        <v>10.833</v>
      </c>
      <c r="EN13">
        <v>22.875</v>
      </c>
      <c r="EO13">
        <v>112.458</v>
      </c>
      <c r="EP13">
        <v>12.167</v>
      </c>
      <c r="EQ13">
        <v>25.042000000000002</v>
      </c>
      <c r="ER13">
        <v>37.207999999999998</v>
      </c>
      <c r="ES13">
        <v>42.125</v>
      </c>
      <c r="ET13">
        <v>74.679000000000002</v>
      </c>
      <c r="EU13">
        <v>84.542000000000002</v>
      </c>
      <c r="EV13">
        <v>11.5</v>
      </c>
      <c r="EW13">
        <v>11.25</v>
      </c>
      <c r="EX13">
        <v>21.809000000000001</v>
      </c>
      <c r="EY13">
        <v>16.332999999999998</v>
      </c>
      <c r="EZ13">
        <v>7.875</v>
      </c>
      <c r="FA13">
        <v>10.625</v>
      </c>
      <c r="FB13">
        <v>10.042</v>
      </c>
      <c r="FC13">
        <v>1.625</v>
      </c>
      <c r="FD13">
        <v>22.875</v>
      </c>
      <c r="FE13">
        <v>7.5830000000000002</v>
      </c>
      <c r="FF13">
        <v>46.448</v>
      </c>
      <c r="FG13">
        <v>20.597999999999999</v>
      </c>
      <c r="FH13">
        <v>40.064999999999998</v>
      </c>
      <c r="FI13">
        <v>44.345999999999997</v>
      </c>
      <c r="FJ13">
        <v>20.5</v>
      </c>
      <c r="FK13">
        <v>71.677999999999997</v>
      </c>
      <c r="FL13">
        <v>0.48899999999999999</v>
      </c>
      <c r="FM13">
        <v>3.133</v>
      </c>
      <c r="FN13">
        <v>2.1000000000000001E-2</v>
      </c>
      <c r="FO13">
        <v>3.3759999999999999</v>
      </c>
      <c r="FP13">
        <v>-1.4E-2</v>
      </c>
      <c r="FQ13">
        <v>2.8330000000000002</v>
      </c>
      <c r="FR13">
        <v>6.5000000000000002E-2</v>
      </c>
      <c r="FS13">
        <v>2.3330000000000002</v>
      </c>
      <c r="FT13">
        <v>27.457999999999998</v>
      </c>
      <c r="FU13">
        <v>44</v>
      </c>
      <c r="FV13">
        <v>25.875</v>
      </c>
      <c r="FW13">
        <v>39.082999999999998</v>
      </c>
      <c r="FX13">
        <v>8.8330000000000002</v>
      </c>
      <c r="FY13">
        <v>17.533999999999999</v>
      </c>
      <c r="FZ13">
        <v>19.882999999999999</v>
      </c>
      <c r="GA13">
        <v>7.61</v>
      </c>
      <c r="GB13">
        <v>28.222999999999999</v>
      </c>
      <c r="GC13">
        <v>10.529</v>
      </c>
      <c r="GD13">
        <v>57.832999999999998</v>
      </c>
      <c r="GE13">
        <v>9.8330000000000002</v>
      </c>
      <c r="GF13">
        <v>275.79199999999997</v>
      </c>
      <c r="GG13">
        <v>139.792</v>
      </c>
      <c r="GH13">
        <v>31.417000000000002</v>
      </c>
      <c r="GI13">
        <v>40.417000000000002</v>
      </c>
      <c r="GJ13">
        <v>43.890999999999998</v>
      </c>
      <c r="GK13">
        <v>12.208</v>
      </c>
      <c r="GL13">
        <v>30.206</v>
      </c>
      <c r="GM13">
        <v>3.8330000000000002</v>
      </c>
      <c r="GN13">
        <v>11.083</v>
      </c>
      <c r="GO13">
        <v>81.578999999999994</v>
      </c>
      <c r="GP13">
        <v>6.25</v>
      </c>
      <c r="GQ13">
        <v>49.375</v>
      </c>
      <c r="GR13">
        <v>73.332999999999998</v>
      </c>
      <c r="GS13">
        <v>21.288</v>
      </c>
      <c r="GT13">
        <v>65.457999999999998</v>
      </c>
      <c r="GU13">
        <v>49.832999999999998</v>
      </c>
      <c r="GV13">
        <v>7.1669999999999998</v>
      </c>
      <c r="GW13">
        <v>15.542</v>
      </c>
      <c r="GX13">
        <v>-18.332999999999998</v>
      </c>
      <c r="GY13">
        <v>-2.7919999999999998</v>
      </c>
      <c r="GZ13">
        <v>5.0830000000000002</v>
      </c>
      <c r="HA13">
        <v>282.75</v>
      </c>
      <c r="HB13">
        <v>-1.833</v>
      </c>
      <c r="HC13">
        <v>-1.667</v>
      </c>
      <c r="HD13">
        <v>4.0839999999999996</v>
      </c>
      <c r="HE13">
        <v>2.5670000000000002</v>
      </c>
      <c r="HF13">
        <v>2.7919999999999998</v>
      </c>
      <c r="HG13">
        <v>-6.5</v>
      </c>
      <c r="HH13">
        <v>-3.7080000000000002</v>
      </c>
      <c r="HI13">
        <v>1.625</v>
      </c>
      <c r="HJ13">
        <v>6.125</v>
      </c>
      <c r="HK13">
        <v>4.4580000000000002</v>
      </c>
      <c r="HL13">
        <v>0.95799999999999996</v>
      </c>
      <c r="HM13">
        <v>5.2080000000000002</v>
      </c>
      <c r="HN13">
        <v>4.2919999999999998</v>
      </c>
      <c r="HO13">
        <v>4.8330000000000002</v>
      </c>
      <c r="HP13">
        <v>-1.833</v>
      </c>
      <c r="HQ13">
        <v>1.792</v>
      </c>
      <c r="HR13">
        <v>-13.917</v>
      </c>
      <c r="HS13">
        <v>0.70799999999999996</v>
      </c>
      <c r="HT13">
        <v>1.5</v>
      </c>
      <c r="HU13">
        <v>2.2080000000000002</v>
      </c>
      <c r="HV13">
        <v>-1.25</v>
      </c>
      <c r="HW13">
        <v>8.2919999999999998</v>
      </c>
      <c r="HX13">
        <v>0.83299999999999996</v>
      </c>
      <c r="HY13">
        <v>1.083</v>
      </c>
      <c r="HZ13">
        <v>0.20799999999999999</v>
      </c>
      <c r="IA13">
        <v>0.625</v>
      </c>
      <c r="IB13">
        <v>3.25</v>
      </c>
      <c r="IC13">
        <v>1.25</v>
      </c>
      <c r="ID13">
        <v>4.875</v>
      </c>
      <c r="IE13">
        <v>1.917</v>
      </c>
      <c r="IF13">
        <v>4.3330000000000002</v>
      </c>
      <c r="IG13">
        <v>19.920999999999999</v>
      </c>
      <c r="IH13">
        <v>0.41299999999999998</v>
      </c>
      <c r="II13">
        <v>0.16700000000000001</v>
      </c>
      <c r="IJ13">
        <v>0.75</v>
      </c>
      <c r="IK13">
        <v>11.5</v>
      </c>
      <c r="IL13">
        <v>8.5</v>
      </c>
      <c r="IM13">
        <v>5.8330000000000002</v>
      </c>
      <c r="IN13">
        <v>9.6669999999999998</v>
      </c>
      <c r="IO13">
        <v>5.25</v>
      </c>
      <c r="IP13">
        <v>1.583</v>
      </c>
      <c r="IQ13">
        <v>2.1669999999999998</v>
      </c>
      <c r="IR13">
        <v>4.4169999999999998</v>
      </c>
      <c r="IS13">
        <v>-12.208</v>
      </c>
      <c r="IT13">
        <v>5.1669999999999998</v>
      </c>
      <c r="IU13">
        <v>-8.25</v>
      </c>
      <c r="IV13">
        <v>-2.0419999999999998</v>
      </c>
      <c r="IW13">
        <v>-0.16700000000000001</v>
      </c>
      <c r="IX13">
        <v>-3.8330000000000002</v>
      </c>
      <c r="IY13">
        <v>0.625</v>
      </c>
      <c r="IZ13">
        <v>-3.6669999999999998</v>
      </c>
    </row>
    <row r="14" spans="1:260" x14ac:dyDescent="0.2">
      <c r="A14" t="s">
        <v>11</v>
      </c>
      <c r="B14" t="s">
        <v>288</v>
      </c>
      <c r="C14">
        <v>22</v>
      </c>
      <c r="D14">
        <v>38</v>
      </c>
      <c r="E14">
        <v>24.634</v>
      </c>
      <c r="F14">
        <v>82.361999999999995</v>
      </c>
      <c r="G14">
        <v>177.655</v>
      </c>
      <c r="H14">
        <v>1556.7729999999999</v>
      </c>
      <c r="I14">
        <v>1502.2729999999999</v>
      </c>
      <c r="J14">
        <v>9.3640000000000008</v>
      </c>
      <c r="K14">
        <v>46.277999999999999</v>
      </c>
      <c r="L14">
        <v>213.18199999999999</v>
      </c>
      <c r="M14">
        <v>142.95500000000001</v>
      </c>
      <c r="N14">
        <v>356.13600000000002</v>
      </c>
      <c r="O14">
        <v>74.230999999999995</v>
      </c>
      <c r="P14">
        <v>68.06</v>
      </c>
      <c r="Q14">
        <v>83.433999999999997</v>
      </c>
      <c r="R14">
        <v>59.86</v>
      </c>
      <c r="S14">
        <v>6.4969999999999999</v>
      </c>
      <c r="T14">
        <v>47.317999999999998</v>
      </c>
      <c r="U14">
        <v>40.363999999999997</v>
      </c>
      <c r="V14">
        <v>73.570999999999998</v>
      </c>
      <c r="W14">
        <v>5352</v>
      </c>
      <c r="X14">
        <v>14.958</v>
      </c>
      <c r="Y14">
        <v>60.045000000000002</v>
      </c>
      <c r="Z14">
        <v>5.931</v>
      </c>
      <c r="AA14">
        <v>69.545000000000002</v>
      </c>
      <c r="AB14">
        <v>5.1210000000000004</v>
      </c>
      <c r="AC14">
        <v>-2.4169999999999998</v>
      </c>
      <c r="AD14">
        <v>-0.54100000000000004</v>
      </c>
      <c r="AE14">
        <v>123.09099999999999</v>
      </c>
      <c r="AF14">
        <v>226.40899999999999</v>
      </c>
      <c r="AG14">
        <v>349.5</v>
      </c>
      <c r="AH14">
        <v>35.219000000000001</v>
      </c>
      <c r="AI14">
        <v>64.727000000000004</v>
      </c>
      <c r="AJ14">
        <v>82.272999999999996</v>
      </c>
      <c r="AK14">
        <v>11.5</v>
      </c>
      <c r="AL14">
        <v>29.273</v>
      </c>
      <c r="AM14">
        <v>52.954999999999998</v>
      </c>
      <c r="AN14">
        <v>80.454999999999998</v>
      </c>
      <c r="AO14">
        <v>57</v>
      </c>
      <c r="AP14">
        <v>10.364000000000001</v>
      </c>
      <c r="AQ14">
        <v>21.5</v>
      </c>
      <c r="AR14">
        <v>116.045</v>
      </c>
      <c r="AS14">
        <v>12.409000000000001</v>
      </c>
      <c r="AT14">
        <v>20.591000000000001</v>
      </c>
      <c r="AU14">
        <v>33</v>
      </c>
      <c r="AV14">
        <v>34.863999999999997</v>
      </c>
      <c r="AW14">
        <v>80.313000000000002</v>
      </c>
      <c r="AX14">
        <v>99.772999999999996</v>
      </c>
      <c r="AY14">
        <v>9.1359999999999992</v>
      </c>
      <c r="AZ14">
        <v>10.455</v>
      </c>
      <c r="BA14">
        <v>22.094000000000001</v>
      </c>
      <c r="BB14">
        <v>13.635999999999999</v>
      </c>
      <c r="BC14">
        <v>7.9550000000000001</v>
      </c>
      <c r="BD14">
        <v>26</v>
      </c>
      <c r="BE14">
        <v>6.1360000000000001</v>
      </c>
      <c r="BF14">
        <v>9.5449999999999999</v>
      </c>
      <c r="BG14">
        <v>9</v>
      </c>
      <c r="BH14">
        <v>2</v>
      </c>
      <c r="BI14">
        <v>21.045000000000002</v>
      </c>
      <c r="BJ14">
        <v>7.0910000000000002</v>
      </c>
      <c r="BK14">
        <v>45.356000000000002</v>
      </c>
      <c r="BL14">
        <v>20.172999999999998</v>
      </c>
      <c r="BM14">
        <v>39.192999999999998</v>
      </c>
      <c r="BN14">
        <v>44.475999999999999</v>
      </c>
      <c r="BO14">
        <v>18.364000000000001</v>
      </c>
      <c r="BP14">
        <v>13.090999999999999</v>
      </c>
      <c r="BQ14">
        <v>25.693999999999999</v>
      </c>
      <c r="BR14">
        <v>68.147000000000006</v>
      </c>
      <c r="BS14">
        <v>-3.8740000000000001</v>
      </c>
      <c r="BT14">
        <v>3.238</v>
      </c>
      <c r="BU14">
        <v>-0.184</v>
      </c>
      <c r="BV14">
        <v>3.4860000000000002</v>
      </c>
      <c r="BW14">
        <v>-0.14299999999999999</v>
      </c>
      <c r="BX14">
        <v>2.9060000000000001</v>
      </c>
      <c r="BY14">
        <v>-0.23899999999999999</v>
      </c>
      <c r="BZ14">
        <v>2.6360000000000001</v>
      </c>
      <c r="CA14">
        <v>21.454999999999998</v>
      </c>
      <c r="CB14">
        <v>42.182000000000002</v>
      </c>
      <c r="CC14">
        <v>30.045000000000002</v>
      </c>
      <c r="CD14">
        <v>28.318000000000001</v>
      </c>
      <c r="CE14">
        <v>7.9089999999999998</v>
      </c>
      <c r="CF14">
        <v>16.946999999999999</v>
      </c>
      <c r="CG14">
        <v>20.216999999999999</v>
      </c>
      <c r="CH14">
        <v>8.17</v>
      </c>
      <c r="CI14">
        <v>28.42</v>
      </c>
      <c r="CJ14">
        <v>11.000999999999999</v>
      </c>
      <c r="CK14">
        <v>16.454999999999998</v>
      </c>
      <c r="CL14">
        <v>28.728999999999999</v>
      </c>
      <c r="CM14">
        <v>52.726999999999997</v>
      </c>
      <c r="CN14">
        <v>8.2270000000000003</v>
      </c>
      <c r="CO14">
        <v>295.81799999999998</v>
      </c>
      <c r="CP14">
        <v>144.5</v>
      </c>
      <c r="CQ14">
        <v>32.408999999999999</v>
      </c>
      <c r="CR14">
        <v>80.954999999999998</v>
      </c>
      <c r="CS14">
        <v>38.908999999999999</v>
      </c>
      <c r="CT14">
        <v>48.063000000000002</v>
      </c>
      <c r="CU14">
        <v>11.135999999999999</v>
      </c>
      <c r="CV14">
        <v>28.620999999999999</v>
      </c>
      <c r="CW14">
        <v>1.409</v>
      </c>
      <c r="CX14">
        <v>19.591000000000001</v>
      </c>
      <c r="CY14">
        <v>18.818000000000001</v>
      </c>
      <c r="CZ14">
        <v>0.77300000000000002</v>
      </c>
      <c r="DA14">
        <v>12.590999999999999</v>
      </c>
      <c r="DB14">
        <v>87.725999999999999</v>
      </c>
      <c r="DC14">
        <v>5.1820000000000004</v>
      </c>
      <c r="DD14">
        <v>43.817999999999998</v>
      </c>
      <c r="DE14">
        <v>72.227000000000004</v>
      </c>
      <c r="DF14">
        <v>210.39500000000001</v>
      </c>
      <c r="DG14">
        <v>1743.182</v>
      </c>
      <c r="DH14">
        <v>1591.318</v>
      </c>
      <c r="DI14">
        <v>20.635999999999999</v>
      </c>
      <c r="DJ14">
        <v>224.90899999999999</v>
      </c>
      <c r="DK14">
        <v>155.636</v>
      </c>
      <c r="DL14">
        <v>380.54500000000002</v>
      </c>
      <c r="DM14">
        <v>74.593999999999994</v>
      </c>
      <c r="DN14">
        <v>67.664000000000001</v>
      </c>
      <c r="DO14">
        <v>84.608999999999995</v>
      </c>
      <c r="DP14">
        <v>7.2169999999999996</v>
      </c>
      <c r="DQ14">
        <v>54.863999999999997</v>
      </c>
      <c r="DR14">
        <v>37.182000000000002</v>
      </c>
      <c r="DS14">
        <v>78.578000000000003</v>
      </c>
      <c r="DT14">
        <v>5737.3810000000003</v>
      </c>
      <c r="DU14">
        <v>15.192</v>
      </c>
      <c r="DV14">
        <v>54.045000000000002</v>
      </c>
      <c r="DW14">
        <v>7.0410000000000004</v>
      </c>
      <c r="DX14">
        <v>64.590999999999994</v>
      </c>
      <c r="DY14">
        <v>5.8920000000000003</v>
      </c>
      <c r="DZ14">
        <v>3.6339999999999999</v>
      </c>
      <c r="EA14">
        <v>2.29</v>
      </c>
      <c r="EB14">
        <v>133.95500000000001</v>
      </c>
      <c r="EC14">
        <v>243.40899999999999</v>
      </c>
      <c r="ED14">
        <v>377.36399999999998</v>
      </c>
      <c r="EE14">
        <v>35.497</v>
      </c>
      <c r="EF14">
        <v>69.727000000000004</v>
      </c>
      <c r="EG14">
        <v>91.727000000000004</v>
      </c>
      <c r="EH14">
        <v>16.818000000000001</v>
      </c>
      <c r="EI14">
        <v>32.363999999999997</v>
      </c>
      <c r="EJ14">
        <v>59.363999999999997</v>
      </c>
      <c r="EK14">
        <v>89.772999999999996</v>
      </c>
      <c r="EL14">
        <v>63</v>
      </c>
      <c r="EM14">
        <v>8.4550000000000001</v>
      </c>
      <c r="EN14">
        <v>23.591000000000001</v>
      </c>
      <c r="EO14">
        <v>128.18199999999999</v>
      </c>
      <c r="EP14">
        <v>11.590999999999999</v>
      </c>
      <c r="EQ14">
        <v>22.545000000000002</v>
      </c>
      <c r="ER14">
        <v>34.136000000000003</v>
      </c>
      <c r="ES14">
        <v>36.682000000000002</v>
      </c>
      <c r="ET14">
        <v>79.305999999999997</v>
      </c>
      <c r="EU14">
        <v>101.682</v>
      </c>
      <c r="EV14">
        <v>11.090999999999999</v>
      </c>
      <c r="EW14">
        <v>14.273</v>
      </c>
      <c r="EX14">
        <v>26.015000000000001</v>
      </c>
      <c r="EY14">
        <v>16.681999999999999</v>
      </c>
      <c r="EZ14">
        <v>10.818</v>
      </c>
      <c r="FA14">
        <v>13.590999999999999</v>
      </c>
      <c r="FB14">
        <v>12.773</v>
      </c>
      <c r="FC14">
        <v>2.1360000000000001</v>
      </c>
      <c r="FD14">
        <v>29.181999999999999</v>
      </c>
      <c r="FE14">
        <v>8.9550000000000001</v>
      </c>
      <c r="FF14">
        <v>46.573</v>
      </c>
      <c r="FG14">
        <v>24.771999999999998</v>
      </c>
      <c r="FH14">
        <v>48.052999999999997</v>
      </c>
      <c r="FI14">
        <v>53.19</v>
      </c>
      <c r="FJ14">
        <v>26.318000000000001</v>
      </c>
      <c r="FK14">
        <v>94.495000000000005</v>
      </c>
      <c r="FL14">
        <v>-2.3130000000000002</v>
      </c>
      <c r="FM14">
        <v>3.238</v>
      </c>
      <c r="FN14">
        <v>-7.9000000000000001E-2</v>
      </c>
      <c r="FO14">
        <v>3.5640000000000001</v>
      </c>
      <c r="FP14">
        <v>-0.10299999999999999</v>
      </c>
      <c r="FQ14">
        <v>2.86</v>
      </c>
      <c r="FR14">
        <v>-5.1999999999999998E-2</v>
      </c>
      <c r="FS14">
        <v>6.0449999999999999</v>
      </c>
      <c r="FT14">
        <v>36.591000000000001</v>
      </c>
      <c r="FU14">
        <v>51.682000000000002</v>
      </c>
      <c r="FV14">
        <v>36.273000000000003</v>
      </c>
      <c r="FW14">
        <v>45.136000000000003</v>
      </c>
      <c r="FX14">
        <v>12.909000000000001</v>
      </c>
      <c r="FY14">
        <v>23.866</v>
      </c>
      <c r="FZ14">
        <v>24.818000000000001</v>
      </c>
      <c r="GA14">
        <v>11.38</v>
      </c>
      <c r="GB14">
        <v>33.097000000000001</v>
      </c>
      <c r="GC14">
        <v>14.448</v>
      </c>
      <c r="GD14">
        <v>54.817999999999998</v>
      </c>
      <c r="GE14">
        <v>10.318</v>
      </c>
      <c r="GF14">
        <v>278.72699999999998</v>
      </c>
      <c r="GG14">
        <v>117.455</v>
      </c>
      <c r="GH14">
        <v>28.091000000000001</v>
      </c>
      <c r="GI14">
        <v>28.773</v>
      </c>
      <c r="GJ14">
        <v>35.521999999999998</v>
      </c>
      <c r="GK14">
        <v>9.1359999999999992</v>
      </c>
      <c r="GL14">
        <v>31.754000000000001</v>
      </c>
      <c r="GM14">
        <v>1.2729999999999999</v>
      </c>
      <c r="GN14">
        <v>8.9550000000000001</v>
      </c>
      <c r="GO14">
        <v>81.218000000000004</v>
      </c>
      <c r="GP14">
        <v>7.4089999999999998</v>
      </c>
      <c r="GQ14">
        <v>45.5</v>
      </c>
      <c r="GR14">
        <v>72.817999999999998</v>
      </c>
      <c r="GS14">
        <v>-32.741</v>
      </c>
      <c r="GT14">
        <v>-186.40899999999999</v>
      </c>
      <c r="GU14">
        <v>-89.045000000000002</v>
      </c>
      <c r="GV14">
        <v>-11.273</v>
      </c>
      <c r="GW14">
        <v>-11.727</v>
      </c>
      <c r="GX14">
        <v>-12.682</v>
      </c>
      <c r="GY14">
        <v>-24.408999999999999</v>
      </c>
      <c r="GZ14">
        <v>-7.5449999999999999</v>
      </c>
      <c r="HA14">
        <v>-385.38099999999997</v>
      </c>
      <c r="HB14">
        <v>6</v>
      </c>
      <c r="HC14">
        <v>4.9550000000000001</v>
      </c>
      <c r="HD14">
        <v>-6.0510000000000002</v>
      </c>
      <c r="HE14">
        <v>-2.83</v>
      </c>
      <c r="HF14">
        <v>-10.864000000000001</v>
      </c>
      <c r="HG14">
        <v>-17</v>
      </c>
      <c r="HH14">
        <v>-27.864000000000001</v>
      </c>
      <c r="HI14">
        <v>-5</v>
      </c>
      <c r="HJ14">
        <v>-9.4550000000000001</v>
      </c>
      <c r="HK14">
        <v>-5.3179999999999996</v>
      </c>
      <c r="HL14">
        <v>-3.0910000000000002</v>
      </c>
      <c r="HM14">
        <v>-6.4089999999999998</v>
      </c>
      <c r="HN14">
        <v>-9.3179999999999996</v>
      </c>
      <c r="HO14">
        <v>-6</v>
      </c>
      <c r="HP14">
        <v>1.909</v>
      </c>
      <c r="HQ14">
        <v>-2.0910000000000002</v>
      </c>
      <c r="HR14">
        <v>-12.135999999999999</v>
      </c>
      <c r="HS14">
        <v>0.81799999999999995</v>
      </c>
      <c r="HT14">
        <v>-1.9550000000000001</v>
      </c>
      <c r="HU14">
        <v>-1.1359999999999999</v>
      </c>
      <c r="HV14">
        <v>-1.8180000000000001</v>
      </c>
      <c r="HW14">
        <v>-1.909</v>
      </c>
      <c r="HX14">
        <v>-1.9550000000000001</v>
      </c>
      <c r="HY14">
        <v>-3.8180000000000001</v>
      </c>
      <c r="HZ14">
        <v>-3.0449999999999999</v>
      </c>
      <c r="IA14">
        <v>-2.8639999999999999</v>
      </c>
      <c r="IB14">
        <v>-4.0449999999999999</v>
      </c>
      <c r="IC14">
        <v>-3.7730000000000001</v>
      </c>
      <c r="ID14">
        <v>-8.1359999999999992</v>
      </c>
      <c r="IE14">
        <v>-1.8640000000000001</v>
      </c>
      <c r="IF14">
        <v>-7.9550000000000001</v>
      </c>
      <c r="IG14">
        <v>-26.347999999999999</v>
      </c>
      <c r="IH14">
        <v>-1.5609999999999999</v>
      </c>
      <c r="II14">
        <v>0</v>
      </c>
      <c r="IJ14">
        <v>-3.4089999999999998</v>
      </c>
      <c r="IK14">
        <v>-15.135999999999999</v>
      </c>
      <c r="IL14">
        <v>-9.5</v>
      </c>
      <c r="IM14">
        <v>-6.2270000000000003</v>
      </c>
      <c r="IN14">
        <v>-16.818000000000001</v>
      </c>
      <c r="IO14">
        <v>-5</v>
      </c>
      <c r="IP14">
        <v>-2.0910000000000002</v>
      </c>
      <c r="IQ14">
        <v>-2.0910000000000002</v>
      </c>
      <c r="IR14">
        <v>17.091000000000001</v>
      </c>
      <c r="IS14">
        <v>27.045000000000002</v>
      </c>
      <c r="IT14">
        <v>4.3179999999999996</v>
      </c>
      <c r="IU14">
        <v>10.135999999999999</v>
      </c>
      <c r="IV14">
        <v>2</v>
      </c>
      <c r="IW14">
        <v>0.13600000000000001</v>
      </c>
      <c r="IX14">
        <v>-2.2269999999999999</v>
      </c>
      <c r="IY14">
        <v>-1.6819999999999999</v>
      </c>
      <c r="IZ14">
        <v>-0.59099999999999997</v>
      </c>
    </row>
    <row r="15" spans="1:260" x14ac:dyDescent="0.2">
      <c r="A15" t="s">
        <v>13</v>
      </c>
      <c r="B15" t="s">
        <v>290</v>
      </c>
      <c r="C15">
        <v>24</v>
      </c>
      <c r="D15">
        <v>35</v>
      </c>
      <c r="E15">
        <v>25.625</v>
      </c>
      <c r="F15">
        <v>99.373000000000005</v>
      </c>
      <c r="G15">
        <v>206.47499999999999</v>
      </c>
      <c r="H15">
        <v>1729.0419999999999</v>
      </c>
      <c r="I15">
        <v>1602.5419999999999</v>
      </c>
      <c r="J15">
        <v>19.042000000000002</v>
      </c>
      <c r="K15">
        <v>51.46</v>
      </c>
      <c r="L15">
        <v>226.958</v>
      </c>
      <c r="M15">
        <v>155.458</v>
      </c>
      <c r="N15">
        <v>382.41699999999997</v>
      </c>
      <c r="O15">
        <v>73.524000000000001</v>
      </c>
      <c r="P15">
        <v>67.009</v>
      </c>
      <c r="Q15">
        <v>83.034000000000006</v>
      </c>
      <c r="R15">
        <v>59.347999999999999</v>
      </c>
      <c r="S15">
        <v>6.8090000000000002</v>
      </c>
      <c r="T15">
        <v>53.707999999999998</v>
      </c>
      <c r="U15">
        <v>39.125</v>
      </c>
      <c r="V15">
        <v>79.106999999999999</v>
      </c>
      <c r="W15">
        <v>5834.25</v>
      </c>
      <c r="X15">
        <v>15.256</v>
      </c>
      <c r="Y15">
        <v>59.292000000000002</v>
      </c>
      <c r="Z15">
        <v>6.45</v>
      </c>
      <c r="AA15">
        <v>72.75</v>
      </c>
      <c r="AB15">
        <v>5.2569999999999997</v>
      </c>
      <c r="AC15">
        <v>-1.0409999999999999</v>
      </c>
      <c r="AD15">
        <v>-0.29799999999999999</v>
      </c>
      <c r="AE15">
        <v>144</v>
      </c>
      <c r="AF15">
        <v>228.792</v>
      </c>
      <c r="AG15">
        <v>372.79199999999997</v>
      </c>
      <c r="AH15">
        <v>38.627000000000002</v>
      </c>
      <c r="AI15">
        <v>72.832999999999998</v>
      </c>
      <c r="AJ15">
        <v>95.542000000000002</v>
      </c>
      <c r="AK15">
        <v>15.917</v>
      </c>
      <c r="AL15">
        <v>32.75</v>
      </c>
      <c r="AM15">
        <v>62.917000000000002</v>
      </c>
      <c r="AN15">
        <v>96.042000000000002</v>
      </c>
      <c r="AO15">
        <v>65.667000000000002</v>
      </c>
      <c r="AP15">
        <v>9.7919999999999998</v>
      </c>
      <c r="AQ15">
        <v>25.125</v>
      </c>
      <c r="AR15">
        <v>125.375</v>
      </c>
      <c r="AS15">
        <v>11.625</v>
      </c>
      <c r="AT15">
        <v>23.582999999999998</v>
      </c>
      <c r="AU15">
        <v>35.207999999999998</v>
      </c>
      <c r="AV15">
        <v>39.75</v>
      </c>
      <c r="AW15">
        <v>74.004000000000005</v>
      </c>
      <c r="AX15">
        <v>94.375</v>
      </c>
      <c r="AY15">
        <v>13.5</v>
      </c>
      <c r="AZ15">
        <v>12.042</v>
      </c>
      <c r="BA15">
        <v>22.42</v>
      </c>
      <c r="BB15">
        <v>16.417000000000002</v>
      </c>
      <c r="BC15">
        <v>6.875</v>
      </c>
      <c r="BD15">
        <v>27</v>
      </c>
      <c r="BE15">
        <v>7.5830000000000002</v>
      </c>
      <c r="BF15">
        <v>12.25</v>
      </c>
      <c r="BG15">
        <v>10.458</v>
      </c>
      <c r="BH15">
        <v>1.583</v>
      </c>
      <c r="BI15">
        <v>25.5</v>
      </c>
      <c r="BJ15">
        <v>9</v>
      </c>
      <c r="BK15">
        <v>48.039000000000001</v>
      </c>
      <c r="BL15">
        <v>22.808</v>
      </c>
      <c r="BM15">
        <v>42.280999999999999</v>
      </c>
      <c r="BN15">
        <v>47.478999999999999</v>
      </c>
      <c r="BO15">
        <v>22.542000000000002</v>
      </c>
      <c r="BP15">
        <v>18.792000000000002</v>
      </c>
      <c r="BQ15">
        <v>30.155000000000001</v>
      </c>
      <c r="BR15">
        <v>82.617999999999995</v>
      </c>
      <c r="BS15">
        <v>-0.24299999999999999</v>
      </c>
      <c r="BT15">
        <v>3.24</v>
      </c>
      <c r="BU15">
        <v>-0.01</v>
      </c>
      <c r="BV15">
        <v>3.5649999999999999</v>
      </c>
      <c r="BW15">
        <v>-4.5999999999999999E-2</v>
      </c>
      <c r="BX15">
        <v>2.8410000000000002</v>
      </c>
      <c r="BY15">
        <v>3.5000000000000003E-2</v>
      </c>
      <c r="BZ15">
        <v>3.25</v>
      </c>
      <c r="CA15">
        <v>30.707999999999998</v>
      </c>
      <c r="CB15">
        <v>50</v>
      </c>
      <c r="CC15">
        <v>32.832999999999998</v>
      </c>
      <c r="CD15">
        <v>41.207999999999998</v>
      </c>
      <c r="CE15">
        <v>9.9169999999999998</v>
      </c>
      <c r="CF15">
        <v>19.361999999999998</v>
      </c>
      <c r="CG15">
        <v>20.757000000000001</v>
      </c>
      <c r="CH15">
        <v>8.4320000000000004</v>
      </c>
      <c r="CI15">
        <v>29.661000000000001</v>
      </c>
      <c r="CJ15">
        <v>11.387</v>
      </c>
      <c r="CK15">
        <v>19.542000000000002</v>
      </c>
      <c r="CL15">
        <v>25.585999999999999</v>
      </c>
      <c r="CM15">
        <v>61.917000000000002</v>
      </c>
      <c r="CN15">
        <v>10.875</v>
      </c>
      <c r="CO15">
        <v>295.58300000000003</v>
      </c>
      <c r="CP15">
        <v>132.958</v>
      </c>
      <c r="CQ15">
        <v>33</v>
      </c>
      <c r="CR15">
        <v>83.917000000000002</v>
      </c>
      <c r="CS15">
        <v>35.917000000000002</v>
      </c>
      <c r="CT15">
        <v>42.8</v>
      </c>
      <c r="CU15">
        <v>10.458</v>
      </c>
      <c r="CV15">
        <v>29.117999999999999</v>
      </c>
      <c r="CW15">
        <v>2.125</v>
      </c>
      <c r="CX15">
        <v>20.292000000000002</v>
      </c>
      <c r="CY15">
        <v>19.582999999999998</v>
      </c>
      <c r="CZ15">
        <v>0.70799999999999996</v>
      </c>
      <c r="DA15">
        <v>10.542</v>
      </c>
      <c r="DB15">
        <v>88.537999999999997</v>
      </c>
      <c r="DC15">
        <v>3.5</v>
      </c>
      <c r="DD15">
        <v>49.457999999999998</v>
      </c>
      <c r="DE15">
        <v>71.957999999999998</v>
      </c>
      <c r="DF15">
        <v>189.39599999999999</v>
      </c>
      <c r="DG15">
        <v>1570.9580000000001</v>
      </c>
      <c r="DH15">
        <v>1449.0830000000001</v>
      </c>
      <c r="DI15">
        <v>10.958</v>
      </c>
      <c r="DJ15">
        <v>209.875</v>
      </c>
      <c r="DK15">
        <v>143.917</v>
      </c>
      <c r="DL15">
        <v>353.79199999999997</v>
      </c>
      <c r="DM15">
        <v>72.064999999999998</v>
      </c>
      <c r="DN15">
        <v>65.355999999999995</v>
      </c>
      <c r="DO15">
        <v>81.846999999999994</v>
      </c>
      <c r="DP15">
        <v>5.7140000000000004</v>
      </c>
      <c r="DQ15">
        <v>49.457999999999998</v>
      </c>
      <c r="DR15">
        <v>40.625</v>
      </c>
      <c r="DS15">
        <v>75.64</v>
      </c>
      <c r="DT15">
        <v>5572.5829999999996</v>
      </c>
      <c r="DU15">
        <v>15.750999999999999</v>
      </c>
      <c r="DV15">
        <v>59.375</v>
      </c>
      <c r="DW15">
        <v>5.9589999999999996</v>
      </c>
      <c r="DX15">
        <v>72.582999999999998</v>
      </c>
      <c r="DY15">
        <v>4.8739999999999997</v>
      </c>
      <c r="DZ15">
        <v>-2.105</v>
      </c>
      <c r="EA15">
        <v>-2.371</v>
      </c>
      <c r="EB15">
        <v>138.708</v>
      </c>
      <c r="EC15">
        <v>208.042</v>
      </c>
      <c r="ED15">
        <v>346.75</v>
      </c>
      <c r="EE15">
        <v>40.002000000000002</v>
      </c>
      <c r="EF15">
        <v>72.792000000000002</v>
      </c>
      <c r="EG15">
        <v>96.125</v>
      </c>
      <c r="EH15">
        <v>14.25</v>
      </c>
      <c r="EI15">
        <v>34.25</v>
      </c>
      <c r="EJ15">
        <v>61.875</v>
      </c>
      <c r="EK15">
        <v>93.667000000000002</v>
      </c>
      <c r="EL15">
        <v>66.832999999999998</v>
      </c>
      <c r="EM15">
        <v>7.4169999999999998</v>
      </c>
      <c r="EN15">
        <v>25.707999999999998</v>
      </c>
      <c r="EO15">
        <v>114.5</v>
      </c>
      <c r="EP15">
        <v>11.125</v>
      </c>
      <c r="EQ15">
        <v>23.5</v>
      </c>
      <c r="ER15">
        <v>34.625</v>
      </c>
      <c r="ES15">
        <v>35.957999999999998</v>
      </c>
      <c r="ET15">
        <v>76.593000000000004</v>
      </c>
      <c r="EU15">
        <v>83.875</v>
      </c>
      <c r="EV15">
        <v>11.583</v>
      </c>
      <c r="EW15">
        <v>9.7080000000000002</v>
      </c>
      <c r="EX15">
        <v>19.629000000000001</v>
      </c>
      <c r="EY15">
        <v>15.375</v>
      </c>
      <c r="EZ15">
        <v>5.8330000000000002</v>
      </c>
      <c r="FA15">
        <v>9.6669999999999998</v>
      </c>
      <c r="FB15">
        <v>10.792</v>
      </c>
      <c r="FC15">
        <v>2.5</v>
      </c>
      <c r="FD15">
        <v>21.667000000000002</v>
      </c>
      <c r="FE15">
        <v>6.75</v>
      </c>
      <c r="FF15">
        <v>44.615000000000002</v>
      </c>
      <c r="FG15">
        <v>19.545000000000002</v>
      </c>
      <c r="FH15">
        <v>41.365000000000002</v>
      </c>
      <c r="FI15">
        <v>43.808</v>
      </c>
      <c r="FJ15">
        <v>20.167000000000002</v>
      </c>
      <c r="FK15">
        <v>70.263000000000005</v>
      </c>
      <c r="FL15">
        <v>-3.9710000000000001</v>
      </c>
      <c r="FM15">
        <v>3.2429999999999999</v>
      </c>
      <c r="FN15">
        <v>-0.183</v>
      </c>
      <c r="FO15">
        <v>3.4569999999999999</v>
      </c>
      <c r="FP15">
        <v>-0.35299999999999998</v>
      </c>
      <c r="FQ15">
        <v>3.012</v>
      </c>
      <c r="FR15">
        <v>0</v>
      </c>
      <c r="FS15">
        <v>1.917</v>
      </c>
      <c r="FT15">
        <v>22.957999999999998</v>
      </c>
      <c r="FU15">
        <v>43.917000000000002</v>
      </c>
      <c r="FV15">
        <v>27.667000000000002</v>
      </c>
      <c r="FW15">
        <v>33.125</v>
      </c>
      <c r="FX15">
        <v>8</v>
      </c>
      <c r="FY15">
        <v>17.504999999999999</v>
      </c>
      <c r="FZ15">
        <v>19.143000000000001</v>
      </c>
      <c r="GA15">
        <v>7.6769999999999996</v>
      </c>
      <c r="GB15">
        <v>26.318999999999999</v>
      </c>
      <c r="GC15">
        <v>10.377000000000001</v>
      </c>
      <c r="GD15">
        <v>56.167000000000002</v>
      </c>
      <c r="GE15">
        <v>8.9580000000000002</v>
      </c>
      <c r="GF15">
        <v>297.66699999999997</v>
      </c>
      <c r="GG15">
        <v>147.708</v>
      </c>
      <c r="GH15">
        <v>34.75</v>
      </c>
      <c r="GI15">
        <v>30.207999999999998</v>
      </c>
      <c r="GJ15">
        <v>35.997999999999998</v>
      </c>
      <c r="GK15">
        <v>8.0830000000000002</v>
      </c>
      <c r="GL15">
        <v>26.759</v>
      </c>
      <c r="GM15">
        <v>2.2080000000000002</v>
      </c>
      <c r="GN15">
        <v>10.125</v>
      </c>
      <c r="GO15">
        <v>82.715999999999994</v>
      </c>
      <c r="GP15">
        <v>3.5830000000000002</v>
      </c>
      <c r="GQ15">
        <v>50.042000000000002</v>
      </c>
      <c r="GR15">
        <v>71.417000000000002</v>
      </c>
      <c r="GS15">
        <v>17.079000000000001</v>
      </c>
      <c r="GT15">
        <v>158.083</v>
      </c>
      <c r="GU15">
        <v>153.458</v>
      </c>
      <c r="GV15">
        <v>8.0830000000000002</v>
      </c>
      <c r="GW15">
        <v>17.082999999999998</v>
      </c>
      <c r="GX15">
        <v>11.542</v>
      </c>
      <c r="GY15">
        <v>28.625</v>
      </c>
      <c r="GZ15">
        <v>4.25</v>
      </c>
      <c r="HA15">
        <v>261.66699999999997</v>
      </c>
      <c r="HB15">
        <v>-8.3000000000000004E-2</v>
      </c>
      <c r="HC15">
        <v>0.16700000000000001</v>
      </c>
      <c r="HD15">
        <v>1.0629999999999999</v>
      </c>
      <c r="HE15">
        <v>2.073</v>
      </c>
      <c r="HF15">
        <v>5.2919999999999998</v>
      </c>
      <c r="HG15">
        <v>20.75</v>
      </c>
      <c r="HH15">
        <v>26.042000000000002</v>
      </c>
      <c r="HI15">
        <v>4.2000000000000003E-2</v>
      </c>
      <c r="HJ15">
        <v>-0.58299999999999996</v>
      </c>
      <c r="HK15">
        <v>1.667</v>
      </c>
      <c r="HL15">
        <v>-1.5</v>
      </c>
      <c r="HM15">
        <v>1.042</v>
      </c>
      <c r="HN15">
        <v>2.375</v>
      </c>
      <c r="HO15">
        <v>-1.167</v>
      </c>
      <c r="HP15">
        <v>2.375</v>
      </c>
      <c r="HQ15">
        <v>-0.58299999999999996</v>
      </c>
      <c r="HR15">
        <v>10.875</v>
      </c>
      <c r="HS15">
        <v>0.5</v>
      </c>
      <c r="HT15">
        <v>8.3000000000000004E-2</v>
      </c>
      <c r="HU15">
        <v>0.58299999999999996</v>
      </c>
      <c r="HV15">
        <v>3.7919999999999998</v>
      </c>
      <c r="HW15">
        <v>10.5</v>
      </c>
      <c r="HX15">
        <v>1.917</v>
      </c>
      <c r="HY15">
        <v>2.3330000000000002</v>
      </c>
      <c r="HZ15">
        <v>1.042</v>
      </c>
      <c r="IA15">
        <v>1.042</v>
      </c>
      <c r="IB15">
        <v>2.5830000000000002</v>
      </c>
      <c r="IC15">
        <v>-0.33300000000000002</v>
      </c>
      <c r="ID15">
        <v>3.8330000000000002</v>
      </c>
      <c r="IE15">
        <v>2.25</v>
      </c>
      <c r="IF15">
        <v>2.375</v>
      </c>
      <c r="IG15">
        <v>12.355</v>
      </c>
      <c r="IH15">
        <v>3.7280000000000002</v>
      </c>
      <c r="II15">
        <v>-3.0000000000000001E-3</v>
      </c>
      <c r="IJ15">
        <v>1.333</v>
      </c>
      <c r="IK15">
        <v>7.75</v>
      </c>
      <c r="IL15">
        <v>6.0830000000000002</v>
      </c>
      <c r="IM15">
        <v>5.1669999999999998</v>
      </c>
      <c r="IN15">
        <v>8.0830000000000002</v>
      </c>
      <c r="IO15">
        <v>1.917</v>
      </c>
      <c r="IP15">
        <v>5.75</v>
      </c>
      <c r="IQ15">
        <v>1.917</v>
      </c>
      <c r="IR15">
        <v>-2.0830000000000002</v>
      </c>
      <c r="IS15">
        <v>-14.75</v>
      </c>
      <c r="IT15">
        <v>-1.75</v>
      </c>
      <c r="IU15">
        <v>5.7080000000000002</v>
      </c>
      <c r="IV15">
        <v>2.375</v>
      </c>
      <c r="IW15">
        <v>-8.3000000000000004E-2</v>
      </c>
      <c r="IX15">
        <v>-8.3000000000000004E-2</v>
      </c>
      <c r="IY15">
        <v>-0.58299999999999996</v>
      </c>
      <c r="IZ15">
        <v>0.54200000000000004</v>
      </c>
    </row>
    <row r="16" spans="1:260" x14ac:dyDescent="0.2">
      <c r="A16" t="s">
        <v>3</v>
      </c>
      <c r="B16" t="s">
        <v>280</v>
      </c>
      <c r="C16">
        <v>24</v>
      </c>
      <c r="D16">
        <v>39</v>
      </c>
      <c r="E16">
        <v>25.042999999999999</v>
      </c>
      <c r="F16">
        <v>79.912999999999997</v>
      </c>
      <c r="G16">
        <v>201.863</v>
      </c>
      <c r="H16">
        <v>1663.5830000000001</v>
      </c>
      <c r="I16">
        <v>1524.7919999999999</v>
      </c>
      <c r="J16">
        <v>15.375</v>
      </c>
      <c r="K16">
        <v>47.244999999999997</v>
      </c>
      <c r="L16">
        <v>216.75</v>
      </c>
      <c r="M16">
        <v>145.5</v>
      </c>
      <c r="N16">
        <v>362.25</v>
      </c>
      <c r="O16">
        <v>72.474999999999994</v>
      </c>
      <c r="P16">
        <v>65.954999999999998</v>
      </c>
      <c r="Q16">
        <v>82.188000000000002</v>
      </c>
      <c r="R16">
        <v>59.834000000000003</v>
      </c>
      <c r="S16">
        <v>6.2910000000000004</v>
      </c>
      <c r="T16">
        <v>49.707999999999998</v>
      </c>
      <c r="U16">
        <v>41.417000000000002</v>
      </c>
      <c r="V16">
        <v>76.757000000000005</v>
      </c>
      <c r="W16">
        <v>5745.3180000000002</v>
      </c>
      <c r="X16">
        <v>15.962999999999999</v>
      </c>
      <c r="Y16">
        <v>57.167000000000002</v>
      </c>
      <c r="Z16">
        <v>6.3369999999999997</v>
      </c>
      <c r="AA16">
        <v>69.25</v>
      </c>
      <c r="AB16">
        <v>5.2309999999999999</v>
      </c>
      <c r="AC16">
        <v>-2.4E-2</v>
      </c>
      <c r="AD16">
        <v>-1.101</v>
      </c>
      <c r="AE16">
        <v>139.333</v>
      </c>
      <c r="AF16">
        <v>218.375</v>
      </c>
      <c r="AG16">
        <v>357.70800000000003</v>
      </c>
      <c r="AH16">
        <v>38.951999999999998</v>
      </c>
      <c r="AI16">
        <v>66.832999999999998</v>
      </c>
      <c r="AJ16">
        <v>94.125</v>
      </c>
      <c r="AK16">
        <v>15.375</v>
      </c>
      <c r="AL16">
        <v>36.832999999999998</v>
      </c>
      <c r="AM16">
        <v>57.332999999999998</v>
      </c>
      <c r="AN16">
        <v>89.75</v>
      </c>
      <c r="AO16">
        <v>62.5</v>
      </c>
      <c r="AP16">
        <v>9.7919999999999998</v>
      </c>
      <c r="AQ16">
        <v>22.75</v>
      </c>
      <c r="AR16">
        <v>116.542</v>
      </c>
      <c r="AS16">
        <v>11.458</v>
      </c>
      <c r="AT16">
        <v>25.667000000000002</v>
      </c>
      <c r="AU16">
        <v>37.125</v>
      </c>
      <c r="AV16">
        <v>39.792000000000002</v>
      </c>
      <c r="AW16">
        <v>77.277000000000001</v>
      </c>
      <c r="AX16">
        <v>90.625</v>
      </c>
      <c r="AY16">
        <v>11.042</v>
      </c>
      <c r="AZ16">
        <v>9.6669999999999998</v>
      </c>
      <c r="BA16">
        <v>19.446999999999999</v>
      </c>
      <c r="BB16">
        <v>15.417</v>
      </c>
      <c r="BC16">
        <v>6.125</v>
      </c>
      <c r="BD16">
        <v>32</v>
      </c>
      <c r="BE16">
        <v>7.375</v>
      </c>
      <c r="BF16">
        <v>11.625</v>
      </c>
      <c r="BG16">
        <v>9.8330000000000002</v>
      </c>
      <c r="BH16">
        <v>1.917</v>
      </c>
      <c r="BI16">
        <v>24.957999999999998</v>
      </c>
      <c r="BJ16">
        <v>7.8330000000000002</v>
      </c>
      <c r="BK16">
        <v>46.578000000000003</v>
      </c>
      <c r="BL16">
        <v>23.385999999999999</v>
      </c>
      <c r="BM16">
        <v>43.167999999999999</v>
      </c>
      <c r="BN16">
        <v>50.21</v>
      </c>
      <c r="BO16">
        <v>21.417000000000002</v>
      </c>
      <c r="BP16">
        <v>16.292000000000002</v>
      </c>
      <c r="BQ16">
        <v>29.155999999999999</v>
      </c>
      <c r="BR16">
        <v>78.113</v>
      </c>
      <c r="BS16">
        <v>-0.44600000000000001</v>
      </c>
      <c r="BT16">
        <v>3.125</v>
      </c>
      <c r="BU16">
        <v>-1.7999999999999999E-2</v>
      </c>
      <c r="BV16">
        <v>3.4159999999999999</v>
      </c>
      <c r="BW16">
        <v>-3.9E-2</v>
      </c>
      <c r="BX16">
        <v>2.867</v>
      </c>
      <c r="BY16">
        <v>1E-3</v>
      </c>
      <c r="BZ16">
        <v>3.5</v>
      </c>
      <c r="CA16">
        <v>33.042000000000002</v>
      </c>
      <c r="CB16">
        <v>43.082999999999998</v>
      </c>
      <c r="CC16">
        <v>29.957999999999998</v>
      </c>
      <c r="CD16">
        <v>37.332999999999998</v>
      </c>
      <c r="CE16">
        <v>12.333</v>
      </c>
      <c r="CF16">
        <v>18.981000000000002</v>
      </c>
      <c r="CG16">
        <v>20.635000000000002</v>
      </c>
      <c r="CH16">
        <v>7.3559999999999999</v>
      </c>
      <c r="CI16">
        <v>28.838000000000001</v>
      </c>
      <c r="CJ16">
        <v>10.79</v>
      </c>
      <c r="CK16">
        <v>20.457999999999998</v>
      </c>
      <c r="CL16">
        <v>26.273</v>
      </c>
      <c r="CM16">
        <v>59.832999999999998</v>
      </c>
      <c r="CN16">
        <v>9.5419999999999998</v>
      </c>
      <c r="CO16">
        <v>277.5</v>
      </c>
      <c r="CP16">
        <v>137.917</v>
      </c>
      <c r="CQ16">
        <v>36.417000000000002</v>
      </c>
      <c r="CR16">
        <v>87.707999999999998</v>
      </c>
      <c r="CS16">
        <v>30.917000000000002</v>
      </c>
      <c r="CT16">
        <v>35.249000000000002</v>
      </c>
      <c r="CU16">
        <v>10.75</v>
      </c>
      <c r="CV16">
        <v>34.771000000000001</v>
      </c>
      <c r="CW16">
        <v>1.375</v>
      </c>
      <c r="CX16">
        <v>19.625</v>
      </c>
      <c r="CY16">
        <v>18.625</v>
      </c>
      <c r="CZ16">
        <v>1</v>
      </c>
      <c r="DA16">
        <v>11.042</v>
      </c>
      <c r="DB16">
        <v>78.867999999999995</v>
      </c>
      <c r="DC16">
        <v>4.7919999999999998</v>
      </c>
      <c r="DD16">
        <v>54.707999999999998</v>
      </c>
      <c r="DE16">
        <v>71.332999999999998</v>
      </c>
      <c r="DF16">
        <v>201.767</v>
      </c>
      <c r="DG16">
        <v>1636.4580000000001</v>
      </c>
      <c r="DH16">
        <v>1520.4169999999999</v>
      </c>
      <c r="DI16">
        <v>14.625</v>
      </c>
      <c r="DJ16">
        <v>215.667</v>
      </c>
      <c r="DK16">
        <v>143.25</v>
      </c>
      <c r="DL16">
        <v>358.91699999999997</v>
      </c>
      <c r="DM16">
        <v>72.915999999999997</v>
      </c>
      <c r="DN16">
        <v>66.150999999999996</v>
      </c>
      <c r="DO16">
        <v>83.100999999999999</v>
      </c>
      <c r="DP16">
        <v>5.9989999999999997</v>
      </c>
      <c r="DQ16">
        <v>53.957999999999998</v>
      </c>
      <c r="DR16">
        <v>37.457999999999998</v>
      </c>
      <c r="DS16">
        <v>75.355999999999995</v>
      </c>
      <c r="DT16">
        <v>5822.0450000000001</v>
      </c>
      <c r="DU16">
        <v>16.195</v>
      </c>
      <c r="DV16">
        <v>56.957999999999998</v>
      </c>
      <c r="DW16">
        <v>6.3010000000000002</v>
      </c>
      <c r="DX16">
        <v>66.667000000000002</v>
      </c>
      <c r="DY16">
        <v>5.3840000000000003</v>
      </c>
      <c r="DZ16">
        <v>-0.79100000000000004</v>
      </c>
      <c r="EA16">
        <v>0.30099999999999999</v>
      </c>
      <c r="EB16">
        <v>135.333</v>
      </c>
      <c r="EC16">
        <v>218.292</v>
      </c>
      <c r="ED16">
        <v>353.625</v>
      </c>
      <c r="EE16">
        <v>38.270000000000003</v>
      </c>
      <c r="EF16">
        <v>69.292000000000002</v>
      </c>
      <c r="EG16">
        <v>88.207999999999998</v>
      </c>
      <c r="EH16">
        <v>16.875</v>
      </c>
      <c r="EI16">
        <v>31.625</v>
      </c>
      <c r="EJ16">
        <v>56.582999999999998</v>
      </c>
      <c r="EK16">
        <v>88.457999999999998</v>
      </c>
      <c r="EL16">
        <v>61.167000000000002</v>
      </c>
      <c r="EM16">
        <v>10.375</v>
      </c>
      <c r="EN16">
        <v>23.582999999999998</v>
      </c>
      <c r="EO16">
        <v>115.833</v>
      </c>
      <c r="EP16">
        <v>11.708</v>
      </c>
      <c r="EQ16">
        <v>23.542000000000002</v>
      </c>
      <c r="ER16">
        <v>35.25</v>
      </c>
      <c r="ES16">
        <v>38.082999999999998</v>
      </c>
      <c r="ET16">
        <v>76.915000000000006</v>
      </c>
      <c r="EU16">
        <v>92.917000000000002</v>
      </c>
      <c r="EV16">
        <v>12.125</v>
      </c>
      <c r="EW16">
        <v>11.75</v>
      </c>
      <c r="EX16">
        <v>21.776</v>
      </c>
      <c r="EY16">
        <v>17.167000000000002</v>
      </c>
      <c r="EZ16">
        <v>9.75</v>
      </c>
      <c r="FA16">
        <v>11.667</v>
      </c>
      <c r="FB16">
        <v>11.208</v>
      </c>
      <c r="FC16">
        <v>2.25</v>
      </c>
      <c r="FD16">
        <v>25.625</v>
      </c>
      <c r="FE16">
        <v>8.1669999999999998</v>
      </c>
      <c r="FF16">
        <v>45.527999999999999</v>
      </c>
      <c r="FG16">
        <v>21.622</v>
      </c>
      <c r="FH16">
        <v>42.393999999999998</v>
      </c>
      <c r="FI16">
        <v>47.49</v>
      </c>
      <c r="FJ16">
        <v>22.75</v>
      </c>
      <c r="FK16">
        <v>79.882999999999996</v>
      </c>
      <c r="FL16">
        <v>-0.92500000000000004</v>
      </c>
      <c r="FM16">
        <v>3.117</v>
      </c>
      <c r="FN16">
        <v>-3.5999999999999997E-2</v>
      </c>
      <c r="FO16">
        <v>3.3730000000000002</v>
      </c>
      <c r="FP16">
        <v>8.3000000000000004E-2</v>
      </c>
      <c r="FQ16">
        <v>2.8239999999999998</v>
      </c>
      <c r="FR16">
        <v>-0.17299999999999999</v>
      </c>
      <c r="FS16">
        <v>1.917</v>
      </c>
      <c r="FT16">
        <v>29.917000000000002</v>
      </c>
      <c r="FU16">
        <v>49.375</v>
      </c>
      <c r="FV16">
        <v>28.25</v>
      </c>
      <c r="FW16">
        <v>42.542000000000002</v>
      </c>
      <c r="FX16">
        <v>10.417</v>
      </c>
      <c r="FY16">
        <v>20.274999999999999</v>
      </c>
      <c r="FZ16">
        <v>24.699000000000002</v>
      </c>
      <c r="GA16">
        <v>8.4250000000000007</v>
      </c>
      <c r="GB16">
        <v>31.901</v>
      </c>
      <c r="GC16">
        <v>11.568</v>
      </c>
      <c r="GD16">
        <v>57.582999999999998</v>
      </c>
      <c r="GE16">
        <v>10.208</v>
      </c>
      <c r="GF16">
        <v>284.04199999999997</v>
      </c>
      <c r="GG16">
        <v>126</v>
      </c>
      <c r="GH16">
        <v>32</v>
      </c>
      <c r="GI16">
        <v>39.125</v>
      </c>
      <c r="GJ16">
        <v>44.692999999999998</v>
      </c>
      <c r="GK16">
        <v>11.208</v>
      </c>
      <c r="GL16">
        <v>28.646999999999998</v>
      </c>
      <c r="GM16">
        <v>3</v>
      </c>
      <c r="GN16">
        <v>9.7919999999999998</v>
      </c>
      <c r="GO16">
        <v>85.956999999999994</v>
      </c>
      <c r="GP16">
        <v>6.25</v>
      </c>
      <c r="GQ16">
        <v>47.417000000000002</v>
      </c>
      <c r="GR16">
        <v>72.042000000000002</v>
      </c>
      <c r="GS16">
        <v>9.6000000000000002E-2</v>
      </c>
      <c r="GT16">
        <v>27.125</v>
      </c>
      <c r="GU16">
        <v>4.375</v>
      </c>
      <c r="GV16">
        <v>0.75</v>
      </c>
      <c r="GW16">
        <v>1.083</v>
      </c>
      <c r="GX16">
        <v>2.25</v>
      </c>
      <c r="GY16">
        <v>3.3330000000000002</v>
      </c>
      <c r="GZ16">
        <v>-4.25</v>
      </c>
      <c r="HA16">
        <v>-76.727000000000004</v>
      </c>
      <c r="HB16">
        <v>0.20799999999999999</v>
      </c>
      <c r="HC16">
        <v>2.5830000000000002</v>
      </c>
      <c r="HD16">
        <v>0.76700000000000002</v>
      </c>
      <c r="HE16">
        <v>-1.401</v>
      </c>
      <c r="HF16">
        <v>4</v>
      </c>
      <c r="HG16">
        <v>8.3000000000000004E-2</v>
      </c>
      <c r="HH16">
        <v>4.0830000000000002</v>
      </c>
      <c r="HI16">
        <v>-2.4580000000000002</v>
      </c>
      <c r="HJ16">
        <v>5.9169999999999998</v>
      </c>
      <c r="HK16">
        <v>-1.5</v>
      </c>
      <c r="HL16">
        <v>5.2080000000000002</v>
      </c>
      <c r="HM16">
        <v>0.75</v>
      </c>
      <c r="HN16">
        <v>1.292</v>
      </c>
      <c r="HO16">
        <v>1.333</v>
      </c>
      <c r="HP16">
        <v>-0.58299999999999996</v>
      </c>
      <c r="HQ16">
        <v>-0.83299999999999996</v>
      </c>
      <c r="HR16">
        <v>0.70799999999999996</v>
      </c>
      <c r="HS16">
        <v>-0.25</v>
      </c>
      <c r="HT16">
        <v>2.125</v>
      </c>
      <c r="HU16">
        <v>1.875</v>
      </c>
      <c r="HV16">
        <v>1.708</v>
      </c>
      <c r="HW16">
        <v>-2.2919999999999998</v>
      </c>
      <c r="HX16">
        <v>-1.083</v>
      </c>
      <c r="HY16">
        <v>-2.0830000000000002</v>
      </c>
      <c r="HZ16">
        <v>-1.75</v>
      </c>
      <c r="IA16">
        <v>-3.625</v>
      </c>
      <c r="IB16">
        <v>-4.2000000000000003E-2</v>
      </c>
      <c r="IC16">
        <v>-1.375</v>
      </c>
      <c r="ID16">
        <v>-0.66700000000000004</v>
      </c>
      <c r="IE16">
        <v>-0.33300000000000002</v>
      </c>
      <c r="IF16">
        <v>-1.333</v>
      </c>
      <c r="IG16">
        <v>-1.7709999999999999</v>
      </c>
      <c r="IH16">
        <v>0.47899999999999998</v>
      </c>
      <c r="II16">
        <v>7.0000000000000001E-3</v>
      </c>
      <c r="IJ16">
        <v>1.583</v>
      </c>
      <c r="IK16">
        <v>3.125</v>
      </c>
      <c r="IL16">
        <v>-6.2919999999999998</v>
      </c>
      <c r="IM16">
        <v>1.708</v>
      </c>
      <c r="IN16">
        <v>-5.2080000000000002</v>
      </c>
      <c r="IO16">
        <v>1.917</v>
      </c>
      <c r="IP16">
        <v>2.25</v>
      </c>
      <c r="IQ16">
        <v>-0.66700000000000004</v>
      </c>
      <c r="IR16">
        <v>-6.5419999999999998</v>
      </c>
      <c r="IS16">
        <v>11.917</v>
      </c>
      <c r="IT16">
        <v>4.4169999999999998</v>
      </c>
      <c r="IU16">
        <v>-8.2080000000000002</v>
      </c>
      <c r="IV16">
        <v>-0.45800000000000002</v>
      </c>
      <c r="IW16">
        <v>-1.625</v>
      </c>
      <c r="IX16">
        <v>-1.458</v>
      </c>
      <c r="IY16">
        <v>7.2919999999999998</v>
      </c>
      <c r="IZ16">
        <v>-0.70799999999999996</v>
      </c>
    </row>
    <row r="17" spans="1:260" x14ac:dyDescent="0.2">
      <c r="A17" t="s">
        <v>15</v>
      </c>
      <c r="B17" t="s">
        <v>292</v>
      </c>
      <c r="C17">
        <v>22</v>
      </c>
      <c r="D17">
        <v>39</v>
      </c>
      <c r="E17">
        <v>25.228000000000002</v>
      </c>
      <c r="F17">
        <v>83.221000000000004</v>
      </c>
      <c r="G17">
        <v>194.077</v>
      </c>
      <c r="H17">
        <v>1634.182</v>
      </c>
      <c r="I17">
        <v>1570.0450000000001</v>
      </c>
      <c r="J17">
        <v>14.545</v>
      </c>
      <c r="K17">
        <v>50.463000000000001</v>
      </c>
      <c r="L17">
        <v>222.727</v>
      </c>
      <c r="M17">
        <v>146.636</v>
      </c>
      <c r="N17">
        <v>369.36399999999998</v>
      </c>
      <c r="O17">
        <v>72.495999999999995</v>
      </c>
      <c r="P17">
        <v>65.754999999999995</v>
      </c>
      <c r="Q17">
        <v>82.733999999999995</v>
      </c>
      <c r="R17">
        <v>60.3</v>
      </c>
      <c r="S17">
        <v>6.444</v>
      </c>
      <c r="T17">
        <v>50.954999999999998</v>
      </c>
      <c r="U17">
        <v>38.136000000000003</v>
      </c>
      <c r="V17">
        <v>75.111999999999995</v>
      </c>
      <c r="W17">
        <v>5562.85</v>
      </c>
      <c r="X17">
        <v>14.938000000000001</v>
      </c>
      <c r="Y17">
        <v>58.363999999999997</v>
      </c>
      <c r="Z17">
        <v>6.3289999999999997</v>
      </c>
      <c r="AA17">
        <v>67.954999999999998</v>
      </c>
      <c r="AB17">
        <v>5.4349999999999996</v>
      </c>
      <c r="AC17">
        <v>-0.44500000000000001</v>
      </c>
      <c r="AD17">
        <v>0.61099999999999999</v>
      </c>
      <c r="AE17">
        <v>133.40899999999999</v>
      </c>
      <c r="AF17">
        <v>228</v>
      </c>
      <c r="AG17">
        <v>361.40899999999999</v>
      </c>
      <c r="AH17">
        <v>36.914000000000001</v>
      </c>
      <c r="AI17">
        <v>67.864000000000004</v>
      </c>
      <c r="AJ17">
        <v>87.909000000000006</v>
      </c>
      <c r="AK17">
        <v>15.590999999999999</v>
      </c>
      <c r="AL17">
        <v>31.727</v>
      </c>
      <c r="AM17">
        <v>56.136000000000003</v>
      </c>
      <c r="AN17">
        <v>87.182000000000002</v>
      </c>
      <c r="AO17">
        <v>60.591000000000001</v>
      </c>
      <c r="AP17">
        <v>9.9550000000000001</v>
      </c>
      <c r="AQ17">
        <v>24.045000000000002</v>
      </c>
      <c r="AR17">
        <v>118.09099999999999</v>
      </c>
      <c r="AS17">
        <v>10.864000000000001</v>
      </c>
      <c r="AT17">
        <v>24.181999999999999</v>
      </c>
      <c r="AU17">
        <v>35.045000000000002</v>
      </c>
      <c r="AV17">
        <v>39.045000000000002</v>
      </c>
      <c r="AW17">
        <v>75.319999999999993</v>
      </c>
      <c r="AX17">
        <v>96.682000000000002</v>
      </c>
      <c r="AY17">
        <v>11.045</v>
      </c>
      <c r="AZ17">
        <v>11.682</v>
      </c>
      <c r="BA17">
        <v>22.925999999999998</v>
      </c>
      <c r="BB17">
        <v>15.635999999999999</v>
      </c>
      <c r="BC17">
        <v>7.5449999999999999</v>
      </c>
      <c r="BD17">
        <v>32</v>
      </c>
      <c r="BE17">
        <v>6.7270000000000003</v>
      </c>
      <c r="BF17">
        <v>10.773</v>
      </c>
      <c r="BG17">
        <v>10.090999999999999</v>
      </c>
      <c r="BH17">
        <v>1.7270000000000001</v>
      </c>
      <c r="BI17">
        <v>22.954999999999998</v>
      </c>
      <c r="BJ17">
        <v>7.0910000000000002</v>
      </c>
      <c r="BK17">
        <v>46.930999999999997</v>
      </c>
      <c r="BL17">
        <v>21.141999999999999</v>
      </c>
      <c r="BM17">
        <v>40.945999999999998</v>
      </c>
      <c r="BN17">
        <v>45.048999999999999</v>
      </c>
      <c r="BO17">
        <v>20.591000000000001</v>
      </c>
      <c r="BP17">
        <v>16.227</v>
      </c>
      <c r="BQ17">
        <v>27.170999999999999</v>
      </c>
      <c r="BR17">
        <v>75.489999999999995</v>
      </c>
      <c r="BS17">
        <v>-2.4900000000000002</v>
      </c>
      <c r="BT17">
        <v>3.2890000000000001</v>
      </c>
      <c r="BU17">
        <v>-0.108</v>
      </c>
      <c r="BV17">
        <v>3.5369999999999999</v>
      </c>
      <c r="BW17">
        <v>-0.314</v>
      </c>
      <c r="BX17">
        <v>2.964</v>
      </c>
      <c r="BY17">
        <v>0.159</v>
      </c>
      <c r="BZ17">
        <v>3.5</v>
      </c>
      <c r="CA17">
        <v>25.227</v>
      </c>
      <c r="CB17">
        <v>46</v>
      </c>
      <c r="CC17">
        <v>28.908999999999999</v>
      </c>
      <c r="CD17">
        <v>37.908999999999999</v>
      </c>
      <c r="CE17">
        <v>7.9089999999999998</v>
      </c>
      <c r="CF17">
        <v>18.478999999999999</v>
      </c>
      <c r="CG17">
        <v>21.82</v>
      </c>
      <c r="CH17">
        <v>8.0510000000000002</v>
      </c>
      <c r="CI17">
        <v>30.146000000000001</v>
      </c>
      <c r="CJ17">
        <v>12.051</v>
      </c>
      <c r="CK17">
        <v>16.681999999999999</v>
      </c>
      <c r="CL17">
        <v>29.428000000000001</v>
      </c>
      <c r="CM17">
        <v>62.045000000000002</v>
      </c>
      <c r="CN17">
        <v>11.635999999999999</v>
      </c>
      <c r="CO17">
        <v>300.27300000000002</v>
      </c>
      <c r="CP17">
        <v>133.95500000000001</v>
      </c>
      <c r="CQ17">
        <v>32.091000000000001</v>
      </c>
      <c r="CR17">
        <v>86.135999999999996</v>
      </c>
      <c r="CS17">
        <v>38.273000000000003</v>
      </c>
      <c r="CT17">
        <v>44.433</v>
      </c>
      <c r="CU17">
        <v>11.227</v>
      </c>
      <c r="CV17">
        <v>29.335000000000001</v>
      </c>
      <c r="CW17">
        <v>2.5</v>
      </c>
      <c r="CX17">
        <v>18.273</v>
      </c>
      <c r="CY17">
        <v>19.773</v>
      </c>
      <c r="CZ17">
        <v>-1.5</v>
      </c>
      <c r="DA17">
        <v>10.455</v>
      </c>
      <c r="DB17">
        <v>76.956999999999994</v>
      </c>
      <c r="DC17">
        <v>5.5910000000000002</v>
      </c>
      <c r="DD17">
        <v>49.091000000000001</v>
      </c>
      <c r="DE17">
        <v>71.182000000000002</v>
      </c>
      <c r="DF17">
        <v>201.35499999999999</v>
      </c>
      <c r="DG17">
        <v>1665.5</v>
      </c>
      <c r="DH17">
        <v>1557.136</v>
      </c>
      <c r="DI17">
        <v>15.455</v>
      </c>
      <c r="DJ17">
        <v>217.90899999999999</v>
      </c>
      <c r="DK17">
        <v>155.773</v>
      </c>
      <c r="DL17">
        <v>373.68200000000002</v>
      </c>
      <c r="DM17">
        <v>74.152000000000001</v>
      </c>
      <c r="DN17">
        <v>67.584000000000003</v>
      </c>
      <c r="DO17">
        <v>83.337999999999994</v>
      </c>
      <c r="DP17">
        <v>6.0229999999999997</v>
      </c>
      <c r="DQ17">
        <v>50.773000000000003</v>
      </c>
      <c r="DR17">
        <v>39.226999999999997</v>
      </c>
      <c r="DS17">
        <v>76.984999999999999</v>
      </c>
      <c r="DT17">
        <v>5582.1</v>
      </c>
      <c r="DU17">
        <v>15.068</v>
      </c>
      <c r="DV17">
        <v>54.636000000000003</v>
      </c>
      <c r="DW17">
        <v>6.8390000000000004</v>
      </c>
      <c r="DX17">
        <v>67.817999999999998</v>
      </c>
      <c r="DY17">
        <v>5.51</v>
      </c>
      <c r="DZ17">
        <v>-0.53900000000000003</v>
      </c>
      <c r="EA17">
        <v>-0.20599999999999999</v>
      </c>
      <c r="EB17">
        <v>134.136</v>
      </c>
      <c r="EC17">
        <v>233.18199999999999</v>
      </c>
      <c r="ED17">
        <v>367.31799999999998</v>
      </c>
      <c r="EE17">
        <v>36.518000000000001</v>
      </c>
      <c r="EF17">
        <v>68.182000000000002</v>
      </c>
      <c r="EG17">
        <v>91.909000000000006</v>
      </c>
      <c r="EH17">
        <v>14.5</v>
      </c>
      <c r="EI17">
        <v>34.136000000000003</v>
      </c>
      <c r="EJ17">
        <v>57.682000000000002</v>
      </c>
      <c r="EK17">
        <v>87.317999999999998</v>
      </c>
      <c r="EL17">
        <v>62.636000000000003</v>
      </c>
      <c r="EM17">
        <v>9.0909999999999993</v>
      </c>
      <c r="EN17">
        <v>22.954999999999998</v>
      </c>
      <c r="EO17">
        <v>126.90900000000001</v>
      </c>
      <c r="EP17">
        <v>12.364000000000001</v>
      </c>
      <c r="EQ17">
        <v>23.591000000000001</v>
      </c>
      <c r="ER17">
        <v>35.954999999999998</v>
      </c>
      <c r="ES17">
        <v>38.091000000000001</v>
      </c>
      <c r="ET17">
        <v>77.804000000000002</v>
      </c>
      <c r="EU17">
        <v>95.045000000000002</v>
      </c>
      <c r="EV17">
        <v>9.7270000000000003</v>
      </c>
      <c r="EW17">
        <v>11.727</v>
      </c>
      <c r="EX17">
        <v>23.097999999999999</v>
      </c>
      <c r="EY17">
        <v>15.590999999999999</v>
      </c>
      <c r="EZ17">
        <v>8.1820000000000004</v>
      </c>
      <c r="FA17">
        <v>11.818</v>
      </c>
      <c r="FB17">
        <v>10.727</v>
      </c>
      <c r="FC17">
        <v>2</v>
      </c>
      <c r="FD17">
        <v>24.273</v>
      </c>
      <c r="FE17">
        <v>8.3640000000000008</v>
      </c>
      <c r="FF17">
        <v>48.689</v>
      </c>
      <c r="FG17">
        <v>23.277000000000001</v>
      </c>
      <c r="FH17">
        <v>44.405000000000001</v>
      </c>
      <c r="FI17">
        <v>47.807000000000002</v>
      </c>
      <c r="FJ17">
        <v>22.364000000000001</v>
      </c>
      <c r="FK17">
        <v>81.153999999999996</v>
      </c>
      <c r="FL17">
        <v>-1.518</v>
      </c>
      <c r="FM17">
        <v>3.343</v>
      </c>
      <c r="FN17">
        <v>-6.3E-2</v>
      </c>
      <c r="FO17">
        <v>3.6989999999999998</v>
      </c>
      <c r="FP17">
        <v>-5.0999999999999997E-2</v>
      </c>
      <c r="FQ17">
        <v>2.895</v>
      </c>
      <c r="FR17">
        <v>-7.6999999999999999E-2</v>
      </c>
      <c r="FS17">
        <v>3.4089999999999998</v>
      </c>
      <c r="FT17">
        <v>30.135999999999999</v>
      </c>
      <c r="FU17">
        <v>48.091000000000001</v>
      </c>
      <c r="FV17">
        <v>30.227</v>
      </c>
      <c r="FW17">
        <v>40.773000000000003</v>
      </c>
      <c r="FX17">
        <v>10.635999999999999</v>
      </c>
      <c r="FY17">
        <v>19.927</v>
      </c>
      <c r="FZ17">
        <v>21.568999999999999</v>
      </c>
      <c r="GA17">
        <v>8.3040000000000003</v>
      </c>
      <c r="GB17">
        <v>29.893000000000001</v>
      </c>
      <c r="GC17">
        <v>11.318</v>
      </c>
      <c r="GD17">
        <v>57.317999999999998</v>
      </c>
      <c r="GE17">
        <v>9.9090000000000007</v>
      </c>
      <c r="GF17">
        <v>295.54500000000002</v>
      </c>
      <c r="GG17">
        <v>140</v>
      </c>
      <c r="GH17">
        <v>31.908999999999999</v>
      </c>
      <c r="GI17">
        <v>32.863999999999997</v>
      </c>
      <c r="GJ17">
        <v>38.033000000000001</v>
      </c>
      <c r="GK17">
        <v>10</v>
      </c>
      <c r="GL17">
        <v>30.428999999999998</v>
      </c>
      <c r="GM17">
        <v>2.4089999999999998</v>
      </c>
      <c r="GN17">
        <v>10.045</v>
      </c>
      <c r="GO17">
        <v>80.995000000000005</v>
      </c>
      <c r="GP17">
        <v>4.8179999999999996</v>
      </c>
      <c r="GQ17">
        <v>47</v>
      </c>
      <c r="GR17">
        <v>71.772999999999996</v>
      </c>
      <c r="GS17">
        <v>-7.2770000000000001</v>
      </c>
      <c r="GT17">
        <v>-31.318000000000001</v>
      </c>
      <c r="GU17">
        <v>12.909000000000001</v>
      </c>
      <c r="GV17">
        <v>-0.90900000000000003</v>
      </c>
      <c r="GW17">
        <v>4.8179999999999996</v>
      </c>
      <c r="GX17">
        <v>-9.1359999999999992</v>
      </c>
      <c r="GY17">
        <v>-4.3179999999999996</v>
      </c>
      <c r="GZ17">
        <v>0.182</v>
      </c>
      <c r="HA17">
        <v>-19.25</v>
      </c>
      <c r="HB17">
        <v>3.7269999999999999</v>
      </c>
      <c r="HC17">
        <v>0.13600000000000001</v>
      </c>
      <c r="HD17">
        <v>9.4E-2</v>
      </c>
      <c r="HE17">
        <v>0.81699999999999995</v>
      </c>
      <c r="HF17">
        <v>-0.72699999999999998</v>
      </c>
      <c r="HG17">
        <v>-5.1820000000000004</v>
      </c>
      <c r="HH17">
        <v>-5.9089999999999998</v>
      </c>
      <c r="HI17">
        <v>-0.318</v>
      </c>
      <c r="HJ17">
        <v>-4</v>
      </c>
      <c r="HK17">
        <v>1.091</v>
      </c>
      <c r="HL17">
        <v>-2.4089999999999998</v>
      </c>
      <c r="HM17">
        <v>-1.5449999999999999</v>
      </c>
      <c r="HN17">
        <v>-0.13600000000000001</v>
      </c>
      <c r="HO17">
        <v>-2.0449999999999999</v>
      </c>
      <c r="HP17">
        <v>0.86399999999999999</v>
      </c>
      <c r="HQ17">
        <v>1.091</v>
      </c>
      <c r="HR17">
        <v>-8.8179999999999996</v>
      </c>
      <c r="HS17">
        <v>-1.5</v>
      </c>
      <c r="HT17">
        <v>0.59099999999999997</v>
      </c>
      <c r="HU17">
        <v>-0.90900000000000003</v>
      </c>
      <c r="HV17">
        <v>0.95499999999999996</v>
      </c>
      <c r="HW17">
        <v>1.6359999999999999</v>
      </c>
      <c r="HX17">
        <v>1.3180000000000001</v>
      </c>
      <c r="HY17">
        <v>-4.4999999999999998E-2</v>
      </c>
      <c r="HZ17">
        <v>4.4999999999999998E-2</v>
      </c>
      <c r="IA17">
        <v>-0.63600000000000001</v>
      </c>
      <c r="IB17">
        <v>-1.0449999999999999</v>
      </c>
      <c r="IC17">
        <v>-0.63600000000000001</v>
      </c>
      <c r="ID17">
        <v>-1.3180000000000001</v>
      </c>
      <c r="IE17">
        <v>-1.2729999999999999</v>
      </c>
      <c r="IF17">
        <v>-1.7729999999999999</v>
      </c>
      <c r="IG17">
        <v>-5.665</v>
      </c>
      <c r="IH17">
        <v>-0.97199999999999998</v>
      </c>
      <c r="II17">
        <v>-5.5E-2</v>
      </c>
      <c r="IJ17">
        <v>9.0999999999999998E-2</v>
      </c>
      <c r="IK17">
        <v>-4.9089999999999998</v>
      </c>
      <c r="IL17">
        <v>-2.0910000000000002</v>
      </c>
      <c r="IM17">
        <v>-1.3180000000000001</v>
      </c>
      <c r="IN17">
        <v>-2.8639999999999999</v>
      </c>
      <c r="IO17">
        <v>-2.7269999999999999</v>
      </c>
      <c r="IP17">
        <v>4.7270000000000003</v>
      </c>
      <c r="IQ17">
        <v>1.7270000000000001</v>
      </c>
      <c r="IR17">
        <v>4.7270000000000003</v>
      </c>
      <c r="IS17">
        <v>-6.0449999999999999</v>
      </c>
      <c r="IT17">
        <v>0.182</v>
      </c>
      <c r="IU17">
        <v>5.4089999999999998</v>
      </c>
      <c r="IV17">
        <v>1.2270000000000001</v>
      </c>
      <c r="IW17">
        <v>9.0999999999999998E-2</v>
      </c>
      <c r="IX17">
        <v>0.77300000000000002</v>
      </c>
      <c r="IY17">
        <v>2.0910000000000002</v>
      </c>
      <c r="IZ17">
        <v>-0.59099999999999997</v>
      </c>
    </row>
    <row r="18" spans="1:260" x14ac:dyDescent="0.2">
      <c r="A18" t="s">
        <v>17</v>
      </c>
      <c r="B18" t="s">
        <v>294</v>
      </c>
      <c r="C18">
        <v>22</v>
      </c>
      <c r="D18">
        <v>38</v>
      </c>
      <c r="E18">
        <v>24.222000000000001</v>
      </c>
      <c r="F18">
        <v>68.007999999999996</v>
      </c>
      <c r="G18">
        <v>185.75899999999999</v>
      </c>
      <c r="H18">
        <v>1594.7729999999999</v>
      </c>
      <c r="I18">
        <v>1553.318</v>
      </c>
      <c r="J18">
        <v>10.635999999999999</v>
      </c>
      <c r="K18">
        <v>46.441000000000003</v>
      </c>
      <c r="L18">
        <v>226.273</v>
      </c>
      <c r="M18">
        <v>130.5</v>
      </c>
      <c r="N18">
        <v>356.77300000000002</v>
      </c>
      <c r="O18">
        <v>72.709999999999994</v>
      </c>
      <c r="P18">
        <v>67.316000000000003</v>
      </c>
      <c r="Q18">
        <v>82.061999999999998</v>
      </c>
      <c r="R18">
        <v>63.421999999999997</v>
      </c>
      <c r="S18">
        <v>6.3150000000000004</v>
      </c>
      <c r="T18">
        <v>48.726999999999997</v>
      </c>
      <c r="U18">
        <v>42.908999999999999</v>
      </c>
      <c r="V18">
        <v>76.375</v>
      </c>
      <c r="W18">
        <v>5631.9049999999997</v>
      </c>
      <c r="X18">
        <v>15.727</v>
      </c>
      <c r="Y18">
        <v>58.226999999999997</v>
      </c>
      <c r="Z18">
        <v>6.1269999999999998</v>
      </c>
      <c r="AA18">
        <v>70.590999999999994</v>
      </c>
      <c r="AB18">
        <v>5.0540000000000003</v>
      </c>
      <c r="AC18">
        <v>-1.9950000000000001</v>
      </c>
      <c r="AD18">
        <v>-0.22600000000000001</v>
      </c>
      <c r="AE18">
        <v>131.81800000000001</v>
      </c>
      <c r="AF18">
        <v>220.45500000000001</v>
      </c>
      <c r="AG18">
        <v>352.27300000000002</v>
      </c>
      <c r="AH18">
        <v>37.418999999999997</v>
      </c>
      <c r="AI18">
        <v>69.635999999999996</v>
      </c>
      <c r="AJ18">
        <v>92.409000000000006</v>
      </c>
      <c r="AK18">
        <v>15.045</v>
      </c>
      <c r="AL18">
        <v>33.726999999999997</v>
      </c>
      <c r="AM18">
        <v>58.682000000000002</v>
      </c>
      <c r="AN18">
        <v>84.909000000000006</v>
      </c>
      <c r="AO18">
        <v>60.5</v>
      </c>
      <c r="AP18">
        <v>7.7270000000000003</v>
      </c>
      <c r="AQ18">
        <v>24.227</v>
      </c>
      <c r="AR18">
        <v>104.045</v>
      </c>
      <c r="AS18">
        <v>10.318</v>
      </c>
      <c r="AT18">
        <v>23.908999999999999</v>
      </c>
      <c r="AU18">
        <v>34.226999999999997</v>
      </c>
      <c r="AV18">
        <v>36.363999999999997</v>
      </c>
      <c r="AW18">
        <v>75.25</v>
      </c>
      <c r="AX18">
        <v>104.955</v>
      </c>
      <c r="AY18">
        <v>10.5</v>
      </c>
      <c r="AZ18">
        <v>9.2729999999999997</v>
      </c>
      <c r="BA18">
        <v>19.03</v>
      </c>
      <c r="BB18">
        <v>16</v>
      </c>
      <c r="BC18">
        <v>10.135999999999999</v>
      </c>
      <c r="BD18">
        <v>26</v>
      </c>
      <c r="BE18">
        <v>6</v>
      </c>
      <c r="BF18">
        <v>9.1359999999999992</v>
      </c>
      <c r="BG18">
        <v>10.182</v>
      </c>
      <c r="BH18">
        <v>2</v>
      </c>
      <c r="BI18">
        <v>21.181999999999999</v>
      </c>
      <c r="BJ18">
        <v>6.0449999999999999</v>
      </c>
      <c r="BK18">
        <v>43.133000000000003</v>
      </c>
      <c r="BL18">
        <v>18.75</v>
      </c>
      <c r="BM18">
        <v>39.646000000000001</v>
      </c>
      <c r="BN18">
        <v>43.47</v>
      </c>
      <c r="BO18">
        <v>19</v>
      </c>
      <c r="BP18">
        <v>18.681999999999999</v>
      </c>
      <c r="BQ18">
        <v>23.844000000000001</v>
      </c>
      <c r="BR18">
        <v>68.658000000000001</v>
      </c>
      <c r="BS18">
        <v>-5.6580000000000004</v>
      </c>
      <c r="BT18">
        <v>3.2410000000000001</v>
      </c>
      <c r="BU18">
        <v>-0.26700000000000002</v>
      </c>
      <c r="BV18">
        <v>3.617</v>
      </c>
      <c r="BW18">
        <v>-0.33700000000000002</v>
      </c>
      <c r="BX18">
        <v>2.859</v>
      </c>
      <c r="BY18">
        <v>-0.19600000000000001</v>
      </c>
      <c r="BZ18">
        <v>2.5</v>
      </c>
      <c r="CA18">
        <v>23.635999999999999</v>
      </c>
      <c r="CB18">
        <v>38.863999999999997</v>
      </c>
      <c r="CC18">
        <v>25.908999999999999</v>
      </c>
      <c r="CD18">
        <v>33.954999999999998</v>
      </c>
      <c r="CE18">
        <v>5.1360000000000001</v>
      </c>
      <c r="CF18">
        <v>16.827999999999999</v>
      </c>
      <c r="CG18">
        <v>19.033000000000001</v>
      </c>
      <c r="CH18">
        <v>8.5259999999999998</v>
      </c>
      <c r="CI18">
        <v>27.831</v>
      </c>
      <c r="CJ18">
        <v>10.89</v>
      </c>
      <c r="CK18">
        <v>18.545000000000002</v>
      </c>
      <c r="CL18">
        <v>30.882000000000001</v>
      </c>
      <c r="CM18">
        <v>62.091000000000001</v>
      </c>
      <c r="CN18">
        <v>10.273</v>
      </c>
      <c r="CO18">
        <v>307.59100000000001</v>
      </c>
      <c r="CP18">
        <v>146.136</v>
      </c>
      <c r="CQ18">
        <v>34.726999999999997</v>
      </c>
      <c r="CR18">
        <v>88.317999999999998</v>
      </c>
      <c r="CS18">
        <v>26.364000000000001</v>
      </c>
      <c r="CT18">
        <v>29.850999999999999</v>
      </c>
      <c r="CU18">
        <v>8.2729999999999997</v>
      </c>
      <c r="CV18">
        <v>31.379000000000001</v>
      </c>
      <c r="CW18">
        <v>1.0449999999999999</v>
      </c>
      <c r="CX18">
        <v>18.454999999999998</v>
      </c>
      <c r="CY18">
        <v>19.227</v>
      </c>
      <c r="CZ18">
        <v>-0.77300000000000002</v>
      </c>
      <c r="DA18">
        <v>11.409000000000001</v>
      </c>
      <c r="DB18">
        <v>77.688999999999993</v>
      </c>
      <c r="DC18">
        <v>8.3179999999999996</v>
      </c>
      <c r="DD18">
        <v>50.182000000000002</v>
      </c>
      <c r="DE18">
        <v>73.772999999999996</v>
      </c>
      <c r="DF18">
        <v>208.977</v>
      </c>
      <c r="DG18">
        <v>1704.9549999999999</v>
      </c>
      <c r="DH18">
        <v>1615.318</v>
      </c>
      <c r="DI18">
        <v>19.364000000000001</v>
      </c>
      <c r="DJ18">
        <v>229.81800000000001</v>
      </c>
      <c r="DK18">
        <v>154.136</v>
      </c>
      <c r="DL18">
        <v>383.95499999999998</v>
      </c>
      <c r="DM18">
        <v>73.647000000000006</v>
      </c>
      <c r="DN18">
        <v>67.346000000000004</v>
      </c>
      <c r="DO18">
        <v>83.043000000000006</v>
      </c>
      <c r="DP18">
        <v>6.1840000000000002</v>
      </c>
      <c r="DQ18">
        <v>56.182000000000002</v>
      </c>
      <c r="DR18">
        <v>39.045000000000002</v>
      </c>
      <c r="DS18">
        <v>80.131</v>
      </c>
      <c r="DT18">
        <v>5979.0479999999998</v>
      </c>
      <c r="DU18">
        <v>15.547000000000001</v>
      </c>
      <c r="DV18">
        <v>57.908999999999999</v>
      </c>
      <c r="DW18">
        <v>6.63</v>
      </c>
      <c r="DX18">
        <v>69.454999999999998</v>
      </c>
      <c r="DY18">
        <v>5.5279999999999996</v>
      </c>
      <c r="DZ18">
        <v>-0.92400000000000004</v>
      </c>
      <c r="EA18">
        <v>0.54600000000000004</v>
      </c>
      <c r="EB18">
        <v>141.68199999999999</v>
      </c>
      <c r="EC18">
        <v>237.227</v>
      </c>
      <c r="ED18">
        <v>378.90899999999999</v>
      </c>
      <c r="EE18">
        <v>37.392000000000003</v>
      </c>
      <c r="EF18">
        <v>70.682000000000002</v>
      </c>
      <c r="EG18">
        <v>89.317999999999998</v>
      </c>
      <c r="EH18">
        <v>16.591000000000001</v>
      </c>
      <c r="EI18">
        <v>32.317999999999998</v>
      </c>
      <c r="EJ18">
        <v>57</v>
      </c>
      <c r="EK18">
        <v>89.590999999999994</v>
      </c>
      <c r="EL18">
        <v>60.908999999999999</v>
      </c>
      <c r="EM18">
        <v>13.727</v>
      </c>
      <c r="EN18">
        <v>23.273</v>
      </c>
      <c r="EO18">
        <v>124.545</v>
      </c>
      <c r="EP18">
        <v>11.364000000000001</v>
      </c>
      <c r="EQ18">
        <v>26.954999999999998</v>
      </c>
      <c r="ER18">
        <v>38.317999999999998</v>
      </c>
      <c r="ES18">
        <v>42.273000000000003</v>
      </c>
      <c r="ET18">
        <v>75.914000000000001</v>
      </c>
      <c r="EU18">
        <v>99.909000000000006</v>
      </c>
      <c r="EV18">
        <v>12.455</v>
      </c>
      <c r="EW18">
        <v>12.364000000000001</v>
      </c>
      <c r="EX18">
        <v>22.006</v>
      </c>
      <c r="EY18">
        <v>17.591000000000001</v>
      </c>
      <c r="EZ18">
        <v>9.6359999999999992</v>
      </c>
      <c r="FA18">
        <v>12.182</v>
      </c>
      <c r="FB18">
        <v>11.590999999999999</v>
      </c>
      <c r="FC18">
        <v>2.2730000000000001</v>
      </c>
      <c r="FD18">
        <v>26.227</v>
      </c>
      <c r="FE18">
        <v>8.7270000000000003</v>
      </c>
      <c r="FF18">
        <v>46.447000000000003</v>
      </c>
      <c r="FG18">
        <v>21.683</v>
      </c>
      <c r="FH18">
        <v>42.314</v>
      </c>
      <c r="FI18">
        <v>46.683</v>
      </c>
      <c r="FJ18">
        <v>23.408999999999999</v>
      </c>
      <c r="FK18">
        <v>82.93</v>
      </c>
      <c r="FL18">
        <v>-0.52100000000000002</v>
      </c>
      <c r="FM18">
        <v>3.1619999999999999</v>
      </c>
      <c r="FN18">
        <v>-0.02</v>
      </c>
      <c r="FO18">
        <v>3.3679999999999999</v>
      </c>
      <c r="FP18">
        <v>-8.7999999999999995E-2</v>
      </c>
      <c r="FQ18">
        <v>2.8959999999999999</v>
      </c>
      <c r="FR18">
        <v>6.8000000000000005E-2</v>
      </c>
      <c r="FS18">
        <v>2.5449999999999999</v>
      </c>
      <c r="FT18">
        <v>30.818000000000001</v>
      </c>
      <c r="FU18">
        <v>51.317999999999998</v>
      </c>
      <c r="FV18">
        <v>31.773</v>
      </c>
      <c r="FW18">
        <v>43.454999999999998</v>
      </c>
      <c r="FX18">
        <v>9.4550000000000001</v>
      </c>
      <c r="FY18">
        <v>20.077999999999999</v>
      </c>
      <c r="FZ18">
        <v>22.943000000000001</v>
      </c>
      <c r="GA18">
        <v>8.2650000000000006</v>
      </c>
      <c r="GB18">
        <v>32.223999999999997</v>
      </c>
      <c r="GC18">
        <v>12.042</v>
      </c>
      <c r="GD18">
        <v>56.5</v>
      </c>
      <c r="GE18">
        <v>10.227</v>
      </c>
      <c r="GF18">
        <v>268.13600000000002</v>
      </c>
      <c r="GG18">
        <v>118.5</v>
      </c>
      <c r="GH18">
        <v>31.454999999999998</v>
      </c>
      <c r="GI18">
        <v>45.454999999999998</v>
      </c>
      <c r="GJ18">
        <v>51.387</v>
      </c>
      <c r="GK18">
        <v>14.864000000000001</v>
      </c>
      <c r="GL18">
        <v>32.700000000000003</v>
      </c>
      <c r="GM18">
        <v>3.9550000000000001</v>
      </c>
      <c r="GN18">
        <v>9.9550000000000001</v>
      </c>
      <c r="GO18">
        <v>88.584000000000003</v>
      </c>
      <c r="GP18">
        <v>6.6360000000000001</v>
      </c>
      <c r="GQ18">
        <v>48.091000000000001</v>
      </c>
      <c r="GR18">
        <v>71.727000000000004</v>
      </c>
      <c r="GS18">
        <v>-23.218</v>
      </c>
      <c r="GT18">
        <v>-110.182</v>
      </c>
      <c r="GU18">
        <v>-62</v>
      </c>
      <c r="GV18">
        <v>-8.7270000000000003</v>
      </c>
      <c r="GW18">
        <v>-3.5449999999999999</v>
      </c>
      <c r="GX18">
        <v>-23.635999999999999</v>
      </c>
      <c r="GY18">
        <v>-27.181999999999999</v>
      </c>
      <c r="GZ18">
        <v>-7.4550000000000001</v>
      </c>
      <c r="HA18">
        <v>-347.14299999999997</v>
      </c>
      <c r="HB18">
        <v>0.318</v>
      </c>
      <c r="HC18">
        <v>1.1359999999999999</v>
      </c>
      <c r="HD18">
        <v>-1.071</v>
      </c>
      <c r="HE18">
        <v>-0.77200000000000002</v>
      </c>
      <c r="HF18">
        <v>-9.8640000000000008</v>
      </c>
      <c r="HG18">
        <v>-16.773</v>
      </c>
      <c r="HH18">
        <v>-26.635999999999999</v>
      </c>
      <c r="HI18">
        <v>-1.0449999999999999</v>
      </c>
      <c r="HJ18">
        <v>3.0910000000000002</v>
      </c>
      <c r="HK18">
        <v>-1.5449999999999999</v>
      </c>
      <c r="HL18">
        <v>1.409</v>
      </c>
      <c r="HM18">
        <v>1.6819999999999999</v>
      </c>
      <c r="HN18">
        <v>-4.6820000000000004</v>
      </c>
      <c r="HO18">
        <v>-0.40899999999999997</v>
      </c>
      <c r="HP18">
        <v>-6</v>
      </c>
      <c r="HQ18">
        <v>0.95499999999999996</v>
      </c>
      <c r="HR18">
        <v>-20.5</v>
      </c>
      <c r="HS18">
        <v>-1.0449999999999999</v>
      </c>
      <c r="HT18">
        <v>-3.0449999999999999</v>
      </c>
      <c r="HU18">
        <v>-4.0910000000000002</v>
      </c>
      <c r="HV18">
        <v>-5.9089999999999998</v>
      </c>
      <c r="HW18">
        <v>5.0449999999999999</v>
      </c>
      <c r="HX18">
        <v>-1.9550000000000001</v>
      </c>
      <c r="HY18">
        <v>-3.0910000000000002</v>
      </c>
      <c r="HZ18">
        <v>-1.591</v>
      </c>
      <c r="IA18">
        <v>0.5</v>
      </c>
      <c r="IB18">
        <v>-3.0449999999999999</v>
      </c>
      <c r="IC18">
        <v>-1.409</v>
      </c>
      <c r="ID18">
        <v>-5.0449999999999999</v>
      </c>
      <c r="IE18">
        <v>-2.6819999999999999</v>
      </c>
      <c r="IF18">
        <v>-4.4089999999999998</v>
      </c>
      <c r="IG18">
        <v>-14.272</v>
      </c>
      <c r="IH18">
        <v>-5.1369999999999996</v>
      </c>
      <c r="II18">
        <v>7.9000000000000001E-2</v>
      </c>
      <c r="IJ18">
        <v>-4.4999999999999998E-2</v>
      </c>
      <c r="IK18">
        <v>-7.1820000000000004</v>
      </c>
      <c r="IL18">
        <v>-12.455</v>
      </c>
      <c r="IM18">
        <v>-5.8639999999999999</v>
      </c>
      <c r="IN18">
        <v>-9.5</v>
      </c>
      <c r="IO18">
        <v>-4.3179999999999996</v>
      </c>
      <c r="IP18">
        <v>5.5910000000000002</v>
      </c>
      <c r="IQ18">
        <v>4.4999999999999998E-2</v>
      </c>
      <c r="IR18">
        <v>39.454999999999998</v>
      </c>
      <c r="IS18">
        <v>27.635999999999999</v>
      </c>
      <c r="IT18">
        <v>3.2730000000000001</v>
      </c>
      <c r="IU18">
        <v>-19.091000000000001</v>
      </c>
      <c r="IV18">
        <v>-6.5910000000000002</v>
      </c>
      <c r="IW18">
        <v>-2.9089999999999998</v>
      </c>
      <c r="IX18">
        <v>1.6819999999999999</v>
      </c>
      <c r="IY18">
        <v>2.0910000000000002</v>
      </c>
      <c r="IZ18">
        <v>2.0449999999999999</v>
      </c>
    </row>
    <row r="19" spans="1:260" x14ac:dyDescent="0.2">
      <c r="A19" t="s">
        <v>18</v>
      </c>
      <c r="B19" t="s">
        <v>295</v>
      </c>
      <c r="C19">
        <v>22</v>
      </c>
      <c r="D19">
        <v>37</v>
      </c>
      <c r="E19">
        <v>26.398</v>
      </c>
      <c r="F19">
        <v>115.449</v>
      </c>
      <c r="G19">
        <v>195.6</v>
      </c>
      <c r="H19">
        <v>1605.864</v>
      </c>
      <c r="I19">
        <v>1534.2729999999999</v>
      </c>
      <c r="J19">
        <v>14.135999999999999</v>
      </c>
      <c r="K19">
        <v>49.317</v>
      </c>
      <c r="L19">
        <v>225.773</v>
      </c>
      <c r="M19">
        <v>128.09100000000001</v>
      </c>
      <c r="N19">
        <v>353.86399999999998</v>
      </c>
      <c r="O19">
        <v>73.834000000000003</v>
      </c>
      <c r="P19">
        <v>68.572999999999993</v>
      </c>
      <c r="Q19">
        <v>83.108999999999995</v>
      </c>
      <c r="R19">
        <v>63.802</v>
      </c>
      <c r="S19">
        <v>6.5309999999999997</v>
      </c>
      <c r="T19">
        <v>49.591000000000001</v>
      </c>
      <c r="U19">
        <v>36.182000000000002</v>
      </c>
      <c r="V19">
        <v>73.432000000000002</v>
      </c>
      <c r="W19">
        <v>5500.5</v>
      </c>
      <c r="X19">
        <v>15.544</v>
      </c>
      <c r="Y19">
        <v>52.954999999999998</v>
      </c>
      <c r="Z19">
        <v>6.6820000000000004</v>
      </c>
      <c r="AA19">
        <v>65.590999999999994</v>
      </c>
      <c r="AB19">
        <v>5.3949999999999996</v>
      </c>
      <c r="AC19">
        <v>0.27</v>
      </c>
      <c r="AD19">
        <v>-0.183</v>
      </c>
      <c r="AE19">
        <v>132.636</v>
      </c>
      <c r="AF19">
        <v>219.773</v>
      </c>
      <c r="AG19">
        <v>352.40899999999999</v>
      </c>
      <c r="AH19">
        <v>37.637</v>
      </c>
      <c r="AI19">
        <v>66.817999999999998</v>
      </c>
      <c r="AJ19">
        <v>76.590999999999994</v>
      </c>
      <c r="AK19">
        <v>13.090999999999999</v>
      </c>
      <c r="AL19">
        <v>26.864000000000001</v>
      </c>
      <c r="AM19">
        <v>49.726999999999997</v>
      </c>
      <c r="AN19">
        <v>85.454999999999998</v>
      </c>
      <c r="AO19">
        <v>54.636000000000003</v>
      </c>
      <c r="AP19">
        <v>13.318</v>
      </c>
      <c r="AQ19">
        <v>22.135999999999999</v>
      </c>
      <c r="AR19">
        <v>103.864</v>
      </c>
      <c r="AS19">
        <v>13.5</v>
      </c>
      <c r="AT19">
        <v>22.773</v>
      </c>
      <c r="AU19">
        <v>36.273000000000003</v>
      </c>
      <c r="AV19">
        <v>40.317999999999998</v>
      </c>
      <c r="AW19">
        <v>77.564999999999998</v>
      </c>
      <c r="AX19">
        <v>107.40900000000001</v>
      </c>
      <c r="AY19">
        <v>13.955</v>
      </c>
      <c r="AZ19">
        <v>11.818</v>
      </c>
      <c r="BA19">
        <v>23.831</v>
      </c>
      <c r="BB19">
        <v>17.773</v>
      </c>
      <c r="BC19">
        <v>7.6360000000000001</v>
      </c>
      <c r="BD19">
        <v>24</v>
      </c>
      <c r="BE19">
        <v>6.7729999999999997</v>
      </c>
      <c r="BF19">
        <v>11.682</v>
      </c>
      <c r="BG19">
        <v>9.5449999999999999</v>
      </c>
      <c r="BH19">
        <v>1.909</v>
      </c>
      <c r="BI19">
        <v>23.227</v>
      </c>
      <c r="BJ19">
        <v>7.9550000000000001</v>
      </c>
      <c r="BK19">
        <v>50.293999999999997</v>
      </c>
      <c r="BL19">
        <v>23.556000000000001</v>
      </c>
      <c r="BM19">
        <v>42.805</v>
      </c>
      <c r="BN19">
        <v>46.838000000000001</v>
      </c>
      <c r="BO19">
        <v>21.091000000000001</v>
      </c>
      <c r="BP19">
        <v>15</v>
      </c>
      <c r="BQ19">
        <v>26.061</v>
      </c>
      <c r="BR19">
        <v>73.222999999999999</v>
      </c>
      <c r="BS19">
        <v>4.5039999999999996</v>
      </c>
      <c r="BT19">
        <v>3.1520000000000001</v>
      </c>
      <c r="BU19">
        <v>0.19400000000000001</v>
      </c>
      <c r="BV19">
        <v>3.3519999999999999</v>
      </c>
      <c r="BW19">
        <v>0.223</v>
      </c>
      <c r="BX19">
        <v>2.8969999999999998</v>
      </c>
      <c r="BY19">
        <v>0.156</v>
      </c>
      <c r="BZ19">
        <v>3.6819999999999999</v>
      </c>
      <c r="CA19">
        <v>31.591000000000001</v>
      </c>
      <c r="CB19">
        <v>44.363999999999997</v>
      </c>
      <c r="CC19">
        <v>27.5</v>
      </c>
      <c r="CD19">
        <v>38.908999999999999</v>
      </c>
      <c r="CE19">
        <v>13.227</v>
      </c>
      <c r="CF19">
        <v>18.939</v>
      </c>
      <c r="CG19">
        <v>19.100000000000001</v>
      </c>
      <c r="CH19">
        <v>8.6370000000000005</v>
      </c>
      <c r="CI19">
        <v>27.376000000000001</v>
      </c>
      <c r="CJ19">
        <v>11.052</v>
      </c>
      <c r="CK19">
        <v>14.727</v>
      </c>
      <c r="CL19">
        <v>29.321000000000002</v>
      </c>
      <c r="CM19">
        <v>48.636000000000003</v>
      </c>
      <c r="CN19">
        <v>8.9550000000000001</v>
      </c>
      <c r="CO19">
        <v>284.45499999999998</v>
      </c>
      <c r="CP19">
        <v>131.68199999999999</v>
      </c>
      <c r="CQ19">
        <v>33.545000000000002</v>
      </c>
      <c r="CR19">
        <v>84.090999999999994</v>
      </c>
      <c r="CS19">
        <v>40.363999999999997</v>
      </c>
      <c r="CT19">
        <v>48</v>
      </c>
      <c r="CU19">
        <v>15.182</v>
      </c>
      <c r="CV19">
        <v>37.613</v>
      </c>
      <c r="CW19">
        <v>4.6820000000000004</v>
      </c>
      <c r="CX19">
        <v>17.864000000000001</v>
      </c>
      <c r="CY19">
        <v>17.318000000000001</v>
      </c>
      <c r="CZ19">
        <v>0.54500000000000004</v>
      </c>
      <c r="DA19">
        <v>10.545</v>
      </c>
      <c r="DB19">
        <v>90.085999999999999</v>
      </c>
      <c r="DC19">
        <v>4.4089999999999998</v>
      </c>
      <c r="DD19">
        <v>49.954999999999998</v>
      </c>
      <c r="DE19">
        <v>70.227000000000004</v>
      </c>
      <c r="DF19">
        <v>205.64500000000001</v>
      </c>
      <c r="DG19">
        <v>1693.5909999999999</v>
      </c>
      <c r="DH19">
        <v>1578.5450000000001</v>
      </c>
      <c r="DI19">
        <v>15.864000000000001</v>
      </c>
      <c r="DJ19">
        <v>223.95500000000001</v>
      </c>
      <c r="DK19">
        <v>155.31800000000001</v>
      </c>
      <c r="DL19">
        <v>379.27300000000002</v>
      </c>
      <c r="DM19">
        <v>75.718999999999994</v>
      </c>
      <c r="DN19">
        <v>68.641999999999996</v>
      </c>
      <c r="DO19">
        <v>85.923000000000002</v>
      </c>
      <c r="DP19">
        <v>7.798</v>
      </c>
      <c r="DQ19">
        <v>49.273000000000003</v>
      </c>
      <c r="DR19">
        <v>37.045000000000002</v>
      </c>
      <c r="DS19">
        <v>74.701999999999998</v>
      </c>
      <c r="DT19">
        <v>5670.6819999999998</v>
      </c>
      <c r="DU19">
        <v>14.951000000000001</v>
      </c>
      <c r="DV19">
        <v>53.591000000000001</v>
      </c>
      <c r="DW19">
        <v>7.077</v>
      </c>
      <c r="DX19">
        <v>66.772999999999996</v>
      </c>
      <c r="DY19">
        <v>5.68</v>
      </c>
      <c r="DZ19">
        <v>0.55500000000000005</v>
      </c>
      <c r="EA19">
        <v>0.51800000000000002</v>
      </c>
      <c r="EB19">
        <v>132.727</v>
      </c>
      <c r="EC19">
        <v>245.727</v>
      </c>
      <c r="ED19">
        <v>378.45499999999998</v>
      </c>
      <c r="EE19">
        <v>35.070999999999998</v>
      </c>
      <c r="EF19">
        <v>65.682000000000002</v>
      </c>
      <c r="EG19">
        <v>91</v>
      </c>
      <c r="EH19">
        <v>15.045</v>
      </c>
      <c r="EI19">
        <v>32.317999999999998</v>
      </c>
      <c r="EJ19">
        <v>58.726999999999997</v>
      </c>
      <c r="EK19">
        <v>87.090999999999994</v>
      </c>
      <c r="EL19">
        <v>61.454999999999998</v>
      </c>
      <c r="EM19">
        <v>8.6820000000000004</v>
      </c>
      <c r="EN19">
        <v>23.908999999999999</v>
      </c>
      <c r="EO19">
        <v>130.136</v>
      </c>
      <c r="EP19">
        <v>10.909000000000001</v>
      </c>
      <c r="EQ19">
        <v>24</v>
      </c>
      <c r="ER19">
        <v>34.908999999999999</v>
      </c>
      <c r="ES19">
        <v>35.954999999999998</v>
      </c>
      <c r="ET19">
        <v>79.14</v>
      </c>
      <c r="EU19">
        <v>101.773</v>
      </c>
      <c r="EV19">
        <v>11.5</v>
      </c>
      <c r="EW19">
        <v>11.727</v>
      </c>
      <c r="EX19">
        <v>23.800999999999998</v>
      </c>
      <c r="EY19">
        <v>14.409000000000001</v>
      </c>
      <c r="EZ19">
        <v>7.5910000000000002</v>
      </c>
      <c r="FA19">
        <v>12.455</v>
      </c>
      <c r="FB19">
        <v>10.727</v>
      </c>
      <c r="FC19">
        <v>1.7270000000000001</v>
      </c>
      <c r="FD19">
        <v>25.818000000000001</v>
      </c>
      <c r="FE19">
        <v>9</v>
      </c>
      <c r="FF19">
        <v>48.238999999999997</v>
      </c>
      <c r="FG19">
        <v>25.277000000000001</v>
      </c>
      <c r="FH19">
        <v>47.048000000000002</v>
      </c>
      <c r="FI19">
        <v>52.399000000000001</v>
      </c>
      <c r="FJ19">
        <v>22.818000000000001</v>
      </c>
      <c r="FK19">
        <v>84.736999999999995</v>
      </c>
      <c r="FL19">
        <v>-1.01</v>
      </c>
      <c r="FM19">
        <v>3.2759999999999998</v>
      </c>
      <c r="FN19">
        <v>-3.9E-2</v>
      </c>
      <c r="FO19">
        <v>3.5830000000000002</v>
      </c>
      <c r="FP19">
        <v>-1.7999999999999999E-2</v>
      </c>
      <c r="FQ19">
        <v>2.9489999999999998</v>
      </c>
      <c r="FR19">
        <v>-6.2E-2</v>
      </c>
      <c r="FS19">
        <v>3.7269999999999999</v>
      </c>
      <c r="FT19">
        <v>30.408999999999999</v>
      </c>
      <c r="FU19">
        <v>51.317999999999998</v>
      </c>
      <c r="FV19">
        <v>32.273000000000003</v>
      </c>
      <c r="FW19">
        <v>43.317999999999998</v>
      </c>
      <c r="FX19">
        <v>9.8640000000000008</v>
      </c>
      <c r="FY19">
        <v>21.079000000000001</v>
      </c>
      <c r="FZ19">
        <v>21.707000000000001</v>
      </c>
      <c r="GA19">
        <v>8.9130000000000003</v>
      </c>
      <c r="GB19">
        <v>30.827000000000002</v>
      </c>
      <c r="GC19">
        <v>12.670999999999999</v>
      </c>
      <c r="GD19">
        <v>54.182000000000002</v>
      </c>
      <c r="GE19">
        <v>9</v>
      </c>
      <c r="GF19">
        <v>258.31799999999998</v>
      </c>
      <c r="GG19">
        <v>114.227</v>
      </c>
      <c r="GH19">
        <v>33.817999999999998</v>
      </c>
      <c r="GI19">
        <v>26.545000000000002</v>
      </c>
      <c r="GJ19">
        <v>31.550999999999998</v>
      </c>
      <c r="GK19">
        <v>9.1820000000000004</v>
      </c>
      <c r="GL19">
        <v>34.588999999999999</v>
      </c>
      <c r="GM19">
        <v>1.2729999999999999</v>
      </c>
      <c r="GN19">
        <v>9.4090000000000007</v>
      </c>
      <c r="GO19">
        <v>79.709999999999994</v>
      </c>
      <c r="GP19">
        <v>5.3639999999999999</v>
      </c>
      <c r="GQ19">
        <v>50.863999999999997</v>
      </c>
      <c r="GR19">
        <v>72.5</v>
      </c>
      <c r="GS19">
        <v>-10.045</v>
      </c>
      <c r="GT19">
        <v>-87.727000000000004</v>
      </c>
      <c r="GU19">
        <v>-44.273000000000003</v>
      </c>
      <c r="GV19">
        <v>-1.7270000000000001</v>
      </c>
      <c r="GW19">
        <v>1.8180000000000001</v>
      </c>
      <c r="GX19">
        <v>-27.227</v>
      </c>
      <c r="GY19">
        <v>-25.408999999999999</v>
      </c>
      <c r="GZ19">
        <v>0.318</v>
      </c>
      <c r="HA19">
        <v>-170.18199999999999</v>
      </c>
      <c r="HB19">
        <v>-0.63600000000000001</v>
      </c>
      <c r="HC19">
        <v>-1.1819999999999999</v>
      </c>
      <c r="HD19">
        <v>-0.28499999999999998</v>
      </c>
      <c r="HE19">
        <v>-0.70099999999999996</v>
      </c>
      <c r="HF19">
        <v>-9.0999999999999998E-2</v>
      </c>
      <c r="HG19">
        <v>-25.954999999999998</v>
      </c>
      <c r="HH19">
        <v>-26.045000000000002</v>
      </c>
      <c r="HI19">
        <v>1.1359999999999999</v>
      </c>
      <c r="HJ19">
        <v>-14.409000000000001</v>
      </c>
      <c r="HK19">
        <v>-1.9550000000000001</v>
      </c>
      <c r="HL19">
        <v>-5.4550000000000001</v>
      </c>
      <c r="HM19">
        <v>-9</v>
      </c>
      <c r="HN19">
        <v>-1.6359999999999999</v>
      </c>
      <c r="HO19">
        <v>-6.8179999999999996</v>
      </c>
      <c r="HP19">
        <v>4.6360000000000001</v>
      </c>
      <c r="HQ19">
        <v>-1.7729999999999999</v>
      </c>
      <c r="HR19">
        <v>-26.273</v>
      </c>
      <c r="HS19">
        <v>2.5910000000000002</v>
      </c>
      <c r="HT19">
        <v>-1.2270000000000001</v>
      </c>
      <c r="HU19">
        <v>1.3640000000000001</v>
      </c>
      <c r="HV19">
        <v>4.3639999999999999</v>
      </c>
      <c r="HW19">
        <v>5.6360000000000001</v>
      </c>
      <c r="HX19">
        <v>2.4550000000000001</v>
      </c>
      <c r="HY19">
        <v>9.0999999999999998E-2</v>
      </c>
      <c r="HZ19">
        <v>3.3639999999999999</v>
      </c>
      <c r="IA19">
        <v>4.4999999999999998E-2</v>
      </c>
      <c r="IB19">
        <v>-0.77300000000000002</v>
      </c>
      <c r="IC19">
        <v>-1.1819999999999999</v>
      </c>
      <c r="ID19">
        <v>-2.5910000000000002</v>
      </c>
      <c r="IE19">
        <v>-1.0449999999999999</v>
      </c>
      <c r="IF19">
        <v>-1.7270000000000001</v>
      </c>
      <c r="IG19">
        <v>-11.513999999999999</v>
      </c>
      <c r="IH19">
        <v>5.5140000000000002</v>
      </c>
      <c r="II19">
        <v>-0.124</v>
      </c>
      <c r="IJ19">
        <v>-4.4999999999999998E-2</v>
      </c>
      <c r="IK19">
        <v>1.1819999999999999</v>
      </c>
      <c r="IL19">
        <v>-6.9550000000000001</v>
      </c>
      <c r="IM19">
        <v>-4.7729999999999997</v>
      </c>
      <c r="IN19">
        <v>-4.4089999999999998</v>
      </c>
      <c r="IO19">
        <v>3.3639999999999999</v>
      </c>
      <c r="IP19">
        <v>-5.5449999999999999</v>
      </c>
      <c r="IQ19">
        <v>-4.4999999999999998E-2</v>
      </c>
      <c r="IR19">
        <v>26.135999999999999</v>
      </c>
      <c r="IS19">
        <v>17.454999999999998</v>
      </c>
      <c r="IT19">
        <v>-0.27300000000000002</v>
      </c>
      <c r="IU19">
        <v>13.818</v>
      </c>
      <c r="IV19">
        <v>6</v>
      </c>
      <c r="IW19">
        <v>3.4089999999999998</v>
      </c>
      <c r="IX19">
        <v>-0.95499999999999996</v>
      </c>
      <c r="IY19">
        <v>-0.90900000000000003</v>
      </c>
      <c r="IZ19">
        <v>-2.2730000000000001</v>
      </c>
    </row>
    <row r="20" spans="1:260" x14ac:dyDescent="0.2">
      <c r="A20" t="s">
        <v>296</v>
      </c>
      <c r="B20" t="s">
        <v>297</v>
      </c>
      <c r="C20">
        <v>207</v>
      </c>
      <c r="D20">
        <v>37.444000000000003</v>
      </c>
      <c r="E20">
        <v>25.434999999999999</v>
      </c>
      <c r="F20">
        <v>93.81</v>
      </c>
      <c r="G20">
        <v>201.078</v>
      </c>
      <c r="H20">
        <v>1649.954</v>
      </c>
      <c r="I20">
        <v>1535.645</v>
      </c>
      <c r="J20">
        <v>15</v>
      </c>
      <c r="K20">
        <v>50</v>
      </c>
      <c r="L20">
        <v>217.86</v>
      </c>
      <c r="M20">
        <v>147.40100000000001</v>
      </c>
      <c r="N20">
        <v>365.26100000000002</v>
      </c>
      <c r="O20">
        <v>73.188000000000002</v>
      </c>
      <c r="P20">
        <v>66.691999999999993</v>
      </c>
      <c r="Q20">
        <v>82.79</v>
      </c>
      <c r="R20">
        <v>59.645000000000003</v>
      </c>
      <c r="S20">
        <v>6.3650000000000002</v>
      </c>
      <c r="T20">
        <v>51.488</v>
      </c>
      <c r="U20">
        <v>39.180999999999997</v>
      </c>
      <c r="V20">
        <v>76.097999999999999</v>
      </c>
      <c r="W20">
        <v>5707.5370000000003</v>
      </c>
      <c r="X20">
        <v>15.628</v>
      </c>
      <c r="Y20">
        <v>57.113999999999997</v>
      </c>
      <c r="Z20">
        <v>6.3949999999999996</v>
      </c>
      <c r="AA20">
        <v>68.745999999999995</v>
      </c>
      <c r="AB20">
        <v>5.3129999999999997</v>
      </c>
      <c r="AC20">
        <v>-0.35499999999999998</v>
      </c>
      <c r="AD20">
        <v>0.23699999999999999</v>
      </c>
      <c r="AE20">
        <v>135.983</v>
      </c>
      <c r="AF20">
        <v>223.85300000000001</v>
      </c>
      <c r="AG20">
        <v>359.83600000000001</v>
      </c>
      <c r="AH20">
        <v>37.79</v>
      </c>
      <c r="AI20">
        <v>68.873999999999995</v>
      </c>
      <c r="AJ20">
        <v>90.63</v>
      </c>
      <c r="AK20">
        <v>15.343</v>
      </c>
      <c r="AL20">
        <v>32.704999999999998</v>
      </c>
      <c r="AM20">
        <v>57.93</v>
      </c>
      <c r="AN20">
        <v>88.691000000000003</v>
      </c>
      <c r="AO20">
        <v>61.725000000000001</v>
      </c>
      <c r="AP20">
        <v>9.7460000000000004</v>
      </c>
      <c r="AQ20">
        <v>23.645</v>
      </c>
      <c r="AR20">
        <v>118.693</v>
      </c>
      <c r="AS20">
        <v>11.867000000000001</v>
      </c>
      <c r="AT20">
        <v>23.707999999999998</v>
      </c>
      <c r="AU20">
        <v>35.575000000000003</v>
      </c>
      <c r="AV20">
        <v>38.343000000000004</v>
      </c>
      <c r="AW20">
        <v>77.094999999999999</v>
      </c>
      <c r="AX20">
        <v>94.588999999999999</v>
      </c>
      <c r="AY20">
        <v>11.505000000000001</v>
      </c>
      <c r="AZ20">
        <v>11.468999999999999</v>
      </c>
      <c r="BA20">
        <v>22.274000000000001</v>
      </c>
      <c r="BB20">
        <v>15.79</v>
      </c>
      <c r="BC20">
        <v>7.85</v>
      </c>
      <c r="BD20">
        <v>27.832999999999998</v>
      </c>
      <c r="BE20">
        <v>7.1859999999999999</v>
      </c>
      <c r="BF20">
        <v>11.541</v>
      </c>
      <c r="BG20">
        <v>10.497999999999999</v>
      </c>
      <c r="BH20">
        <v>2.0169999999999999</v>
      </c>
      <c r="BI20">
        <v>24.343</v>
      </c>
      <c r="BJ20">
        <v>8.0340000000000007</v>
      </c>
      <c r="BK20">
        <v>47.41</v>
      </c>
      <c r="BL20">
        <v>22.414999999999999</v>
      </c>
      <c r="BM20">
        <v>42.804000000000002</v>
      </c>
      <c r="BN20">
        <v>47.279000000000003</v>
      </c>
      <c r="BO20">
        <v>21.815999999999999</v>
      </c>
      <c r="BP20">
        <v>17.292000000000002</v>
      </c>
      <c r="BQ20">
        <v>26.442</v>
      </c>
      <c r="BR20">
        <v>78.808999999999997</v>
      </c>
      <c r="BS20">
        <v>-1.081</v>
      </c>
      <c r="BT20">
        <v>3.2360000000000002</v>
      </c>
      <c r="BU20">
        <v>-4.3999999999999997E-2</v>
      </c>
      <c r="BV20">
        <v>3.5070000000000001</v>
      </c>
      <c r="BW20">
        <v>-0.03</v>
      </c>
      <c r="BX20">
        <v>2.9180000000000001</v>
      </c>
      <c r="BY20">
        <v>-6.2E-2</v>
      </c>
      <c r="BZ20">
        <v>3.21</v>
      </c>
      <c r="CA20">
        <v>29.302</v>
      </c>
      <c r="CB20">
        <v>47.234000000000002</v>
      </c>
      <c r="CC20">
        <v>29.835999999999999</v>
      </c>
      <c r="CD20">
        <v>39.488</v>
      </c>
      <c r="CE20">
        <v>10.423</v>
      </c>
      <c r="CF20">
        <v>19.382000000000001</v>
      </c>
      <c r="CG20">
        <v>21.478999999999999</v>
      </c>
      <c r="CH20">
        <v>8.6549999999999994</v>
      </c>
      <c r="CI20">
        <v>29.681999999999999</v>
      </c>
      <c r="CJ20">
        <v>11.609</v>
      </c>
      <c r="CK20">
        <v>17.3</v>
      </c>
      <c r="CL20">
        <v>26.431000000000001</v>
      </c>
      <c r="CM20">
        <v>57.381999999999998</v>
      </c>
      <c r="CN20">
        <v>10.051</v>
      </c>
      <c r="CO20">
        <v>288.91500000000002</v>
      </c>
      <c r="CP20">
        <v>135</v>
      </c>
      <c r="CQ20">
        <v>32.957000000000001</v>
      </c>
      <c r="CR20">
        <v>85.373999999999995</v>
      </c>
      <c r="CS20">
        <v>34.374000000000002</v>
      </c>
      <c r="CT20">
        <v>40.262999999999998</v>
      </c>
      <c r="CU20">
        <v>10.64</v>
      </c>
      <c r="CV20">
        <v>30.954000000000001</v>
      </c>
      <c r="CW20">
        <v>2.5339999999999998</v>
      </c>
      <c r="CX20">
        <v>19.099</v>
      </c>
      <c r="CY20">
        <v>19.103999999999999</v>
      </c>
      <c r="CZ20">
        <v>-5.0000000000000001E-3</v>
      </c>
      <c r="DA20">
        <v>10.316000000000001</v>
      </c>
      <c r="DB20">
        <v>82.790999999999997</v>
      </c>
      <c r="DC20">
        <v>5.3209999999999997</v>
      </c>
      <c r="DD20">
        <v>48.959000000000003</v>
      </c>
      <c r="DE20">
        <v>71.975999999999999</v>
      </c>
      <c r="DF20">
        <v>201.078</v>
      </c>
      <c r="DG20">
        <v>1649.954</v>
      </c>
      <c r="DH20">
        <v>1535.645</v>
      </c>
      <c r="DI20">
        <v>15</v>
      </c>
      <c r="DJ20">
        <v>217.86</v>
      </c>
      <c r="DK20">
        <v>147.40100000000001</v>
      </c>
      <c r="DL20">
        <v>365.26100000000002</v>
      </c>
      <c r="DM20">
        <v>73.188000000000002</v>
      </c>
      <c r="DN20">
        <v>66.691999999999993</v>
      </c>
      <c r="DO20">
        <v>82.79</v>
      </c>
      <c r="DP20">
        <v>6.3650000000000002</v>
      </c>
      <c r="DQ20">
        <v>51.488</v>
      </c>
      <c r="DR20">
        <v>39.180999999999997</v>
      </c>
      <c r="DS20">
        <v>76.097999999999999</v>
      </c>
      <c r="DT20">
        <v>5707.5370000000003</v>
      </c>
      <c r="DU20">
        <v>15.628</v>
      </c>
      <c r="DV20">
        <v>57.113999999999997</v>
      </c>
      <c r="DW20">
        <v>6.3949999999999996</v>
      </c>
      <c r="DX20">
        <v>68.745999999999995</v>
      </c>
      <c r="DY20">
        <v>5.3129999999999997</v>
      </c>
      <c r="DZ20">
        <v>-0.35499999999999998</v>
      </c>
      <c r="EA20">
        <v>0.23699999999999999</v>
      </c>
      <c r="EB20">
        <v>135.983</v>
      </c>
      <c r="EC20">
        <v>223.85300000000001</v>
      </c>
      <c r="ED20">
        <v>359.83600000000001</v>
      </c>
      <c r="EE20">
        <v>37.79</v>
      </c>
      <c r="EF20">
        <v>68.873999999999995</v>
      </c>
      <c r="EG20">
        <v>90.63</v>
      </c>
      <c r="EH20">
        <v>15.343</v>
      </c>
      <c r="EI20">
        <v>32.704999999999998</v>
      </c>
      <c r="EJ20">
        <v>57.93</v>
      </c>
      <c r="EK20">
        <v>88.691000000000003</v>
      </c>
      <c r="EL20">
        <v>61.725000000000001</v>
      </c>
      <c r="EM20">
        <v>9.7460000000000004</v>
      </c>
      <c r="EN20">
        <v>23.645</v>
      </c>
      <c r="EO20">
        <v>118.693</v>
      </c>
      <c r="EP20">
        <v>11.867000000000001</v>
      </c>
      <c r="EQ20">
        <v>23.707999999999998</v>
      </c>
      <c r="ER20">
        <v>35.575000000000003</v>
      </c>
      <c r="ES20">
        <v>38.343000000000004</v>
      </c>
      <c r="ET20">
        <v>77.094999999999999</v>
      </c>
      <c r="EU20">
        <v>94.588999999999999</v>
      </c>
      <c r="EV20">
        <v>11.505000000000001</v>
      </c>
      <c r="EW20">
        <v>11.468999999999999</v>
      </c>
      <c r="EX20">
        <v>22.274000000000001</v>
      </c>
      <c r="EY20">
        <v>15.79</v>
      </c>
      <c r="EZ20">
        <v>7.85</v>
      </c>
      <c r="FA20">
        <v>11.541</v>
      </c>
      <c r="FB20">
        <v>10.497999999999999</v>
      </c>
      <c r="FC20">
        <v>2.0169999999999999</v>
      </c>
      <c r="FD20">
        <v>24.343</v>
      </c>
      <c r="FE20">
        <v>8.0340000000000007</v>
      </c>
      <c r="FF20">
        <v>47.41</v>
      </c>
      <c r="FG20">
        <v>22.414999999999999</v>
      </c>
      <c r="FH20">
        <v>42.804000000000002</v>
      </c>
      <c r="FI20">
        <v>47.279000000000003</v>
      </c>
      <c r="FJ20">
        <v>21.815999999999999</v>
      </c>
      <c r="FK20">
        <v>78.808999999999997</v>
      </c>
      <c r="FL20">
        <v>-1.081</v>
      </c>
      <c r="FM20">
        <v>3.2360000000000002</v>
      </c>
      <c r="FN20">
        <v>-4.3999999999999997E-2</v>
      </c>
      <c r="FO20">
        <v>3.5070000000000001</v>
      </c>
      <c r="FP20">
        <v>-0.03</v>
      </c>
      <c r="FQ20">
        <v>2.9180000000000001</v>
      </c>
      <c r="FR20">
        <v>-6.2E-2</v>
      </c>
      <c r="FS20">
        <v>3.21</v>
      </c>
      <c r="FT20">
        <v>29.302</v>
      </c>
      <c r="FU20">
        <v>47.234000000000002</v>
      </c>
      <c r="FV20">
        <v>29.835999999999999</v>
      </c>
      <c r="FW20">
        <v>39.488</v>
      </c>
      <c r="FX20">
        <v>10.423</v>
      </c>
      <c r="FY20">
        <v>19.382000000000001</v>
      </c>
      <c r="FZ20">
        <v>21.478999999999999</v>
      </c>
      <c r="GA20">
        <v>8.6549999999999994</v>
      </c>
      <c r="GB20">
        <v>29.681999999999999</v>
      </c>
      <c r="GC20">
        <v>11.609</v>
      </c>
      <c r="GD20">
        <v>57.381999999999998</v>
      </c>
      <c r="GE20">
        <v>10.051</v>
      </c>
      <c r="GF20">
        <v>288.91500000000002</v>
      </c>
      <c r="GG20">
        <v>135</v>
      </c>
      <c r="GH20">
        <v>32.957000000000001</v>
      </c>
      <c r="GI20">
        <v>34.374000000000002</v>
      </c>
      <c r="GJ20">
        <v>40.262999999999998</v>
      </c>
      <c r="GK20">
        <v>10.64</v>
      </c>
      <c r="GL20">
        <v>30.954000000000001</v>
      </c>
      <c r="GM20">
        <v>2.5339999999999998</v>
      </c>
      <c r="GN20">
        <v>10.316000000000001</v>
      </c>
      <c r="GO20">
        <v>82.790999999999997</v>
      </c>
      <c r="GP20">
        <v>5.3209999999999997</v>
      </c>
      <c r="GQ20">
        <v>48.959000000000003</v>
      </c>
      <c r="GR20">
        <v>71.975999999999999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3EF0E-C53F-6F4B-9765-83B274BEB4A1}">
  <dimension ref="A1:IZ20"/>
  <sheetViews>
    <sheetView workbookViewId="0">
      <selection activeCell="G28" sqref="G28"/>
    </sheetView>
  </sheetViews>
  <sheetFormatPr baseColWidth="10" defaultRowHeight="16" x14ac:dyDescent="0.2"/>
  <sheetData>
    <row r="1" spans="1:260" x14ac:dyDescent="0.2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  <c r="AQ1" t="s">
        <v>60</v>
      </c>
      <c r="AR1" t="s">
        <v>61</v>
      </c>
      <c r="AS1" t="s">
        <v>62</v>
      </c>
      <c r="AT1" t="s">
        <v>63</v>
      </c>
      <c r="AU1" t="s">
        <v>64</v>
      </c>
      <c r="AV1" t="s">
        <v>65</v>
      </c>
      <c r="AW1" t="s">
        <v>66</v>
      </c>
      <c r="AX1" t="s">
        <v>67</v>
      </c>
      <c r="AY1" t="s">
        <v>68</v>
      </c>
      <c r="AZ1" t="s">
        <v>69</v>
      </c>
      <c r="BA1" t="s">
        <v>70</v>
      </c>
      <c r="BB1" t="s">
        <v>71</v>
      </c>
      <c r="BC1" t="s">
        <v>72</v>
      </c>
      <c r="BD1" t="s">
        <v>73</v>
      </c>
      <c r="BE1" t="s">
        <v>74</v>
      </c>
      <c r="BF1" t="s">
        <v>75</v>
      </c>
      <c r="BG1" t="s">
        <v>76</v>
      </c>
      <c r="BH1" t="s">
        <v>77</v>
      </c>
      <c r="BI1" t="s">
        <v>78</v>
      </c>
      <c r="BJ1" t="s">
        <v>79</v>
      </c>
      <c r="BK1" t="s">
        <v>80</v>
      </c>
      <c r="BL1" t="s">
        <v>81</v>
      </c>
      <c r="BM1" t="s">
        <v>82</v>
      </c>
      <c r="BN1" t="s">
        <v>83</v>
      </c>
      <c r="BO1" t="s">
        <v>84</v>
      </c>
      <c r="BP1" t="s">
        <v>85</v>
      </c>
      <c r="BQ1" t="s">
        <v>86</v>
      </c>
      <c r="BR1" t="s">
        <v>87</v>
      </c>
      <c r="BS1" t="s">
        <v>88</v>
      </c>
      <c r="BT1" t="s">
        <v>89</v>
      </c>
      <c r="BU1" t="s">
        <v>90</v>
      </c>
      <c r="BV1" t="s">
        <v>91</v>
      </c>
      <c r="BW1" t="s">
        <v>92</v>
      </c>
      <c r="BX1" t="s">
        <v>93</v>
      </c>
      <c r="BY1" t="s">
        <v>94</v>
      </c>
      <c r="BZ1" t="s">
        <v>95</v>
      </c>
      <c r="CA1" t="s">
        <v>96</v>
      </c>
      <c r="CB1" t="s">
        <v>97</v>
      </c>
      <c r="CC1" t="s">
        <v>98</v>
      </c>
      <c r="CD1" t="s">
        <v>99</v>
      </c>
      <c r="CE1" t="s">
        <v>100</v>
      </c>
      <c r="CF1" t="s">
        <v>101</v>
      </c>
      <c r="CG1" t="s">
        <v>102</v>
      </c>
      <c r="CH1" t="s">
        <v>103</v>
      </c>
      <c r="CI1" t="s">
        <v>104</v>
      </c>
      <c r="CJ1" t="s">
        <v>105</v>
      </c>
      <c r="CK1" t="s">
        <v>106</v>
      </c>
      <c r="CL1" t="s">
        <v>107</v>
      </c>
      <c r="CM1" t="s">
        <v>108</v>
      </c>
      <c r="CN1" t="s">
        <v>109</v>
      </c>
      <c r="CO1" t="s">
        <v>110</v>
      </c>
      <c r="CP1" t="s">
        <v>111</v>
      </c>
      <c r="CQ1" t="s">
        <v>112</v>
      </c>
      <c r="CR1" t="s">
        <v>113</v>
      </c>
      <c r="CS1" t="s">
        <v>114</v>
      </c>
      <c r="CT1" t="s">
        <v>115</v>
      </c>
      <c r="CU1" t="s">
        <v>116</v>
      </c>
      <c r="CV1" t="s">
        <v>117</v>
      </c>
      <c r="CW1" t="s">
        <v>118</v>
      </c>
      <c r="CX1" t="s">
        <v>119</v>
      </c>
      <c r="CY1" t="s">
        <v>120</v>
      </c>
      <c r="CZ1" t="s">
        <v>121</v>
      </c>
      <c r="DA1" t="s">
        <v>122</v>
      </c>
      <c r="DB1" t="s">
        <v>123</v>
      </c>
      <c r="DC1" t="s">
        <v>124</v>
      </c>
      <c r="DD1" t="s">
        <v>125</v>
      </c>
      <c r="DE1" t="s">
        <v>126</v>
      </c>
      <c r="DF1" t="s">
        <v>127</v>
      </c>
      <c r="DG1" t="s">
        <v>128</v>
      </c>
      <c r="DH1" t="s">
        <v>129</v>
      </c>
      <c r="DI1" t="s">
        <v>130</v>
      </c>
      <c r="DJ1" t="s">
        <v>131</v>
      </c>
      <c r="DK1" t="s">
        <v>132</v>
      </c>
      <c r="DL1" t="s">
        <v>133</v>
      </c>
      <c r="DM1" t="s">
        <v>134</v>
      </c>
      <c r="DN1" t="s">
        <v>135</v>
      </c>
      <c r="DO1" t="s">
        <v>136</v>
      </c>
      <c r="DP1" t="s">
        <v>137</v>
      </c>
      <c r="DQ1" t="s">
        <v>138</v>
      </c>
      <c r="DR1" t="s">
        <v>139</v>
      </c>
      <c r="DS1" t="s">
        <v>140</v>
      </c>
      <c r="DT1" t="s">
        <v>141</v>
      </c>
      <c r="DU1" t="s">
        <v>142</v>
      </c>
      <c r="DV1" t="s">
        <v>143</v>
      </c>
      <c r="DW1" t="s">
        <v>144</v>
      </c>
      <c r="DX1" t="s">
        <v>145</v>
      </c>
      <c r="DY1" t="s">
        <v>146</v>
      </c>
      <c r="DZ1" t="s">
        <v>147</v>
      </c>
      <c r="EA1" t="s">
        <v>148</v>
      </c>
      <c r="EB1" t="s">
        <v>149</v>
      </c>
      <c r="EC1" t="s">
        <v>150</v>
      </c>
      <c r="ED1" t="s">
        <v>151</v>
      </c>
      <c r="EE1" t="s">
        <v>152</v>
      </c>
      <c r="EF1" t="s">
        <v>153</v>
      </c>
      <c r="EG1" t="s">
        <v>154</v>
      </c>
      <c r="EH1" t="s">
        <v>155</v>
      </c>
      <c r="EI1" t="s">
        <v>156</v>
      </c>
      <c r="EJ1" t="s">
        <v>157</v>
      </c>
      <c r="EK1" t="s">
        <v>158</v>
      </c>
      <c r="EL1" t="s">
        <v>159</v>
      </c>
      <c r="EM1" t="s">
        <v>160</v>
      </c>
      <c r="EN1" t="s">
        <v>161</v>
      </c>
      <c r="EO1" t="s">
        <v>162</v>
      </c>
      <c r="EP1" t="s">
        <v>163</v>
      </c>
      <c r="EQ1" t="s">
        <v>164</v>
      </c>
      <c r="ER1" t="s">
        <v>165</v>
      </c>
      <c r="ES1" t="s">
        <v>166</v>
      </c>
      <c r="ET1" t="s">
        <v>167</v>
      </c>
      <c r="EU1" t="s">
        <v>168</v>
      </c>
      <c r="EV1" t="s">
        <v>169</v>
      </c>
      <c r="EW1" t="s">
        <v>170</v>
      </c>
      <c r="EX1" t="s">
        <v>171</v>
      </c>
      <c r="EY1" t="s">
        <v>172</v>
      </c>
      <c r="EZ1" t="s">
        <v>173</v>
      </c>
      <c r="FA1" t="s">
        <v>174</v>
      </c>
      <c r="FB1" t="s">
        <v>175</v>
      </c>
      <c r="FC1" t="s">
        <v>176</v>
      </c>
      <c r="FD1" t="s">
        <v>177</v>
      </c>
      <c r="FE1" t="s">
        <v>178</v>
      </c>
      <c r="FF1" t="s">
        <v>179</v>
      </c>
      <c r="FG1" t="s">
        <v>180</v>
      </c>
      <c r="FH1" t="s">
        <v>181</v>
      </c>
      <c r="FI1" t="s">
        <v>182</v>
      </c>
      <c r="FJ1" t="s">
        <v>183</v>
      </c>
      <c r="FK1" t="s">
        <v>184</v>
      </c>
      <c r="FL1" t="s">
        <v>185</v>
      </c>
      <c r="FM1" t="s">
        <v>186</v>
      </c>
      <c r="FN1" t="s">
        <v>187</v>
      </c>
      <c r="FO1" t="s">
        <v>188</v>
      </c>
      <c r="FP1" t="s">
        <v>189</v>
      </c>
      <c r="FQ1" t="s">
        <v>190</v>
      </c>
      <c r="FR1" t="s">
        <v>191</v>
      </c>
      <c r="FS1" t="s">
        <v>192</v>
      </c>
      <c r="FT1" t="s">
        <v>193</v>
      </c>
      <c r="FU1" t="s">
        <v>194</v>
      </c>
      <c r="FV1" t="s">
        <v>195</v>
      </c>
      <c r="FW1" t="s">
        <v>196</v>
      </c>
      <c r="FX1" t="s">
        <v>197</v>
      </c>
      <c r="FY1" t="s">
        <v>198</v>
      </c>
      <c r="FZ1" t="s">
        <v>199</v>
      </c>
      <c r="GA1" t="s">
        <v>200</v>
      </c>
      <c r="GB1" t="s">
        <v>201</v>
      </c>
      <c r="GC1" t="s">
        <v>202</v>
      </c>
      <c r="GD1" t="s">
        <v>203</v>
      </c>
      <c r="GE1" t="s">
        <v>204</v>
      </c>
      <c r="GF1" t="s">
        <v>205</v>
      </c>
      <c r="GG1" t="s">
        <v>206</v>
      </c>
      <c r="GH1" t="s">
        <v>207</v>
      </c>
      <c r="GI1" t="s">
        <v>208</v>
      </c>
      <c r="GJ1" t="s">
        <v>209</v>
      </c>
      <c r="GK1" t="s">
        <v>210</v>
      </c>
      <c r="GL1" t="s">
        <v>211</v>
      </c>
      <c r="GM1" t="s">
        <v>212</v>
      </c>
      <c r="GN1" t="s">
        <v>213</v>
      </c>
      <c r="GO1" t="s">
        <v>214</v>
      </c>
      <c r="GP1" t="s">
        <v>215</v>
      </c>
      <c r="GQ1" t="s">
        <v>216</v>
      </c>
      <c r="GR1" t="s">
        <v>217</v>
      </c>
      <c r="GS1" t="s">
        <v>218</v>
      </c>
      <c r="GT1" t="s">
        <v>219</v>
      </c>
      <c r="GU1" t="s">
        <v>220</v>
      </c>
      <c r="GV1" t="s">
        <v>221</v>
      </c>
      <c r="GW1" t="s">
        <v>222</v>
      </c>
      <c r="GX1" t="s">
        <v>223</v>
      </c>
      <c r="GY1" t="s">
        <v>224</v>
      </c>
      <c r="GZ1" t="s">
        <v>225</v>
      </c>
      <c r="HA1" t="s">
        <v>226</v>
      </c>
      <c r="HB1" t="s">
        <v>227</v>
      </c>
      <c r="HC1" t="s">
        <v>228</v>
      </c>
      <c r="HD1" t="s">
        <v>229</v>
      </c>
      <c r="HE1" t="s">
        <v>230</v>
      </c>
      <c r="HF1" t="s">
        <v>231</v>
      </c>
      <c r="HG1" t="s">
        <v>232</v>
      </c>
      <c r="HH1" t="s">
        <v>233</v>
      </c>
      <c r="HI1" t="s">
        <v>234</v>
      </c>
      <c r="HJ1" t="s">
        <v>235</v>
      </c>
      <c r="HK1" t="s">
        <v>236</v>
      </c>
      <c r="HL1" t="s">
        <v>237</v>
      </c>
      <c r="HM1" t="s">
        <v>238</v>
      </c>
      <c r="HN1" t="s">
        <v>239</v>
      </c>
      <c r="HO1" t="s">
        <v>240</v>
      </c>
      <c r="HP1" t="s">
        <v>241</v>
      </c>
      <c r="HQ1" t="s">
        <v>242</v>
      </c>
      <c r="HR1" t="s">
        <v>243</v>
      </c>
      <c r="HS1" t="s">
        <v>244</v>
      </c>
      <c r="HT1" t="s">
        <v>245</v>
      </c>
      <c r="HU1" t="s">
        <v>246</v>
      </c>
      <c r="HV1" t="s">
        <v>247</v>
      </c>
      <c r="HW1" t="s">
        <v>248</v>
      </c>
      <c r="HX1" t="s">
        <v>249</v>
      </c>
      <c r="HY1" t="s">
        <v>250</v>
      </c>
      <c r="HZ1" t="s">
        <v>251</v>
      </c>
      <c r="IA1" t="s">
        <v>252</v>
      </c>
      <c r="IB1" t="s">
        <v>253</v>
      </c>
      <c r="IC1" t="s">
        <v>254</v>
      </c>
      <c r="ID1" t="s">
        <v>255</v>
      </c>
      <c r="IE1" t="s">
        <v>256</v>
      </c>
      <c r="IF1" t="s">
        <v>257</v>
      </c>
      <c r="IG1" t="s">
        <v>258</v>
      </c>
      <c r="IH1" t="s">
        <v>259</v>
      </c>
      <c r="II1" t="s">
        <v>260</v>
      </c>
      <c r="IJ1" t="s">
        <v>261</v>
      </c>
      <c r="IK1" t="s">
        <v>262</v>
      </c>
      <c r="IL1" t="s">
        <v>263</v>
      </c>
      <c r="IM1" t="s">
        <v>264</v>
      </c>
      <c r="IN1" t="s">
        <v>265</v>
      </c>
      <c r="IO1" t="s">
        <v>266</v>
      </c>
      <c r="IP1" t="s">
        <v>267</v>
      </c>
      <c r="IQ1" t="s">
        <v>268</v>
      </c>
      <c r="IR1" t="s">
        <v>269</v>
      </c>
      <c r="IS1" t="s">
        <v>270</v>
      </c>
      <c r="IT1" t="s">
        <v>271</v>
      </c>
      <c r="IU1" t="s">
        <v>272</v>
      </c>
      <c r="IV1" t="s">
        <v>273</v>
      </c>
      <c r="IW1" t="s">
        <v>274</v>
      </c>
      <c r="IX1" t="s">
        <v>275</v>
      </c>
      <c r="IY1" t="s">
        <v>276</v>
      </c>
      <c r="IZ1" t="s">
        <v>277</v>
      </c>
    </row>
    <row r="2" spans="1:260" x14ac:dyDescent="0.2">
      <c r="A2" t="s">
        <v>16</v>
      </c>
      <c r="B2" t="s">
        <v>293</v>
      </c>
      <c r="C2">
        <v>10</v>
      </c>
      <c r="D2">
        <v>30</v>
      </c>
      <c r="E2">
        <v>26.129000000000001</v>
      </c>
      <c r="F2">
        <v>124.04300000000001</v>
      </c>
      <c r="G2">
        <v>200.27</v>
      </c>
      <c r="H2">
        <v>1652.1</v>
      </c>
      <c r="I2">
        <v>1548.7</v>
      </c>
      <c r="J2">
        <v>13</v>
      </c>
      <c r="K2">
        <v>50.188000000000002</v>
      </c>
      <c r="L2">
        <v>213.5</v>
      </c>
      <c r="M2">
        <v>153.6</v>
      </c>
      <c r="N2">
        <v>367.1</v>
      </c>
      <c r="O2">
        <v>73.631</v>
      </c>
      <c r="P2">
        <v>68.337000000000003</v>
      </c>
      <c r="Q2">
        <v>80.989999999999995</v>
      </c>
      <c r="R2">
        <v>58.158999999999999</v>
      </c>
      <c r="S2">
        <v>6.7480000000000002</v>
      </c>
      <c r="T2">
        <v>51.9</v>
      </c>
      <c r="U2">
        <v>36.5</v>
      </c>
      <c r="V2">
        <v>73</v>
      </c>
      <c r="W2">
        <v>5835.4</v>
      </c>
      <c r="X2">
        <v>15.896000000000001</v>
      </c>
      <c r="Y2">
        <v>58.2</v>
      </c>
      <c r="Z2">
        <v>6.3079999999999998</v>
      </c>
      <c r="AA2">
        <v>62.1</v>
      </c>
      <c r="AB2">
        <v>5.9109999999999996</v>
      </c>
      <c r="AC2">
        <v>3.3919999999999999</v>
      </c>
      <c r="AD2">
        <v>1.948</v>
      </c>
      <c r="AE2">
        <v>136</v>
      </c>
      <c r="AF2">
        <v>225.1</v>
      </c>
      <c r="AG2">
        <v>361.1</v>
      </c>
      <c r="AH2">
        <v>37.662999999999997</v>
      </c>
      <c r="AI2">
        <v>64</v>
      </c>
      <c r="AJ2">
        <v>88.7</v>
      </c>
      <c r="AK2">
        <v>14.3</v>
      </c>
      <c r="AL2">
        <v>21.7</v>
      </c>
      <c r="AM2">
        <v>67</v>
      </c>
      <c r="AN2">
        <v>84.7</v>
      </c>
      <c r="AO2">
        <v>58</v>
      </c>
      <c r="AP2">
        <v>10.199999999999999</v>
      </c>
      <c r="AQ2">
        <v>22.9</v>
      </c>
      <c r="AR2">
        <v>121</v>
      </c>
      <c r="AS2">
        <v>12.2</v>
      </c>
      <c r="AT2">
        <v>23.6</v>
      </c>
      <c r="AU2">
        <v>35.799999999999997</v>
      </c>
      <c r="AV2">
        <v>41.4</v>
      </c>
      <c r="AW2">
        <v>71.013999999999996</v>
      </c>
      <c r="AX2">
        <v>94.7</v>
      </c>
      <c r="AY2">
        <v>11.8</v>
      </c>
      <c r="AZ2">
        <v>11.8</v>
      </c>
      <c r="BA2">
        <v>22.736000000000001</v>
      </c>
      <c r="BB2">
        <v>16.899999999999999</v>
      </c>
      <c r="BC2">
        <v>7.2</v>
      </c>
      <c r="BD2">
        <v>20</v>
      </c>
      <c r="BE2">
        <v>7.7</v>
      </c>
      <c r="BF2">
        <v>12.8</v>
      </c>
      <c r="BG2">
        <v>11.1</v>
      </c>
      <c r="BH2">
        <v>2.1</v>
      </c>
      <c r="BI2">
        <v>26.6</v>
      </c>
      <c r="BJ2">
        <v>9.1999999999999993</v>
      </c>
      <c r="BK2">
        <v>48.12</v>
      </c>
      <c r="BL2">
        <v>24.663</v>
      </c>
      <c r="BM2">
        <v>46.05</v>
      </c>
      <c r="BN2">
        <v>51.252000000000002</v>
      </c>
      <c r="BO2">
        <v>23.7</v>
      </c>
      <c r="BP2">
        <v>10.5</v>
      </c>
      <c r="BQ2">
        <v>32.381</v>
      </c>
      <c r="BR2">
        <v>85.231999999999999</v>
      </c>
      <c r="BS2">
        <v>0.56799999999999995</v>
      </c>
      <c r="BT2">
        <v>3.2040000000000002</v>
      </c>
      <c r="BU2">
        <v>2.1000000000000001E-2</v>
      </c>
      <c r="BV2">
        <v>3.306</v>
      </c>
      <c r="BW2">
        <v>0.38900000000000001</v>
      </c>
      <c r="BX2">
        <v>3.0840000000000001</v>
      </c>
      <c r="BY2">
        <v>-0.41199999999999998</v>
      </c>
      <c r="BZ2">
        <v>5.7</v>
      </c>
      <c r="CA2">
        <v>35.9</v>
      </c>
      <c r="CB2">
        <v>46.3</v>
      </c>
      <c r="CC2">
        <v>34.200000000000003</v>
      </c>
      <c r="CD2">
        <v>42</v>
      </c>
      <c r="CE2">
        <v>11.7</v>
      </c>
      <c r="CF2">
        <v>21.722999999999999</v>
      </c>
      <c r="CG2">
        <v>22.28</v>
      </c>
      <c r="CH2">
        <v>10.103999999999999</v>
      </c>
      <c r="CI2">
        <v>29.771000000000001</v>
      </c>
      <c r="CJ2">
        <v>13.282</v>
      </c>
      <c r="CK2">
        <v>11.8</v>
      </c>
      <c r="CL2">
        <v>25.423999999999999</v>
      </c>
      <c r="CM2">
        <v>56.3</v>
      </c>
      <c r="CN2">
        <v>10</v>
      </c>
      <c r="CO2">
        <v>255.4</v>
      </c>
      <c r="CP2">
        <v>114.5</v>
      </c>
      <c r="CQ2">
        <v>26.4</v>
      </c>
      <c r="CR2">
        <v>91.3</v>
      </c>
      <c r="CS2">
        <v>39.4</v>
      </c>
      <c r="CT2">
        <v>43.154000000000003</v>
      </c>
      <c r="CU2">
        <v>11.4</v>
      </c>
      <c r="CV2">
        <v>28.934000000000001</v>
      </c>
      <c r="CW2">
        <v>4.3</v>
      </c>
      <c r="CX2">
        <v>18.7</v>
      </c>
      <c r="CY2">
        <v>17.5</v>
      </c>
      <c r="CZ2">
        <v>1.2</v>
      </c>
      <c r="DA2">
        <v>10.8</v>
      </c>
      <c r="DB2">
        <v>95.37</v>
      </c>
      <c r="DC2">
        <v>4.2</v>
      </c>
      <c r="DD2">
        <v>39.4</v>
      </c>
      <c r="DE2">
        <v>70.099999999999994</v>
      </c>
      <c r="DF2">
        <v>200.36</v>
      </c>
      <c r="DG2">
        <v>1648.2</v>
      </c>
      <c r="DH2">
        <v>1501.5</v>
      </c>
      <c r="DI2">
        <v>17</v>
      </c>
      <c r="DJ2">
        <v>210.1</v>
      </c>
      <c r="DK2">
        <v>138.6</v>
      </c>
      <c r="DL2">
        <v>348.7</v>
      </c>
      <c r="DM2">
        <v>73.674000000000007</v>
      </c>
      <c r="DN2">
        <v>68.396000000000001</v>
      </c>
      <c r="DO2">
        <v>81.674000000000007</v>
      </c>
      <c r="DP2">
        <v>6.194</v>
      </c>
      <c r="DQ2">
        <v>50</v>
      </c>
      <c r="DR2">
        <v>38.4</v>
      </c>
      <c r="DS2">
        <v>73.988</v>
      </c>
      <c r="DT2">
        <v>5782.8</v>
      </c>
      <c r="DU2">
        <v>16.584</v>
      </c>
      <c r="DV2">
        <v>54.4</v>
      </c>
      <c r="DW2">
        <v>6.41</v>
      </c>
      <c r="DX2">
        <v>64</v>
      </c>
      <c r="DY2">
        <v>5.4480000000000004</v>
      </c>
      <c r="DZ2">
        <v>3.246</v>
      </c>
      <c r="EA2">
        <v>3.512</v>
      </c>
      <c r="EB2">
        <v>121.8</v>
      </c>
      <c r="EC2">
        <v>217.6</v>
      </c>
      <c r="ED2">
        <v>339.4</v>
      </c>
      <c r="EE2">
        <v>35.887</v>
      </c>
      <c r="EF2">
        <v>62.6</v>
      </c>
      <c r="EG2">
        <v>83.3</v>
      </c>
      <c r="EH2">
        <v>13.6</v>
      </c>
      <c r="EI2">
        <v>19.2</v>
      </c>
      <c r="EJ2">
        <v>64.099999999999994</v>
      </c>
      <c r="EK2">
        <v>75.3</v>
      </c>
      <c r="EL2">
        <v>51.4</v>
      </c>
      <c r="EM2">
        <v>6.8</v>
      </c>
      <c r="EN2">
        <v>20.8</v>
      </c>
      <c r="EO2">
        <v>109.6</v>
      </c>
      <c r="EP2">
        <v>12.4</v>
      </c>
      <c r="EQ2">
        <v>23.3</v>
      </c>
      <c r="ER2">
        <v>35.700000000000003</v>
      </c>
      <c r="ES2">
        <v>36.200000000000003</v>
      </c>
      <c r="ET2">
        <v>75.966999999999999</v>
      </c>
      <c r="EU2">
        <v>98.8</v>
      </c>
      <c r="EV2">
        <v>9.5</v>
      </c>
      <c r="EW2">
        <v>15.4</v>
      </c>
      <c r="EX2">
        <v>30.8</v>
      </c>
      <c r="EY2">
        <v>15.2</v>
      </c>
      <c r="EZ2">
        <v>11.6</v>
      </c>
      <c r="FA2">
        <v>12.8</v>
      </c>
      <c r="FB2">
        <v>11.1</v>
      </c>
      <c r="FC2">
        <v>2</v>
      </c>
      <c r="FD2">
        <v>25.3</v>
      </c>
      <c r="FE2">
        <v>10.5</v>
      </c>
      <c r="FF2">
        <v>50.593000000000004</v>
      </c>
      <c r="FG2">
        <v>25.6</v>
      </c>
      <c r="FH2">
        <v>47.8</v>
      </c>
      <c r="FI2">
        <v>50.6</v>
      </c>
      <c r="FJ2">
        <v>23.4</v>
      </c>
      <c r="FK2">
        <v>84.825999999999993</v>
      </c>
      <c r="FL2">
        <v>1.0740000000000001</v>
      </c>
      <c r="FM2">
        <v>3.3530000000000002</v>
      </c>
      <c r="FN2">
        <v>4.2000000000000003E-2</v>
      </c>
      <c r="FO2">
        <v>3.5249999999999999</v>
      </c>
      <c r="FP2">
        <v>0.121</v>
      </c>
      <c r="FQ2">
        <v>3.0179999999999998</v>
      </c>
      <c r="FR2">
        <v>-0.111</v>
      </c>
      <c r="FS2">
        <v>4.9000000000000004</v>
      </c>
      <c r="FT2">
        <v>35.5</v>
      </c>
      <c r="FU2">
        <v>47.5</v>
      </c>
      <c r="FV2">
        <v>34.1</v>
      </c>
      <c r="FW2">
        <v>39.9</v>
      </c>
      <c r="FX2">
        <v>13.9</v>
      </c>
      <c r="FY2">
        <v>21.972000000000001</v>
      </c>
      <c r="FZ2">
        <v>26.44</v>
      </c>
      <c r="GA2">
        <v>10.789</v>
      </c>
      <c r="GB2">
        <v>34.006</v>
      </c>
      <c r="GC2">
        <v>14.173999999999999</v>
      </c>
      <c r="GD2">
        <v>54.4</v>
      </c>
      <c r="GE2">
        <v>7.2</v>
      </c>
      <c r="GF2">
        <v>268.39999999999998</v>
      </c>
      <c r="GG2">
        <v>132.69999999999999</v>
      </c>
      <c r="GH2">
        <v>32</v>
      </c>
      <c r="GI2">
        <v>32.700000000000003</v>
      </c>
      <c r="GJ2">
        <v>35.854999999999997</v>
      </c>
      <c r="GK2">
        <v>7.7</v>
      </c>
      <c r="GL2">
        <v>23.547000000000001</v>
      </c>
      <c r="GM2">
        <v>2.1</v>
      </c>
      <c r="GN2">
        <v>10.8</v>
      </c>
      <c r="GO2">
        <v>88.888999999999996</v>
      </c>
      <c r="GP2">
        <v>5.2</v>
      </c>
      <c r="GQ2">
        <v>46</v>
      </c>
      <c r="GR2">
        <v>70.900000000000006</v>
      </c>
      <c r="GS2">
        <v>-0.09</v>
      </c>
      <c r="GT2">
        <v>3.9</v>
      </c>
      <c r="GU2">
        <v>47.2</v>
      </c>
      <c r="GV2">
        <v>-4</v>
      </c>
      <c r="GW2">
        <v>3.4</v>
      </c>
      <c r="GX2">
        <v>15</v>
      </c>
      <c r="GY2">
        <v>18.399999999999999</v>
      </c>
      <c r="GZ2">
        <v>1.9</v>
      </c>
      <c r="HA2">
        <v>52.6</v>
      </c>
      <c r="HB2">
        <v>3.8</v>
      </c>
      <c r="HC2">
        <v>-1.9</v>
      </c>
      <c r="HD2">
        <v>0.14599999999999999</v>
      </c>
      <c r="HE2">
        <v>-1.5640000000000001</v>
      </c>
      <c r="HF2">
        <v>14.2</v>
      </c>
      <c r="HG2">
        <v>7.5</v>
      </c>
      <c r="HH2">
        <v>21.7</v>
      </c>
      <c r="HI2">
        <v>1.4</v>
      </c>
      <c r="HJ2">
        <v>5.4</v>
      </c>
      <c r="HK2">
        <v>0.7</v>
      </c>
      <c r="HL2">
        <v>2.5</v>
      </c>
      <c r="HM2">
        <v>2.9</v>
      </c>
      <c r="HN2">
        <v>9.4</v>
      </c>
      <c r="HO2">
        <v>6.6</v>
      </c>
      <c r="HP2">
        <v>3.4</v>
      </c>
      <c r="HQ2">
        <v>2.1</v>
      </c>
      <c r="HR2">
        <v>11.4</v>
      </c>
      <c r="HS2">
        <v>-0.2</v>
      </c>
      <c r="HT2">
        <v>0.3</v>
      </c>
      <c r="HU2">
        <v>0.1</v>
      </c>
      <c r="HV2">
        <v>5.2</v>
      </c>
      <c r="HW2">
        <v>-4.0999999999999996</v>
      </c>
      <c r="HX2">
        <v>2.2999999999999998</v>
      </c>
      <c r="HY2">
        <v>-3.6</v>
      </c>
      <c r="HZ2">
        <v>1.7</v>
      </c>
      <c r="IA2">
        <v>-4.4000000000000004</v>
      </c>
      <c r="IB2">
        <v>0</v>
      </c>
      <c r="IC2">
        <v>0</v>
      </c>
      <c r="ID2">
        <v>1.3</v>
      </c>
      <c r="IE2">
        <v>-1.3</v>
      </c>
      <c r="IF2">
        <v>0.3</v>
      </c>
      <c r="IG2">
        <v>0.40600000000000003</v>
      </c>
      <c r="IH2">
        <v>-0.50600000000000001</v>
      </c>
      <c r="II2">
        <v>-0.14899999999999999</v>
      </c>
      <c r="IJ2">
        <v>0.8</v>
      </c>
      <c r="IK2">
        <v>0.4</v>
      </c>
      <c r="IL2">
        <v>-1.2</v>
      </c>
      <c r="IM2">
        <v>0.1</v>
      </c>
      <c r="IN2">
        <v>2.1</v>
      </c>
      <c r="IO2">
        <v>-2.2000000000000002</v>
      </c>
      <c r="IP2">
        <v>1.9</v>
      </c>
      <c r="IQ2">
        <v>2.8</v>
      </c>
      <c r="IR2">
        <v>-13</v>
      </c>
      <c r="IS2">
        <v>-18.2</v>
      </c>
      <c r="IT2">
        <v>-5.6</v>
      </c>
      <c r="IU2">
        <v>6.7</v>
      </c>
      <c r="IV2">
        <v>3.7</v>
      </c>
      <c r="IW2">
        <v>2.2000000000000002</v>
      </c>
      <c r="IX2">
        <v>-1</v>
      </c>
      <c r="IY2">
        <v>-6.6</v>
      </c>
      <c r="IZ2">
        <v>-0.8</v>
      </c>
    </row>
    <row r="3" spans="1:260" x14ac:dyDescent="0.2">
      <c r="A3" t="s">
        <v>18</v>
      </c>
      <c r="B3" t="s">
        <v>295</v>
      </c>
      <c r="C3">
        <v>10</v>
      </c>
      <c r="D3">
        <v>37</v>
      </c>
      <c r="E3">
        <v>24.231000000000002</v>
      </c>
      <c r="F3">
        <v>70.765000000000001</v>
      </c>
      <c r="G3">
        <v>162.97999999999999</v>
      </c>
      <c r="H3">
        <v>1488.2</v>
      </c>
      <c r="I3">
        <v>1372.8</v>
      </c>
      <c r="J3">
        <v>3.1</v>
      </c>
      <c r="K3">
        <v>46.363999999999997</v>
      </c>
      <c r="L3">
        <v>189.1</v>
      </c>
      <c r="M3">
        <v>134.9</v>
      </c>
      <c r="N3">
        <v>324</v>
      </c>
      <c r="O3">
        <v>71.667000000000002</v>
      </c>
      <c r="P3">
        <v>64.516000000000005</v>
      </c>
      <c r="Q3">
        <v>81.69</v>
      </c>
      <c r="R3">
        <v>58.363999999999997</v>
      </c>
      <c r="S3">
        <v>5.5570000000000004</v>
      </c>
      <c r="T3">
        <v>44.1</v>
      </c>
      <c r="U3">
        <v>39.4</v>
      </c>
      <c r="V3">
        <v>70.231999999999999</v>
      </c>
      <c r="W3">
        <v>5274.3</v>
      </c>
      <c r="X3">
        <v>16.279</v>
      </c>
      <c r="Y3">
        <v>56.7</v>
      </c>
      <c r="Z3">
        <v>5.7140000000000004</v>
      </c>
      <c r="AA3">
        <v>64.5</v>
      </c>
      <c r="AB3">
        <v>5.0229999999999997</v>
      </c>
      <c r="AC3">
        <v>-3.1349999999999998</v>
      </c>
      <c r="AD3">
        <v>-3.2450000000000001</v>
      </c>
      <c r="AE3">
        <v>116.8</v>
      </c>
      <c r="AF3">
        <v>200.5</v>
      </c>
      <c r="AG3">
        <v>317.3</v>
      </c>
      <c r="AH3">
        <v>36.811</v>
      </c>
      <c r="AI3">
        <v>62</v>
      </c>
      <c r="AJ3">
        <v>76.5</v>
      </c>
      <c r="AK3">
        <v>9.3000000000000007</v>
      </c>
      <c r="AL3">
        <v>16.899999999999999</v>
      </c>
      <c r="AM3">
        <v>59.6</v>
      </c>
      <c r="AN3">
        <v>72.400000000000006</v>
      </c>
      <c r="AO3">
        <v>50</v>
      </c>
      <c r="AP3">
        <v>8.6999999999999993</v>
      </c>
      <c r="AQ3">
        <v>19.600000000000001</v>
      </c>
      <c r="AR3">
        <v>106.4</v>
      </c>
      <c r="AS3">
        <v>10.199999999999999</v>
      </c>
      <c r="AT3">
        <v>22.1</v>
      </c>
      <c r="AU3">
        <v>32.299999999999997</v>
      </c>
      <c r="AV3">
        <v>35.5</v>
      </c>
      <c r="AW3">
        <v>74.366</v>
      </c>
      <c r="AX3">
        <v>84.8</v>
      </c>
      <c r="AY3">
        <v>7.9</v>
      </c>
      <c r="AZ3">
        <v>9.6</v>
      </c>
      <c r="BA3">
        <v>21.768999999999998</v>
      </c>
      <c r="BB3">
        <v>13.9</v>
      </c>
      <c r="BC3">
        <v>8.6999999999999993</v>
      </c>
      <c r="BD3">
        <v>23</v>
      </c>
      <c r="BE3">
        <v>6.5</v>
      </c>
      <c r="BF3">
        <v>8.3000000000000007</v>
      </c>
      <c r="BG3">
        <v>7.6</v>
      </c>
      <c r="BH3">
        <v>1.3</v>
      </c>
      <c r="BI3">
        <v>18.3</v>
      </c>
      <c r="BJ3">
        <v>6.1</v>
      </c>
      <c r="BK3">
        <v>45.354999999999997</v>
      </c>
      <c r="BL3">
        <v>18.821000000000002</v>
      </c>
      <c r="BM3">
        <v>36.054000000000002</v>
      </c>
      <c r="BN3">
        <v>41.497</v>
      </c>
      <c r="BO3">
        <v>15.9</v>
      </c>
      <c r="BP3">
        <v>8.9</v>
      </c>
      <c r="BQ3">
        <v>21.347999999999999</v>
      </c>
      <c r="BR3">
        <v>62.088999999999999</v>
      </c>
      <c r="BS3">
        <v>-5.9889999999999999</v>
      </c>
      <c r="BT3">
        <v>3.3929999999999998</v>
      </c>
      <c r="BU3">
        <v>-0.32700000000000001</v>
      </c>
      <c r="BV3">
        <v>3.6539999999999999</v>
      </c>
      <c r="BW3">
        <v>-0.128</v>
      </c>
      <c r="BX3">
        <v>2.919</v>
      </c>
      <c r="BY3">
        <v>-0.68799999999999994</v>
      </c>
      <c r="BZ3">
        <v>3.1</v>
      </c>
      <c r="CA3">
        <v>17.399999999999999</v>
      </c>
      <c r="CB3">
        <v>36.9</v>
      </c>
      <c r="CC3">
        <v>24.8</v>
      </c>
      <c r="CD3">
        <v>28.1</v>
      </c>
      <c r="CE3">
        <v>4.5</v>
      </c>
      <c r="CF3">
        <v>15.186</v>
      </c>
      <c r="CG3">
        <v>21.359000000000002</v>
      </c>
      <c r="CH3">
        <v>7.0730000000000004</v>
      </c>
      <c r="CI3">
        <v>29.896999999999998</v>
      </c>
      <c r="CJ3">
        <v>10.058999999999999</v>
      </c>
      <c r="CK3">
        <v>8.9</v>
      </c>
      <c r="CL3">
        <v>37.079000000000001</v>
      </c>
      <c r="CM3">
        <v>56.4</v>
      </c>
      <c r="CN3">
        <v>10.3</v>
      </c>
      <c r="CO3">
        <v>261.8</v>
      </c>
      <c r="CP3">
        <v>129.4</v>
      </c>
      <c r="CQ3">
        <v>31.8</v>
      </c>
      <c r="CR3">
        <v>94.7</v>
      </c>
      <c r="CS3">
        <v>36.5</v>
      </c>
      <c r="CT3">
        <v>38.542999999999999</v>
      </c>
      <c r="CU3">
        <v>9.5</v>
      </c>
      <c r="CV3">
        <v>26.027000000000001</v>
      </c>
      <c r="CW3">
        <v>1.8</v>
      </c>
      <c r="CX3">
        <v>19.2</v>
      </c>
      <c r="CY3">
        <v>18.7</v>
      </c>
      <c r="CZ3">
        <v>0.5</v>
      </c>
      <c r="DA3">
        <v>12.5</v>
      </c>
      <c r="DB3">
        <v>91.2</v>
      </c>
      <c r="DC3">
        <v>7.7</v>
      </c>
      <c r="DD3">
        <v>43.5</v>
      </c>
      <c r="DE3">
        <v>71.8</v>
      </c>
      <c r="DF3">
        <v>219.52</v>
      </c>
      <c r="DG3">
        <v>1811.8</v>
      </c>
      <c r="DH3">
        <v>1584.4</v>
      </c>
      <c r="DI3">
        <v>26.9</v>
      </c>
      <c r="DJ3">
        <v>216.9</v>
      </c>
      <c r="DK3">
        <v>152.4</v>
      </c>
      <c r="DL3">
        <v>369.3</v>
      </c>
      <c r="DM3">
        <v>73.111000000000004</v>
      </c>
      <c r="DN3">
        <v>65.421999999999997</v>
      </c>
      <c r="DO3">
        <v>84.055000000000007</v>
      </c>
      <c r="DP3">
        <v>6.548</v>
      </c>
      <c r="DQ3">
        <v>56.1</v>
      </c>
      <c r="DR3">
        <v>35.1</v>
      </c>
      <c r="DS3">
        <v>79.591999999999999</v>
      </c>
      <c r="DT3">
        <v>6089.2</v>
      </c>
      <c r="DU3">
        <v>16.488</v>
      </c>
      <c r="DV3">
        <v>56.9</v>
      </c>
      <c r="DW3">
        <v>6.49</v>
      </c>
      <c r="DX3">
        <v>62</v>
      </c>
      <c r="DY3">
        <v>5.9560000000000004</v>
      </c>
      <c r="DZ3">
        <v>5.133</v>
      </c>
      <c r="EA3">
        <v>2.9780000000000002</v>
      </c>
      <c r="EB3">
        <v>136.19999999999999</v>
      </c>
      <c r="EC3">
        <v>228.6</v>
      </c>
      <c r="ED3">
        <v>364.8</v>
      </c>
      <c r="EE3">
        <v>37.335999999999999</v>
      </c>
      <c r="EF3">
        <v>64.8</v>
      </c>
      <c r="EG3">
        <v>87.9</v>
      </c>
      <c r="EH3">
        <v>16.8</v>
      </c>
      <c r="EI3">
        <v>22.8</v>
      </c>
      <c r="EJ3">
        <v>65.099999999999994</v>
      </c>
      <c r="EK3">
        <v>81.900000000000006</v>
      </c>
      <c r="EL3">
        <v>56.8</v>
      </c>
      <c r="EM3">
        <v>12.8</v>
      </c>
      <c r="EN3">
        <v>23.1</v>
      </c>
      <c r="EO3">
        <v>124.8</v>
      </c>
      <c r="EP3">
        <v>13.4</v>
      </c>
      <c r="EQ3">
        <v>28</v>
      </c>
      <c r="ER3">
        <v>41.4</v>
      </c>
      <c r="ES3">
        <v>45.6</v>
      </c>
      <c r="ET3">
        <v>79.385999999999996</v>
      </c>
      <c r="EU3">
        <v>94.9</v>
      </c>
      <c r="EV3">
        <v>11.7</v>
      </c>
      <c r="EW3">
        <v>14</v>
      </c>
      <c r="EX3">
        <v>24.954999999999998</v>
      </c>
      <c r="EY3">
        <v>18.3</v>
      </c>
      <c r="EZ3">
        <v>9</v>
      </c>
      <c r="FA3">
        <v>15.8</v>
      </c>
      <c r="FB3">
        <v>12.5</v>
      </c>
      <c r="FC3">
        <v>1.3</v>
      </c>
      <c r="FD3">
        <v>32</v>
      </c>
      <c r="FE3">
        <v>11.8</v>
      </c>
      <c r="FF3">
        <v>49.375</v>
      </c>
      <c r="FG3">
        <v>28.164000000000001</v>
      </c>
      <c r="FH3">
        <v>50.445999999999998</v>
      </c>
      <c r="FI3">
        <v>57.040999999999997</v>
      </c>
      <c r="FJ3">
        <v>28.2</v>
      </c>
      <c r="FK3">
        <v>103.541</v>
      </c>
      <c r="FL3">
        <v>2.4590000000000001</v>
      </c>
      <c r="FM3">
        <v>3.2360000000000002</v>
      </c>
      <c r="FN3">
        <v>7.6999999999999999E-2</v>
      </c>
      <c r="FO3">
        <v>3.5169999999999999</v>
      </c>
      <c r="FP3">
        <v>6.8000000000000005E-2</v>
      </c>
      <c r="FQ3">
        <v>2.92</v>
      </c>
      <c r="FR3">
        <v>8.5999999999999993E-2</v>
      </c>
      <c r="FS3">
        <v>5.3</v>
      </c>
      <c r="FT3">
        <v>44.1</v>
      </c>
      <c r="FU3">
        <v>57.9</v>
      </c>
      <c r="FV3">
        <v>40.799999999999997</v>
      </c>
      <c r="FW3">
        <v>51.8</v>
      </c>
      <c r="FX3">
        <v>14.7</v>
      </c>
      <c r="FY3">
        <v>25.224</v>
      </c>
      <c r="FZ3">
        <v>26.462</v>
      </c>
      <c r="GA3">
        <v>13.37</v>
      </c>
      <c r="GB3">
        <v>33.811999999999998</v>
      </c>
      <c r="GC3">
        <v>15.705</v>
      </c>
      <c r="GD3">
        <v>58.3</v>
      </c>
      <c r="GE3">
        <v>11.1</v>
      </c>
      <c r="GF3">
        <v>244</v>
      </c>
      <c r="GG3">
        <v>104</v>
      </c>
      <c r="GH3">
        <v>30.3</v>
      </c>
      <c r="GI3">
        <v>43.9</v>
      </c>
      <c r="GJ3">
        <v>46.405999999999999</v>
      </c>
      <c r="GK3">
        <v>14.2</v>
      </c>
      <c r="GL3">
        <v>32.345999999999997</v>
      </c>
      <c r="GM3">
        <v>3.1</v>
      </c>
      <c r="GN3">
        <v>7.5</v>
      </c>
      <c r="GO3">
        <v>92</v>
      </c>
      <c r="GP3">
        <v>10</v>
      </c>
      <c r="GQ3">
        <v>43.1</v>
      </c>
      <c r="GR3">
        <v>71.400000000000006</v>
      </c>
      <c r="GS3">
        <v>-56.54</v>
      </c>
      <c r="GT3">
        <v>-323.60000000000002</v>
      </c>
      <c r="GU3">
        <v>-211.6</v>
      </c>
      <c r="GV3">
        <v>-23.8</v>
      </c>
      <c r="GW3">
        <v>-27.8</v>
      </c>
      <c r="GX3">
        <v>-17.5</v>
      </c>
      <c r="GY3">
        <v>-45.3</v>
      </c>
      <c r="GZ3">
        <v>-12</v>
      </c>
      <c r="HA3">
        <v>-814.9</v>
      </c>
      <c r="HB3">
        <v>-0.2</v>
      </c>
      <c r="HC3">
        <v>2.5</v>
      </c>
      <c r="HD3">
        <v>-8.2690000000000001</v>
      </c>
      <c r="HE3">
        <v>-6.2229999999999999</v>
      </c>
      <c r="HF3">
        <v>-19.399999999999999</v>
      </c>
      <c r="HG3">
        <v>-28.1</v>
      </c>
      <c r="HH3">
        <v>-47.5</v>
      </c>
      <c r="HI3">
        <v>-2.8</v>
      </c>
      <c r="HJ3">
        <v>-11.4</v>
      </c>
      <c r="HK3">
        <v>-7.5</v>
      </c>
      <c r="HL3">
        <v>-5.9</v>
      </c>
      <c r="HM3">
        <v>-5.5</v>
      </c>
      <c r="HN3">
        <v>-9.5</v>
      </c>
      <c r="HO3">
        <v>-6.8</v>
      </c>
      <c r="HP3">
        <v>-4.0999999999999996</v>
      </c>
      <c r="HQ3">
        <v>-3.5</v>
      </c>
      <c r="HR3">
        <v>-18.399999999999999</v>
      </c>
      <c r="HS3">
        <v>-3.2</v>
      </c>
      <c r="HT3">
        <v>-5.9</v>
      </c>
      <c r="HU3">
        <v>-9.1</v>
      </c>
      <c r="HV3">
        <v>-10.1</v>
      </c>
      <c r="HW3">
        <v>-10.1</v>
      </c>
      <c r="HX3">
        <v>-3.8</v>
      </c>
      <c r="HY3">
        <v>-4.4000000000000004</v>
      </c>
      <c r="HZ3">
        <v>-4.4000000000000004</v>
      </c>
      <c r="IA3">
        <v>-0.3</v>
      </c>
      <c r="IB3">
        <v>-7.5</v>
      </c>
      <c r="IC3">
        <v>-4.9000000000000004</v>
      </c>
      <c r="ID3">
        <v>-13.7</v>
      </c>
      <c r="IE3">
        <v>-5.7</v>
      </c>
      <c r="IF3">
        <v>-12.3</v>
      </c>
      <c r="IG3">
        <v>-41.451999999999998</v>
      </c>
      <c r="IH3">
        <v>-8.4480000000000004</v>
      </c>
      <c r="II3">
        <v>0.157</v>
      </c>
      <c r="IJ3">
        <v>-2.2000000000000002</v>
      </c>
      <c r="IK3">
        <v>-26.7</v>
      </c>
      <c r="IL3">
        <v>-21</v>
      </c>
      <c r="IM3">
        <v>-16</v>
      </c>
      <c r="IN3">
        <v>-23.7</v>
      </c>
      <c r="IO3">
        <v>-10.199999999999999</v>
      </c>
      <c r="IP3">
        <v>-1.9</v>
      </c>
      <c r="IQ3">
        <v>-0.8</v>
      </c>
      <c r="IR3">
        <v>17.8</v>
      </c>
      <c r="IS3">
        <v>25.4</v>
      </c>
      <c r="IT3">
        <v>1.5</v>
      </c>
      <c r="IU3">
        <v>-7.4</v>
      </c>
      <c r="IV3">
        <v>-4.7</v>
      </c>
      <c r="IW3">
        <v>-1.3</v>
      </c>
      <c r="IX3">
        <v>-2.2999999999999998</v>
      </c>
      <c r="IY3">
        <v>0.4</v>
      </c>
      <c r="IZ3">
        <v>0.4</v>
      </c>
    </row>
    <row r="4" spans="1:260" x14ac:dyDescent="0.2">
      <c r="A4" t="s">
        <v>7</v>
      </c>
      <c r="B4" t="s">
        <v>284</v>
      </c>
      <c r="C4">
        <v>10</v>
      </c>
      <c r="D4">
        <v>36</v>
      </c>
      <c r="E4">
        <v>24.731000000000002</v>
      </c>
      <c r="F4">
        <v>88.552000000000007</v>
      </c>
      <c r="G4">
        <v>173.74</v>
      </c>
      <c r="H4">
        <v>1502.9</v>
      </c>
      <c r="I4">
        <v>1402.4</v>
      </c>
      <c r="J4">
        <v>5.2</v>
      </c>
      <c r="K4">
        <v>46.783000000000001</v>
      </c>
      <c r="L4">
        <v>192.3</v>
      </c>
      <c r="M4">
        <v>149.9</v>
      </c>
      <c r="N4">
        <v>342.2</v>
      </c>
      <c r="O4">
        <v>73.787000000000006</v>
      </c>
      <c r="P4">
        <v>66.198999999999998</v>
      </c>
      <c r="Q4">
        <v>83.522000000000006</v>
      </c>
      <c r="R4">
        <v>56.195</v>
      </c>
      <c r="S4">
        <v>6.593</v>
      </c>
      <c r="T4">
        <v>46.9</v>
      </c>
      <c r="U4">
        <v>38.700000000000003</v>
      </c>
      <c r="V4">
        <v>70.879000000000005</v>
      </c>
      <c r="W4">
        <v>5409.8</v>
      </c>
      <c r="X4">
        <v>15.808999999999999</v>
      </c>
      <c r="Y4">
        <v>55.1</v>
      </c>
      <c r="Z4">
        <v>6.2110000000000003</v>
      </c>
      <c r="AA4">
        <v>62.7</v>
      </c>
      <c r="AB4">
        <v>5.4580000000000002</v>
      </c>
      <c r="AC4">
        <v>-2.7519999999999998</v>
      </c>
      <c r="AD4">
        <v>-1.0469999999999999</v>
      </c>
      <c r="AE4">
        <v>121.6</v>
      </c>
      <c r="AF4">
        <v>210.8</v>
      </c>
      <c r="AG4">
        <v>332.4</v>
      </c>
      <c r="AH4">
        <v>36.582000000000001</v>
      </c>
      <c r="AI4">
        <v>61.9</v>
      </c>
      <c r="AJ4">
        <v>82.3</v>
      </c>
      <c r="AK4">
        <v>12.8</v>
      </c>
      <c r="AL4">
        <v>18.399999999999999</v>
      </c>
      <c r="AM4">
        <v>63.9</v>
      </c>
      <c r="AN4">
        <v>78.8</v>
      </c>
      <c r="AO4">
        <v>55.1</v>
      </c>
      <c r="AP4">
        <v>8.1999999999999993</v>
      </c>
      <c r="AQ4">
        <v>20.100000000000001</v>
      </c>
      <c r="AR4">
        <v>122.5</v>
      </c>
      <c r="AS4">
        <v>10.199999999999999</v>
      </c>
      <c r="AT4">
        <v>20.6</v>
      </c>
      <c r="AU4">
        <v>30.8</v>
      </c>
      <c r="AV4">
        <v>35.200000000000003</v>
      </c>
      <c r="AW4">
        <v>74.432000000000002</v>
      </c>
      <c r="AX4">
        <v>82</v>
      </c>
      <c r="AY4">
        <v>8.1</v>
      </c>
      <c r="AZ4">
        <v>9.8000000000000007</v>
      </c>
      <c r="BA4">
        <v>20.896000000000001</v>
      </c>
      <c r="BB4">
        <v>14.3</v>
      </c>
      <c r="BC4">
        <v>8</v>
      </c>
      <c r="BD4">
        <v>22</v>
      </c>
      <c r="BE4">
        <v>5.9</v>
      </c>
      <c r="BF4">
        <v>8.1999999999999993</v>
      </c>
      <c r="BG4">
        <v>9.6</v>
      </c>
      <c r="BH4">
        <v>2.5</v>
      </c>
      <c r="BI4">
        <v>19</v>
      </c>
      <c r="BJ4">
        <v>5.0999999999999996</v>
      </c>
      <c r="BK4">
        <v>43.158000000000001</v>
      </c>
      <c r="BL4">
        <v>17.484000000000002</v>
      </c>
      <c r="BM4">
        <v>37.953000000000003</v>
      </c>
      <c r="BN4">
        <v>40.512</v>
      </c>
      <c r="BO4">
        <v>17.5</v>
      </c>
      <c r="BP4">
        <v>10.1</v>
      </c>
      <c r="BQ4">
        <v>25.742999999999999</v>
      </c>
      <c r="BR4">
        <v>61.338000000000001</v>
      </c>
      <c r="BS4">
        <v>-5.0380000000000003</v>
      </c>
      <c r="BT4">
        <v>3.2280000000000002</v>
      </c>
      <c r="BU4">
        <v>-0.26500000000000001</v>
      </c>
      <c r="BV4">
        <v>3.375</v>
      </c>
      <c r="BW4">
        <v>-0.36599999999999999</v>
      </c>
      <c r="BX4">
        <v>2.972</v>
      </c>
      <c r="BY4">
        <v>-8.7999999999999995E-2</v>
      </c>
      <c r="BZ4">
        <v>4.2</v>
      </c>
      <c r="CA4">
        <v>21.1</v>
      </c>
      <c r="CB4">
        <v>33.5</v>
      </c>
      <c r="CC4">
        <v>20.5</v>
      </c>
      <c r="CD4">
        <v>31.5</v>
      </c>
      <c r="CE4">
        <v>6.8</v>
      </c>
      <c r="CF4">
        <v>17.190999999999999</v>
      </c>
      <c r="CG4">
        <v>20.698</v>
      </c>
      <c r="CH4">
        <v>8.2289999999999992</v>
      </c>
      <c r="CI4">
        <v>27.387</v>
      </c>
      <c r="CJ4">
        <v>9.2479999999999993</v>
      </c>
      <c r="CK4">
        <v>9.6999999999999993</v>
      </c>
      <c r="CL4">
        <v>32.99</v>
      </c>
      <c r="CM4">
        <v>55.5</v>
      </c>
      <c r="CN4">
        <v>10.3</v>
      </c>
      <c r="CO4">
        <v>276.3</v>
      </c>
      <c r="CP4">
        <v>133.30000000000001</v>
      </c>
      <c r="CQ4">
        <v>26.5</v>
      </c>
      <c r="CR4">
        <v>87.7</v>
      </c>
      <c r="CS4">
        <v>34.1</v>
      </c>
      <c r="CT4">
        <v>38.883000000000003</v>
      </c>
      <c r="CU4">
        <v>8.6999999999999993</v>
      </c>
      <c r="CV4">
        <v>25.513000000000002</v>
      </c>
      <c r="CW4">
        <v>1.2</v>
      </c>
      <c r="CX4">
        <v>21</v>
      </c>
      <c r="CY4">
        <v>18</v>
      </c>
      <c r="CZ4">
        <v>3</v>
      </c>
      <c r="DA4">
        <v>11.1</v>
      </c>
      <c r="DB4">
        <v>93.694000000000003</v>
      </c>
      <c r="DC4">
        <v>7.8</v>
      </c>
      <c r="DD4">
        <v>34.5</v>
      </c>
      <c r="DE4">
        <v>67.8</v>
      </c>
      <c r="DF4">
        <v>218.84</v>
      </c>
      <c r="DG4">
        <v>1798.3</v>
      </c>
      <c r="DH4">
        <v>1603</v>
      </c>
      <c r="DI4">
        <v>24.8</v>
      </c>
      <c r="DJ4">
        <v>220.9</v>
      </c>
      <c r="DK4">
        <v>160.9</v>
      </c>
      <c r="DL4">
        <v>381.8</v>
      </c>
      <c r="DM4">
        <v>75.825000000000003</v>
      </c>
      <c r="DN4">
        <v>69.896000000000001</v>
      </c>
      <c r="DO4">
        <v>83.965000000000003</v>
      </c>
      <c r="DP4">
        <v>6.8789999999999996</v>
      </c>
      <c r="DQ4">
        <v>54.6</v>
      </c>
      <c r="DR4">
        <v>37.9</v>
      </c>
      <c r="DS4">
        <v>80.81</v>
      </c>
      <c r="DT4">
        <v>6086.5</v>
      </c>
      <c r="DU4">
        <v>15.942</v>
      </c>
      <c r="DV4">
        <v>58</v>
      </c>
      <c r="DW4">
        <v>6.5830000000000002</v>
      </c>
      <c r="DX4">
        <v>61.7</v>
      </c>
      <c r="DY4">
        <v>6.1879999999999997</v>
      </c>
      <c r="DZ4">
        <v>4.1719999999999997</v>
      </c>
      <c r="EA4">
        <v>5.5979999999999999</v>
      </c>
      <c r="EB4">
        <v>128.6</v>
      </c>
      <c r="EC4">
        <v>247.9</v>
      </c>
      <c r="ED4">
        <v>376.5</v>
      </c>
      <c r="EE4">
        <v>34.156999999999996</v>
      </c>
      <c r="EF4">
        <v>62.8</v>
      </c>
      <c r="EG4">
        <v>80.5</v>
      </c>
      <c r="EH4">
        <v>14.5</v>
      </c>
      <c r="EI4">
        <v>19.5</v>
      </c>
      <c r="EJ4">
        <v>61</v>
      </c>
      <c r="EK4">
        <v>79.900000000000006</v>
      </c>
      <c r="EL4">
        <v>53.4</v>
      </c>
      <c r="EM4">
        <v>12.1</v>
      </c>
      <c r="EN4">
        <v>22</v>
      </c>
      <c r="EO4">
        <v>131.9</v>
      </c>
      <c r="EP4">
        <v>12.5</v>
      </c>
      <c r="EQ4">
        <v>24.7</v>
      </c>
      <c r="ER4">
        <v>37.200000000000003</v>
      </c>
      <c r="ES4">
        <v>40.700000000000003</v>
      </c>
      <c r="ET4">
        <v>77.396000000000001</v>
      </c>
      <c r="EU4">
        <v>106.4</v>
      </c>
      <c r="EV4">
        <v>12.3</v>
      </c>
      <c r="EW4">
        <v>15.5</v>
      </c>
      <c r="EX4">
        <v>28.388000000000002</v>
      </c>
      <c r="EY4">
        <v>16.100000000000001</v>
      </c>
      <c r="EZ4">
        <v>10.9</v>
      </c>
      <c r="FA4">
        <v>14.9</v>
      </c>
      <c r="FB4">
        <v>11.5</v>
      </c>
      <c r="FC4">
        <v>1.8</v>
      </c>
      <c r="FD4">
        <v>29.2</v>
      </c>
      <c r="FE4">
        <v>11.6</v>
      </c>
      <c r="FF4">
        <v>51.027000000000001</v>
      </c>
      <c r="FG4">
        <v>27.289000000000001</v>
      </c>
      <c r="FH4">
        <v>48.351999999999997</v>
      </c>
      <c r="FI4">
        <v>53.48</v>
      </c>
      <c r="FJ4">
        <v>25.9</v>
      </c>
      <c r="FK4">
        <v>94.072999999999993</v>
      </c>
      <c r="FL4">
        <v>5.0270000000000001</v>
      </c>
      <c r="FM4">
        <v>3.222</v>
      </c>
      <c r="FN4">
        <v>0.17199999999999999</v>
      </c>
      <c r="FO4">
        <v>3.4769999999999999</v>
      </c>
      <c r="FP4">
        <v>0.23599999999999999</v>
      </c>
      <c r="FQ4">
        <v>2.823</v>
      </c>
      <c r="FR4">
        <v>7.1999999999999995E-2</v>
      </c>
      <c r="FS4">
        <v>4.2</v>
      </c>
      <c r="FT4">
        <v>34.9</v>
      </c>
      <c r="FU4">
        <v>61.8</v>
      </c>
      <c r="FV4">
        <v>44.3</v>
      </c>
      <c r="FW4">
        <v>44.8</v>
      </c>
      <c r="FX4">
        <v>11.8</v>
      </c>
      <c r="FY4">
        <v>24.004000000000001</v>
      </c>
      <c r="FZ4">
        <v>31.152000000000001</v>
      </c>
      <c r="GA4">
        <v>13.089</v>
      </c>
      <c r="GB4">
        <v>38.280999999999999</v>
      </c>
      <c r="GC4">
        <v>16.928000000000001</v>
      </c>
      <c r="GD4">
        <v>51.9</v>
      </c>
      <c r="GE4">
        <v>10.199999999999999</v>
      </c>
      <c r="GF4">
        <v>256.7</v>
      </c>
      <c r="GG4">
        <v>112.2</v>
      </c>
      <c r="GH4">
        <v>30.2</v>
      </c>
      <c r="GI4">
        <v>37.6</v>
      </c>
      <c r="GJ4">
        <v>42.825000000000003</v>
      </c>
      <c r="GK4">
        <v>12.7</v>
      </c>
      <c r="GL4">
        <v>33.777000000000001</v>
      </c>
      <c r="GM4">
        <v>3.1</v>
      </c>
      <c r="GN4">
        <v>9.4</v>
      </c>
      <c r="GO4">
        <v>88.298000000000002</v>
      </c>
      <c r="GP4">
        <v>6.6</v>
      </c>
      <c r="GQ4">
        <v>40.700000000000003</v>
      </c>
      <c r="GR4">
        <v>70.8</v>
      </c>
      <c r="GS4">
        <v>-45.1</v>
      </c>
      <c r="GT4">
        <v>-295.39999999999998</v>
      </c>
      <c r="GU4">
        <v>-200.6</v>
      </c>
      <c r="GV4">
        <v>-19.600000000000001</v>
      </c>
      <c r="GW4">
        <v>-28.6</v>
      </c>
      <c r="GX4">
        <v>-11</v>
      </c>
      <c r="GY4">
        <v>-39.6</v>
      </c>
      <c r="GZ4">
        <v>-7.7</v>
      </c>
      <c r="HA4">
        <v>-676.7</v>
      </c>
      <c r="HB4">
        <v>-2.9</v>
      </c>
      <c r="HC4">
        <v>1</v>
      </c>
      <c r="HD4">
        <v>-6.9240000000000004</v>
      </c>
      <c r="HE4">
        <v>-6.6449999999999996</v>
      </c>
      <c r="HF4">
        <v>-7</v>
      </c>
      <c r="HG4">
        <v>-37.1</v>
      </c>
      <c r="HH4">
        <v>-44.1</v>
      </c>
      <c r="HI4">
        <v>-0.9</v>
      </c>
      <c r="HJ4">
        <v>1.8</v>
      </c>
      <c r="HK4">
        <v>-1.7</v>
      </c>
      <c r="HL4">
        <v>-1.1000000000000001</v>
      </c>
      <c r="HM4">
        <v>2.9</v>
      </c>
      <c r="HN4">
        <v>-1.1000000000000001</v>
      </c>
      <c r="HO4">
        <v>1.7</v>
      </c>
      <c r="HP4">
        <v>-3.9</v>
      </c>
      <c r="HQ4">
        <v>-1.9</v>
      </c>
      <c r="HR4">
        <v>-9.4</v>
      </c>
      <c r="HS4">
        <v>-2.2999999999999998</v>
      </c>
      <c r="HT4">
        <v>-4.0999999999999996</v>
      </c>
      <c r="HU4">
        <v>-6.4</v>
      </c>
      <c r="HV4">
        <v>-5.5</v>
      </c>
      <c r="HW4">
        <v>-24.4</v>
      </c>
      <c r="HX4">
        <v>-4.2</v>
      </c>
      <c r="HY4">
        <v>-5.7</v>
      </c>
      <c r="HZ4">
        <v>-1.8</v>
      </c>
      <c r="IA4">
        <v>-2.9</v>
      </c>
      <c r="IB4">
        <v>-6.7</v>
      </c>
      <c r="IC4">
        <v>-1.9</v>
      </c>
      <c r="ID4">
        <v>-10.199999999999999</v>
      </c>
      <c r="IE4">
        <v>-6.5</v>
      </c>
      <c r="IF4">
        <v>-8.4</v>
      </c>
      <c r="IG4">
        <v>-32.734999999999999</v>
      </c>
      <c r="IH4">
        <v>-10.065</v>
      </c>
      <c r="II4">
        <v>7.0000000000000001E-3</v>
      </c>
      <c r="IJ4">
        <v>0</v>
      </c>
      <c r="IK4">
        <v>-13.8</v>
      </c>
      <c r="IL4">
        <v>-28.3</v>
      </c>
      <c r="IM4">
        <v>-23.8</v>
      </c>
      <c r="IN4">
        <v>-13.3</v>
      </c>
      <c r="IO4">
        <v>-5</v>
      </c>
      <c r="IP4">
        <v>3.6</v>
      </c>
      <c r="IQ4">
        <v>0.1</v>
      </c>
      <c r="IR4">
        <v>19.600000000000001</v>
      </c>
      <c r="IS4">
        <v>21.1</v>
      </c>
      <c r="IT4">
        <v>-3.7</v>
      </c>
      <c r="IU4">
        <v>-3.5</v>
      </c>
      <c r="IV4">
        <v>-4</v>
      </c>
      <c r="IW4">
        <v>-1.9</v>
      </c>
      <c r="IX4">
        <v>1.2</v>
      </c>
      <c r="IY4">
        <v>-6.2</v>
      </c>
      <c r="IZ4">
        <v>-3</v>
      </c>
    </row>
    <row r="5" spans="1:260" x14ac:dyDescent="0.2">
      <c r="A5" t="s">
        <v>11</v>
      </c>
      <c r="B5" t="s">
        <v>288</v>
      </c>
      <c r="C5">
        <v>10</v>
      </c>
      <c r="D5">
        <v>36</v>
      </c>
      <c r="E5">
        <v>24.366</v>
      </c>
      <c r="F5">
        <v>86.203999999999994</v>
      </c>
      <c r="G5">
        <v>184.8</v>
      </c>
      <c r="H5">
        <v>1580</v>
      </c>
      <c r="I5">
        <v>1469.6</v>
      </c>
      <c r="J5">
        <v>9.6</v>
      </c>
      <c r="K5">
        <v>45.628999999999998</v>
      </c>
      <c r="L5">
        <v>197.7</v>
      </c>
      <c r="M5">
        <v>154</v>
      </c>
      <c r="N5">
        <v>351.7</v>
      </c>
      <c r="O5">
        <v>74.95</v>
      </c>
      <c r="P5">
        <v>67.576999999999998</v>
      </c>
      <c r="Q5">
        <v>84.415999999999997</v>
      </c>
      <c r="R5">
        <v>56.213000000000001</v>
      </c>
      <c r="S5">
        <v>5.6539999999999999</v>
      </c>
      <c r="T5">
        <v>44.9</v>
      </c>
      <c r="U5">
        <v>38.9</v>
      </c>
      <c r="V5">
        <v>69.093999999999994</v>
      </c>
      <c r="W5">
        <v>5302.6</v>
      </c>
      <c r="X5">
        <v>15.077</v>
      </c>
      <c r="Y5">
        <v>53.6</v>
      </c>
      <c r="Z5">
        <v>6.5620000000000003</v>
      </c>
      <c r="AA5">
        <v>56.9</v>
      </c>
      <c r="AB5">
        <v>6.181</v>
      </c>
      <c r="AC5">
        <v>1.216</v>
      </c>
      <c r="AD5">
        <v>0.56000000000000005</v>
      </c>
      <c r="AE5">
        <v>121.1</v>
      </c>
      <c r="AF5">
        <v>222.1</v>
      </c>
      <c r="AG5">
        <v>343.2</v>
      </c>
      <c r="AH5">
        <v>35.286000000000001</v>
      </c>
      <c r="AI5">
        <v>53.6</v>
      </c>
      <c r="AJ5">
        <v>80.099999999999994</v>
      </c>
      <c r="AK5">
        <v>11.1</v>
      </c>
      <c r="AL5">
        <v>19.399999999999999</v>
      </c>
      <c r="AM5">
        <v>60.7</v>
      </c>
      <c r="AN5">
        <v>69.599999999999994</v>
      </c>
      <c r="AO5">
        <v>47.2</v>
      </c>
      <c r="AP5">
        <v>7.4</v>
      </c>
      <c r="AQ5">
        <v>19.8</v>
      </c>
      <c r="AR5">
        <v>127.3</v>
      </c>
      <c r="AS5">
        <v>13.7</v>
      </c>
      <c r="AT5">
        <v>25.1</v>
      </c>
      <c r="AU5">
        <v>38.799999999999997</v>
      </c>
      <c r="AV5">
        <v>42.4</v>
      </c>
      <c r="AW5">
        <v>77.123000000000005</v>
      </c>
      <c r="AX5">
        <v>88.6</v>
      </c>
      <c r="AY5">
        <v>9.1</v>
      </c>
      <c r="AZ5">
        <v>10.8</v>
      </c>
      <c r="BA5">
        <v>24.053000000000001</v>
      </c>
      <c r="BB5">
        <v>12.5</v>
      </c>
      <c r="BC5">
        <v>7.5</v>
      </c>
      <c r="BD5">
        <v>25</v>
      </c>
      <c r="BE5">
        <v>7.2</v>
      </c>
      <c r="BF5">
        <v>11.8</v>
      </c>
      <c r="BG5">
        <v>9.4</v>
      </c>
      <c r="BH5">
        <v>1.7</v>
      </c>
      <c r="BI5">
        <v>23.1</v>
      </c>
      <c r="BJ5">
        <v>9</v>
      </c>
      <c r="BK5">
        <v>51.082000000000001</v>
      </c>
      <c r="BL5">
        <v>26.280999999999999</v>
      </c>
      <c r="BM5">
        <v>47.216000000000001</v>
      </c>
      <c r="BN5">
        <v>51.448</v>
      </c>
      <c r="BO5">
        <v>21</v>
      </c>
      <c r="BP5">
        <v>9.1</v>
      </c>
      <c r="BQ5">
        <v>28.571000000000002</v>
      </c>
      <c r="BR5">
        <v>78.588999999999999</v>
      </c>
      <c r="BS5">
        <v>-8.8999999999999996E-2</v>
      </c>
      <c r="BT5">
        <v>3.4020000000000001</v>
      </c>
      <c r="BU5">
        <v>-4.0000000000000001E-3</v>
      </c>
      <c r="BV5">
        <v>3.6269999999999998</v>
      </c>
      <c r="BW5">
        <v>0.16800000000000001</v>
      </c>
      <c r="BX5">
        <v>3.05</v>
      </c>
      <c r="BY5">
        <v>-0.27300000000000002</v>
      </c>
      <c r="BZ5">
        <v>5.9</v>
      </c>
      <c r="CA5">
        <v>37.200000000000003</v>
      </c>
      <c r="CB5">
        <v>37.1</v>
      </c>
      <c r="CC5">
        <v>28.8</v>
      </c>
      <c r="CD5">
        <v>34</v>
      </c>
      <c r="CE5">
        <v>17.399999999999999</v>
      </c>
      <c r="CF5">
        <v>20.37</v>
      </c>
      <c r="CG5">
        <v>20.619</v>
      </c>
      <c r="CH5">
        <v>9.3019999999999996</v>
      </c>
      <c r="CI5">
        <v>27.69</v>
      </c>
      <c r="CJ5">
        <v>11.587</v>
      </c>
      <c r="CK5">
        <v>10.199999999999999</v>
      </c>
      <c r="CL5">
        <v>36.274999999999999</v>
      </c>
      <c r="CM5">
        <v>58.6</v>
      </c>
      <c r="CN5">
        <v>10.4</v>
      </c>
      <c r="CO5">
        <v>262.7</v>
      </c>
      <c r="CP5">
        <v>131.6</v>
      </c>
      <c r="CQ5">
        <v>29.7</v>
      </c>
      <c r="CR5">
        <v>103.2</v>
      </c>
      <c r="CS5">
        <v>32.1</v>
      </c>
      <c r="CT5">
        <v>31.105</v>
      </c>
      <c r="CU5">
        <v>8.3000000000000007</v>
      </c>
      <c r="CV5">
        <v>25.856999999999999</v>
      </c>
      <c r="CW5">
        <v>4.7</v>
      </c>
      <c r="CX5">
        <v>18.899999999999999</v>
      </c>
      <c r="CY5">
        <v>20.399999999999999</v>
      </c>
      <c r="CZ5">
        <v>-1.5</v>
      </c>
      <c r="DA5">
        <v>12.3</v>
      </c>
      <c r="DB5">
        <v>87.805000000000007</v>
      </c>
      <c r="DC5">
        <v>8.1</v>
      </c>
      <c r="DD5">
        <v>39.6</v>
      </c>
      <c r="DE5">
        <v>71.7</v>
      </c>
      <c r="DF5">
        <v>214.88</v>
      </c>
      <c r="DG5">
        <v>1714.9</v>
      </c>
      <c r="DH5">
        <v>1541.2</v>
      </c>
      <c r="DI5">
        <v>20.399999999999999</v>
      </c>
      <c r="DJ5">
        <v>202.2</v>
      </c>
      <c r="DK5">
        <v>146.4</v>
      </c>
      <c r="DL5">
        <v>348.6</v>
      </c>
      <c r="DM5">
        <v>75.501999999999995</v>
      </c>
      <c r="DN5">
        <v>71.266000000000005</v>
      </c>
      <c r="DO5">
        <v>81.352000000000004</v>
      </c>
      <c r="DP5">
        <v>5.9489999999999998</v>
      </c>
      <c r="DQ5">
        <v>56.3</v>
      </c>
      <c r="DR5">
        <v>31.9</v>
      </c>
      <c r="DS5">
        <v>71.046999999999997</v>
      </c>
      <c r="DT5">
        <v>5754.6</v>
      </c>
      <c r="DU5">
        <v>16.507999999999999</v>
      </c>
      <c r="DV5">
        <v>52.3</v>
      </c>
      <c r="DW5">
        <v>6.665</v>
      </c>
      <c r="DX5">
        <v>53.3</v>
      </c>
      <c r="DY5">
        <v>6.54</v>
      </c>
      <c r="DZ5">
        <v>6.6079999999999997</v>
      </c>
      <c r="EA5">
        <v>6.5730000000000004</v>
      </c>
      <c r="EB5">
        <v>128.4</v>
      </c>
      <c r="EC5">
        <v>214.3</v>
      </c>
      <c r="ED5">
        <v>342.7</v>
      </c>
      <c r="EE5">
        <v>37.466999999999999</v>
      </c>
      <c r="EF5">
        <v>56.9</v>
      </c>
      <c r="EG5">
        <v>78.2</v>
      </c>
      <c r="EH5">
        <v>13.3</v>
      </c>
      <c r="EI5">
        <v>20.100000000000001</v>
      </c>
      <c r="EJ5">
        <v>58.1</v>
      </c>
      <c r="EK5">
        <v>76.3</v>
      </c>
      <c r="EL5">
        <v>49.5</v>
      </c>
      <c r="EM5">
        <v>10.8</v>
      </c>
      <c r="EN5">
        <v>20</v>
      </c>
      <c r="EO5">
        <v>116</v>
      </c>
      <c r="EP5">
        <v>13.6</v>
      </c>
      <c r="EQ5">
        <v>25.8</v>
      </c>
      <c r="ER5">
        <v>39.4</v>
      </c>
      <c r="ES5">
        <v>44.3</v>
      </c>
      <c r="ET5">
        <v>75.846999999999994</v>
      </c>
      <c r="EU5">
        <v>91.8</v>
      </c>
      <c r="EV5">
        <v>12.8</v>
      </c>
      <c r="EW5">
        <v>17</v>
      </c>
      <c r="EX5">
        <v>30.195</v>
      </c>
      <c r="EY5">
        <v>15.3</v>
      </c>
      <c r="EZ5">
        <v>6.5</v>
      </c>
      <c r="FA5">
        <v>16.600000000000001</v>
      </c>
      <c r="FB5">
        <v>12.5</v>
      </c>
      <c r="FC5">
        <v>1.8</v>
      </c>
      <c r="FD5">
        <v>31</v>
      </c>
      <c r="FE5">
        <v>12.8</v>
      </c>
      <c r="FF5">
        <v>53.548000000000002</v>
      </c>
      <c r="FG5">
        <v>29.484999999999999</v>
      </c>
      <c r="FH5">
        <v>51.686999999999998</v>
      </c>
      <c r="FI5">
        <v>55.061999999999998</v>
      </c>
      <c r="FJ5">
        <v>28.6</v>
      </c>
      <c r="FK5">
        <v>101.96</v>
      </c>
      <c r="FL5">
        <v>8.34</v>
      </c>
      <c r="FM5">
        <v>3.2890000000000001</v>
      </c>
      <c r="FN5">
        <v>0.26900000000000002</v>
      </c>
      <c r="FO5">
        <v>3.577</v>
      </c>
      <c r="FP5">
        <v>0.29199999999999998</v>
      </c>
      <c r="FQ5">
        <v>2.827</v>
      </c>
      <c r="FR5">
        <v>0.23200000000000001</v>
      </c>
      <c r="FS5">
        <v>4</v>
      </c>
      <c r="FT5">
        <v>45</v>
      </c>
      <c r="FU5">
        <v>63.1</v>
      </c>
      <c r="FV5">
        <v>39.200000000000003</v>
      </c>
      <c r="FW5">
        <v>58.6</v>
      </c>
      <c r="FX5">
        <v>14.3</v>
      </c>
      <c r="FY5">
        <v>27.616</v>
      </c>
      <c r="FZ5">
        <v>28.097000000000001</v>
      </c>
      <c r="GA5">
        <v>12.991</v>
      </c>
      <c r="GB5">
        <v>36.887999999999998</v>
      </c>
      <c r="GC5">
        <v>17.018000000000001</v>
      </c>
      <c r="GD5">
        <v>62.2</v>
      </c>
      <c r="GE5">
        <v>10.9</v>
      </c>
      <c r="GF5">
        <v>263.3</v>
      </c>
      <c r="GG5">
        <v>115.2</v>
      </c>
      <c r="GH5">
        <v>25.1</v>
      </c>
      <c r="GI5">
        <v>43.6</v>
      </c>
      <c r="GJ5">
        <v>42.247999999999998</v>
      </c>
      <c r="GK5">
        <v>11.6</v>
      </c>
      <c r="GL5">
        <v>26.606000000000002</v>
      </c>
      <c r="GM5">
        <v>4</v>
      </c>
      <c r="GN5">
        <v>8.9</v>
      </c>
      <c r="GO5">
        <v>93.257999999999996</v>
      </c>
      <c r="GP5">
        <v>6.7</v>
      </c>
      <c r="GQ5">
        <v>36.6</v>
      </c>
      <c r="GR5">
        <v>73.2</v>
      </c>
      <c r="GS5">
        <v>-30.08</v>
      </c>
      <c r="GT5">
        <v>-134.9</v>
      </c>
      <c r="GU5">
        <v>-71.599999999999994</v>
      </c>
      <c r="GV5">
        <v>-10.8</v>
      </c>
      <c r="GW5">
        <v>-4.5</v>
      </c>
      <c r="GX5">
        <v>7.6</v>
      </c>
      <c r="GY5">
        <v>3.1</v>
      </c>
      <c r="GZ5">
        <v>-11.4</v>
      </c>
      <c r="HA5">
        <v>-452</v>
      </c>
      <c r="HB5">
        <v>1.3</v>
      </c>
      <c r="HC5">
        <v>3.6</v>
      </c>
      <c r="HD5">
        <v>-5.3920000000000003</v>
      </c>
      <c r="HE5">
        <v>-6.0129999999999999</v>
      </c>
      <c r="HF5">
        <v>-7.3</v>
      </c>
      <c r="HG5">
        <v>7.8</v>
      </c>
      <c r="HH5">
        <v>0.5</v>
      </c>
      <c r="HI5">
        <v>-3.3</v>
      </c>
      <c r="HJ5">
        <v>1.9</v>
      </c>
      <c r="HK5">
        <v>-2.2000000000000002</v>
      </c>
      <c r="HL5">
        <v>-0.7</v>
      </c>
      <c r="HM5">
        <v>2.6</v>
      </c>
      <c r="HN5">
        <v>-6.7</v>
      </c>
      <c r="HO5">
        <v>-2.2999999999999998</v>
      </c>
      <c r="HP5">
        <v>-3.4</v>
      </c>
      <c r="HQ5">
        <v>-0.2</v>
      </c>
      <c r="HR5">
        <v>11.3</v>
      </c>
      <c r="HS5">
        <v>0.1</v>
      </c>
      <c r="HT5">
        <v>-0.7</v>
      </c>
      <c r="HU5">
        <v>-0.6</v>
      </c>
      <c r="HV5">
        <v>-1.9</v>
      </c>
      <c r="HW5">
        <v>-3.2</v>
      </c>
      <c r="HX5">
        <v>-3.7</v>
      </c>
      <c r="HY5">
        <v>-6.2</v>
      </c>
      <c r="HZ5">
        <v>-2.8</v>
      </c>
      <c r="IA5">
        <v>1</v>
      </c>
      <c r="IB5">
        <v>-4.8</v>
      </c>
      <c r="IC5">
        <v>-3.1</v>
      </c>
      <c r="ID5">
        <v>-7.9</v>
      </c>
      <c r="IE5">
        <v>-3.8</v>
      </c>
      <c r="IF5">
        <v>-7.6</v>
      </c>
      <c r="IG5">
        <v>-23.372</v>
      </c>
      <c r="IH5">
        <v>-8.4280000000000008</v>
      </c>
      <c r="II5">
        <v>0.113</v>
      </c>
      <c r="IJ5">
        <v>1.9</v>
      </c>
      <c r="IK5">
        <v>-7.8</v>
      </c>
      <c r="IL5">
        <v>-26</v>
      </c>
      <c r="IM5">
        <v>-10.4</v>
      </c>
      <c r="IN5">
        <v>-24.6</v>
      </c>
      <c r="IO5">
        <v>3.1</v>
      </c>
      <c r="IP5">
        <v>-3.6</v>
      </c>
      <c r="IQ5">
        <v>-0.5</v>
      </c>
      <c r="IR5">
        <v>-0.6</v>
      </c>
      <c r="IS5">
        <v>16.399999999999999</v>
      </c>
      <c r="IT5">
        <v>4.5999999999999996</v>
      </c>
      <c r="IU5">
        <v>-11.5</v>
      </c>
      <c r="IV5">
        <v>-3.3</v>
      </c>
      <c r="IW5">
        <v>0.7</v>
      </c>
      <c r="IX5">
        <v>1.4</v>
      </c>
      <c r="IY5">
        <v>3</v>
      </c>
      <c r="IZ5">
        <v>-1.5</v>
      </c>
    </row>
    <row r="6" spans="1:260" x14ac:dyDescent="0.2">
      <c r="A6" t="s">
        <v>6</v>
      </c>
      <c r="B6" t="s">
        <v>283</v>
      </c>
      <c r="C6">
        <v>10</v>
      </c>
      <c r="D6">
        <v>36</v>
      </c>
      <c r="E6">
        <v>25.829000000000001</v>
      </c>
      <c r="F6">
        <v>102.98699999999999</v>
      </c>
      <c r="G6">
        <v>191.7</v>
      </c>
      <c r="H6">
        <v>1597.4</v>
      </c>
      <c r="I6">
        <v>1450.3</v>
      </c>
      <c r="J6">
        <v>9.6</v>
      </c>
      <c r="K6">
        <v>49.756999999999998</v>
      </c>
      <c r="L6">
        <v>201.7</v>
      </c>
      <c r="M6">
        <v>145.1</v>
      </c>
      <c r="N6">
        <v>346.8</v>
      </c>
      <c r="O6">
        <v>71.856999999999999</v>
      </c>
      <c r="P6">
        <v>63.262</v>
      </c>
      <c r="Q6">
        <v>83.804000000000002</v>
      </c>
      <c r="R6">
        <v>58.16</v>
      </c>
      <c r="S6">
        <v>5.742</v>
      </c>
      <c r="T6">
        <v>50.3</v>
      </c>
      <c r="U6">
        <v>35.700000000000003</v>
      </c>
      <c r="V6">
        <v>71.975999999999999</v>
      </c>
      <c r="W6">
        <v>5599</v>
      </c>
      <c r="X6">
        <v>16.145</v>
      </c>
      <c r="Y6">
        <v>57.6</v>
      </c>
      <c r="Z6">
        <v>6.0209999999999999</v>
      </c>
      <c r="AA6">
        <v>64.900000000000006</v>
      </c>
      <c r="AB6">
        <v>5.3440000000000003</v>
      </c>
      <c r="AC6">
        <v>-2.173</v>
      </c>
      <c r="AD6">
        <v>0.51300000000000001</v>
      </c>
      <c r="AE6">
        <v>131</v>
      </c>
      <c r="AF6">
        <v>211.5</v>
      </c>
      <c r="AG6">
        <v>342.5</v>
      </c>
      <c r="AH6">
        <v>38.247999999999998</v>
      </c>
      <c r="AI6">
        <v>61.8</v>
      </c>
      <c r="AJ6">
        <v>85.6</v>
      </c>
      <c r="AK6">
        <v>14.6</v>
      </c>
      <c r="AL6">
        <v>20.7</v>
      </c>
      <c r="AM6">
        <v>64.900000000000006</v>
      </c>
      <c r="AN6">
        <v>78.900000000000006</v>
      </c>
      <c r="AO6">
        <v>56.2</v>
      </c>
      <c r="AP6">
        <v>10.5</v>
      </c>
      <c r="AQ6">
        <v>23.9</v>
      </c>
      <c r="AR6">
        <v>118</v>
      </c>
      <c r="AS6">
        <v>14.3</v>
      </c>
      <c r="AT6">
        <v>24</v>
      </c>
      <c r="AU6">
        <v>38.299999999999997</v>
      </c>
      <c r="AV6">
        <v>43.1</v>
      </c>
      <c r="AW6">
        <v>74.245999999999995</v>
      </c>
      <c r="AX6">
        <v>83.5</v>
      </c>
      <c r="AY6">
        <v>9.5</v>
      </c>
      <c r="AZ6">
        <v>12.7</v>
      </c>
      <c r="BA6">
        <v>25.248999999999999</v>
      </c>
      <c r="BB6">
        <v>14</v>
      </c>
      <c r="BC6">
        <v>8.3000000000000007</v>
      </c>
      <c r="BD6">
        <v>24</v>
      </c>
      <c r="BE6">
        <v>7.2</v>
      </c>
      <c r="BF6">
        <v>10.8</v>
      </c>
      <c r="BG6">
        <v>9.8000000000000007</v>
      </c>
      <c r="BH6">
        <v>1.8</v>
      </c>
      <c r="BI6">
        <v>22.8</v>
      </c>
      <c r="BJ6">
        <v>7.7</v>
      </c>
      <c r="BK6">
        <v>47.368000000000002</v>
      </c>
      <c r="BL6">
        <v>21.471</v>
      </c>
      <c r="BM6">
        <v>40.954000000000001</v>
      </c>
      <c r="BN6">
        <v>45.328000000000003</v>
      </c>
      <c r="BO6">
        <v>20.3</v>
      </c>
      <c r="BP6">
        <v>11.4</v>
      </c>
      <c r="BQ6">
        <v>29.824999999999999</v>
      </c>
      <c r="BR6">
        <v>74.858999999999995</v>
      </c>
      <c r="BS6">
        <v>-2.6589999999999998</v>
      </c>
      <c r="BT6">
        <v>3.298</v>
      </c>
      <c r="BU6">
        <v>-0.11700000000000001</v>
      </c>
      <c r="BV6">
        <v>3.633</v>
      </c>
      <c r="BW6">
        <v>-6.7000000000000004E-2</v>
      </c>
      <c r="BX6">
        <v>2.7970000000000002</v>
      </c>
      <c r="BY6">
        <v>-0.192</v>
      </c>
      <c r="BZ6">
        <v>2.5</v>
      </c>
      <c r="CA6">
        <v>31</v>
      </c>
      <c r="CB6">
        <v>41.1</v>
      </c>
      <c r="CC6">
        <v>25.3</v>
      </c>
      <c r="CD6">
        <v>38.6</v>
      </c>
      <c r="CE6">
        <v>10.7</v>
      </c>
      <c r="CF6">
        <v>18.919</v>
      </c>
      <c r="CG6">
        <v>23.611000000000001</v>
      </c>
      <c r="CH6">
        <v>7.5</v>
      </c>
      <c r="CI6">
        <v>30.533000000000001</v>
      </c>
      <c r="CJ6">
        <v>10.984999999999999</v>
      </c>
      <c r="CK6">
        <v>7.6</v>
      </c>
      <c r="CL6">
        <v>23.684000000000001</v>
      </c>
      <c r="CM6">
        <v>59.3</v>
      </c>
      <c r="CN6">
        <v>10.1</v>
      </c>
      <c r="CO6">
        <v>274.89999999999998</v>
      </c>
      <c r="CP6">
        <v>132.4</v>
      </c>
      <c r="CQ6">
        <v>30.9</v>
      </c>
      <c r="CR6">
        <v>94.8</v>
      </c>
      <c r="CS6">
        <v>34.9</v>
      </c>
      <c r="CT6">
        <v>36.814</v>
      </c>
      <c r="CU6">
        <v>10.9</v>
      </c>
      <c r="CV6">
        <v>31.231999999999999</v>
      </c>
      <c r="CW6">
        <v>4.4000000000000004</v>
      </c>
      <c r="CX6">
        <v>21.1</v>
      </c>
      <c r="CY6">
        <v>20.5</v>
      </c>
      <c r="CZ6">
        <v>0.6</v>
      </c>
      <c r="DA6">
        <v>9.8000000000000007</v>
      </c>
      <c r="DB6">
        <v>77.551000000000002</v>
      </c>
      <c r="DC6">
        <v>4</v>
      </c>
      <c r="DD6">
        <v>41.8</v>
      </c>
      <c r="DE6">
        <v>69.8</v>
      </c>
      <c r="DF6">
        <v>203.99</v>
      </c>
      <c r="DG6">
        <v>1703</v>
      </c>
      <c r="DH6">
        <v>1544.9</v>
      </c>
      <c r="DI6">
        <v>20.399999999999999</v>
      </c>
      <c r="DJ6">
        <v>209.3</v>
      </c>
      <c r="DK6">
        <v>150.6</v>
      </c>
      <c r="DL6">
        <v>359.9</v>
      </c>
      <c r="DM6">
        <v>73.853999999999999</v>
      </c>
      <c r="DN6">
        <v>67.941000000000003</v>
      </c>
      <c r="DO6">
        <v>82.072000000000003</v>
      </c>
      <c r="DP6">
        <v>6.069</v>
      </c>
      <c r="DQ6">
        <v>49.6</v>
      </c>
      <c r="DR6">
        <v>39.200000000000003</v>
      </c>
      <c r="DS6">
        <v>77.932000000000002</v>
      </c>
      <c r="DT6">
        <v>5839.8</v>
      </c>
      <c r="DU6">
        <v>16.225999999999999</v>
      </c>
      <c r="DV6">
        <v>57</v>
      </c>
      <c r="DW6">
        <v>6.3140000000000001</v>
      </c>
      <c r="DX6">
        <v>61.7</v>
      </c>
      <c r="DY6">
        <v>5.8330000000000002</v>
      </c>
      <c r="DZ6">
        <v>1.1919999999999999</v>
      </c>
      <c r="EA6">
        <v>2.177</v>
      </c>
      <c r="EB6">
        <v>126.4</v>
      </c>
      <c r="EC6">
        <v>225.7</v>
      </c>
      <c r="ED6">
        <v>352.1</v>
      </c>
      <c r="EE6">
        <v>35.899000000000001</v>
      </c>
      <c r="EF6">
        <v>65</v>
      </c>
      <c r="EG6">
        <v>82.1</v>
      </c>
      <c r="EH6">
        <v>13.7</v>
      </c>
      <c r="EI6">
        <v>19.899999999999999</v>
      </c>
      <c r="EJ6">
        <v>62.2</v>
      </c>
      <c r="EK6">
        <v>79.599999999999994</v>
      </c>
      <c r="EL6">
        <v>52.2</v>
      </c>
      <c r="EM6">
        <v>7.6</v>
      </c>
      <c r="EN6">
        <v>21.3</v>
      </c>
      <c r="EO6">
        <v>120.8</v>
      </c>
      <c r="EP6">
        <v>9.1999999999999993</v>
      </c>
      <c r="EQ6">
        <v>24.2</v>
      </c>
      <c r="ER6">
        <v>33.4</v>
      </c>
      <c r="ES6">
        <v>37.799999999999997</v>
      </c>
      <c r="ET6">
        <v>71.957999999999998</v>
      </c>
      <c r="EU6">
        <v>97.4</v>
      </c>
      <c r="EV6">
        <v>11.7</v>
      </c>
      <c r="EW6">
        <v>12.7</v>
      </c>
      <c r="EX6">
        <v>25.605</v>
      </c>
      <c r="EY6">
        <v>17.2</v>
      </c>
      <c r="EZ6">
        <v>7.2</v>
      </c>
      <c r="FA6">
        <v>12.9</v>
      </c>
      <c r="FB6">
        <v>10</v>
      </c>
      <c r="FC6">
        <v>1.5</v>
      </c>
      <c r="FD6">
        <v>25.5</v>
      </c>
      <c r="FE6">
        <v>9.4</v>
      </c>
      <c r="FF6">
        <v>50.588000000000001</v>
      </c>
      <c r="FG6">
        <v>26.007999999999999</v>
      </c>
      <c r="FH6">
        <v>46.168999999999997</v>
      </c>
      <c r="FI6">
        <v>51.411000000000001</v>
      </c>
      <c r="FJ6">
        <v>22.6</v>
      </c>
      <c r="FK6">
        <v>84.647999999999996</v>
      </c>
      <c r="FL6">
        <v>1.252</v>
      </c>
      <c r="FM6">
        <v>3.32</v>
      </c>
      <c r="FN6">
        <v>4.9000000000000002E-2</v>
      </c>
      <c r="FO6">
        <v>3.4689999999999999</v>
      </c>
      <c r="FP6">
        <v>0.13200000000000001</v>
      </c>
      <c r="FQ6">
        <v>3.0760000000000001</v>
      </c>
      <c r="FR6">
        <v>-8.5999999999999993E-2</v>
      </c>
      <c r="FS6">
        <v>4.5</v>
      </c>
      <c r="FT6">
        <v>37.700000000000003</v>
      </c>
      <c r="FU6">
        <v>45.2</v>
      </c>
      <c r="FV6">
        <v>32.299999999999997</v>
      </c>
      <c r="FW6">
        <v>42.1</v>
      </c>
      <c r="FX6">
        <v>13</v>
      </c>
      <c r="FY6">
        <v>21.241</v>
      </c>
      <c r="FZ6">
        <v>25.253</v>
      </c>
      <c r="GA6">
        <v>9.6199999999999992</v>
      </c>
      <c r="GB6">
        <v>31.492999999999999</v>
      </c>
      <c r="GC6">
        <v>11.677</v>
      </c>
      <c r="GD6">
        <v>60.4</v>
      </c>
      <c r="GE6">
        <v>10.3</v>
      </c>
      <c r="GF6">
        <v>274.3</v>
      </c>
      <c r="GG6">
        <v>134.80000000000001</v>
      </c>
      <c r="GH6">
        <v>29.6</v>
      </c>
      <c r="GI6">
        <v>38.9</v>
      </c>
      <c r="GJ6">
        <v>41.076999999999998</v>
      </c>
      <c r="GK6">
        <v>8.8000000000000007</v>
      </c>
      <c r="GL6">
        <v>22.622</v>
      </c>
      <c r="GM6">
        <v>1.9</v>
      </c>
      <c r="GN6">
        <v>9.8000000000000007</v>
      </c>
      <c r="GO6">
        <v>96.938999999999993</v>
      </c>
      <c r="GP6">
        <v>6.6</v>
      </c>
      <c r="GQ6">
        <v>43.5</v>
      </c>
      <c r="GR6">
        <v>70.900000000000006</v>
      </c>
      <c r="GS6">
        <v>-12.29</v>
      </c>
      <c r="GT6">
        <v>-105.6</v>
      </c>
      <c r="GU6">
        <v>-94.6</v>
      </c>
      <c r="GV6">
        <v>-10.8</v>
      </c>
      <c r="GW6">
        <v>-7.6</v>
      </c>
      <c r="GX6">
        <v>-5.5</v>
      </c>
      <c r="GY6">
        <v>-13.1</v>
      </c>
      <c r="GZ6">
        <v>0.7</v>
      </c>
      <c r="HA6">
        <v>-240.8</v>
      </c>
      <c r="HB6">
        <v>0.6</v>
      </c>
      <c r="HC6">
        <v>3.2</v>
      </c>
      <c r="HD6">
        <v>-3.3650000000000002</v>
      </c>
      <c r="HE6">
        <v>-1.6639999999999999</v>
      </c>
      <c r="HF6">
        <v>4.5999999999999996</v>
      </c>
      <c r="HG6">
        <v>-14.2</v>
      </c>
      <c r="HH6">
        <v>-9.6</v>
      </c>
      <c r="HI6">
        <v>-3.2</v>
      </c>
      <c r="HJ6">
        <v>3.5</v>
      </c>
      <c r="HK6">
        <v>0.9</v>
      </c>
      <c r="HL6">
        <v>0.8</v>
      </c>
      <c r="HM6">
        <v>2.7</v>
      </c>
      <c r="HN6">
        <v>-0.7</v>
      </c>
      <c r="HO6">
        <v>4</v>
      </c>
      <c r="HP6">
        <v>2.9</v>
      </c>
      <c r="HQ6">
        <v>2.6</v>
      </c>
      <c r="HR6">
        <v>-2.8</v>
      </c>
      <c r="HS6">
        <v>5.0999999999999996</v>
      </c>
      <c r="HT6">
        <v>-0.2</v>
      </c>
      <c r="HU6">
        <v>4.9000000000000004</v>
      </c>
      <c r="HV6">
        <v>5.3</v>
      </c>
      <c r="HW6">
        <v>-13.9</v>
      </c>
      <c r="HX6">
        <v>-2.2000000000000002</v>
      </c>
      <c r="HY6">
        <v>0</v>
      </c>
      <c r="HZ6">
        <v>-3.2</v>
      </c>
      <c r="IA6">
        <v>1.1000000000000001</v>
      </c>
      <c r="IB6">
        <v>-2.1</v>
      </c>
      <c r="IC6">
        <v>-0.2</v>
      </c>
      <c r="ID6">
        <v>-2.7</v>
      </c>
      <c r="IE6">
        <v>-1.7</v>
      </c>
      <c r="IF6">
        <v>-2.2999999999999998</v>
      </c>
      <c r="IG6">
        <v>-9.7880000000000003</v>
      </c>
      <c r="IH6">
        <v>-3.9119999999999999</v>
      </c>
      <c r="II6">
        <v>-2.1999999999999999E-2</v>
      </c>
      <c r="IJ6">
        <v>-2</v>
      </c>
      <c r="IK6">
        <v>-6.7</v>
      </c>
      <c r="IL6">
        <v>-4.0999999999999996</v>
      </c>
      <c r="IM6">
        <v>-7</v>
      </c>
      <c r="IN6">
        <v>-3.5</v>
      </c>
      <c r="IO6">
        <v>-2.2999999999999998</v>
      </c>
      <c r="IP6">
        <v>-1.1000000000000001</v>
      </c>
      <c r="IQ6">
        <v>-0.2</v>
      </c>
      <c r="IR6">
        <v>0.6</v>
      </c>
      <c r="IS6">
        <v>-2.4</v>
      </c>
      <c r="IT6">
        <v>1.3</v>
      </c>
      <c r="IU6">
        <v>-4</v>
      </c>
      <c r="IV6">
        <v>2.1</v>
      </c>
      <c r="IW6">
        <v>2.5</v>
      </c>
      <c r="IX6">
        <v>-2.6</v>
      </c>
      <c r="IY6">
        <v>-1.7</v>
      </c>
      <c r="IZ6">
        <v>-1.1000000000000001</v>
      </c>
    </row>
    <row r="7" spans="1:260" x14ac:dyDescent="0.2">
      <c r="A7" t="s">
        <v>13</v>
      </c>
      <c r="B7" t="s">
        <v>290</v>
      </c>
      <c r="C7">
        <v>10</v>
      </c>
      <c r="D7">
        <v>38</v>
      </c>
      <c r="E7">
        <v>25.529</v>
      </c>
      <c r="F7">
        <v>96.221999999999994</v>
      </c>
      <c r="G7">
        <v>169.47</v>
      </c>
      <c r="H7">
        <v>1573.4</v>
      </c>
      <c r="I7">
        <v>1403.3</v>
      </c>
      <c r="J7">
        <v>10.7</v>
      </c>
      <c r="K7">
        <v>47.201999999999998</v>
      </c>
      <c r="L7">
        <v>198</v>
      </c>
      <c r="M7">
        <v>129.4</v>
      </c>
      <c r="N7">
        <v>327.39999999999998</v>
      </c>
      <c r="O7">
        <v>67.531999999999996</v>
      </c>
      <c r="P7">
        <v>59.747</v>
      </c>
      <c r="Q7">
        <v>79.444000000000003</v>
      </c>
      <c r="R7">
        <v>60.475999999999999</v>
      </c>
      <c r="S7">
        <v>5.4029999999999996</v>
      </c>
      <c r="T7">
        <v>44.9</v>
      </c>
      <c r="U7">
        <v>41.7</v>
      </c>
      <c r="V7">
        <v>73.674999999999997</v>
      </c>
      <c r="W7">
        <v>5544.3</v>
      </c>
      <c r="X7">
        <v>16.934000000000001</v>
      </c>
      <c r="Y7">
        <v>61.1</v>
      </c>
      <c r="Z7">
        <v>5.3579999999999997</v>
      </c>
      <c r="AA7">
        <v>66.3</v>
      </c>
      <c r="AB7">
        <v>4.9379999999999997</v>
      </c>
      <c r="AC7">
        <v>1.0069999999999999</v>
      </c>
      <c r="AD7">
        <v>-0.94399999999999995</v>
      </c>
      <c r="AE7">
        <v>123.4</v>
      </c>
      <c r="AF7">
        <v>187.8</v>
      </c>
      <c r="AG7">
        <v>311.2</v>
      </c>
      <c r="AH7">
        <v>39.652999999999999</v>
      </c>
      <c r="AI7">
        <v>61.8</v>
      </c>
      <c r="AJ7">
        <v>81.2</v>
      </c>
      <c r="AK7">
        <v>11.7</v>
      </c>
      <c r="AL7">
        <v>19.5</v>
      </c>
      <c r="AM7">
        <v>61.7</v>
      </c>
      <c r="AN7">
        <v>73.8</v>
      </c>
      <c r="AO7">
        <v>52</v>
      </c>
      <c r="AP7">
        <v>9.4</v>
      </c>
      <c r="AQ7">
        <v>20.399999999999999</v>
      </c>
      <c r="AR7">
        <v>99.3</v>
      </c>
      <c r="AS7">
        <v>10.199999999999999</v>
      </c>
      <c r="AT7">
        <v>26.5</v>
      </c>
      <c r="AU7">
        <v>36.700000000000003</v>
      </c>
      <c r="AV7">
        <v>41.1</v>
      </c>
      <c r="AW7">
        <v>73.236000000000004</v>
      </c>
      <c r="AX7">
        <v>75.8</v>
      </c>
      <c r="AY7">
        <v>6.9</v>
      </c>
      <c r="AZ7">
        <v>11.4</v>
      </c>
      <c r="BA7">
        <v>25.39</v>
      </c>
      <c r="BB7">
        <v>13.8</v>
      </c>
      <c r="BC7">
        <v>6.5</v>
      </c>
      <c r="BD7">
        <v>25</v>
      </c>
      <c r="BE7">
        <v>6.4</v>
      </c>
      <c r="BF7">
        <v>10.199999999999999</v>
      </c>
      <c r="BG7">
        <v>9.9</v>
      </c>
      <c r="BH7">
        <v>1.4</v>
      </c>
      <c r="BI7">
        <v>22.5</v>
      </c>
      <c r="BJ7">
        <v>7</v>
      </c>
      <c r="BK7">
        <v>45.332999999999998</v>
      </c>
      <c r="BL7">
        <v>22.716999999999999</v>
      </c>
      <c r="BM7">
        <v>44.765999999999998</v>
      </c>
      <c r="BN7">
        <v>50.110999999999997</v>
      </c>
      <c r="BO7">
        <v>19.899999999999999</v>
      </c>
      <c r="BP7">
        <v>10.5</v>
      </c>
      <c r="BQ7">
        <v>20</v>
      </c>
      <c r="BR7">
        <v>71.826999999999998</v>
      </c>
      <c r="BS7">
        <v>-2.1269999999999998</v>
      </c>
      <c r="BT7">
        <v>3.1920000000000002</v>
      </c>
      <c r="BU7">
        <v>-9.5000000000000001E-2</v>
      </c>
      <c r="BV7">
        <v>3.359</v>
      </c>
      <c r="BW7">
        <v>7.0000000000000001E-3</v>
      </c>
      <c r="BX7">
        <v>2.891</v>
      </c>
      <c r="BY7">
        <v>-0.27800000000000002</v>
      </c>
      <c r="BZ7">
        <v>4</v>
      </c>
      <c r="CA7">
        <v>34.4</v>
      </c>
      <c r="CB7">
        <v>32.700000000000003</v>
      </c>
      <c r="CC7">
        <v>27.1</v>
      </c>
      <c r="CD7">
        <v>32.1</v>
      </c>
      <c r="CE7">
        <v>11.9</v>
      </c>
      <c r="CF7">
        <v>18.401</v>
      </c>
      <c r="CG7">
        <v>19.286000000000001</v>
      </c>
      <c r="CH7">
        <v>8.6120000000000001</v>
      </c>
      <c r="CI7">
        <v>28.138999999999999</v>
      </c>
      <c r="CJ7">
        <v>11.013999999999999</v>
      </c>
      <c r="CK7">
        <v>11.3</v>
      </c>
      <c r="CL7">
        <v>30.972999999999999</v>
      </c>
      <c r="CM7">
        <v>62.5</v>
      </c>
      <c r="CN7">
        <v>11.2</v>
      </c>
      <c r="CO7">
        <v>275.60000000000002</v>
      </c>
      <c r="CP7">
        <v>149.19999999999999</v>
      </c>
      <c r="CQ7">
        <v>29.5</v>
      </c>
      <c r="CR7">
        <v>98</v>
      </c>
      <c r="CS7">
        <v>42.3</v>
      </c>
      <c r="CT7">
        <v>43.162999999999997</v>
      </c>
      <c r="CU7">
        <v>11</v>
      </c>
      <c r="CV7">
        <v>26.004999999999999</v>
      </c>
      <c r="CW7">
        <v>3</v>
      </c>
      <c r="CX7">
        <v>21.1</v>
      </c>
      <c r="CY7">
        <v>20</v>
      </c>
      <c r="CZ7">
        <v>1.1000000000000001</v>
      </c>
      <c r="DA7">
        <v>12.1</v>
      </c>
      <c r="DB7">
        <v>97.521000000000001</v>
      </c>
      <c r="DC7">
        <v>4.5999999999999996</v>
      </c>
      <c r="DD7">
        <v>40.9</v>
      </c>
      <c r="DE7">
        <v>67.8</v>
      </c>
      <c r="DF7">
        <v>201.15</v>
      </c>
      <c r="DG7">
        <v>1727.4</v>
      </c>
      <c r="DH7">
        <v>1483.5</v>
      </c>
      <c r="DI7">
        <v>19.3</v>
      </c>
      <c r="DJ7">
        <v>213.5</v>
      </c>
      <c r="DK7">
        <v>136.1</v>
      </c>
      <c r="DL7">
        <v>349.6</v>
      </c>
      <c r="DM7">
        <v>69.308000000000007</v>
      </c>
      <c r="DN7">
        <v>60.936999999999998</v>
      </c>
      <c r="DO7">
        <v>82.438999999999993</v>
      </c>
      <c r="DP7">
        <v>5.5940000000000003</v>
      </c>
      <c r="DQ7">
        <v>56.6</v>
      </c>
      <c r="DR7">
        <v>33.700000000000003</v>
      </c>
      <c r="DS7">
        <v>75.055999999999997</v>
      </c>
      <c r="DT7">
        <v>5933.7</v>
      </c>
      <c r="DU7">
        <v>16.972999999999999</v>
      </c>
      <c r="DV7">
        <v>58.8</v>
      </c>
      <c r="DW7">
        <v>5.9459999999999997</v>
      </c>
      <c r="DX7">
        <v>61.6</v>
      </c>
      <c r="DY7">
        <v>5.6749999999999998</v>
      </c>
      <c r="DZ7">
        <v>2.742</v>
      </c>
      <c r="EA7">
        <v>0.185</v>
      </c>
      <c r="EB7">
        <v>135.19999999999999</v>
      </c>
      <c r="EC7">
        <v>203.5</v>
      </c>
      <c r="ED7">
        <v>338.7</v>
      </c>
      <c r="EE7">
        <v>39.917000000000002</v>
      </c>
      <c r="EF7">
        <v>66.400000000000006</v>
      </c>
      <c r="EG7">
        <v>92.3</v>
      </c>
      <c r="EH7">
        <v>16.7</v>
      </c>
      <c r="EI7">
        <v>24.7</v>
      </c>
      <c r="EJ7">
        <v>67.599999999999994</v>
      </c>
      <c r="EK7">
        <v>83.9</v>
      </c>
      <c r="EL7">
        <v>58.9</v>
      </c>
      <c r="EM7">
        <v>8.6</v>
      </c>
      <c r="EN7">
        <v>21.6</v>
      </c>
      <c r="EO7">
        <v>110</v>
      </c>
      <c r="EP7">
        <v>13.1</v>
      </c>
      <c r="EQ7">
        <v>25.6</v>
      </c>
      <c r="ER7">
        <v>38.700000000000003</v>
      </c>
      <c r="ES7">
        <v>42.5</v>
      </c>
      <c r="ET7">
        <v>75.765000000000001</v>
      </c>
      <c r="EU7">
        <v>80.2</v>
      </c>
      <c r="EV7">
        <v>10</v>
      </c>
      <c r="EW7">
        <v>14.4</v>
      </c>
      <c r="EX7">
        <v>25.442</v>
      </c>
      <c r="EY7">
        <v>14.5</v>
      </c>
      <c r="EZ7">
        <v>8.3000000000000007</v>
      </c>
      <c r="FA7">
        <v>14</v>
      </c>
      <c r="FB7">
        <v>12.2</v>
      </c>
      <c r="FC7">
        <v>1.8</v>
      </c>
      <c r="FD7">
        <v>29.6</v>
      </c>
      <c r="FE7">
        <v>10.199999999999999</v>
      </c>
      <c r="FF7">
        <v>47.296999999999997</v>
      </c>
      <c r="FG7">
        <v>24.734999999999999</v>
      </c>
      <c r="FH7">
        <v>46.29</v>
      </c>
      <c r="FI7">
        <v>52.296999999999997</v>
      </c>
      <c r="FJ7">
        <v>26</v>
      </c>
      <c r="FK7">
        <v>100.962</v>
      </c>
      <c r="FL7">
        <v>-7.1619999999999999</v>
      </c>
      <c r="FM7">
        <v>3.4220000000000002</v>
      </c>
      <c r="FN7">
        <v>-0.24299999999999999</v>
      </c>
      <c r="FO7">
        <v>3.831</v>
      </c>
      <c r="FP7">
        <v>-0.27600000000000002</v>
      </c>
      <c r="FQ7">
        <v>2.9249999999999998</v>
      </c>
      <c r="FR7">
        <v>-0.20300000000000001</v>
      </c>
      <c r="FS7">
        <v>2.1</v>
      </c>
      <c r="FT7">
        <v>35.700000000000003</v>
      </c>
      <c r="FU7">
        <v>58.4</v>
      </c>
      <c r="FV7">
        <v>33</v>
      </c>
      <c r="FW7">
        <v>49.8</v>
      </c>
      <c r="FX7">
        <v>13.4</v>
      </c>
      <c r="FY7">
        <v>22.968</v>
      </c>
      <c r="FZ7">
        <v>22.609000000000002</v>
      </c>
      <c r="GA7">
        <v>9.6210000000000004</v>
      </c>
      <c r="GB7">
        <v>31.068000000000001</v>
      </c>
      <c r="GC7">
        <v>12.987</v>
      </c>
      <c r="GD7">
        <v>60.6</v>
      </c>
      <c r="GE7">
        <v>11.5</v>
      </c>
      <c r="GF7">
        <v>257.10000000000002</v>
      </c>
      <c r="GG7">
        <v>118.7</v>
      </c>
      <c r="GH7">
        <v>29.5</v>
      </c>
      <c r="GI7">
        <v>36.700000000000003</v>
      </c>
      <c r="GJ7">
        <v>37.448999999999998</v>
      </c>
      <c r="GK7">
        <v>9.4</v>
      </c>
      <c r="GL7">
        <v>25.613</v>
      </c>
      <c r="GM7">
        <v>2.5</v>
      </c>
      <c r="GN7">
        <v>9.9</v>
      </c>
      <c r="GO7">
        <v>87.879000000000005</v>
      </c>
      <c r="GP7">
        <v>4.7</v>
      </c>
      <c r="GQ7">
        <v>42.7</v>
      </c>
      <c r="GR7">
        <v>70.5</v>
      </c>
      <c r="GS7">
        <v>-31.68</v>
      </c>
      <c r="GT7">
        <v>-154</v>
      </c>
      <c r="GU7">
        <v>-80.2</v>
      </c>
      <c r="GV7">
        <v>-8.6</v>
      </c>
      <c r="GW7">
        <v>-15.5</v>
      </c>
      <c r="GX7">
        <v>-6.7</v>
      </c>
      <c r="GY7">
        <v>-22.2</v>
      </c>
      <c r="GZ7">
        <v>-11.7</v>
      </c>
      <c r="HA7">
        <v>-389.4</v>
      </c>
      <c r="HB7">
        <v>2.2999999999999998</v>
      </c>
      <c r="HC7">
        <v>4.7</v>
      </c>
      <c r="HD7">
        <v>-1.7350000000000001</v>
      </c>
      <c r="HE7">
        <v>-1.129</v>
      </c>
      <c r="HF7">
        <v>-11.8</v>
      </c>
      <c r="HG7">
        <v>-15.7</v>
      </c>
      <c r="HH7">
        <v>-27.5</v>
      </c>
      <c r="HI7">
        <v>-4.5999999999999996</v>
      </c>
      <c r="HJ7">
        <v>-11.1</v>
      </c>
      <c r="HK7">
        <v>-5</v>
      </c>
      <c r="HL7">
        <v>-5.2</v>
      </c>
      <c r="HM7">
        <v>-5.9</v>
      </c>
      <c r="HN7">
        <v>-10.1</v>
      </c>
      <c r="HO7">
        <v>-6.9</v>
      </c>
      <c r="HP7">
        <v>0.8</v>
      </c>
      <c r="HQ7">
        <v>-1.2</v>
      </c>
      <c r="HR7">
        <v>-10.7</v>
      </c>
      <c r="HS7">
        <v>-2.9</v>
      </c>
      <c r="HT7">
        <v>0.9</v>
      </c>
      <c r="HU7">
        <v>-2</v>
      </c>
      <c r="HV7">
        <v>-1.4</v>
      </c>
      <c r="HW7">
        <v>-4.4000000000000004</v>
      </c>
      <c r="HX7">
        <v>-3.1</v>
      </c>
      <c r="HY7">
        <v>-3</v>
      </c>
      <c r="HZ7">
        <v>-0.7</v>
      </c>
      <c r="IA7">
        <v>-1.8</v>
      </c>
      <c r="IB7">
        <v>-3.8</v>
      </c>
      <c r="IC7">
        <v>-2.2999999999999998</v>
      </c>
      <c r="ID7">
        <v>-7.1</v>
      </c>
      <c r="IE7">
        <v>-3.2</v>
      </c>
      <c r="IF7">
        <v>-6.1</v>
      </c>
      <c r="IG7">
        <v>-29.135999999999999</v>
      </c>
      <c r="IH7">
        <v>5.0359999999999996</v>
      </c>
      <c r="II7">
        <v>-0.23</v>
      </c>
      <c r="IJ7">
        <v>1.9</v>
      </c>
      <c r="IK7">
        <v>-1.3</v>
      </c>
      <c r="IL7">
        <v>-25.7</v>
      </c>
      <c r="IM7">
        <v>-5.9</v>
      </c>
      <c r="IN7">
        <v>-17.7</v>
      </c>
      <c r="IO7">
        <v>-1.5</v>
      </c>
      <c r="IP7">
        <v>1.9</v>
      </c>
      <c r="IQ7">
        <v>-0.3</v>
      </c>
      <c r="IR7">
        <v>18.5</v>
      </c>
      <c r="IS7">
        <v>30.5</v>
      </c>
      <c r="IT7">
        <v>0</v>
      </c>
      <c r="IU7">
        <v>5.6</v>
      </c>
      <c r="IV7">
        <v>1.6</v>
      </c>
      <c r="IW7">
        <v>0.5</v>
      </c>
      <c r="IX7">
        <v>-0.1</v>
      </c>
      <c r="IY7">
        <v>-1.8</v>
      </c>
      <c r="IZ7">
        <v>-2.7</v>
      </c>
    </row>
    <row r="8" spans="1:260" x14ac:dyDescent="0.2">
      <c r="A8" t="s">
        <v>1</v>
      </c>
      <c r="B8" t="s">
        <v>278</v>
      </c>
      <c r="C8">
        <v>10</v>
      </c>
      <c r="D8">
        <v>31</v>
      </c>
      <c r="E8">
        <v>26.603999999999999</v>
      </c>
      <c r="F8">
        <v>128.274</v>
      </c>
      <c r="G8">
        <v>192.51</v>
      </c>
      <c r="H8">
        <v>1715.8</v>
      </c>
      <c r="I8">
        <v>1552.2</v>
      </c>
      <c r="J8">
        <v>18.899999999999999</v>
      </c>
      <c r="K8">
        <v>50.982999999999997</v>
      </c>
      <c r="L8">
        <v>211.5</v>
      </c>
      <c r="M8">
        <v>148</v>
      </c>
      <c r="N8">
        <v>359.5</v>
      </c>
      <c r="O8">
        <v>72.850999999999999</v>
      </c>
      <c r="P8">
        <v>66.713999999999999</v>
      </c>
      <c r="Q8">
        <v>81.622</v>
      </c>
      <c r="R8">
        <v>58.832000000000001</v>
      </c>
      <c r="S8">
        <v>6.3289999999999997</v>
      </c>
      <c r="T8">
        <v>50.5</v>
      </c>
      <c r="U8">
        <v>36.4</v>
      </c>
      <c r="V8">
        <v>73.983999999999995</v>
      </c>
      <c r="W8">
        <v>5600</v>
      </c>
      <c r="X8">
        <v>15.577</v>
      </c>
      <c r="Y8">
        <v>53.1</v>
      </c>
      <c r="Z8">
        <v>6.77</v>
      </c>
      <c r="AA8">
        <v>57.8</v>
      </c>
      <c r="AB8">
        <v>6.22</v>
      </c>
      <c r="AC8">
        <v>1.6</v>
      </c>
      <c r="AD8">
        <v>3.2730000000000001</v>
      </c>
      <c r="AE8">
        <v>126</v>
      </c>
      <c r="AF8">
        <v>225.5</v>
      </c>
      <c r="AG8">
        <v>351.5</v>
      </c>
      <c r="AH8">
        <v>35.845999999999997</v>
      </c>
      <c r="AI8">
        <v>57.6</v>
      </c>
      <c r="AJ8">
        <v>80.7</v>
      </c>
      <c r="AK8">
        <v>13.2</v>
      </c>
      <c r="AL8">
        <v>23.3</v>
      </c>
      <c r="AM8">
        <v>57.4</v>
      </c>
      <c r="AN8">
        <v>74.8</v>
      </c>
      <c r="AO8">
        <v>52.9</v>
      </c>
      <c r="AP8">
        <v>11.1</v>
      </c>
      <c r="AQ8">
        <v>20.8</v>
      </c>
      <c r="AR8">
        <v>117.9</v>
      </c>
      <c r="AS8">
        <v>12.2</v>
      </c>
      <c r="AT8">
        <v>25.7</v>
      </c>
      <c r="AU8">
        <v>37.9</v>
      </c>
      <c r="AV8">
        <v>42.9</v>
      </c>
      <c r="AW8">
        <v>75.058000000000007</v>
      </c>
      <c r="AX8">
        <v>97.4</v>
      </c>
      <c r="AY8">
        <v>9.1</v>
      </c>
      <c r="AZ8">
        <v>14.5</v>
      </c>
      <c r="BA8">
        <v>28.713000000000001</v>
      </c>
      <c r="BB8">
        <v>14.6</v>
      </c>
      <c r="BC8">
        <v>9.8000000000000007</v>
      </c>
      <c r="BD8">
        <v>20</v>
      </c>
      <c r="BE8">
        <v>7.7</v>
      </c>
      <c r="BF8">
        <v>12.1</v>
      </c>
      <c r="BG8">
        <v>11.5</v>
      </c>
      <c r="BH8">
        <v>1.3</v>
      </c>
      <c r="BI8">
        <v>26.4</v>
      </c>
      <c r="BJ8">
        <v>9.3000000000000007</v>
      </c>
      <c r="BK8">
        <v>45.832999999999998</v>
      </c>
      <c r="BL8">
        <v>23.96</v>
      </c>
      <c r="BM8">
        <v>46.732999999999997</v>
      </c>
      <c r="BN8">
        <v>52.277000000000001</v>
      </c>
      <c r="BO8">
        <v>23.3</v>
      </c>
      <c r="BP8">
        <v>10.5</v>
      </c>
      <c r="BQ8">
        <v>32.381</v>
      </c>
      <c r="BR8">
        <v>84.572000000000003</v>
      </c>
      <c r="BS8">
        <v>-1.772</v>
      </c>
      <c r="BT8">
        <v>3.2029999999999998</v>
      </c>
      <c r="BU8">
        <v>-6.7000000000000004E-2</v>
      </c>
      <c r="BV8">
        <v>3.528</v>
      </c>
      <c r="BW8">
        <v>-0.124</v>
      </c>
      <c r="BX8">
        <v>2.6789999999999998</v>
      </c>
      <c r="BY8">
        <v>2.4E-2</v>
      </c>
      <c r="BZ8">
        <v>4.5999999999999996</v>
      </c>
      <c r="CA8">
        <v>37.1</v>
      </c>
      <c r="CB8">
        <v>42.4</v>
      </c>
      <c r="CC8">
        <v>31.9</v>
      </c>
      <c r="CD8">
        <v>39.5</v>
      </c>
      <c r="CE8">
        <v>12.7</v>
      </c>
      <c r="CF8">
        <v>22.274999999999999</v>
      </c>
      <c r="CG8">
        <v>30.163</v>
      </c>
      <c r="CH8">
        <v>12.772</v>
      </c>
      <c r="CI8">
        <v>35.447000000000003</v>
      </c>
      <c r="CJ8">
        <v>14.472</v>
      </c>
      <c r="CK8">
        <v>8.4</v>
      </c>
      <c r="CL8">
        <v>36.905000000000001</v>
      </c>
      <c r="CM8">
        <v>59.9</v>
      </c>
      <c r="CN8">
        <v>10.6</v>
      </c>
      <c r="CO8">
        <v>242</v>
      </c>
      <c r="CP8">
        <v>110.9</v>
      </c>
      <c r="CQ8">
        <v>27.9</v>
      </c>
      <c r="CR8">
        <v>94.3</v>
      </c>
      <c r="CS8">
        <v>46</v>
      </c>
      <c r="CT8">
        <v>48.78</v>
      </c>
      <c r="CU8">
        <v>12.4</v>
      </c>
      <c r="CV8">
        <v>26.957000000000001</v>
      </c>
      <c r="CW8">
        <v>4.5</v>
      </c>
      <c r="CX8">
        <v>18.7</v>
      </c>
      <c r="CY8">
        <v>19.2</v>
      </c>
      <c r="CZ8">
        <v>-0.5</v>
      </c>
      <c r="DA8">
        <v>10.6</v>
      </c>
      <c r="DB8">
        <v>96.225999999999999</v>
      </c>
      <c r="DC8">
        <v>8.6999999999999993</v>
      </c>
      <c r="DD8">
        <v>36.9</v>
      </c>
      <c r="DE8">
        <v>70.099999999999994</v>
      </c>
      <c r="DF8">
        <v>183.95</v>
      </c>
      <c r="DG8">
        <v>1584.9</v>
      </c>
      <c r="DH8">
        <v>1434.1</v>
      </c>
      <c r="DI8">
        <v>11.1</v>
      </c>
      <c r="DJ8">
        <v>199</v>
      </c>
      <c r="DK8">
        <v>135.6</v>
      </c>
      <c r="DL8">
        <v>334.6</v>
      </c>
      <c r="DM8">
        <v>72.176000000000002</v>
      </c>
      <c r="DN8">
        <v>65.427000000000007</v>
      </c>
      <c r="DO8">
        <v>82.08</v>
      </c>
      <c r="DP8">
        <v>5.5860000000000003</v>
      </c>
      <c r="DQ8">
        <v>49.2</v>
      </c>
      <c r="DR8">
        <v>38.1</v>
      </c>
      <c r="DS8">
        <v>75.445999999999998</v>
      </c>
      <c r="DT8">
        <v>5479.6</v>
      </c>
      <c r="DU8">
        <v>16.376999999999999</v>
      </c>
      <c r="DV8">
        <v>51.9</v>
      </c>
      <c r="DW8">
        <v>6.4470000000000001</v>
      </c>
      <c r="DX8">
        <v>57.5</v>
      </c>
      <c r="DY8">
        <v>5.819</v>
      </c>
      <c r="DZ8">
        <v>2.0990000000000002</v>
      </c>
      <c r="EA8">
        <v>1.3620000000000001</v>
      </c>
      <c r="EB8">
        <v>118.3</v>
      </c>
      <c r="EC8">
        <v>206.6</v>
      </c>
      <c r="ED8">
        <v>324.89999999999998</v>
      </c>
      <c r="EE8">
        <v>36.411000000000001</v>
      </c>
      <c r="EF8">
        <v>58.1</v>
      </c>
      <c r="EG8">
        <v>80.900000000000006</v>
      </c>
      <c r="EH8">
        <v>12.7</v>
      </c>
      <c r="EI8">
        <v>19</v>
      </c>
      <c r="EJ8">
        <v>61.9</v>
      </c>
      <c r="EK8">
        <v>72.2</v>
      </c>
      <c r="EL8">
        <v>49.9</v>
      </c>
      <c r="EM8">
        <v>6.4</v>
      </c>
      <c r="EN8">
        <v>18.899999999999999</v>
      </c>
      <c r="EO8">
        <v>108.6</v>
      </c>
      <c r="EP8">
        <v>11.1</v>
      </c>
      <c r="EQ8">
        <v>23</v>
      </c>
      <c r="ER8">
        <v>34.1</v>
      </c>
      <c r="ES8">
        <v>36.700000000000003</v>
      </c>
      <c r="ET8">
        <v>74.659000000000006</v>
      </c>
      <c r="EU8">
        <v>90.3</v>
      </c>
      <c r="EV8">
        <v>9.1999999999999993</v>
      </c>
      <c r="EW8">
        <v>11.6</v>
      </c>
      <c r="EX8">
        <v>23.577000000000002</v>
      </c>
      <c r="EY8">
        <v>14.7</v>
      </c>
      <c r="EZ8">
        <v>9.4</v>
      </c>
      <c r="FA8">
        <v>11.3</v>
      </c>
      <c r="FB8">
        <v>11</v>
      </c>
      <c r="FC8">
        <v>2.5</v>
      </c>
      <c r="FD8">
        <v>24.4</v>
      </c>
      <c r="FE8">
        <v>7.6</v>
      </c>
      <c r="FF8">
        <v>46.311</v>
      </c>
      <c r="FG8">
        <v>22.966999999999999</v>
      </c>
      <c r="FH8">
        <v>45.325000000000003</v>
      </c>
      <c r="FI8">
        <v>49.593000000000004</v>
      </c>
      <c r="FJ8">
        <v>22.1</v>
      </c>
      <c r="FK8">
        <v>75.777000000000001</v>
      </c>
      <c r="FL8">
        <v>0.52300000000000002</v>
      </c>
      <c r="FM8">
        <v>3.1059999999999999</v>
      </c>
      <c r="FN8">
        <v>2.1000000000000001E-2</v>
      </c>
      <c r="FO8">
        <v>3.234</v>
      </c>
      <c r="FP8">
        <v>-3.0000000000000001E-3</v>
      </c>
      <c r="FQ8">
        <v>2.9359999999999999</v>
      </c>
      <c r="FR8">
        <v>5.3999999999999999E-2</v>
      </c>
      <c r="FS8">
        <v>4.5</v>
      </c>
      <c r="FT8">
        <v>27.3</v>
      </c>
      <c r="FU8">
        <v>47</v>
      </c>
      <c r="FV8">
        <v>29.4</v>
      </c>
      <c r="FW8">
        <v>35.9</v>
      </c>
      <c r="FX8">
        <v>13.5</v>
      </c>
      <c r="FY8">
        <v>21.795000000000002</v>
      </c>
      <c r="FZ8">
        <v>23.65</v>
      </c>
      <c r="GA8">
        <v>9.8450000000000006</v>
      </c>
      <c r="GB8">
        <v>31.890999999999998</v>
      </c>
      <c r="GC8">
        <v>13.387</v>
      </c>
      <c r="GD8">
        <v>56.8</v>
      </c>
      <c r="GE8">
        <v>10</v>
      </c>
      <c r="GF8">
        <v>259.7</v>
      </c>
      <c r="GG8">
        <v>121</v>
      </c>
      <c r="GH8">
        <v>28.9</v>
      </c>
      <c r="GI8">
        <v>28.1</v>
      </c>
      <c r="GJ8">
        <v>29.83</v>
      </c>
      <c r="GK8">
        <v>7.2</v>
      </c>
      <c r="GL8">
        <v>25.623000000000001</v>
      </c>
      <c r="GM8">
        <v>1.1000000000000001</v>
      </c>
      <c r="GN8">
        <v>11.3</v>
      </c>
      <c r="GO8">
        <v>89.381</v>
      </c>
      <c r="GP8">
        <v>7.4</v>
      </c>
      <c r="GQ8">
        <v>39.1</v>
      </c>
      <c r="GR8">
        <v>69.099999999999994</v>
      </c>
      <c r="GS8">
        <v>8.56</v>
      </c>
      <c r="GT8">
        <v>130.9</v>
      </c>
      <c r="GU8">
        <v>118.1</v>
      </c>
      <c r="GV8">
        <v>7.8</v>
      </c>
      <c r="GW8">
        <v>12.5</v>
      </c>
      <c r="GX8">
        <v>12.4</v>
      </c>
      <c r="GY8">
        <v>24.9</v>
      </c>
      <c r="GZ8">
        <v>1.3</v>
      </c>
      <c r="HA8">
        <v>120.4</v>
      </c>
      <c r="HB8">
        <v>1.2</v>
      </c>
      <c r="HC8">
        <v>0.3</v>
      </c>
      <c r="HD8">
        <v>-0.499</v>
      </c>
      <c r="HE8">
        <v>1.91</v>
      </c>
      <c r="HF8">
        <v>7.7</v>
      </c>
      <c r="HG8">
        <v>18.899999999999999</v>
      </c>
      <c r="HH8">
        <v>26.6</v>
      </c>
      <c r="HI8">
        <v>-0.5</v>
      </c>
      <c r="HJ8">
        <v>-0.2</v>
      </c>
      <c r="HK8">
        <v>0.5</v>
      </c>
      <c r="HL8">
        <v>4.3</v>
      </c>
      <c r="HM8">
        <v>-4.5</v>
      </c>
      <c r="HN8">
        <v>2.6</v>
      </c>
      <c r="HO8">
        <v>3</v>
      </c>
      <c r="HP8">
        <v>4.7</v>
      </c>
      <c r="HQ8">
        <v>1.9</v>
      </c>
      <c r="HR8">
        <v>9.3000000000000007</v>
      </c>
      <c r="HS8">
        <v>1.1000000000000001</v>
      </c>
      <c r="HT8">
        <v>2.7</v>
      </c>
      <c r="HU8">
        <v>3.8</v>
      </c>
      <c r="HV8">
        <v>6.2</v>
      </c>
      <c r="HW8">
        <v>7.1</v>
      </c>
      <c r="HX8">
        <v>-0.1</v>
      </c>
      <c r="HY8">
        <v>2.9</v>
      </c>
      <c r="HZ8">
        <v>-0.1</v>
      </c>
      <c r="IA8">
        <v>0.4</v>
      </c>
      <c r="IB8">
        <v>0.8</v>
      </c>
      <c r="IC8">
        <v>0.5</v>
      </c>
      <c r="ID8">
        <v>2</v>
      </c>
      <c r="IE8">
        <v>1.7</v>
      </c>
      <c r="IF8">
        <v>1.2</v>
      </c>
      <c r="IG8">
        <v>8.7940000000000005</v>
      </c>
      <c r="IH8">
        <v>-2.294</v>
      </c>
      <c r="II8">
        <v>9.8000000000000004E-2</v>
      </c>
      <c r="IJ8">
        <v>0.1</v>
      </c>
      <c r="IK8">
        <v>9.8000000000000007</v>
      </c>
      <c r="IL8">
        <v>-4.5999999999999996</v>
      </c>
      <c r="IM8">
        <v>2.5</v>
      </c>
      <c r="IN8">
        <v>3.6</v>
      </c>
      <c r="IO8">
        <v>-0.8</v>
      </c>
      <c r="IP8">
        <v>3.1</v>
      </c>
      <c r="IQ8">
        <v>0.6</v>
      </c>
      <c r="IR8">
        <v>-17.7</v>
      </c>
      <c r="IS8">
        <v>-10.1</v>
      </c>
      <c r="IT8">
        <v>-1</v>
      </c>
      <c r="IU8">
        <v>17.899999999999999</v>
      </c>
      <c r="IV8">
        <v>5.2</v>
      </c>
      <c r="IW8">
        <v>3.4</v>
      </c>
      <c r="IX8">
        <v>1.3</v>
      </c>
      <c r="IY8">
        <v>-2.2000000000000002</v>
      </c>
      <c r="IZ8">
        <v>1</v>
      </c>
    </row>
    <row r="9" spans="1:260" x14ac:dyDescent="0.2">
      <c r="A9" t="s">
        <v>15</v>
      </c>
      <c r="B9" t="s">
        <v>292</v>
      </c>
      <c r="C9">
        <v>10</v>
      </c>
      <c r="D9">
        <v>34</v>
      </c>
      <c r="E9">
        <v>25.183</v>
      </c>
      <c r="F9">
        <v>100.248</v>
      </c>
      <c r="G9">
        <v>188.47</v>
      </c>
      <c r="H9">
        <v>1632.9</v>
      </c>
      <c r="I9">
        <v>1500.7</v>
      </c>
      <c r="J9">
        <v>14.7</v>
      </c>
      <c r="K9">
        <v>48.811</v>
      </c>
      <c r="L9">
        <v>210.2</v>
      </c>
      <c r="M9">
        <v>138.6</v>
      </c>
      <c r="N9">
        <v>348.8</v>
      </c>
      <c r="O9">
        <v>73.337000000000003</v>
      </c>
      <c r="P9">
        <v>67.031000000000006</v>
      </c>
      <c r="Q9">
        <v>82.9</v>
      </c>
      <c r="R9">
        <v>60.264000000000003</v>
      </c>
      <c r="S9">
        <v>5.6529999999999996</v>
      </c>
      <c r="T9">
        <v>48</v>
      </c>
      <c r="U9">
        <v>33.799999999999997</v>
      </c>
      <c r="V9">
        <v>71.61</v>
      </c>
      <c r="W9">
        <v>5390.6</v>
      </c>
      <c r="X9">
        <v>15.455</v>
      </c>
      <c r="Y9">
        <v>57.5</v>
      </c>
      <c r="Z9">
        <v>6.0659999999999998</v>
      </c>
      <c r="AA9">
        <v>58.8</v>
      </c>
      <c r="AB9">
        <v>5.9320000000000004</v>
      </c>
      <c r="AC9">
        <v>2.105</v>
      </c>
      <c r="AD9">
        <v>3.3359999999999999</v>
      </c>
      <c r="AE9">
        <v>126.2</v>
      </c>
      <c r="AF9">
        <v>213.8</v>
      </c>
      <c r="AG9">
        <v>340</v>
      </c>
      <c r="AH9">
        <v>37.118000000000002</v>
      </c>
      <c r="AI9">
        <v>54.8</v>
      </c>
      <c r="AJ9">
        <v>86.3</v>
      </c>
      <c r="AK9">
        <v>14.6</v>
      </c>
      <c r="AL9">
        <v>19.3</v>
      </c>
      <c r="AM9">
        <v>67</v>
      </c>
      <c r="AN9">
        <v>74.7</v>
      </c>
      <c r="AO9">
        <v>51.8</v>
      </c>
      <c r="AP9">
        <v>8.6</v>
      </c>
      <c r="AQ9">
        <v>20.6</v>
      </c>
      <c r="AR9">
        <v>111.9</v>
      </c>
      <c r="AS9">
        <v>10.8</v>
      </c>
      <c r="AT9">
        <v>27</v>
      </c>
      <c r="AU9">
        <v>37.799999999999997</v>
      </c>
      <c r="AV9">
        <v>43.5</v>
      </c>
      <c r="AW9">
        <v>74.483000000000004</v>
      </c>
      <c r="AX9">
        <v>91.2</v>
      </c>
      <c r="AY9">
        <v>8.5</v>
      </c>
      <c r="AZ9">
        <v>11.7</v>
      </c>
      <c r="BA9">
        <v>24.375</v>
      </c>
      <c r="BB9">
        <v>10.5</v>
      </c>
      <c r="BC9">
        <v>9.1</v>
      </c>
      <c r="BD9">
        <v>24</v>
      </c>
      <c r="BE9">
        <v>7.3</v>
      </c>
      <c r="BF9">
        <v>11.4</v>
      </c>
      <c r="BG9">
        <v>10.199999999999999</v>
      </c>
      <c r="BH9">
        <v>1.9</v>
      </c>
      <c r="BI9">
        <v>24.4</v>
      </c>
      <c r="BJ9">
        <v>8.1999999999999993</v>
      </c>
      <c r="BK9">
        <v>46.720999999999997</v>
      </c>
      <c r="BL9">
        <v>23.75</v>
      </c>
      <c r="BM9">
        <v>45</v>
      </c>
      <c r="BN9">
        <v>50.832999999999998</v>
      </c>
      <c r="BO9">
        <v>21.4</v>
      </c>
      <c r="BP9">
        <v>11.1</v>
      </c>
      <c r="BQ9">
        <v>30.631</v>
      </c>
      <c r="BR9">
        <v>81.69</v>
      </c>
      <c r="BS9">
        <v>-4.99</v>
      </c>
      <c r="BT9">
        <v>3.3479999999999999</v>
      </c>
      <c r="BU9">
        <v>-0.20499999999999999</v>
      </c>
      <c r="BV9">
        <v>3.63</v>
      </c>
      <c r="BW9">
        <v>-0.29899999999999999</v>
      </c>
      <c r="BX9">
        <v>2.9929999999999999</v>
      </c>
      <c r="BY9">
        <v>-8.5000000000000006E-2</v>
      </c>
      <c r="BZ9">
        <v>1.9</v>
      </c>
      <c r="CA9">
        <v>30.8</v>
      </c>
      <c r="CB9">
        <v>45.9</v>
      </c>
      <c r="CC9">
        <v>32.799999999999997</v>
      </c>
      <c r="CD9">
        <v>38</v>
      </c>
      <c r="CE9">
        <v>7.8</v>
      </c>
      <c r="CF9">
        <v>21.027000000000001</v>
      </c>
      <c r="CG9">
        <v>20.056000000000001</v>
      </c>
      <c r="CH9">
        <v>8.3800000000000008</v>
      </c>
      <c r="CI9">
        <v>32.584000000000003</v>
      </c>
      <c r="CJ9">
        <v>14.148</v>
      </c>
      <c r="CK9">
        <v>7.8</v>
      </c>
      <c r="CL9">
        <v>33.332999999999998</v>
      </c>
      <c r="CM9">
        <v>63</v>
      </c>
      <c r="CN9">
        <v>11.6</v>
      </c>
      <c r="CO9">
        <v>253.6</v>
      </c>
      <c r="CP9">
        <v>121</v>
      </c>
      <c r="CQ9">
        <v>33.299999999999997</v>
      </c>
      <c r="CR9">
        <v>102.2</v>
      </c>
      <c r="CS9">
        <v>31.8</v>
      </c>
      <c r="CT9">
        <v>31.114999999999998</v>
      </c>
      <c r="CU9">
        <v>9.3000000000000007</v>
      </c>
      <c r="CV9">
        <v>29.245000000000001</v>
      </c>
      <c r="CW9">
        <v>2</v>
      </c>
      <c r="CX9">
        <v>19.399999999999999</v>
      </c>
      <c r="CY9">
        <v>20.3</v>
      </c>
      <c r="CZ9">
        <v>-0.9</v>
      </c>
      <c r="DA9">
        <v>10.8</v>
      </c>
      <c r="DB9">
        <v>99.073999999999998</v>
      </c>
      <c r="DC9">
        <v>8.4</v>
      </c>
      <c r="DD9">
        <v>43.4</v>
      </c>
      <c r="DE9">
        <v>70.900000000000006</v>
      </c>
      <c r="DF9">
        <v>191.1</v>
      </c>
      <c r="DG9">
        <v>1667.8</v>
      </c>
      <c r="DH9">
        <v>1525.4</v>
      </c>
      <c r="DI9">
        <v>15.3</v>
      </c>
      <c r="DJ9">
        <v>205.5</v>
      </c>
      <c r="DK9">
        <v>133.9</v>
      </c>
      <c r="DL9">
        <v>339.4</v>
      </c>
      <c r="DM9">
        <v>74.867000000000004</v>
      </c>
      <c r="DN9">
        <v>70.706000000000003</v>
      </c>
      <c r="DO9">
        <v>81.254999999999995</v>
      </c>
      <c r="DP9">
        <v>5.3869999999999996</v>
      </c>
      <c r="DQ9">
        <v>47.2</v>
      </c>
      <c r="DR9">
        <v>35.9</v>
      </c>
      <c r="DS9">
        <v>74.792000000000002</v>
      </c>
      <c r="DT9">
        <v>5493.7</v>
      </c>
      <c r="DU9">
        <v>16.187000000000001</v>
      </c>
      <c r="DV9">
        <v>50.4</v>
      </c>
      <c r="DW9">
        <v>6.734</v>
      </c>
      <c r="DX9">
        <v>54.3</v>
      </c>
      <c r="DY9">
        <v>6.25</v>
      </c>
      <c r="DZ9">
        <v>2.0190000000000001</v>
      </c>
      <c r="EA9">
        <v>1.268</v>
      </c>
      <c r="EB9">
        <v>119.4</v>
      </c>
      <c r="EC9">
        <v>212.3</v>
      </c>
      <c r="ED9">
        <v>331.7</v>
      </c>
      <c r="EE9">
        <v>35.996000000000002</v>
      </c>
      <c r="EF9">
        <v>59.1</v>
      </c>
      <c r="EG9">
        <v>71.7</v>
      </c>
      <c r="EH9">
        <v>13.5</v>
      </c>
      <c r="EI9">
        <v>18.3</v>
      </c>
      <c r="EJ9">
        <v>53.4</v>
      </c>
      <c r="EK9">
        <v>71.8</v>
      </c>
      <c r="EL9">
        <v>48.1</v>
      </c>
      <c r="EM9">
        <v>11.3</v>
      </c>
      <c r="EN9">
        <v>18.899999999999999</v>
      </c>
      <c r="EO9">
        <v>106.3</v>
      </c>
      <c r="EP9">
        <v>11.3</v>
      </c>
      <c r="EQ9">
        <v>23.7</v>
      </c>
      <c r="ER9">
        <v>35</v>
      </c>
      <c r="ES9">
        <v>37.799999999999997</v>
      </c>
      <c r="ET9">
        <v>75.926000000000002</v>
      </c>
      <c r="EU9">
        <v>99</v>
      </c>
      <c r="EV9">
        <v>10.9</v>
      </c>
      <c r="EW9">
        <v>14.1</v>
      </c>
      <c r="EX9">
        <v>29.873000000000001</v>
      </c>
      <c r="EY9">
        <v>17.399999999999999</v>
      </c>
      <c r="EZ9">
        <v>9.5</v>
      </c>
      <c r="FA9">
        <v>12.8</v>
      </c>
      <c r="FB9">
        <v>11</v>
      </c>
      <c r="FC9">
        <v>2.1</v>
      </c>
      <c r="FD9">
        <v>25.7</v>
      </c>
      <c r="FE9">
        <v>9.6999999999999993</v>
      </c>
      <c r="FF9">
        <v>49.805</v>
      </c>
      <c r="FG9">
        <v>27.119</v>
      </c>
      <c r="FH9">
        <v>50.423999999999999</v>
      </c>
      <c r="FI9">
        <v>54.448999999999998</v>
      </c>
      <c r="FJ9">
        <v>23.5</v>
      </c>
      <c r="FK9">
        <v>82.74</v>
      </c>
      <c r="FL9">
        <v>2.96</v>
      </c>
      <c r="FM9">
        <v>3.2189999999999999</v>
      </c>
      <c r="FN9">
        <v>0.115</v>
      </c>
      <c r="FO9">
        <v>3.4340000000000002</v>
      </c>
      <c r="FP9">
        <v>0.16</v>
      </c>
      <c r="FQ9">
        <v>2.8940000000000001</v>
      </c>
      <c r="FR9">
        <v>4.8000000000000001E-2</v>
      </c>
      <c r="FS9">
        <v>3.6</v>
      </c>
      <c r="FT9">
        <v>38.6</v>
      </c>
      <c r="FU9">
        <v>45.6</v>
      </c>
      <c r="FV9">
        <v>35.299999999999997</v>
      </c>
      <c r="FW9">
        <v>40.4</v>
      </c>
      <c r="FX9">
        <v>12.1</v>
      </c>
      <c r="FY9">
        <v>22.806999999999999</v>
      </c>
      <c r="FZ9">
        <v>21.68</v>
      </c>
      <c r="GA9">
        <v>10.84</v>
      </c>
      <c r="GB9">
        <v>27.614000000000001</v>
      </c>
      <c r="GC9">
        <v>13.584</v>
      </c>
      <c r="GD9">
        <v>61.7</v>
      </c>
      <c r="GE9">
        <v>11.4</v>
      </c>
      <c r="GF9">
        <v>262.89999999999998</v>
      </c>
      <c r="GG9">
        <v>119.5</v>
      </c>
      <c r="GH9">
        <v>25.2</v>
      </c>
      <c r="GI9">
        <v>48.9</v>
      </c>
      <c r="GJ9">
        <v>47.753999999999998</v>
      </c>
      <c r="GK9">
        <v>12.9</v>
      </c>
      <c r="GL9">
        <v>26.38</v>
      </c>
      <c r="GM9">
        <v>4.5999999999999996</v>
      </c>
      <c r="GN9">
        <v>10.1</v>
      </c>
      <c r="GO9">
        <v>91.088999999999999</v>
      </c>
      <c r="GP9">
        <v>6.8</v>
      </c>
      <c r="GQ9">
        <v>35.799999999999997</v>
      </c>
      <c r="GR9">
        <v>70.8</v>
      </c>
      <c r="GS9">
        <v>-2.63</v>
      </c>
      <c r="GT9">
        <v>-34.9</v>
      </c>
      <c r="GU9">
        <v>-24.7</v>
      </c>
      <c r="GV9">
        <v>-0.6</v>
      </c>
      <c r="GW9">
        <v>4.7</v>
      </c>
      <c r="GX9">
        <v>4.7</v>
      </c>
      <c r="GY9">
        <v>9.4</v>
      </c>
      <c r="GZ9">
        <v>0.8</v>
      </c>
      <c r="HA9">
        <v>-103.1</v>
      </c>
      <c r="HB9">
        <v>7.1</v>
      </c>
      <c r="HC9">
        <v>4.5</v>
      </c>
      <c r="HD9">
        <v>8.5999999999999993E-2</v>
      </c>
      <c r="HE9">
        <v>2.0680000000000001</v>
      </c>
      <c r="HF9">
        <v>6.8</v>
      </c>
      <c r="HG9">
        <v>1.5</v>
      </c>
      <c r="HH9">
        <v>8.3000000000000007</v>
      </c>
      <c r="HI9">
        <v>-4.3</v>
      </c>
      <c r="HJ9">
        <v>14.6</v>
      </c>
      <c r="HK9">
        <v>1.1000000000000001</v>
      </c>
      <c r="HL9">
        <v>1</v>
      </c>
      <c r="HM9">
        <v>13.6</v>
      </c>
      <c r="HN9">
        <v>2.9</v>
      </c>
      <c r="HO9">
        <v>3.7</v>
      </c>
      <c r="HP9">
        <v>-2.7</v>
      </c>
      <c r="HQ9">
        <v>1.7</v>
      </c>
      <c r="HR9">
        <v>5.6</v>
      </c>
      <c r="HS9">
        <v>-0.5</v>
      </c>
      <c r="HT9">
        <v>3.3</v>
      </c>
      <c r="HU9">
        <v>2.8</v>
      </c>
      <c r="HV9">
        <v>5.7</v>
      </c>
      <c r="HW9">
        <v>-7.8</v>
      </c>
      <c r="HX9">
        <v>-2.4</v>
      </c>
      <c r="HY9">
        <v>-2.4</v>
      </c>
      <c r="HZ9">
        <v>-6.9</v>
      </c>
      <c r="IA9">
        <v>-0.4</v>
      </c>
      <c r="IB9">
        <v>-1.4</v>
      </c>
      <c r="IC9">
        <v>-0.8</v>
      </c>
      <c r="ID9">
        <v>-1.3</v>
      </c>
      <c r="IE9">
        <v>-1.5</v>
      </c>
      <c r="IF9">
        <v>-2.1</v>
      </c>
      <c r="IG9">
        <v>-1.05</v>
      </c>
      <c r="IH9">
        <v>-7.95</v>
      </c>
      <c r="II9">
        <v>0.128</v>
      </c>
      <c r="IJ9">
        <v>-1.7</v>
      </c>
      <c r="IK9">
        <v>-7.8</v>
      </c>
      <c r="IL9">
        <v>0.3</v>
      </c>
      <c r="IM9">
        <v>-2.5</v>
      </c>
      <c r="IN9">
        <v>-2.4</v>
      </c>
      <c r="IO9">
        <v>-4.3</v>
      </c>
      <c r="IP9">
        <v>1.3</v>
      </c>
      <c r="IQ9">
        <v>0.2</v>
      </c>
      <c r="IR9">
        <v>-9.3000000000000007</v>
      </c>
      <c r="IS9">
        <v>1.5</v>
      </c>
      <c r="IT9">
        <v>8.1</v>
      </c>
      <c r="IU9">
        <v>-17.100000000000001</v>
      </c>
      <c r="IV9">
        <v>-3.6</v>
      </c>
      <c r="IW9">
        <v>-2.6</v>
      </c>
      <c r="IX9">
        <v>1.6</v>
      </c>
      <c r="IY9">
        <v>7.6</v>
      </c>
      <c r="IZ9">
        <v>0.1</v>
      </c>
    </row>
    <row r="10" spans="1:260" x14ac:dyDescent="0.2">
      <c r="A10" t="s">
        <v>3</v>
      </c>
      <c r="B10" t="s">
        <v>280</v>
      </c>
      <c r="C10">
        <v>10</v>
      </c>
      <c r="D10">
        <v>30</v>
      </c>
      <c r="E10">
        <v>25.192</v>
      </c>
      <c r="F10">
        <v>99.016999999999996</v>
      </c>
      <c r="G10">
        <v>219.32</v>
      </c>
      <c r="H10">
        <v>1718.4</v>
      </c>
      <c r="I10">
        <v>1531.5</v>
      </c>
      <c r="J10">
        <v>21</v>
      </c>
      <c r="K10">
        <v>48.578000000000003</v>
      </c>
      <c r="L10">
        <v>211.2</v>
      </c>
      <c r="M10">
        <v>143.6</v>
      </c>
      <c r="N10">
        <v>354.8</v>
      </c>
      <c r="O10">
        <v>72.772999999999996</v>
      </c>
      <c r="P10">
        <v>67.471999999999994</v>
      </c>
      <c r="Q10">
        <v>80.570999999999998</v>
      </c>
      <c r="R10">
        <v>59.526000000000003</v>
      </c>
      <c r="S10">
        <v>6.2140000000000004</v>
      </c>
      <c r="T10">
        <v>54.1</v>
      </c>
      <c r="U10">
        <v>40.5</v>
      </c>
      <c r="V10">
        <v>75.418999999999997</v>
      </c>
      <c r="W10">
        <v>6143.5</v>
      </c>
      <c r="X10">
        <v>17.315000000000001</v>
      </c>
      <c r="Y10">
        <v>60</v>
      </c>
      <c r="Z10">
        <v>5.9130000000000003</v>
      </c>
      <c r="AA10">
        <v>62.1</v>
      </c>
      <c r="AB10">
        <v>5.7130000000000001</v>
      </c>
      <c r="AC10">
        <v>2.6850000000000001</v>
      </c>
      <c r="AD10">
        <v>0.98299999999999998</v>
      </c>
      <c r="AE10">
        <v>134.19999999999999</v>
      </c>
      <c r="AF10">
        <v>211.2</v>
      </c>
      <c r="AG10">
        <v>345.4</v>
      </c>
      <c r="AH10">
        <v>38.853999999999999</v>
      </c>
      <c r="AI10">
        <v>62.6</v>
      </c>
      <c r="AJ10">
        <v>87.2</v>
      </c>
      <c r="AK10">
        <v>16.100000000000001</v>
      </c>
      <c r="AL10">
        <v>20.2</v>
      </c>
      <c r="AM10">
        <v>67</v>
      </c>
      <c r="AN10">
        <v>83.3</v>
      </c>
      <c r="AO10">
        <v>58.1</v>
      </c>
      <c r="AP10">
        <v>11.3</v>
      </c>
      <c r="AQ10">
        <v>23.8</v>
      </c>
      <c r="AR10">
        <v>112.9</v>
      </c>
      <c r="AS10">
        <v>13.4</v>
      </c>
      <c r="AT10">
        <v>25.4</v>
      </c>
      <c r="AU10">
        <v>38.799999999999997</v>
      </c>
      <c r="AV10">
        <v>42</v>
      </c>
      <c r="AW10">
        <v>76.429000000000002</v>
      </c>
      <c r="AX10">
        <v>92.3</v>
      </c>
      <c r="AY10">
        <v>11.2</v>
      </c>
      <c r="AZ10">
        <v>11.9</v>
      </c>
      <c r="BA10">
        <v>21.995999999999999</v>
      </c>
      <c r="BB10">
        <v>15.4</v>
      </c>
      <c r="BC10">
        <v>10.4</v>
      </c>
      <c r="BD10">
        <v>20</v>
      </c>
      <c r="BE10">
        <v>8.6</v>
      </c>
      <c r="BF10">
        <v>15.1</v>
      </c>
      <c r="BG10">
        <v>10.8</v>
      </c>
      <c r="BH10">
        <v>1.6</v>
      </c>
      <c r="BI10">
        <v>28.7</v>
      </c>
      <c r="BJ10">
        <v>10.4</v>
      </c>
      <c r="BK10">
        <v>52.613</v>
      </c>
      <c r="BL10">
        <v>27.911000000000001</v>
      </c>
      <c r="BM10">
        <v>47.874000000000002</v>
      </c>
      <c r="BN10">
        <v>53.05</v>
      </c>
      <c r="BO10">
        <v>25.9</v>
      </c>
      <c r="BP10">
        <v>10.4</v>
      </c>
      <c r="BQ10">
        <v>27.885000000000002</v>
      </c>
      <c r="BR10">
        <v>93.244</v>
      </c>
      <c r="BS10">
        <v>6.556</v>
      </c>
      <c r="BT10">
        <v>3.2490000000000001</v>
      </c>
      <c r="BU10">
        <v>0.22800000000000001</v>
      </c>
      <c r="BV10">
        <v>3.5310000000000001</v>
      </c>
      <c r="BW10">
        <v>0.22900000000000001</v>
      </c>
      <c r="BX10">
        <v>2.9569999999999999</v>
      </c>
      <c r="BY10">
        <v>0.22800000000000001</v>
      </c>
      <c r="BZ10">
        <v>5.0999999999999996</v>
      </c>
      <c r="CA10">
        <v>45.8</v>
      </c>
      <c r="CB10">
        <v>50.5</v>
      </c>
      <c r="CC10">
        <v>36.6</v>
      </c>
      <c r="CD10">
        <v>47.1</v>
      </c>
      <c r="CE10">
        <v>17.7</v>
      </c>
      <c r="CF10">
        <v>23.567</v>
      </c>
      <c r="CG10">
        <v>25.123999999999999</v>
      </c>
      <c r="CH10">
        <v>11.721</v>
      </c>
      <c r="CI10">
        <v>32.924999999999997</v>
      </c>
      <c r="CJ10">
        <v>13.978</v>
      </c>
      <c r="CK10">
        <v>13.5</v>
      </c>
      <c r="CL10">
        <v>27.407</v>
      </c>
      <c r="CM10">
        <v>60.9</v>
      </c>
      <c r="CN10">
        <v>10</v>
      </c>
      <c r="CO10">
        <v>264.8</v>
      </c>
      <c r="CP10">
        <v>132.4</v>
      </c>
      <c r="CQ10">
        <v>30.8</v>
      </c>
      <c r="CR10">
        <v>97.2</v>
      </c>
      <c r="CS10">
        <v>37.799999999999997</v>
      </c>
      <c r="CT10">
        <v>38.889000000000003</v>
      </c>
      <c r="CU10">
        <v>12.4</v>
      </c>
      <c r="CV10">
        <v>32.804000000000002</v>
      </c>
      <c r="CW10">
        <v>2.7</v>
      </c>
      <c r="CX10">
        <v>18.899999999999999</v>
      </c>
      <c r="CY10">
        <v>22.1</v>
      </c>
      <c r="CZ10">
        <v>-3.2</v>
      </c>
      <c r="DA10">
        <v>10.3</v>
      </c>
      <c r="DB10">
        <v>95.146000000000001</v>
      </c>
      <c r="DC10">
        <v>12.8</v>
      </c>
      <c r="DD10">
        <v>40.799999999999997</v>
      </c>
      <c r="DE10">
        <v>70.2</v>
      </c>
      <c r="DF10">
        <v>203.6</v>
      </c>
      <c r="DG10">
        <v>1581.4</v>
      </c>
      <c r="DH10">
        <v>1412.1</v>
      </c>
      <c r="DI10">
        <v>9</v>
      </c>
      <c r="DJ10">
        <v>194.4</v>
      </c>
      <c r="DK10">
        <v>141.9</v>
      </c>
      <c r="DL10">
        <v>336.3</v>
      </c>
      <c r="DM10">
        <v>73.149000000000001</v>
      </c>
      <c r="DN10">
        <v>66.254999999999995</v>
      </c>
      <c r="DO10">
        <v>82.593000000000004</v>
      </c>
      <c r="DP10">
        <v>5.5220000000000002</v>
      </c>
      <c r="DQ10">
        <v>53.7</v>
      </c>
      <c r="DR10">
        <v>38.299999999999997</v>
      </c>
      <c r="DS10">
        <v>70.795000000000002</v>
      </c>
      <c r="DT10">
        <v>5847</v>
      </c>
      <c r="DU10">
        <v>17.385999999999999</v>
      </c>
      <c r="DV10">
        <v>53.8</v>
      </c>
      <c r="DW10">
        <v>6.2510000000000003</v>
      </c>
      <c r="DX10">
        <v>62.7</v>
      </c>
      <c r="DY10">
        <v>5.3639999999999999</v>
      </c>
      <c r="DZ10">
        <v>-0.39600000000000002</v>
      </c>
      <c r="EA10">
        <v>-0.17699999999999999</v>
      </c>
      <c r="EB10">
        <v>132.1</v>
      </c>
      <c r="EC10">
        <v>198.6</v>
      </c>
      <c r="ED10">
        <v>330.7</v>
      </c>
      <c r="EE10">
        <v>39.945999999999998</v>
      </c>
      <c r="EF10">
        <v>62.5</v>
      </c>
      <c r="EG10">
        <v>85</v>
      </c>
      <c r="EH10">
        <v>15.2</v>
      </c>
      <c r="EI10">
        <v>19.600000000000001</v>
      </c>
      <c r="EJ10">
        <v>65.400000000000006</v>
      </c>
      <c r="EK10">
        <v>81</v>
      </c>
      <c r="EL10">
        <v>55.6</v>
      </c>
      <c r="EM10">
        <v>10.9</v>
      </c>
      <c r="EN10">
        <v>19.600000000000001</v>
      </c>
      <c r="EO10">
        <v>113.4</v>
      </c>
      <c r="EP10">
        <v>14</v>
      </c>
      <c r="EQ10">
        <v>24.2</v>
      </c>
      <c r="ER10">
        <v>38.200000000000003</v>
      </c>
      <c r="ES10">
        <v>42.7</v>
      </c>
      <c r="ET10">
        <v>76.814999999999998</v>
      </c>
      <c r="EU10">
        <v>76.400000000000006</v>
      </c>
      <c r="EV10">
        <v>10.1</v>
      </c>
      <c r="EW10">
        <v>10.8</v>
      </c>
      <c r="EX10">
        <v>20.111999999999998</v>
      </c>
      <c r="EY10">
        <v>13.5</v>
      </c>
      <c r="EZ10">
        <v>7</v>
      </c>
      <c r="FA10">
        <v>12.2</v>
      </c>
      <c r="FB10">
        <v>10.5</v>
      </c>
      <c r="FC10">
        <v>1.2</v>
      </c>
      <c r="FD10">
        <v>25</v>
      </c>
      <c r="FE10">
        <v>8.8000000000000007</v>
      </c>
      <c r="FF10">
        <v>48.8</v>
      </c>
      <c r="FG10">
        <v>22.719000000000001</v>
      </c>
      <c r="FH10">
        <v>42.271999999999998</v>
      </c>
      <c r="FI10">
        <v>46.555</v>
      </c>
      <c r="FJ10">
        <v>22.7</v>
      </c>
      <c r="FK10">
        <v>82.087999999999994</v>
      </c>
      <c r="FL10">
        <v>0.41199999999999998</v>
      </c>
      <c r="FM10">
        <v>3.2839999999999998</v>
      </c>
      <c r="FN10">
        <v>1.6E-2</v>
      </c>
      <c r="FO10">
        <v>3.5009999999999999</v>
      </c>
      <c r="FP10">
        <v>5.1999999999999998E-2</v>
      </c>
      <c r="FQ10">
        <v>2.9929999999999999</v>
      </c>
      <c r="FR10">
        <v>-3.1E-2</v>
      </c>
      <c r="FS10">
        <v>3.8</v>
      </c>
      <c r="FT10">
        <v>31.1</v>
      </c>
      <c r="FU10">
        <v>48.8</v>
      </c>
      <c r="FV10">
        <v>25.9</v>
      </c>
      <c r="FW10">
        <v>44.3</v>
      </c>
      <c r="FX10">
        <v>13.5</v>
      </c>
      <c r="FY10">
        <v>20.826000000000001</v>
      </c>
      <c r="FZ10">
        <v>21.579000000000001</v>
      </c>
      <c r="GA10">
        <v>8.6839999999999993</v>
      </c>
      <c r="GB10">
        <v>32.347999999999999</v>
      </c>
      <c r="GC10">
        <v>11.509</v>
      </c>
      <c r="GD10">
        <v>57.1</v>
      </c>
      <c r="GE10">
        <v>12.7</v>
      </c>
      <c r="GF10">
        <v>263.3</v>
      </c>
      <c r="GG10">
        <v>115.3</v>
      </c>
      <c r="GH10">
        <v>30.8</v>
      </c>
      <c r="GI10">
        <v>39.6</v>
      </c>
      <c r="GJ10">
        <v>40.866999999999997</v>
      </c>
      <c r="GK10">
        <v>11.8</v>
      </c>
      <c r="GL10">
        <v>29.797999999999998</v>
      </c>
      <c r="GM10">
        <v>3.3</v>
      </c>
      <c r="GN10">
        <v>10.5</v>
      </c>
      <c r="GO10">
        <v>95.238</v>
      </c>
      <c r="GP10">
        <v>7.5</v>
      </c>
      <c r="GQ10">
        <v>41.1</v>
      </c>
      <c r="GR10">
        <v>72.3</v>
      </c>
      <c r="GS10">
        <v>15.72</v>
      </c>
      <c r="GT10">
        <v>137</v>
      </c>
      <c r="GU10">
        <v>119.4</v>
      </c>
      <c r="GV10">
        <v>12</v>
      </c>
      <c r="GW10">
        <v>16.8</v>
      </c>
      <c r="GX10">
        <v>1.7</v>
      </c>
      <c r="GY10">
        <v>18.5</v>
      </c>
      <c r="GZ10">
        <v>0.4</v>
      </c>
      <c r="HA10">
        <v>296.5</v>
      </c>
      <c r="HB10">
        <v>6.2</v>
      </c>
      <c r="HC10">
        <v>-0.6</v>
      </c>
      <c r="HD10">
        <v>3.081</v>
      </c>
      <c r="HE10">
        <v>1.1599999999999999</v>
      </c>
      <c r="HF10">
        <v>2.1</v>
      </c>
      <c r="HG10">
        <v>12.6</v>
      </c>
      <c r="HH10">
        <v>14.7</v>
      </c>
      <c r="HI10">
        <v>0.1</v>
      </c>
      <c r="HJ10">
        <v>2.2000000000000002</v>
      </c>
      <c r="HK10">
        <v>0.9</v>
      </c>
      <c r="HL10">
        <v>0.6</v>
      </c>
      <c r="HM10">
        <v>1.6</v>
      </c>
      <c r="HN10">
        <v>2.2999999999999998</v>
      </c>
      <c r="HO10">
        <v>2.5</v>
      </c>
      <c r="HP10">
        <v>0.4</v>
      </c>
      <c r="HQ10">
        <v>4.2</v>
      </c>
      <c r="HR10">
        <v>-0.5</v>
      </c>
      <c r="HS10">
        <v>-0.6</v>
      </c>
      <c r="HT10">
        <v>1.2</v>
      </c>
      <c r="HU10">
        <v>0.6</v>
      </c>
      <c r="HV10">
        <v>-0.7</v>
      </c>
      <c r="HW10">
        <v>15.9</v>
      </c>
      <c r="HX10">
        <v>1.1000000000000001</v>
      </c>
      <c r="HY10">
        <v>1.1000000000000001</v>
      </c>
      <c r="HZ10">
        <v>1.9</v>
      </c>
      <c r="IA10">
        <v>3.4</v>
      </c>
      <c r="IB10">
        <v>2.9</v>
      </c>
      <c r="IC10">
        <v>0.3</v>
      </c>
      <c r="ID10">
        <v>3.7</v>
      </c>
      <c r="IE10">
        <v>1.6</v>
      </c>
      <c r="IF10">
        <v>3.2</v>
      </c>
      <c r="IG10">
        <v>11.156000000000001</v>
      </c>
      <c r="IH10">
        <v>6.1440000000000001</v>
      </c>
      <c r="II10">
        <v>-3.5000000000000003E-2</v>
      </c>
      <c r="IJ10">
        <v>1.3</v>
      </c>
      <c r="IK10">
        <v>14.7</v>
      </c>
      <c r="IL10">
        <v>1.7</v>
      </c>
      <c r="IM10">
        <v>10.7</v>
      </c>
      <c r="IN10">
        <v>2.8</v>
      </c>
      <c r="IO10">
        <v>4.2</v>
      </c>
      <c r="IP10">
        <v>3.8</v>
      </c>
      <c r="IQ10">
        <v>-2.7</v>
      </c>
      <c r="IR10">
        <v>1.5</v>
      </c>
      <c r="IS10">
        <v>17.100000000000001</v>
      </c>
      <c r="IT10">
        <v>0</v>
      </c>
      <c r="IU10">
        <v>-1.8</v>
      </c>
      <c r="IV10">
        <v>0.6</v>
      </c>
      <c r="IW10">
        <v>-0.6</v>
      </c>
      <c r="IX10">
        <v>5.3</v>
      </c>
      <c r="IY10">
        <v>-0.3</v>
      </c>
      <c r="IZ10">
        <v>-2.1</v>
      </c>
    </row>
    <row r="11" spans="1:260" x14ac:dyDescent="0.2">
      <c r="A11" t="s">
        <v>5</v>
      </c>
      <c r="B11" t="s">
        <v>282</v>
      </c>
      <c r="C11">
        <v>10</v>
      </c>
      <c r="D11">
        <v>34</v>
      </c>
      <c r="E11">
        <v>25.318000000000001</v>
      </c>
      <c r="F11">
        <v>92.638999999999996</v>
      </c>
      <c r="G11">
        <v>173.13</v>
      </c>
      <c r="H11">
        <v>1491.5</v>
      </c>
      <c r="I11">
        <v>1400.8</v>
      </c>
      <c r="J11">
        <v>6.4</v>
      </c>
      <c r="K11">
        <v>45.823</v>
      </c>
      <c r="L11">
        <v>194.6</v>
      </c>
      <c r="M11">
        <v>147.5</v>
      </c>
      <c r="N11">
        <v>342.1</v>
      </c>
      <c r="O11">
        <v>72.376000000000005</v>
      </c>
      <c r="P11">
        <v>66.033000000000001</v>
      </c>
      <c r="Q11">
        <v>80.745999999999995</v>
      </c>
      <c r="R11">
        <v>56.884</v>
      </c>
      <c r="S11">
        <v>5.9189999999999996</v>
      </c>
      <c r="T11">
        <v>43.1</v>
      </c>
      <c r="U11">
        <v>41.3</v>
      </c>
      <c r="V11">
        <v>73.882000000000005</v>
      </c>
      <c r="W11">
        <v>5505.4</v>
      </c>
      <c r="X11">
        <v>16.093</v>
      </c>
      <c r="Y11">
        <v>56.4</v>
      </c>
      <c r="Z11">
        <v>6.0659999999999998</v>
      </c>
      <c r="AA11">
        <v>64.7</v>
      </c>
      <c r="AB11">
        <v>5.2869999999999999</v>
      </c>
      <c r="AC11">
        <v>0.63400000000000001</v>
      </c>
      <c r="AD11">
        <v>1.619</v>
      </c>
      <c r="AE11">
        <v>119.8</v>
      </c>
      <c r="AF11">
        <v>214.4</v>
      </c>
      <c r="AG11">
        <v>334.2</v>
      </c>
      <c r="AH11">
        <v>35.847000000000001</v>
      </c>
      <c r="AI11">
        <v>58.2</v>
      </c>
      <c r="AJ11">
        <v>80.099999999999994</v>
      </c>
      <c r="AK11">
        <v>9.1999999999999993</v>
      </c>
      <c r="AL11">
        <v>21.3</v>
      </c>
      <c r="AM11">
        <v>58.8</v>
      </c>
      <c r="AN11">
        <v>72.7</v>
      </c>
      <c r="AO11">
        <v>50.3</v>
      </c>
      <c r="AP11">
        <v>9</v>
      </c>
      <c r="AQ11">
        <v>18.8</v>
      </c>
      <c r="AR11">
        <v>115.6</v>
      </c>
      <c r="AS11">
        <v>9.4</v>
      </c>
      <c r="AT11">
        <v>23.3</v>
      </c>
      <c r="AU11">
        <v>32.700000000000003</v>
      </c>
      <c r="AV11">
        <v>39.799999999999997</v>
      </c>
      <c r="AW11">
        <v>71.105999999999995</v>
      </c>
      <c r="AX11">
        <v>89.4</v>
      </c>
      <c r="AY11">
        <v>9.1</v>
      </c>
      <c r="AZ11">
        <v>10.4</v>
      </c>
      <c r="BA11">
        <v>24.13</v>
      </c>
      <c r="BB11">
        <v>14.7</v>
      </c>
      <c r="BC11">
        <v>5.6</v>
      </c>
      <c r="BD11">
        <v>24</v>
      </c>
      <c r="BE11">
        <v>6</v>
      </c>
      <c r="BF11">
        <v>8.4</v>
      </c>
      <c r="BG11">
        <v>9.1999999999999993</v>
      </c>
      <c r="BH11">
        <v>1.8</v>
      </c>
      <c r="BI11">
        <v>19.399999999999999</v>
      </c>
      <c r="BJ11">
        <v>6.2</v>
      </c>
      <c r="BK11">
        <v>43.298999999999999</v>
      </c>
      <c r="BL11">
        <v>19.489999999999998</v>
      </c>
      <c r="BM11">
        <v>40.835000000000001</v>
      </c>
      <c r="BN11">
        <v>45.012</v>
      </c>
      <c r="BO11">
        <v>17.399999999999999</v>
      </c>
      <c r="BP11">
        <v>8.4</v>
      </c>
      <c r="BQ11">
        <v>29.762</v>
      </c>
      <c r="BR11">
        <v>59.542999999999999</v>
      </c>
      <c r="BS11">
        <v>-1.7430000000000001</v>
      </c>
      <c r="BT11">
        <v>3.069</v>
      </c>
      <c r="BU11">
        <v>-0.09</v>
      </c>
      <c r="BV11">
        <v>3.2</v>
      </c>
      <c r="BW11">
        <v>5.1999999999999998E-2</v>
      </c>
      <c r="BX11">
        <v>2.8420000000000001</v>
      </c>
      <c r="BY11">
        <v>-0.33500000000000002</v>
      </c>
      <c r="BZ11">
        <v>5.5</v>
      </c>
      <c r="CA11">
        <v>22.4</v>
      </c>
      <c r="CB11">
        <v>31.7</v>
      </c>
      <c r="CC11">
        <v>25.1</v>
      </c>
      <c r="CD11">
        <v>28.5</v>
      </c>
      <c r="CE11">
        <v>6</v>
      </c>
      <c r="CF11">
        <v>16.994</v>
      </c>
      <c r="CG11">
        <v>23.001999999999999</v>
      </c>
      <c r="CH11">
        <v>9.2010000000000005</v>
      </c>
      <c r="CI11">
        <v>29.167000000000002</v>
      </c>
      <c r="CJ11">
        <v>11.31</v>
      </c>
      <c r="CK11">
        <v>13</v>
      </c>
      <c r="CL11">
        <v>29.231000000000002</v>
      </c>
      <c r="CM11">
        <v>49.8</v>
      </c>
      <c r="CN11">
        <v>6.5</v>
      </c>
      <c r="CO11">
        <v>262</v>
      </c>
      <c r="CP11">
        <v>132.1</v>
      </c>
      <c r="CQ11">
        <v>32.4</v>
      </c>
      <c r="CR11">
        <v>90.6</v>
      </c>
      <c r="CS11">
        <v>35.799999999999997</v>
      </c>
      <c r="CT11">
        <v>39.514000000000003</v>
      </c>
      <c r="CU11">
        <v>9.6</v>
      </c>
      <c r="CV11">
        <v>26.815999999999999</v>
      </c>
      <c r="CW11">
        <v>3.3</v>
      </c>
      <c r="CX11">
        <v>17.100000000000001</v>
      </c>
      <c r="CY11">
        <v>18.7</v>
      </c>
      <c r="CZ11">
        <v>-1.6</v>
      </c>
      <c r="DA11">
        <v>12.5</v>
      </c>
      <c r="DB11">
        <v>83.2</v>
      </c>
      <c r="DC11">
        <v>5.3</v>
      </c>
      <c r="DD11">
        <v>42</v>
      </c>
      <c r="DE11">
        <v>69.599999999999994</v>
      </c>
      <c r="DF11">
        <v>217.78</v>
      </c>
      <c r="DG11">
        <v>1804.8</v>
      </c>
      <c r="DH11">
        <v>1670.1</v>
      </c>
      <c r="DI11">
        <v>23.6</v>
      </c>
      <c r="DJ11">
        <v>226</v>
      </c>
      <c r="DK11">
        <v>164.6</v>
      </c>
      <c r="DL11">
        <v>390.6</v>
      </c>
      <c r="DM11">
        <v>75.677999999999997</v>
      </c>
      <c r="DN11">
        <v>68.628</v>
      </c>
      <c r="DO11">
        <v>85.358000000000004</v>
      </c>
      <c r="DP11">
        <v>7.843</v>
      </c>
      <c r="DQ11">
        <v>55.9</v>
      </c>
      <c r="DR11">
        <v>34.200000000000003</v>
      </c>
      <c r="DS11">
        <v>79.349999999999994</v>
      </c>
      <c r="DT11">
        <v>6109.4</v>
      </c>
      <c r="DU11">
        <v>15.641</v>
      </c>
      <c r="DV11">
        <v>50.4</v>
      </c>
      <c r="DW11">
        <v>7.75</v>
      </c>
      <c r="DX11">
        <v>58.1</v>
      </c>
      <c r="DY11">
        <v>6.7229999999999999</v>
      </c>
      <c r="DZ11">
        <v>4.2809999999999997</v>
      </c>
      <c r="EA11">
        <v>4.0919999999999996</v>
      </c>
      <c r="EB11">
        <v>127.5</v>
      </c>
      <c r="EC11">
        <v>256.89999999999998</v>
      </c>
      <c r="ED11">
        <v>384.4</v>
      </c>
      <c r="EE11">
        <v>33.168999999999997</v>
      </c>
      <c r="EF11">
        <v>64.7</v>
      </c>
      <c r="EG11">
        <v>86.1</v>
      </c>
      <c r="EH11">
        <v>16.3</v>
      </c>
      <c r="EI11">
        <v>20.9</v>
      </c>
      <c r="EJ11">
        <v>65.2</v>
      </c>
      <c r="EK11">
        <v>80.2</v>
      </c>
      <c r="EL11">
        <v>55.3</v>
      </c>
      <c r="EM11">
        <v>8.1</v>
      </c>
      <c r="EN11">
        <v>19.399999999999999</v>
      </c>
      <c r="EO11">
        <v>137.1</v>
      </c>
      <c r="EP11">
        <v>11.2</v>
      </c>
      <c r="EQ11">
        <v>24.9</v>
      </c>
      <c r="ER11">
        <v>36.1</v>
      </c>
      <c r="ES11">
        <v>36.4</v>
      </c>
      <c r="ET11">
        <v>78.570999999999998</v>
      </c>
      <c r="EU11">
        <v>110.9</v>
      </c>
      <c r="EV11">
        <v>10.199999999999999</v>
      </c>
      <c r="EW11">
        <v>15.5</v>
      </c>
      <c r="EX11">
        <v>27.728000000000002</v>
      </c>
      <c r="EY11">
        <v>16</v>
      </c>
      <c r="EZ11">
        <v>8.1999999999999993</v>
      </c>
      <c r="FA11">
        <v>14</v>
      </c>
      <c r="FB11">
        <v>12.8</v>
      </c>
      <c r="FC11">
        <v>2.6</v>
      </c>
      <c r="FD11">
        <v>28.8</v>
      </c>
      <c r="FE11">
        <v>10.8</v>
      </c>
      <c r="FF11">
        <v>48.610999999999997</v>
      </c>
      <c r="FG11">
        <v>25.045000000000002</v>
      </c>
      <c r="FH11">
        <v>47.942999999999998</v>
      </c>
      <c r="FI11">
        <v>51.521000000000001</v>
      </c>
      <c r="FJ11">
        <v>26.7</v>
      </c>
      <c r="FK11">
        <v>91.394999999999996</v>
      </c>
      <c r="FL11">
        <v>2.8050000000000002</v>
      </c>
      <c r="FM11">
        <v>3.173</v>
      </c>
      <c r="FN11">
        <v>9.7000000000000003E-2</v>
      </c>
      <c r="FO11">
        <v>3.427</v>
      </c>
      <c r="FP11">
        <v>8.0000000000000002E-3</v>
      </c>
      <c r="FQ11">
        <v>2.819</v>
      </c>
      <c r="FR11">
        <v>0.223</v>
      </c>
      <c r="FS11">
        <v>5.8</v>
      </c>
      <c r="FT11">
        <v>33.4</v>
      </c>
      <c r="FU11">
        <v>57.6</v>
      </c>
      <c r="FV11">
        <v>33.6</v>
      </c>
      <c r="FW11">
        <v>51.8</v>
      </c>
      <c r="FX11">
        <v>11.4</v>
      </c>
      <c r="FY11">
        <v>24.812999999999999</v>
      </c>
      <c r="FZ11">
        <v>29.855</v>
      </c>
      <c r="GA11">
        <v>13.913</v>
      </c>
      <c r="GB11">
        <v>39.06</v>
      </c>
      <c r="GC11">
        <v>16.396000000000001</v>
      </c>
      <c r="GD11">
        <v>57.8</v>
      </c>
      <c r="GE11">
        <v>9.5</v>
      </c>
      <c r="GF11">
        <v>253.3</v>
      </c>
      <c r="GG11">
        <v>112.3</v>
      </c>
      <c r="GH11">
        <v>25.3</v>
      </c>
      <c r="GI11">
        <v>37.4</v>
      </c>
      <c r="GJ11">
        <v>41.009</v>
      </c>
      <c r="GK11">
        <v>9</v>
      </c>
      <c r="GL11">
        <v>24.064</v>
      </c>
      <c r="GM11">
        <v>3.1</v>
      </c>
      <c r="GN11">
        <v>9.1</v>
      </c>
      <c r="GO11">
        <v>85.713999999999999</v>
      </c>
      <c r="GP11">
        <v>10.3</v>
      </c>
      <c r="GQ11">
        <v>35</v>
      </c>
      <c r="GR11">
        <v>68.5</v>
      </c>
      <c r="GS11">
        <v>-44.65</v>
      </c>
      <c r="GT11">
        <v>-313.3</v>
      </c>
      <c r="GU11">
        <v>-269.3</v>
      </c>
      <c r="GV11">
        <v>-17.2</v>
      </c>
      <c r="GW11">
        <v>-31.4</v>
      </c>
      <c r="GX11">
        <v>-17.100000000000001</v>
      </c>
      <c r="GY11">
        <v>-48.5</v>
      </c>
      <c r="GZ11">
        <v>-12.8</v>
      </c>
      <c r="HA11">
        <v>-604</v>
      </c>
      <c r="HB11">
        <v>6</v>
      </c>
      <c r="HC11">
        <v>6.6</v>
      </c>
      <c r="HD11">
        <v>-3.6459999999999999</v>
      </c>
      <c r="HE11">
        <v>-2.4729999999999999</v>
      </c>
      <c r="HF11">
        <v>-7.7</v>
      </c>
      <c r="HG11">
        <v>-42.5</v>
      </c>
      <c r="HH11">
        <v>-50.2</v>
      </c>
      <c r="HI11">
        <v>-6.5</v>
      </c>
      <c r="HJ11">
        <v>-6</v>
      </c>
      <c r="HK11">
        <v>-7.1</v>
      </c>
      <c r="HL11">
        <v>0.4</v>
      </c>
      <c r="HM11">
        <v>-6.4</v>
      </c>
      <c r="HN11">
        <v>-7.5</v>
      </c>
      <c r="HO11">
        <v>-5</v>
      </c>
      <c r="HP11">
        <v>0.9</v>
      </c>
      <c r="HQ11">
        <v>-0.6</v>
      </c>
      <c r="HR11">
        <v>-21.5</v>
      </c>
      <c r="HS11">
        <v>-1.8</v>
      </c>
      <c r="HT11">
        <v>-1.6</v>
      </c>
      <c r="HU11">
        <v>-3.4</v>
      </c>
      <c r="HV11">
        <v>3.4</v>
      </c>
      <c r="HW11">
        <v>-21.5</v>
      </c>
      <c r="HX11">
        <v>-1.1000000000000001</v>
      </c>
      <c r="HY11">
        <v>-5.0999999999999996</v>
      </c>
      <c r="HZ11">
        <v>-1.3</v>
      </c>
      <c r="IA11">
        <v>-2.6</v>
      </c>
      <c r="IB11">
        <v>-5.6</v>
      </c>
      <c r="IC11">
        <v>-3.6</v>
      </c>
      <c r="ID11">
        <v>-9.4</v>
      </c>
      <c r="IE11">
        <v>-4.5999999999999996</v>
      </c>
      <c r="IF11">
        <v>-9.3000000000000007</v>
      </c>
      <c r="IG11">
        <v>-31.852</v>
      </c>
      <c r="IH11">
        <v>-4.548</v>
      </c>
      <c r="II11">
        <v>-0.104</v>
      </c>
      <c r="IJ11">
        <v>-0.3</v>
      </c>
      <c r="IK11">
        <v>-11</v>
      </c>
      <c r="IL11">
        <v>-25.9</v>
      </c>
      <c r="IM11">
        <v>-8.5</v>
      </c>
      <c r="IN11">
        <v>-23.3</v>
      </c>
      <c r="IO11">
        <v>-5.4</v>
      </c>
      <c r="IP11">
        <v>-8</v>
      </c>
      <c r="IQ11">
        <v>-3</v>
      </c>
      <c r="IR11">
        <v>8.6999999999999993</v>
      </c>
      <c r="IS11">
        <v>19.8</v>
      </c>
      <c r="IT11">
        <v>7.1</v>
      </c>
      <c r="IU11">
        <v>-1.6</v>
      </c>
      <c r="IV11">
        <v>0.6</v>
      </c>
      <c r="IW11">
        <v>0.2</v>
      </c>
      <c r="IX11">
        <v>-5</v>
      </c>
      <c r="IY11">
        <v>7</v>
      </c>
      <c r="IZ11">
        <v>1.1000000000000001</v>
      </c>
    </row>
    <row r="12" spans="1:260" x14ac:dyDescent="0.2">
      <c r="A12" t="s">
        <v>12</v>
      </c>
      <c r="B12" t="s">
        <v>289</v>
      </c>
      <c r="C12">
        <v>10</v>
      </c>
      <c r="D12">
        <v>34</v>
      </c>
      <c r="E12">
        <v>26.091999999999999</v>
      </c>
      <c r="F12">
        <v>106.848</v>
      </c>
      <c r="G12">
        <v>230.52</v>
      </c>
      <c r="H12">
        <v>1735.8</v>
      </c>
      <c r="I12">
        <v>1568.1</v>
      </c>
      <c r="J12">
        <v>21.5</v>
      </c>
      <c r="K12">
        <v>53.701000000000001</v>
      </c>
      <c r="L12">
        <v>214.9</v>
      </c>
      <c r="M12">
        <v>151.80000000000001</v>
      </c>
      <c r="N12">
        <v>366.7</v>
      </c>
      <c r="O12">
        <v>75.375</v>
      </c>
      <c r="P12">
        <v>69.474000000000004</v>
      </c>
      <c r="Q12">
        <v>83.728999999999999</v>
      </c>
      <c r="R12">
        <v>58.603999999999999</v>
      </c>
      <c r="S12">
        <v>5.8949999999999996</v>
      </c>
      <c r="T12">
        <v>55.8</v>
      </c>
      <c r="U12">
        <v>35.5</v>
      </c>
      <c r="V12">
        <v>74.58</v>
      </c>
      <c r="W12">
        <v>5958.6</v>
      </c>
      <c r="X12">
        <v>16.248999999999999</v>
      </c>
      <c r="Y12">
        <v>52.2</v>
      </c>
      <c r="Z12">
        <v>7.0250000000000004</v>
      </c>
      <c r="AA12">
        <v>61.8</v>
      </c>
      <c r="AB12">
        <v>5.9340000000000002</v>
      </c>
      <c r="AC12">
        <v>6.5709999999999997</v>
      </c>
      <c r="AD12">
        <v>3.919</v>
      </c>
      <c r="AE12">
        <v>134.19999999999999</v>
      </c>
      <c r="AF12">
        <v>228.6</v>
      </c>
      <c r="AG12">
        <v>362.8</v>
      </c>
      <c r="AH12">
        <v>36.99</v>
      </c>
      <c r="AI12">
        <v>62.9</v>
      </c>
      <c r="AJ12">
        <v>89.5</v>
      </c>
      <c r="AK12">
        <v>18.7</v>
      </c>
      <c r="AL12">
        <v>24.1</v>
      </c>
      <c r="AM12">
        <v>65.400000000000006</v>
      </c>
      <c r="AN12">
        <v>83.3</v>
      </c>
      <c r="AO12">
        <v>55.6</v>
      </c>
      <c r="AP12">
        <v>8.1</v>
      </c>
      <c r="AQ12">
        <v>21.1</v>
      </c>
      <c r="AR12">
        <v>123.3</v>
      </c>
      <c r="AS12">
        <v>14.6</v>
      </c>
      <c r="AT12">
        <v>25.9</v>
      </c>
      <c r="AU12">
        <v>40.5</v>
      </c>
      <c r="AV12">
        <v>41.8</v>
      </c>
      <c r="AW12">
        <v>80.382999999999996</v>
      </c>
      <c r="AX12">
        <v>97</v>
      </c>
      <c r="AY12">
        <v>13.1</v>
      </c>
      <c r="AZ12">
        <v>15.8</v>
      </c>
      <c r="BA12">
        <v>28.315000000000001</v>
      </c>
      <c r="BB12">
        <v>15.5</v>
      </c>
      <c r="BC12">
        <v>9.5</v>
      </c>
      <c r="BD12">
        <v>26</v>
      </c>
      <c r="BE12">
        <v>8.4</v>
      </c>
      <c r="BF12">
        <v>17.3</v>
      </c>
      <c r="BG12">
        <v>11.3</v>
      </c>
      <c r="BH12">
        <v>2</v>
      </c>
      <c r="BI12">
        <v>31.6</v>
      </c>
      <c r="BJ12">
        <v>13.4</v>
      </c>
      <c r="BK12">
        <v>54.747</v>
      </c>
      <c r="BL12">
        <v>31.004000000000001</v>
      </c>
      <c r="BM12">
        <v>51.253999999999998</v>
      </c>
      <c r="BN12">
        <v>56.631</v>
      </c>
      <c r="BO12">
        <v>28.3</v>
      </c>
      <c r="BP12">
        <v>12.1</v>
      </c>
      <c r="BQ12">
        <v>29.751999999999999</v>
      </c>
      <c r="BR12">
        <v>107.078</v>
      </c>
      <c r="BS12">
        <v>6.0220000000000002</v>
      </c>
      <c r="BT12">
        <v>3.3889999999999998</v>
      </c>
      <c r="BU12">
        <v>0.191</v>
      </c>
      <c r="BV12">
        <v>3.681</v>
      </c>
      <c r="BW12">
        <v>0.53100000000000003</v>
      </c>
      <c r="BX12">
        <v>3.0059999999999998</v>
      </c>
      <c r="BY12">
        <v>-0.254</v>
      </c>
      <c r="BZ12">
        <v>6.2</v>
      </c>
      <c r="CA12">
        <v>43.4</v>
      </c>
      <c r="CB12">
        <v>65.5</v>
      </c>
      <c r="CC12">
        <v>44.9</v>
      </c>
      <c r="CD12">
        <v>53.8</v>
      </c>
      <c r="CE12">
        <v>16.399999999999999</v>
      </c>
      <c r="CF12">
        <v>25.753</v>
      </c>
      <c r="CG12">
        <v>27.472999999999999</v>
      </c>
      <c r="CH12">
        <v>14.601000000000001</v>
      </c>
      <c r="CI12">
        <v>34.991999999999997</v>
      </c>
      <c r="CJ12">
        <v>17.303999999999998</v>
      </c>
      <c r="CK12">
        <v>9.9</v>
      </c>
      <c r="CL12">
        <v>35.353999999999999</v>
      </c>
      <c r="CM12">
        <v>55.2</v>
      </c>
      <c r="CN12">
        <v>12.2</v>
      </c>
      <c r="CO12">
        <v>262.60000000000002</v>
      </c>
      <c r="CP12">
        <v>115.5</v>
      </c>
      <c r="CQ12">
        <v>28</v>
      </c>
      <c r="CR12">
        <v>95.2</v>
      </c>
      <c r="CS12">
        <v>33</v>
      </c>
      <c r="CT12">
        <v>34.664000000000001</v>
      </c>
      <c r="CU12">
        <v>9.5</v>
      </c>
      <c r="CV12">
        <v>28.788</v>
      </c>
      <c r="CW12">
        <v>1.7</v>
      </c>
      <c r="CX12">
        <v>18.899999999999999</v>
      </c>
      <c r="CY12">
        <v>19</v>
      </c>
      <c r="CZ12">
        <v>-0.1</v>
      </c>
      <c r="DA12">
        <v>9.1</v>
      </c>
      <c r="DB12">
        <v>95.603999999999999</v>
      </c>
      <c r="DC12">
        <v>7.3</v>
      </c>
      <c r="DD12">
        <v>43.2</v>
      </c>
      <c r="DE12">
        <v>71.599999999999994</v>
      </c>
      <c r="DF12">
        <v>186.85</v>
      </c>
      <c r="DG12">
        <v>1563.8</v>
      </c>
      <c r="DH12">
        <v>1459.6</v>
      </c>
      <c r="DI12">
        <v>8.5</v>
      </c>
      <c r="DJ12">
        <v>198.5</v>
      </c>
      <c r="DK12">
        <v>140.4</v>
      </c>
      <c r="DL12">
        <v>338.9</v>
      </c>
      <c r="DM12">
        <v>72.558000000000007</v>
      </c>
      <c r="DN12">
        <v>66.397999999999996</v>
      </c>
      <c r="DO12">
        <v>81.268000000000001</v>
      </c>
      <c r="DP12">
        <v>6.1390000000000002</v>
      </c>
      <c r="DQ12">
        <v>47.6</v>
      </c>
      <c r="DR12">
        <v>37.4</v>
      </c>
      <c r="DS12">
        <v>67.025000000000006</v>
      </c>
      <c r="DT12">
        <v>5388.3</v>
      </c>
      <c r="DU12">
        <v>15.898999999999999</v>
      </c>
      <c r="DV12">
        <v>56.7</v>
      </c>
      <c r="DW12">
        <v>5.9770000000000003</v>
      </c>
      <c r="DX12">
        <v>62.7</v>
      </c>
      <c r="DY12">
        <v>5.4050000000000002</v>
      </c>
      <c r="DZ12">
        <v>1.2090000000000001</v>
      </c>
      <c r="EA12">
        <v>0.316</v>
      </c>
      <c r="EB12">
        <v>127.2</v>
      </c>
      <c r="EC12">
        <v>204</v>
      </c>
      <c r="ED12">
        <v>331.2</v>
      </c>
      <c r="EE12">
        <v>38.405999999999999</v>
      </c>
      <c r="EF12">
        <v>61.8</v>
      </c>
      <c r="EG12">
        <v>81.400000000000006</v>
      </c>
      <c r="EH12">
        <v>13.1</v>
      </c>
      <c r="EI12">
        <v>19.600000000000001</v>
      </c>
      <c r="EJ12">
        <v>61.8</v>
      </c>
      <c r="EK12">
        <v>80.2</v>
      </c>
      <c r="EL12">
        <v>54.1</v>
      </c>
      <c r="EM12">
        <v>10.6</v>
      </c>
      <c r="EN12">
        <v>20.3</v>
      </c>
      <c r="EO12">
        <v>110.6</v>
      </c>
      <c r="EP12">
        <v>13</v>
      </c>
      <c r="EQ12">
        <v>20.8</v>
      </c>
      <c r="ER12">
        <v>33.799999999999997</v>
      </c>
      <c r="ES12">
        <v>39.5</v>
      </c>
      <c r="ET12">
        <v>71.899000000000001</v>
      </c>
      <c r="EU12">
        <v>84.1</v>
      </c>
      <c r="EV12">
        <v>9.4</v>
      </c>
      <c r="EW12">
        <v>12.1</v>
      </c>
      <c r="EX12">
        <v>25.42</v>
      </c>
      <c r="EY12">
        <v>14</v>
      </c>
      <c r="EZ12">
        <v>9.5</v>
      </c>
      <c r="FA12">
        <v>11.2</v>
      </c>
      <c r="FB12">
        <v>9.6999999999999993</v>
      </c>
      <c r="FC12">
        <v>1.2</v>
      </c>
      <c r="FD12">
        <v>24.7</v>
      </c>
      <c r="FE12">
        <v>8.9</v>
      </c>
      <c r="FF12">
        <v>45.344000000000001</v>
      </c>
      <c r="FG12">
        <v>23.529</v>
      </c>
      <c r="FH12">
        <v>43.908000000000001</v>
      </c>
      <c r="FI12">
        <v>51.890999999999998</v>
      </c>
      <c r="FJ12">
        <v>20.9</v>
      </c>
      <c r="FK12">
        <v>80.683000000000007</v>
      </c>
      <c r="FL12">
        <v>-4.9829999999999997</v>
      </c>
      <c r="FM12">
        <v>3.2669999999999999</v>
      </c>
      <c r="FN12">
        <v>-0.20200000000000001</v>
      </c>
      <c r="FO12">
        <v>3.4910000000000001</v>
      </c>
      <c r="FP12">
        <v>-0.25700000000000001</v>
      </c>
      <c r="FQ12">
        <v>2.9470000000000001</v>
      </c>
      <c r="FR12">
        <v>-0.123</v>
      </c>
      <c r="FS12">
        <v>5.7</v>
      </c>
      <c r="FT12">
        <v>28.2</v>
      </c>
      <c r="FU12">
        <v>43</v>
      </c>
      <c r="FV12">
        <v>32.700000000000003</v>
      </c>
      <c r="FW12">
        <v>34.6</v>
      </c>
      <c r="FX12">
        <v>9.6</v>
      </c>
      <c r="FY12">
        <v>19.753</v>
      </c>
      <c r="FZ12">
        <v>21.091999999999999</v>
      </c>
      <c r="GA12">
        <v>9.1809999999999992</v>
      </c>
      <c r="GB12">
        <v>29.056999999999999</v>
      </c>
      <c r="GC12">
        <v>12.673999999999999</v>
      </c>
      <c r="GD12">
        <v>62.2</v>
      </c>
      <c r="GE12">
        <v>12.3</v>
      </c>
      <c r="GF12">
        <v>273.10000000000002</v>
      </c>
      <c r="GG12">
        <v>141.69999999999999</v>
      </c>
      <c r="GH12">
        <v>34.200000000000003</v>
      </c>
      <c r="GI12">
        <v>44.2</v>
      </c>
      <c r="GJ12">
        <v>46.283000000000001</v>
      </c>
      <c r="GK12">
        <v>11.8</v>
      </c>
      <c r="GL12">
        <v>26.696999999999999</v>
      </c>
      <c r="GM12">
        <v>3.8</v>
      </c>
      <c r="GN12">
        <v>11.1</v>
      </c>
      <c r="GO12">
        <v>95.495000000000005</v>
      </c>
      <c r="GP12">
        <v>6.3</v>
      </c>
      <c r="GQ12">
        <v>46.5</v>
      </c>
      <c r="GR12">
        <v>70.599999999999994</v>
      </c>
      <c r="GS12">
        <v>43.67</v>
      </c>
      <c r="GT12">
        <v>172</v>
      </c>
      <c r="GU12">
        <v>108.5</v>
      </c>
      <c r="GV12">
        <v>13</v>
      </c>
      <c r="GW12">
        <v>16.399999999999999</v>
      </c>
      <c r="GX12">
        <v>11.4</v>
      </c>
      <c r="GY12">
        <v>27.8</v>
      </c>
      <c r="GZ12">
        <v>8.1999999999999993</v>
      </c>
      <c r="HA12">
        <v>570.29999999999995</v>
      </c>
      <c r="HB12">
        <v>-4.5</v>
      </c>
      <c r="HC12">
        <v>-0.9</v>
      </c>
      <c r="HD12">
        <v>5.3620000000000001</v>
      </c>
      <c r="HE12">
        <v>3.6019999999999999</v>
      </c>
      <c r="HF12">
        <v>7</v>
      </c>
      <c r="HG12">
        <v>24.6</v>
      </c>
      <c r="HH12">
        <v>31.6</v>
      </c>
      <c r="HI12">
        <v>1.1000000000000001</v>
      </c>
      <c r="HJ12">
        <v>8.1</v>
      </c>
      <c r="HK12">
        <v>5.6</v>
      </c>
      <c r="HL12">
        <v>4.5</v>
      </c>
      <c r="HM12">
        <v>3.6</v>
      </c>
      <c r="HN12">
        <v>3.1</v>
      </c>
      <c r="HO12">
        <v>1.5</v>
      </c>
      <c r="HP12">
        <v>-2.5</v>
      </c>
      <c r="HQ12">
        <v>0.8</v>
      </c>
      <c r="HR12">
        <v>12.7</v>
      </c>
      <c r="HS12">
        <v>1.6</v>
      </c>
      <c r="HT12">
        <v>5.0999999999999996</v>
      </c>
      <c r="HU12">
        <v>6.7</v>
      </c>
      <c r="HV12">
        <v>2.2999999999999998</v>
      </c>
      <c r="HW12">
        <v>12.9</v>
      </c>
      <c r="HX12">
        <v>3.7</v>
      </c>
      <c r="HY12">
        <v>3.7</v>
      </c>
      <c r="HZ12">
        <v>1.5</v>
      </c>
      <c r="IA12">
        <v>0</v>
      </c>
      <c r="IB12">
        <v>6.1</v>
      </c>
      <c r="IC12">
        <v>1.6</v>
      </c>
      <c r="ID12">
        <v>6.9</v>
      </c>
      <c r="IE12">
        <v>4.5</v>
      </c>
      <c r="IF12">
        <v>7.4</v>
      </c>
      <c r="IG12">
        <v>26.395</v>
      </c>
      <c r="IH12">
        <v>11.005000000000001</v>
      </c>
      <c r="II12">
        <v>0.122</v>
      </c>
      <c r="IJ12">
        <v>0.5</v>
      </c>
      <c r="IK12">
        <v>15.2</v>
      </c>
      <c r="IL12">
        <v>22.5</v>
      </c>
      <c r="IM12">
        <v>12.2</v>
      </c>
      <c r="IN12">
        <v>19.2</v>
      </c>
      <c r="IO12">
        <v>6.8</v>
      </c>
      <c r="IP12">
        <v>-7</v>
      </c>
      <c r="IQ12">
        <v>-0.1</v>
      </c>
      <c r="IR12">
        <v>-10.5</v>
      </c>
      <c r="IS12">
        <v>-26.2</v>
      </c>
      <c r="IT12">
        <v>-6.2</v>
      </c>
      <c r="IU12">
        <v>-11.2</v>
      </c>
      <c r="IV12">
        <v>-2.2999999999999998</v>
      </c>
      <c r="IW12">
        <v>-2.1</v>
      </c>
      <c r="IX12">
        <v>1</v>
      </c>
      <c r="IY12">
        <v>-3.3</v>
      </c>
      <c r="IZ12">
        <v>1</v>
      </c>
    </row>
    <row r="13" spans="1:260" x14ac:dyDescent="0.2">
      <c r="A13" t="s">
        <v>8</v>
      </c>
      <c r="B13" t="s">
        <v>285</v>
      </c>
      <c r="C13">
        <v>10</v>
      </c>
      <c r="D13">
        <v>27</v>
      </c>
      <c r="E13">
        <v>25.27</v>
      </c>
      <c r="F13">
        <v>96.283000000000001</v>
      </c>
      <c r="G13">
        <v>200.22</v>
      </c>
      <c r="H13">
        <v>1625.8</v>
      </c>
      <c r="I13">
        <v>1394</v>
      </c>
      <c r="J13">
        <v>15.2</v>
      </c>
      <c r="K13">
        <v>48.722999999999999</v>
      </c>
      <c r="L13">
        <v>186.9</v>
      </c>
      <c r="M13">
        <v>141</v>
      </c>
      <c r="N13">
        <v>327.9</v>
      </c>
      <c r="O13">
        <v>71.698999999999998</v>
      </c>
      <c r="P13">
        <v>63.295999999999999</v>
      </c>
      <c r="Q13">
        <v>82.837000000000003</v>
      </c>
      <c r="R13">
        <v>56.999000000000002</v>
      </c>
      <c r="S13">
        <v>4.9980000000000002</v>
      </c>
      <c r="T13">
        <v>51</v>
      </c>
      <c r="U13">
        <v>36.799999999999997</v>
      </c>
      <c r="V13">
        <v>74.796999999999997</v>
      </c>
      <c r="W13">
        <v>5598.7</v>
      </c>
      <c r="X13">
        <v>17.074000000000002</v>
      </c>
      <c r="Y13">
        <v>53.8</v>
      </c>
      <c r="Z13">
        <v>6.0949999999999998</v>
      </c>
      <c r="AA13">
        <v>64.400000000000006</v>
      </c>
      <c r="AB13">
        <v>5.0919999999999996</v>
      </c>
      <c r="AC13">
        <v>0.82299999999999995</v>
      </c>
      <c r="AD13">
        <v>-2.8889999999999998</v>
      </c>
      <c r="AE13">
        <v>132.5</v>
      </c>
      <c r="AF13">
        <v>191.9</v>
      </c>
      <c r="AG13">
        <v>324.39999999999998</v>
      </c>
      <c r="AH13">
        <v>40.844999999999999</v>
      </c>
      <c r="AI13">
        <v>63.7</v>
      </c>
      <c r="AJ13">
        <v>85.4</v>
      </c>
      <c r="AK13">
        <v>12.8</v>
      </c>
      <c r="AL13">
        <v>20.399999999999999</v>
      </c>
      <c r="AM13">
        <v>65</v>
      </c>
      <c r="AN13">
        <v>80.099999999999994</v>
      </c>
      <c r="AO13">
        <v>55.1</v>
      </c>
      <c r="AP13">
        <v>11.1</v>
      </c>
      <c r="AQ13">
        <v>19.600000000000001</v>
      </c>
      <c r="AR13">
        <v>113.1</v>
      </c>
      <c r="AS13">
        <v>12.2</v>
      </c>
      <c r="AT13">
        <v>26.7</v>
      </c>
      <c r="AU13">
        <v>38.9</v>
      </c>
      <c r="AV13">
        <v>41.1</v>
      </c>
      <c r="AW13">
        <v>75.668999999999997</v>
      </c>
      <c r="AX13">
        <v>71.599999999999994</v>
      </c>
      <c r="AY13">
        <v>10</v>
      </c>
      <c r="AZ13">
        <v>11</v>
      </c>
      <c r="BA13">
        <v>21.568999999999999</v>
      </c>
      <c r="BB13">
        <v>14.5</v>
      </c>
      <c r="BC13">
        <v>8.1</v>
      </c>
      <c r="BD13">
        <v>20</v>
      </c>
      <c r="BE13">
        <v>7.5</v>
      </c>
      <c r="BF13">
        <v>12.7</v>
      </c>
      <c r="BG13">
        <v>10.5</v>
      </c>
      <c r="BH13">
        <v>2.2000000000000002</v>
      </c>
      <c r="BI13">
        <v>26.6</v>
      </c>
      <c r="BJ13">
        <v>9.4</v>
      </c>
      <c r="BK13">
        <v>47.744</v>
      </c>
      <c r="BL13">
        <v>24.902000000000001</v>
      </c>
      <c r="BM13">
        <v>45.49</v>
      </c>
      <c r="BN13">
        <v>52.156999999999996</v>
      </c>
      <c r="BO13">
        <v>23.1</v>
      </c>
      <c r="BP13">
        <v>10.4</v>
      </c>
      <c r="BQ13">
        <v>28.846</v>
      </c>
      <c r="BR13">
        <v>86.177000000000007</v>
      </c>
      <c r="BS13">
        <v>-1.677</v>
      </c>
      <c r="BT13">
        <v>3.24</v>
      </c>
      <c r="BU13">
        <v>-6.3E-2</v>
      </c>
      <c r="BV13">
        <v>3.5760000000000001</v>
      </c>
      <c r="BW13">
        <v>0.109</v>
      </c>
      <c r="BX13">
        <v>2.831</v>
      </c>
      <c r="BY13">
        <v>-0.27300000000000002</v>
      </c>
      <c r="BZ13">
        <v>4.9000000000000004</v>
      </c>
      <c r="CA13">
        <v>31.8</v>
      </c>
      <c r="CB13">
        <v>50</v>
      </c>
      <c r="CC13">
        <v>36.9</v>
      </c>
      <c r="CD13">
        <v>39.200000000000003</v>
      </c>
      <c r="CE13">
        <v>10.6</v>
      </c>
      <c r="CF13">
        <v>20.923999999999999</v>
      </c>
      <c r="CG13">
        <v>21.579000000000001</v>
      </c>
      <c r="CH13">
        <v>10.789</v>
      </c>
      <c r="CI13">
        <v>29.524999999999999</v>
      </c>
      <c r="CJ13">
        <v>13.263999999999999</v>
      </c>
      <c r="CK13">
        <v>9.9</v>
      </c>
      <c r="CL13">
        <v>24.242000000000001</v>
      </c>
      <c r="CM13">
        <v>63.5</v>
      </c>
      <c r="CN13">
        <v>10.1</v>
      </c>
      <c r="CO13">
        <v>269.39999999999998</v>
      </c>
      <c r="CP13">
        <v>137</v>
      </c>
      <c r="CQ13">
        <v>34.6</v>
      </c>
      <c r="CR13">
        <v>99.3</v>
      </c>
      <c r="CS13">
        <v>41</v>
      </c>
      <c r="CT13">
        <v>41.289000000000001</v>
      </c>
      <c r="CU13">
        <v>11.3</v>
      </c>
      <c r="CV13">
        <v>27.561</v>
      </c>
      <c r="CW13">
        <v>3.4</v>
      </c>
      <c r="CX13">
        <v>20</v>
      </c>
      <c r="CY13">
        <v>21</v>
      </c>
      <c r="CZ13">
        <v>-1</v>
      </c>
      <c r="DA13">
        <v>10.199999999999999</v>
      </c>
      <c r="DB13">
        <v>95.097999999999999</v>
      </c>
      <c r="DC13">
        <v>6.5</v>
      </c>
      <c r="DD13">
        <v>47.4</v>
      </c>
      <c r="DE13">
        <v>71.2</v>
      </c>
      <c r="DF13">
        <v>195.44</v>
      </c>
      <c r="DG13">
        <v>1673.8</v>
      </c>
      <c r="DH13">
        <v>1513.3</v>
      </c>
      <c r="DI13">
        <v>14.8</v>
      </c>
      <c r="DJ13">
        <v>209</v>
      </c>
      <c r="DK13">
        <v>141.6</v>
      </c>
      <c r="DL13">
        <v>350.6</v>
      </c>
      <c r="DM13">
        <v>70.963999999999999</v>
      </c>
      <c r="DN13">
        <v>64.353999999999999</v>
      </c>
      <c r="DO13">
        <v>80.72</v>
      </c>
      <c r="DP13">
        <v>5.5209999999999999</v>
      </c>
      <c r="DQ13">
        <v>49.2</v>
      </c>
      <c r="DR13">
        <v>37.299999999999997</v>
      </c>
      <c r="DS13">
        <v>73.137</v>
      </c>
      <c r="DT13">
        <v>5610.7</v>
      </c>
      <c r="DU13">
        <v>16.003</v>
      </c>
      <c r="DV13">
        <v>58</v>
      </c>
      <c r="DW13">
        <v>6.0449999999999999</v>
      </c>
      <c r="DX13">
        <v>63.6</v>
      </c>
      <c r="DY13">
        <v>5.5129999999999999</v>
      </c>
      <c r="DZ13">
        <v>-1.0509999999999999</v>
      </c>
      <c r="EA13">
        <v>-1.7589999999999999</v>
      </c>
      <c r="EB13">
        <v>135.4</v>
      </c>
      <c r="EC13">
        <v>207.9</v>
      </c>
      <c r="ED13">
        <v>343.3</v>
      </c>
      <c r="EE13">
        <v>39.441000000000003</v>
      </c>
      <c r="EF13">
        <v>64.599999999999994</v>
      </c>
      <c r="EG13">
        <v>89.8</v>
      </c>
      <c r="EH13">
        <v>17.2</v>
      </c>
      <c r="EI13">
        <v>23.9</v>
      </c>
      <c r="EJ13">
        <v>65.900000000000006</v>
      </c>
      <c r="EK13">
        <v>82.9</v>
      </c>
      <c r="EL13">
        <v>57.5</v>
      </c>
      <c r="EM13">
        <v>10.3</v>
      </c>
      <c r="EN13">
        <v>26.1</v>
      </c>
      <c r="EO13">
        <v>111.1</v>
      </c>
      <c r="EP13">
        <v>12.1</v>
      </c>
      <c r="EQ13">
        <v>25.8</v>
      </c>
      <c r="ER13">
        <v>37.9</v>
      </c>
      <c r="ES13">
        <v>43.6</v>
      </c>
      <c r="ET13">
        <v>73.394000000000005</v>
      </c>
      <c r="EU13">
        <v>87.1</v>
      </c>
      <c r="EV13">
        <v>10.199999999999999</v>
      </c>
      <c r="EW13">
        <v>9.8000000000000007</v>
      </c>
      <c r="EX13">
        <v>19.919</v>
      </c>
      <c r="EY13">
        <v>14.4</v>
      </c>
      <c r="EZ13">
        <v>8.8000000000000007</v>
      </c>
      <c r="FA13">
        <v>11.8</v>
      </c>
      <c r="FB13">
        <v>10.5</v>
      </c>
      <c r="FC13">
        <v>2.2999999999999998</v>
      </c>
      <c r="FD13">
        <v>23.5</v>
      </c>
      <c r="FE13">
        <v>7.4</v>
      </c>
      <c r="FF13">
        <v>50.213000000000001</v>
      </c>
      <c r="FG13">
        <v>23.984000000000002</v>
      </c>
      <c r="FH13">
        <v>45.325000000000003</v>
      </c>
      <c r="FI13">
        <v>47.764000000000003</v>
      </c>
      <c r="FJ13">
        <v>22.1</v>
      </c>
      <c r="FK13">
        <v>75.2</v>
      </c>
      <c r="FL13">
        <v>3.8</v>
      </c>
      <c r="FM13">
        <v>3.2</v>
      </c>
      <c r="FN13">
        <v>0.16200000000000001</v>
      </c>
      <c r="FO13">
        <v>3.4980000000000002</v>
      </c>
      <c r="FP13">
        <v>7.1999999999999995E-2</v>
      </c>
      <c r="FQ13">
        <v>2.843</v>
      </c>
      <c r="FR13">
        <v>0.26900000000000002</v>
      </c>
      <c r="FS13">
        <v>2.5</v>
      </c>
      <c r="FT13">
        <v>34</v>
      </c>
      <c r="FU13">
        <v>44.8</v>
      </c>
      <c r="FV13">
        <v>23.1</v>
      </c>
      <c r="FW13">
        <v>46.7</v>
      </c>
      <c r="FX13">
        <v>11.5</v>
      </c>
      <c r="FY13">
        <v>19.928000000000001</v>
      </c>
      <c r="FZ13">
        <v>20.308</v>
      </c>
      <c r="GA13">
        <v>9.5120000000000005</v>
      </c>
      <c r="GB13">
        <v>26.466000000000001</v>
      </c>
      <c r="GC13">
        <v>10.46</v>
      </c>
      <c r="GD13">
        <v>65.599999999999994</v>
      </c>
      <c r="GE13">
        <v>17.7</v>
      </c>
      <c r="GF13">
        <v>269.3</v>
      </c>
      <c r="GG13">
        <v>118.8</v>
      </c>
      <c r="GH13">
        <v>32.799999999999997</v>
      </c>
      <c r="GI13">
        <v>39.4</v>
      </c>
      <c r="GJ13">
        <v>39.677999999999997</v>
      </c>
      <c r="GK13">
        <v>11</v>
      </c>
      <c r="GL13">
        <v>27.919</v>
      </c>
      <c r="GM13">
        <v>2.5</v>
      </c>
      <c r="GN13">
        <v>10.3</v>
      </c>
      <c r="GO13">
        <v>87.379000000000005</v>
      </c>
      <c r="GP13">
        <v>8.1999999999999993</v>
      </c>
      <c r="GQ13">
        <v>44.4</v>
      </c>
      <c r="GR13">
        <v>70.5</v>
      </c>
      <c r="GS13">
        <v>4.78</v>
      </c>
      <c r="GT13">
        <v>-48</v>
      </c>
      <c r="GU13">
        <v>-119.3</v>
      </c>
      <c r="GV13">
        <v>0.4</v>
      </c>
      <c r="GW13">
        <v>-22.1</v>
      </c>
      <c r="GX13">
        <v>-0.6</v>
      </c>
      <c r="GY13">
        <v>-22.7</v>
      </c>
      <c r="GZ13">
        <v>1.8</v>
      </c>
      <c r="HA13">
        <v>-12</v>
      </c>
      <c r="HB13">
        <v>-4.2</v>
      </c>
      <c r="HC13">
        <v>0.8</v>
      </c>
      <c r="HD13">
        <v>1.8740000000000001</v>
      </c>
      <c r="HE13">
        <v>-1.1299999999999999</v>
      </c>
      <c r="HF13">
        <v>-2.9</v>
      </c>
      <c r="HG13">
        <v>-16</v>
      </c>
      <c r="HH13">
        <v>-18.899999999999999</v>
      </c>
      <c r="HI13">
        <v>-0.9</v>
      </c>
      <c r="HJ13">
        <v>-4.4000000000000004</v>
      </c>
      <c r="HK13">
        <v>-4.4000000000000004</v>
      </c>
      <c r="HL13">
        <v>-3.5</v>
      </c>
      <c r="HM13">
        <v>-0.9</v>
      </c>
      <c r="HN13">
        <v>-2.8</v>
      </c>
      <c r="HO13">
        <v>-2.4</v>
      </c>
      <c r="HP13">
        <v>0.8</v>
      </c>
      <c r="HQ13">
        <v>-6.5</v>
      </c>
      <c r="HR13">
        <v>2</v>
      </c>
      <c r="HS13">
        <v>0.1</v>
      </c>
      <c r="HT13">
        <v>0.9</v>
      </c>
      <c r="HU13">
        <v>1</v>
      </c>
      <c r="HV13">
        <v>-2.5</v>
      </c>
      <c r="HW13">
        <v>-15.5</v>
      </c>
      <c r="HX13">
        <v>-0.2</v>
      </c>
      <c r="HY13">
        <v>1.2</v>
      </c>
      <c r="HZ13">
        <v>0.1</v>
      </c>
      <c r="IA13">
        <v>-0.7</v>
      </c>
      <c r="IB13">
        <v>0.9</v>
      </c>
      <c r="IC13">
        <v>0</v>
      </c>
      <c r="ID13">
        <v>3.1</v>
      </c>
      <c r="IE13">
        <v>2</v>
      </c>
      <c r="IF13">
        <v>1</v>
      </c>
      <c r="IG13">
        <v>10.977</v>
      </c>
      <c r="IH13">
        <v>-5.4770000000000003</v>
      </c>
      <c r="II13">
        <v>0.04</v>
      </c>
      <c r="IJ13">
        <v>2.4</v>
      </c>
      <c r="IK13">
        <v>-2.2000000000000002</v>
      </c>
      <c r="IL13">
        <v>5.2</v>
      </c>
      <c r="IM13">
        <v>13.8</v>
      </c>
      <c r="IN13">
        <v>-7.5</v>
      </c>
      <c r="IO13">
        <v>-0.9</v>
      </c>
      <c r="IP13">
        <v>-2.1</v>
      </c>
      <c r="IQ13">
        <v>-7.6</v>
      </c>
      <c r="IR13">
        <v>0.1</v>
      </c>
      <c r="IS13">
        <v>18.2</v>
      </c>
      <c r="IT13">
        <v>1.8</v>
      </c>
      <c r="IU13">
        <v>1.6</v>
      </c>
      <c r="IV13">
        <v>0.3</v>
      </c>
      <c r="IW13">
        <v>0.9</v>
      </c>
      <c r="IX13">
        <v>-1.7</v>
      </c>
      <c r="IY13">
        <v>3</v>
      </c>
      <c r="IZ13">
        <v>0.7</v>
      </c>
    </row>
    <row r="14" spans="1:260" x14ac:dyDescent="0.2">
      <c r="A14" t="s">
        <v>4</v>
      </c>
      <c r="B14" t="s">
        <v>281</v>
      </c>
      <c r="C14">
        <v>10</v>
      </c>
      <c r="D14">
        <v>32</v>
      </c>
      <c r="E14">
        <v>28.977</v>
      </c>
      <c r="F14">
        <v>164.71700000000001</v>
      </c>
      <c r="G14">
        <v>204.99</v>
      </c>
      <c r="H14">
        <v>1630.7</v>
      </c>
      <c r="I14">
        <v>1480.9</v>
      </c>
      <c r="J14">
        <v>14.1</v>
      </c>
      <c r="K14">
        <v>53.392000000000003</v>
      </c>
      <c r="L14">
        <v>202.6</v>
      </c>
      <c r="M14">
        <v>145.69999999999999</v>
      </c>
      <c r="N14">
        <v>348.3</v>
      </c>
      <c r="O14">
        <v>70.37</v>
      </c>
      <c r="P14">
        <v>64.510999999999996</v>
      </c>
      <c r="Q14">
        <v>78.518000000000001</v>
      </c>
      <c r="R14">
        <v>58.167999999999999</v>
      </c>
      <c r="S14">
        <v>6.3330000000000002</v>
      </c>
      <c r="T14">
        <v>54.4</v>
      </c>
      <c r="U14">
        <v>35.200000000000003</v>
      </c>
      <c r="V14">
        <v>74.734999999999999</v>
      </c>
      <c r="W14">
        <v>5993.7</v>
      </c>
      <c r="X14">
        <v>17.207999999999998</v>
      </c>
      <c r="Y14">
        <v>60.5</v>
      </c>
      <c r="Z14">
        <v>5.7569999999999997</v>
      </c>
      <c r="AA14">
        <v>64.5</v>
      </c>
      <c r="AB14">
        <v>5.4</v>
      </c>
      <c r="AC14">
        <v>-3.601</v>
      </c>
      <c r="AD14">
        <v>-0.105</v>
      </c>
      <c r="AE14">
        <v>128.80000000000001</v>
      </c>
      <c r="AF14">
        <v>209.4</v>
      </c>
      <c r="AG14">
        <v>338.2</v>
      </c>
      <c r="AH14">
        <v>38.084000000000003</v>
      </c>
      <c r="AI14">
        <v>70.099999999999994</v>
      </c>
      <c r="AJ14">
        <v>82.6</v>
      </c>
      <c r="AK14">
        <v>14.3</v>
      </c>
      <c r="AL14">
        <v>20.2</v>
      </c>
      <c r="AM14">
        <v>62.4</v>
      </c>
      <c r="AN14">
        <v>79.3</v>
      </c>
      <c r="AO14">
        <v>53.7</v>
      </c>
      <c r="AP14">
        <v>10</v>
      </c>
      <c r="AQ14">
        <v>20.399999999999999</v>
      </c>
      <c r="AR14">
        <v>109.7</v>
      </c>
      <c r="AS14">
        <v>11.3</v>
      </c>
      <c r="AT14">
        <v>23.7</v>
      </c>
      <c r="AU14">
        <v>35</v>
      </c>
      <c r="AV14">
        <v>42.6</v>
      </c>
      <c r="AW14">
        <v>69.013999999999996</v>
      </c>
      <c r="AX14">
        <v>84.2</v>
      </c>
      <c r="AY14">
        <v>9.8000000000000007</v>
      </c>
      <c r="AZ14">
        <v>12.7</v>
      </c>
      <c r="BA14">
        <v>23.346</v>
      </c>
      <c r="BB14">
        <v>18.3</v>
      </c>
      <c r="BC14">
        <v>9.4</v>
      </c>
      <c r="BD14">
        <v>20</v>
      </c>
      <c r="BE14">
        <v>7</v>
      </c>
      <c r="BF14">
        <v>10.6</v>
      </c>
      <c r="BG14">
        <v>11.2</v>
      </c>
      <c r="BH14">
        <v>2.1</v>
      </c>
      <c r="BI14">
        <v>23.8</v>
      </c>
      <c r="BJ14">
        <v>8</v>
      </c>
      <c r="BK14">
        <v>44.537999999999997</v>
      </c>
      <c r="BL14">
        <v>19.484999999999999</v>
      </c>
      <c r="BM14">
        <v>40.073999999999998</v>
      </c>
      <c r="BN14">
        <v>43.75</v>
      </c>
      <c r="BO14">
        <v>21.5</v>
      </c>
      <c r="BP14">
        <v>9.1999999999999993</v>
      </c>
      <c r="BQ14">
        <v>22.826000000000001</v>
      </c>
      <c r="BR14">
        <v>71.766000000000005</v>
      </c>
      <c r="BS14">
        <v>0.93400000000000005</v>
      </c>
      <c r="BT14">
        <v>3.0150000000000001</v>
      </c>
      <c r="BU14">
        <v>3.9E-2</v>
      </c>
      <c r="BV14">
        <v>3.2410000000000001</v>
      </c>
      <c r="BW14">
        <v>9.7000000000000003E-2</v>
      </c>
      <c r="BX14">
        <v>2.714</v>
      </c>
      <c r="BY14">
        <v>-3.7999999999999999E-2</v>
      </c>
      <c r="BZ14">
        <v>2.6</v>
      </c>
      <c r="CA14">
        <v>29.4</v>
      </c>
      <c r="CB14">
        <v>42.8</v>
      </c>
      <c r="CC14">
        <v>21.1</v>
      </c>
      <c r="CD14">
        <v>43.7</v>
      </c>
      <c r="CE14">
        <v>10</v>
      </c>
      <c r="CF14">
        <v>19.283000000000001</v>
      </c>
      <c r="CG14">
        <v>24.581</v>
      </c>
      <c r="CH14">
        <v>6.9829999999999997</v>
      </c>
      <c r="CI14">
        <v>32.308</v>
      </c>
      <c r="CJ14">
        <v>10.169</v>
      </c>
      <c r="CK14">
        <v>9.1999999999999993</v>
      </c>
      <c r="CL14">
        <v>25</v>
      </c>
      <c r="CM14">
        <v>65.099999999999994</v>
      </c>
      <c r="CN14">
        <v>15.2</v>
      </c>
      <c r="CO14">
        <v>280.10000000000002</v>
      </c>
      <c r="CP14">
        <v>125.9</v>
      </c>
      <c r="CQ14">
        <v>28.2</v>
      </c>
      <c r="CR14">
        <v>97.2</v>
      </c>
      <c r="CS14">
        <v>37</v>
      </c>
      <c r="CT14">
        <v>38.066000000000003</v>
      </c>
      <c r="CU14">
        <v>11.4</v>
      </c>
      <c r="CV14">
        <v>30.811</v>
      </c>
      <c r="CW14">
        <v>3.2</v>
      </c>
      <c r="CX14">
        <v>18.399999999999999</v>
      </c>
      <c r="CY14">
        <v>19.8</v>
      </c>
      <c r="CZ14">
        <v>-1.4</v>
      </c>
      <c r="DA14">
        <v>8.1999999999999993</v>
      </c>
      <c r="DB14">
        <v>93.902000000000001</v>
      </c>
      <c r="DC14">
        <v>4.3</v>
      </c>
      <c r="DD14">
        <v>44.3</v>
      </c>
      <c r="DE14">
        <v>68</v>
      </c>
      <c r="DF14">
        <v>201.01</v>
      </c>
      <c r="DG14">
        <v>1669.6</v>
      </c>
      <c r="DH14">
        <v>1508</v>
      </c>
      <c r="DI14">
        <v>15.9</v>
      </c>
      <c r="DJ14">
        <v>214.1</v>
      </c>
      <c r="DK14">
        <v>147</v>
      </c>
      <c r="DL14">
        <v>361.1</v>
      </c>
      <c r="DM14">
        <v>71.724999999999994</v>
      </c>
      <c r="DN14">
        <v>63.802</v>
      </c>
      <c r="DO14">
        <v>83.265000000000001</v>
      </c>
      <c r="DP14">
        <v>5.5469999999999997</v>
      </c>
      <c r="DQ14">
        <v>47.1</v>
      </c>
      <c r="DR14">
        <v>42.8</v>
      </c>
      <c r="DS14">
        <v>78.676000000000002</v>
      </c>
      <c r="DT14">
        <v>5869.6</v>
      </c>
      <c r="DU14">
        <v>16.254999999999999</v>
      </c>
      <c r="DV14">
        <v>57.9</v>
      </c>
      <c r="DW14">
        <v>6.2370000000000001</v>
      </c>
      <c r="DX14">
        <v>69.900000000000006</v>
      </c>
      <c r="DY14">
        <v>5.1660000000000004</v>
      </c>
      <c r="DZ14">
        <v>-1.0609999999999999</v>
      </c>
      <c r="EA14">
        <v>-0.89700000000000002</v>
      </c>
      <c r="EB14">
        <v>134.1</v>
      </c>
      <c r="EC14">
        <v>220.3</v>
      </c>
      <c r="ED14">
        <v>354.4</v>
      </c>
      <c r="EE14">
        <v>37.838999999999999</v>
      </c>
      <c r="EF14">
        <v>64.5</v>
      </c>
      <c r="EG14">
        <v>90.7</v>
      </c>
      <c r="EH14">
        <v>12.4</v>
      </c>
      <c r="EI14">
        <v>21.7</v>
      </c>
      <c r="EJ14">
        <v>69</v>
      </c>
      <c r="EK14">
        <v>81.5</v>
      </c>
      <c r="EL14">
        <v>57.3</v>
      </c>
      <c r="EM14">
        <v>10.199999999999999</v>
      </c>
      <c r="EN14">
        <v>21.6</v>
      </c>
      <c r="EO14">
        <v>119.7</v>
      </c>
      <c r="EP14">
        <v>10.9</v>
      </c>
      <c r="EQ14">
        <v>28.7</v>
      </c>
      <c r="ER14">
        <v>39.6</v>
      </c>
      <c r="ES14">
        <v>39.799999999999997</v>
      </c>
      <c r="ET14">
        <v>75.628</v>
      </c>
      <c r="EU14">
        <v>90.8</v>
      </c>
      <c r="EV14">
        <v>9.4</v>
      </c>
      <c r="EW14">
        <v>11.5</v>
      </c>
      <c r="EX14">
        <v>24.416</v>
      </c>
      <c r="EY14">
        <v>14.7</v>
      </c>
      <c r="EZ14">
        <v>6</v>
      </c>
      <c r="FA14">
        <v>11.2</v>
      </c>
      <c r="FB14">
        <v>8.4</v>
      </c>
      <c r="FC14">
        <v>2</v>
      </c>
      <c r="FD14">
        <v>21.6</v>
      </c>
      <c r="FE14">
        <v>7.9</v>
      </c>
      <c r="FF14">
        <v>51.851999999999997</v>
      </c>
      <c r="FG14">
        <v>23.779</v>
      </c>
      <c r="FH14">
        <v>41.613999999999997</v>
      </c>
      <c r="FI14">
        <v>45.86</v>
      </c>
      <c r="FJ14">
        <v>19.3</v>
      </c>
      <c r="FK14">
        <v>71.994</v>
      </c>
      <c r="FL14">
        <v>1.506</v>
      </c>
      <c r="FM14">
        <v>3.3490000000000002</v>
      </c>
      <c r="FN14">
        <v>7.0000000000000007E-2</v>
      </c>
      <c r="FO14">
        <v>3.5750000000000002</v>
      </c>
      <c r="FP14">
        <v>0</v>
      </c>
      <c r="FQ14">
        <v>2.9740000000000002</v>
      </c>
      <c r="FR14">
        <v>0.186</v>
      </c>
      <c r="FS14">
        <v>2.5</v>
      </c>
      <c r="FT14">
        <v>37.700000000000003</v>
      </c>
      <c r="FU14">
        <v>35.4</v>
      </c>
      <c r="FV14">
        <v>30.4</v>
      </c>
      <c r="FW14">
        <v>36.4</v>
      </c>
      <c r="FX14">
        <v>8.8000000000000007</v>
      </c>
      <c r="FY14">
        <v>17.186</v>
      </c>
      <c r="FZ14">
        <v>20.241</v>
      </c>
      <c r="GA14">
        <v>8.9160000000000004</v>
      </c>
      <c r="GB14">
        <v>29.548999999999999</v>
      </c>
      <c r="GC14">
        <v>11.507</v>
      </c>
      <c r="GD14">
        <v>55</v>
      </c>
      <c r="GE14">
        <v>6.8</v>
      </c>
      <c r="GF14">
        <v>269.60000000000002</v>
      </c>
      <c r="GG14">
        <v>143.5</v>
      </c>
      <c r="GH14">
        <v>35.4</v>
      </c>
      <c r="GI14">
        <v>41.1</v>
      </c>
      <c r="GJ14">
        <v>42.371000000000002</v>
      </c>
      <c r="GK14">
        <v>11.1</v>
      </c>
      <c r="GL14">
        <v>27.007000000000001</v>
      </c>
      <c r="GM14">
        <v>2.2999999999999998</v>
      </c>
      <c r="GN14">
        <v>10.8</v>
      </c>
      <c r="GO14">
        <v>90.741</v>
      </c>
      <c r="GP14">
        <v>4.5</v>
      </c>
      <c r="GQ14">
        <v>47.7</v>
      </c>
      <c r="GR14">
        <v>68.2</v>
      </c>
      <c r="GS14">
        <v>3.98</v>
      </c>
      <c r="GT14">
        <v>-38.9</v>
      </c>
      <c r="GU14">
        <v>-27.1</v>
      </c>
      <c r="GV14">
        <v>-1.8</v>
      </c>
      <c r="GW14">
        <v>-11.5</v>
      </c>
      <c r="GX14">
        <v>-1.3</v>
      </c>
      <c r="GY14">
        <v>-12.8</v>
      </c>
      <c r="GZ14">
        <v>7.3</v>
      </c>
      <c r="HA14">
        <v>124.1</v>
      </c>
      <c r="HB14">
        <v>2.6</v>
      </c>
      <c r="HC14">
        <v>-5.4</v>
      </c>
      <c r="HD14">
        <v>-2.54</v>
      </c>
      <c r="HE14">
        <v>0.79200000000000004</v>
      </c>
      <c r="HF14">
        <v>-5.3</v>
      </c>
      <c r="HG14">
        <v>-10.9</v>
      </c>
      <c r="HH14">
        <v>-16.2</v>
      </c>
      <c r="HI14">
        <v>5.6</v>
      </c>
      <c r="HJ14">
        <v>-8.1</v>
      </c>
      <c r="HK14">
        <v>1.9</v>
      </c>
      <c r="HL14">
        <v>-1.5</v>
      </c>
      <c r="HM14">
        <v>-6.6</v>
      </c>
      <c r="HN14">
        <v>-2.2000000000000002</v>
      </c>
      <c r="HO14">
        <v>-3.6</v>
      </c>
      <c r="HP14">
        <v>-0.2</v>
      </c>
      <c r="HQ14">
        <v>-1.2</v>
      </c>
      <c r="HR14">
        <v>-10</v>
      </c>
      <c r="HS14">
        <v>0.4</v>
      </c>
      <c r="HT14">
        <v>-5</v>
      </c>
      <c r="HU14">
        <v>-4.5999999999999996</v>
      </c>
      <c r="HV14">
        <v>2.8</v>
      </c>
      <c r="HW14">
        <v>-6.6</v>
      </c>
      <c r="HX14">
        <v>0.4</v>
      </c>
      <c r="HY14">
        <v>1.2</v>
      </c>
      <c r="HZ14">
        <v>3.6</v>
      </c>
      <c r="IA14">
        <v>3.4</v>
      </c>
      <c r="IB14">
        <v>-0.6</v>
      </c>
      <c r="IC14">
        <v>2.8</v>
      </c>
      <c r="ID14">
        <v>2.2000000000000002</v>
      </c>
      <c r="IE14">
        <v>0.1</v>
      </c>
      <c r="IF14">
        <v>2.2000000000000002</v>
      </c>
      <c r="IG14">
        <v>-0.22800000000000001</v>
      </c>
      <c r="IH14">
        <v>-0.57199999999999995</v>
      </c>
      <c r="II14">
        <v>-0.33300000000000002</v>
      </c>
      <c r="IJ14">
        <v>0.1</v>
      </c>
      <c r="IK14">
        <v>-8.3000000000000007</v>
      </c>
      <c r="IL14">
        <v>7.4</v>
      </c>
      <c r="IM14">
        <v>-9.3000000000000007</v>
      </c>
      <c r="IN14">
        <v>7.3</v>
      </c>
      <c r="IO14">
        <v>1.2</v>
      </c>
      <c r="IP14">
        <v>10.1</v>
      </c>
      <c r="IQ14">
        <v>8.4</v>
      </c>
      <c r="IR14">
        <v>10.5</v>
      </c>
      <c r="IS14">
        <v>-17.600000000000001</v>
      </c>
      <c r="IT14">
        <v>-7.2</v>
      </c>
      <c r="IU14">
        <v>-4.0999999999999996</v>
      </c>
      <c r="IV14">
        <v>0.3</v>
      </c>
      <c r="IW14">
        <v>0.9</v>
      </c>
      <c r="IX14">
        <v>-0.2</v>
      </c>
      <c r="IY14">
        <v>-3.4</v>
      </c>
      <c r="IZ14">
        <v>-0.2</v>
      </c>
    </row>
    <row r="15" spans="1:260" x14ac:dyDescent="0.2">
      <c r="A15" t="s">
        <v>14</v>
      </c>
      <c r="B15" t="s">
        <v>291</v>
      </c>
      <c r="C15">
        <v>10</v>
      </c>
      <c r="D15">
        <v>33</v>
      </c>
      <c r="E15">
        <v>26.036000000000001</v>
      </c>
      <c r="F15">
        <v>105.057</v>
      </c>
      <c r="G15">
        <v>198.32</v>
      </c>
      <c r="H15">
        <v>1680.5</v>
      </c>
      <c r="I15">
        <v>1494.7</v>
      </c>
      <c r="J15">
        <v>16.5</v>
      </c>
      <c r="K15">
        <v>49.912999999999997</v>
      </c>
      <c r="L15">
        <v>215.8</v>
      </c>
      <c r="M15">
        <v>119.1</v>
      </c>
      <c r="N15">
        <v>334.9</v>
      </c>
      <c r="O15">
        <v>69.991</v>
      </c>
      <c r="P15">
        <v>64.364999999999995</v>
      </c>
      <c r="Q15">
        <v>80.185000000000002</v>
      </c>
      <c r="R15">
        <v>64.436999999999998</v>
      </c>
      <c r="S15">
        <v>5.3159999999999998</v>
      </c>
      <c r="T15">
        <v>50.3</v>
      </c>
      <c r="U15">
        <v>39.200000000000003</v>
      </c>
      <c r="V15">
        <v>76.265000000000001</v>
      </c>
      <c r="W15">
        <v>5860.5</v>
      </c>
      <c r="X15">
        <v>17.498999999999999</v>
      </c>
      <c r="Y15">
        <v>62</v>
      </c>
      <c r="Z15">
        <v>5.4020000000000001</v>
      </c>
      <c r="AA15">
        <v>69.3</v>
      </c>
      <c r="AB15">
        <v>4.8330000000000002</v>
      </c>
      <c r="AC15">
        <v>1.3140000000000001</v>
      </c>
      <c r="AD15">
        <v>0.82499999999999996</v>
      </c>
      <c r="AE15">
        <v>134.69999999999999</v>
      </c>
      <c r="AF15">
        <v>191.3</v>
      </c>
      <c r="AG15">
        <v>326</v>
      </c>
      <c r="AH15">
        <v>41.319000000000003</v>
      </c>
      <c r="AI15">
        <v>70.900000000000006</v>
      </c>
      <c r="AJ15">
        <v>88.3</v>
      </c>
      <c r="AK15">
        <v>13.5</v>
      </c>
      <c r="AL15">
        <v>24.9</v>
      </c>
      <c r="AM15">
        <v>63.4</v>
      </c>
      <c r="AN15">
        <v>87.6</v>
      </c>
      <c r="AO15">
        <v>59.2</v>
      </c>
      <c r="AP15">
        <v>10.7</v>
      </c>
      <c r="AQ15">
        <v>21.8</v>
      </c>
      <c r="AR15">
        <v>93.4</v>
      </c>
      <c r="AS15">
        <v>11.5</v>
      </c>
      <c r="AT15">
        <v>25.5</v>
      </c>
      <c r="AU15">
        <v>37</v>
      </c>
      <c r="AV15">
        <v>39.5</v>
      </c>
      <c r="AW15">
        <v>76.962000000000003</v>
      </c>
      <c r="AX15">
        <v>85.4</v>
      </c>
      <c r="AY15">
        <v>10.6</v>
      </c>
      <c r="AZ15">
        <v>11.2</v>
      </c>
      <c r="BA15">
        <v>22.265999999999998</v>
      </c>
      <c r="BB15">
        <v>15.2</v>
      </c>
      <c r="BC15">
        <v>6.8</v>
      </c>
      <c r="BD15">
        <v>19</v>
      </c>
      <c r="BE15">
        <v>8</v>
      </c>
      <c r="BF15">
        <v>13.7</v>
      </c>
      <c r="BG15">
        <v>9.9</v>
      </c>
      <c r="BH15">
        <v>2.2999999999999998</v>
      </c>
      <c r="BI15">
        <v>25.5</v>
      </c>
      <c r="BJ15">
        <v>10.4</v>
      </c>
      <c r="BK15">
        <v>53.725000000000001</v>
      </c>
      <c r="BL15">
        <v>27.236999999999998</v>
      </c>
      <c r="BM15">
        <v>46.917999999999999</v>
      </c>
      <c r="BN15">
        <v>50.695999999999998</v>
      </c>
      <c r="BO15">
        <v>23.3</v>
      </c>
      <c r="BP15">
        <v>11.5</v>
      </c>
      <c r="BQ15">
        <v>35.652000000000001</v>
      </c>
      <c r="BR15">
        <v>82.275999999999996</v>
      </c>
      <c r="BS15">
        <v>7.524</v>
      </c>
      <c r="BT15">
        <v>3.2269999999999999</v>
      </c>
      <c r="BU15">
        <v>0.29499999999999998</v>
      </c>
      <c r="BV15">
        <v>3.6</v>
      </c>
      <c r="BW15">
        <v>0.378</v>
      </c>
      <c r="BX15">
        <v>2.7789999999999999</v>
      </c>
      <c r="BY15">
        <v>0.19500000000000001</v>
      </c>
      <c r="BZ15">
        <v>3.8</v>
      </c>
      <c r="CA15">
        <v>36</v>
      </c>
      <c r="CB15">
        <v>52.3</v>
      </c>
      <c r="CC15">
        <v>36.200000000000003</v>
      </c>
      <c r="CD15">
        <v>47.2</v>
      </c>
      <c r="CE15">
        <v>8.6999999999999993</v>
      </c>
      <c r="CF15">
        <v>20.207999999999998</v>
      </c>
      <c r="CG15">
        <v>20.256</v>
      </c>
      <c r="CH15">
        <v>9.4870000000000001</v>
      </c>
      <c r="CI15">
        <v>28.571000000000002</v>
      </c>
      <c r="CJ15">
        <v>12.429</v>
      </c>
      <c r="CK15">
        <v>12.2</v>
      </c>
      <c r="CL15">
        <v>21.311</v>
      </c>
      <c r="CM15">
        <v>63.5</v>
      </c>
      <c r="CN15">
        <v>8.1</v>
      </c>
      <c r="CO15">
        <v>276.8</v>
      </c>
      <c r="CP15">
        <v>134.9</v>
      </c>
      <c r="CQ15">
        <v>32.4</v>
      </c>
      <c r="CR15">
        <v>100.8</v>
      </c>
      <c r="CS15">
        <v>46.2</v>
      </c>
      <c r="CT15">
        <v>45.832999999999998</v>
      </c>
      <c r="CU15">
        <v>12.1</v>
      </c>
      <c r="CV15">
        <v>26.19</v>
      </c>
      <c r="CW15">
        <v>1.8</v>
      </c>
      <c r="CX15">
        <v>22.6</v>
      </c>
      <c r="CY15">
        <v>19.899999999999999</v>
      </c>
      <c r="CZ15">
        <v>2.7</v>
      </c>
      <c r="DA15">
        <v>9.4</v>
      </c>
      <c r="DB15">
        <v>89.361999999999995</v>
      </c>
      <c r="DC15">
        <v>4.8</v>
      </c>
      <c r="DD15">
        <v>46</v>
      </c>
      <c r="DE15">
        <v>70.8</v>
      </c>
      <c r="DF15">
        <v>187.46</v>
      </c>
      <c r="DG15">
        <v>1619.2</v>
      </c>
      <c r="DH15">
        <v>1463</v>
      </c>
      <c r="DI15">
        <v>13.5</v>
      </c>
      <c r="DJ15">
        <v>206.6</v>
      </c>
      <c r="DK15">
        <v>141.4</v>
      </c>
      <c r="DL15">
        <v>348</v>
      </c>
      <c r="DM15">
        <v>70.144000000000005</v>
      </c>
      <c r="DN15">
        <v>63.069000000000003</v>
      </c>
      <c r="DO15">
        <v>80.480999999999995</v>
      </c>
      <c r="DP15">
        <v>5.48</v>
      </c>
      <c r="DQ15">
        <v>51.4</v>
      </c>
      <c r="DR15">
        <v>36.299999999999997</v>
      </c>
      <c r="DS15">
        <v>72.167000000000002</v>
      </c>
      <c r="DT15">
        <v>5833.4</v>
      </c>
      <c r="DU15">
        <v>16.763000000000002</v>
      </c>
      <c r="DV15">
        <v>59.9</v>
      </c>
      <c r="DW15">
        <v>5.81</v>
      </c>
      <c r="DX15">
        <v>70.8</v>
      </c>
      <c r="DY15">
        <v>4.915</v>
      </c>
      <c r="DZ15">
        <v>-2.375</v>
      </c>
      <c r="EA15">
        <v>-4.2990000000000004</v>
      </c>
      <c r="EB15">
        <v>135.5</v>
      </c>
      <c r="EC15">
        <v>202.8</v>
      </c>
      <c r="ED15">
        <v>338.3</v>
      </c>
      <c r="EE15">
        <v>40.052999999999997</v>
      </c>
      <c r="EF15">
        <v>69.5</v>
      </c>
      <c r="EG15">
        <v>92.5</v>
      </c>
      <c r="EH15">
        <v>15</v>
      </c>
      <c r="EI15">
        <v>22.9</v>
      </c>
      <c r="EJ15">
        <v>69.599999999999994</v>
      </c>
      <c r="EK15">
        <v>81.400000000000006</v>
      </c>
      <c r="EL15">
        <v>57.5</v>
      </c>
      <c r="EM15">
        <v>9.4</v>
      </c>
      <c r="EN15">
        <v>21.6</v>
      </c>
      <c r="EO15">
        <v>110.7</v>
      </c>
      <c r="EP15">
        <v>12.6</v>
      </c>
      <c r="EQ15">
        <v>27.7</v>
      </c>
      <c r="ER15">
        <v>40.299999999999997</v>
      </c>
      <c r="ES15">
        <v>45.6</v>
      </c>
      <c r="ET15">
        <v>75.876999999999995</v>
      </c>
      <c r="EU15">
        <v>81.599999999999994</v>
      </c>
      <c r="EV15">
        <v>9.1</v>
      </c>
      <c r="EW15">
        <v>10.1</v>
      </c>
      <c r="EX15">
        <v>19.649999999999999</v>
      </c>
      <c r="EY15">
        <v>17.5</v>
      </c>
      <c r="EZ15">
        <v>7.8</v>
      </c>
      <c r="FA15">
        <v>11</v>
      </c>
      <c r="FB15">
        <v>9.6999999999999993</v>
      </c>
      <c r="FC15">
        <v>1.4</v>
      </c>
      <c r="FD15">
        <v>24.1</v>
      </c>
      <c r="FE15">
        <v>7.2</v>
      </c>
      <c r="FF15">
        <v>45.643000000000001</v>
      </c>
      <c r="FG15">
        <v>21.401</v>
      </c>
      <c r="FH15">
        <v>40.271999999999998</v>
      </c>
      <c r="FI15">
        <v>46.887</v>
      </c>
      <c r="FJ15">
        <v>20.6</v>
      </c>
      <c r="FK15">
        <v>76.251000000000005</v>
      </c>
      <c r="FL15">
        <v>-1.9510000000000001</v>
      </c>
      <c r="FM15">
        <v>3.1640000000000001</v>
      </c>
      <c r="FN15">
        <v>-8.1000000000000003E-2</v>
      </c>
      <c r="FO15">
        <v>3.4009999999999998</v>
      </c>
      <c r="FP15">
        <v>-2.9000000000000001E-2</v>
      </c>
      <c r="FQ15">
        <v>2.8769999999999998</v>
      </c>
      <c r="FR15">
        <v>-0.14299999999999999</v>
      </c>
      <c r="FS15">
        <v>3.3</v>
      </c>
      <c r="FT15">
        <v>31.5</v>
      </c>
      <c r="FU15">
        <v>40.9</v>
      </c>
      <c r="FV15">
        <v>20.3</v>
      </c>
      <c r="FW15">
        <v>45.3</v>
      </c>
      <c r="FX15">
        <v>10.1</v>
      </c>
      <c r="FY15">
        <v>17.637</v>
      </c>
      <c r="FZ15">
        <v>15.702</v>
      </c>
      <c r="GA15">
        <v>6.077</v>
      </c>
      <c r="GB15">
        <v>27.042999999999999</v>
      </c>
      <c r="GC15">
        <v>8.657</v>
      </c>
      <c r="GD15">
        <v>63</v>
      </c>
      <c r="GE15">
        <v>12.9</v>
      </c>
      <c r="GF15">
        <v>259.89999999999998</v>
      </c>
      <c r="GG15">
        <v>120.9</v>
      </c>
      <c r="GH15">
        <v>32.799999999999997</v>
      </c>
      <c r="GI15">
        <v>37.200000000000003</v>
      </c>
      <c r="GJ15">
        <v>36.868000000000002</v>
      </c>
      <c r="GK15">
        <v>9.9</v>
      </c>
      <c r="GL15">
        <v>26.613</v>
      </c>
      <c r="GM15">
        <v>2.5</v>
      </c>
      <c r="GN15">
        <v>9.8000000000000007</v>
      </c>
      <c r="GO15">
        <v>93.878</v>
      </c>
      <c r="GP15">
        <v>5.4</v>
      </c>
      <c r="GQ15">
        <v>44.2</v>
      </c>
      <c r="GR15">
        <v>70.400000000000006</v>
      </c>
      <c r="GS15">
        <v>10.86</v>
      </c>
      <c r="GT15">
        <v>61.3</v>
      </c>
      <c r="GU15">
        <v>31.7</v>
      </c>
      <c r="GV15">
        <v>3</v>
      </c>
      <c r="GW15">
        <v>9.1999999999999993</v>
      </c>
      <c r="GX15">
        <v>-22.3</v>
      </c>
      <c r="GY15">
        <v>-13.1</v>
      </c>
      <c r="GZ15">
        <v>-1.1000000000000001</v>
      </c>
      <c r="HA15">
        <v>27.1</v>
      </c>
      <c r="HB15">
        <v>2.1</v>
      </c>
      <c r="HC15">
        <v>-1.5</v>
      </c>
      <c r="HD15">
        <v>3.6890000000000001</v>
      </c>
      <c r="HE15">
        <v>5.1239999999999997</v>
      </c>
      <c r="HF15">
        <v>-0.8</v>
      </c>
      <c r="HG15">
        <v>-11.5</v>
      </c>
      <c r="HH15">
        <v>-12.3</v>
      </c>
      <c r="HI15">
        <v>1.4</v>
      </c>
      <c r="HJ15">
        <v>-4.2</v>
      </c>
      <c r="HK15">
        <v>-1.5</v>
      </c>
      <c r="HL15">
        <v>2</v>
      </c>
      <c r="HM15">
        <v>-6.2</v>
      </c>
      <c r="HN15">
        <v>6.2</v>
      </c>
      <c r="HO15">
        <v>1.7</v>
      </c>
      <c r="HP15">
        <v>1.3</v>
      </c>
      <c r="HQ15">
        <v>0.2</v>
      </c>
      <c r="HR15">
        <v>-17.3</v>
      </c>
      <c r="HS15">
        <v>-1.1000000000000001</v>
      </c>
      <c r="HT15">
        <v>-2.2000000000000002</v>
      </c>
      <c r="HU15">
        <v>-3.3</v>
      </c>
      <c r="HV15">
        <v>-6.1</v>
      </c>
      <c r="HW15">
        <v>3.8</v>
      </c>
      <c r="HX15">
        <v>1.5</v>
      </c>
      <c r="HY15">
        <v>1.1000000000000001</v>
      </c>
      <c r="HZ15">
        <v>-2.2999999999999998</v>
      </c>
      <c r="IA15">
        <v>-1</v>
      </c>
      <c r="IB15">
        <v>2.7</v>
      </c>
      <c r="IC15">
        <v>0.2</v>
      </c>
      <c r="ID15">
        <v>1.4</v>
      </c>
      <c r="IE15">
        <v>3.2</v>
      </c>
      <c r="IF15">
        <v>2.7</v>
      </c>
      <c r="IG15">
        <v>6.0259999999999998</v>
      </c>
      <c r="IH15">
        <v>9.4740000000000002</v>
      </c>
      <c r="II15">
        <v>6.3E-2</v>
      </c>
      <c r="IJ15">
        <v>0.5</v>
      </c>
      <c r="IK15">
        <v>4.5</v>
      </c>
      <c r="IL15">
        <v>11.4</v>
      </c>
      <c r="IM15">
        <v>15.9</v>
      </c>
      <c r="IN15">
        <v>1.9</v>
      </c>
      <c r="IO15">
        <v>-1.4</v>
      </c>
      <c r="IP15">
        <v>0.5</v>
      </c>
      <c r="IQ15">
        <v>-4.8</v>
      </c>
      <c r="IR15">
        <v>16.899999999999999</v>
      </c>
      <c r="IS15">
        <v>14</v>
      </c>
      <c r="IT15">
        <v>-0.4</v>
      </c>
      <c r="IU15">
        <v>9</v>
      </c>
      <c r="IV15">
        <v>2.2000000000000002</v>
      </c>
      <c r="IW15">
        <v>-0.7</v>
      </c>
      <c r="IX15">
        <v>-0.6</v>
      </c>
      <c r="IY15">
        <v>1.8</v>
      </c>
      <c r="IZ15">
        <v>0.4</v>
      </c>
    </row>
    <row r="16" spans="1:260" x14ac:dyDescent="0.2">
      <c r="A16" t="s">
        <v>17</v>
      </c>
      <c r="B16" t="s">
        <v>294</v>
      </c>
      <c r="C16">
        <v>10</v>
      </c>
      <c r="D16">
        <v>33</v>
      </c>
      <c r="E16">
        <v>25.789000000000001</v>
      </c>
      <c r="F16">
        <v>101.596</v>
      </c>
      <c r="G16">
        <v>205.39</v>
      </c>
      <c r="H16">
        <v>1691.2</v>
      </c>
      <c r="I16">
        <v>1467.9</v>
      </c>
      <c r="J16">
        <v>16.7</v>
      </c>
      <c r="K16">
        <v>52.503999999999998</v>
      </c>
      <c r="L16">
        <v>195.6</v>
      </c>
      <c r="M16">
        <v>159.30000000000001</v>
      </c>
      <c r="N16">
        <v>354.9</v>
      </c>
      <c r="O16">
        <v>74.781999999999996</v>
      </c>
      <c r="P16">
        <v>68.507000000000005</v>
      </c>
      <c r="Q16">
        <v>82.486000000000004</v>
      </c>
      <c r="R16">
        <v>55.113999999999997</v>
      </c>
      <c r="S16">
        <v>5.5979999999999999</v>
      </c>
      <c r="T16">
        <v>53.9</v>
      </c>
      <c r="U16">
        <v>38.6</v>
      </c>
      <c r="V16">
        <v>77.2</v>
      </c>
      <c r="W16">
        <v>6144.9</v>
      </c>
      <c r="X16">
        <v>17.314</v>
      </c>
      <c r="Y16">
        <v>57.4</v>
      </c>
      <c r="Z16">
        <v>6.1829999999999998</v>
      </c>
      <c r="AA16">
        <v>62.3</v>
      </c>
      <c r="AB16">
        <v>5.6970000000000001</v>
      </c>
      <c r="AC16">
        <v>1.272</v>
      </c>
      <c r="AD16">
        <v>1.7410000000000001</v>
      </c>
      <c r="AE16">
        <v>130.1</v>
      </c>
      <c r="AF16">
        <v>217.9</v>
      </c>
      <c r="AG16">
        <v>348</v>
      </c>
      <c r="AH16">
        <v>37.384999999999998</v>
      </c>
      <c r="AI16">
        <v>62.3</v>
      </c>
      <c r="AJ16">
        <v>85.9</v>
      </c>
      <c r="AK16">
        <v>14.5</v>
      </c>
      <c r="AL16">
        <v>19.8</v>
      </c>
      <c r="AM16">
        <v>66.099999999999994</v>
      </c>
      <c r="AN16">
        <v>79.8</v>
      </c>
      <c r="AO16">
        <v>54.8</v>
      </c>
      <c r="AP16">
        <v>10.3</v>
      </c>
      <c r="AQ16">
        <v>22.2</v>
      </c>
      <c r="AR16">
        <v>128.19999999999999</v>
      </c>
      <c r="AS16">
        <v>11.3</v>
      </c>
      <c r="AT16">
        <v>26.4</v>
      </c>
      <c r="AU16">
        <v>37.700000000000003</v>
      </c>
      <c r="AV16">
        <v>41.8</v>
      </c>
      <c r="AW16">
        <v>77.033000000000001</v>
      </c>
      <c r="AX16">
        <v>80.900000000000006</v>
      </c>
      <c r="AY16">
        <v>10.1</v>
      </c>
      <c r="AZ16">
        <v>12.9</v>
      </c>
      <c r="BA16">
        <v>23.933</v>
      </c>
      <c r="BB16">
        <v>12.7</v>
      </c>
      <c r="BC16">
        <v>9.3000000000000007</v>
      </c>
      <c r="BD16">
        <v>20</v>
      </c>
      <c r="BE16">
        <v>7.3</v>
      </c>
      <c r="BF16">
        <v>12.5</v>
      </c>
      <c r="BG16">
        <v>11.8</v>
      </c>
      <c r="BH16">
        <v>2.7</v>
      </c>
      <c r="BI16">
        <v>26</v>
      </c>
      <c r="BJ16">
        <v>8.8000000000000007</v>
      </c>
      <c r="BK16">
        <v>48.076999999999998</v>
      </c>
      <c r="BL16">
        <v>23.190999999999999</v>
      </c>
      <c r="BM16">
        <v>45.082999999999998</v>
      </c>
      <c r="BN16">
        <v>48.237000000000002</v>
      </c>
      <c r="BO16">
        <v>24.1</v>
      </c>
      <c r="BP16">
        <v>11.1</v>
      </c>
      <c r="BQ16">
        <v>22.523</v>
      </c>
      <c r="BR16">
        <v>83.622</v>
      </c>
      <c r="BS16">
        <v>0.47799999999999998</v>
      </c>
      <c r="BT16">
        <v>3.2160000000000002</v>
      </c>
      <c r="BU16">
        <v>1.7999999999999999E-2</v>
      </c>
      <c r="BV16">
        <v>3.3969999999999998</v>
      </c>
      <c r="BW16">
        <v>0.05</v>
      </c>
      <c r="BX16">
        <v>2.9620000000000002</v>
      </c>
      <c r="BY16">
        <v>-2.7E-2</v>
      </c>
      <c r="BZ16">
        <v>3.2</v>
      </c>
      <c r="CA16">
        <v>37.5</v>
      </c>
      <c r="CB16">
        <v>46.1</v>
      </c>
      <c r="CC16">
        <v>31.7</v>
      </c>
      <c r="CD16">
        <v>41.1</v>
      </c>
      <c r="CE16">
        <v>14</v>
      </c>
      <c r="CF16">
        <v>22.14</v>
      </c>
      <c r="CG16">
        <v>25.065000000000001</v>
      </c>
      <c r="CH16">
        <v>10.622</v>
      </c>
      <c r="CI16">
        <v>33.591000000000001</v>
      </c>
      <c r="CJ16">
        <v>14.308</v>
      </c>
      <c r="CK16">
        <v>12.2</v>
      </c>
      <c r="CL16">
        <v>27.869</v>
      </c>
      <c r="CM16">
        <v>58.9</v>
      </c>
      <c r="CN16">
        <v>11.7</v>
      </c>
      <c r="CO16">
        <v>256.89999999999998</v>
      </c>
      <c r="CP16">
        <v>118.4</v>
      </c>
      <c r="CQ16">
        <v>35.5</v>
      </c>
      <c r="CR16">
        <v>96.5</v>
      </c>
      <c r="CS16">
        <v>46.2</v>
      </c>
      <c r="CT16">
        <v>47.875999999999998</v>
      </c>
      <c r="CU16">
        <v>11.7</v>
      </c>
      <c r="CV16">
        <v>25.324999999999999</v>
      </c>
      <c r="CW16">
        <v>2.2000000000000002</v>
      </c>
      <c r="CX16">
        <v>20.8</v>
      </c>
      <c r="CY16">
        <v>22.3</v>
      </c>
      <c r="CZ16">
        <v>-1.5</v>
      </c>
      <c r="DA16">
        <v>10.6</v>
      </c>
      <c r="DB16">
        <v>94.34</v>
      </c>
      <c r="DC16">
        <v>8.6999999999999993</v>
      </c>
      <c r="DD16">
        <v>45.6</v>
      </c>
      <c r="DE16">
        <v>71.7</v>
      </c>
      <c r="DF16">
        <v>194.47</v>
      </c>
      <c r="DG16">
        <v>1608.9</v>
      </c>
      <c r="DH16">
        <v>1453.4</v>
      </c>
      <c r="DI16">
        <v>13.3</v>
      </c>
      <c r="DJ16">
        <v>200.8</v>
      </c>
      <c r="DK16">
        <v>142</v>
      </c>
      <c r="DL16">
        <v>342.8</v>
      </c>
      <c r="DM16">
        <v>71.441000000000003</v>
      </c>
      <c r="DN16">
        <v>65.138999999999996</v>
      </c>
      <c r="DO16">
        <v>80.352000000000004</v>
      </c>
      <c r="DP16">
        <v>5.82</v>
      </c>
      <c r="DQ16">
        <v>50</v>
      </c>
      <c r="DR16">
        <v>40.6</v>
      </c>
      <c r="DS16">
        <v>75.325000000000003</v>
      </c>
      <c r="DT16">
        <v>5902.6</v>
      </c>
      <c r="DU16">
        <v>17.219000000000001</v>
      </c>
      <c r="DV16">
        <v>59.2</v>
      </c>
      <c r="DW16">
        <v>5.7910000000000004</v>
      </c>
      <c r="DX16">
        <v>62.3</v>
      </c>
      <c r="DY16">
        <v>5.5019999999999998</v>
      </c>
      <c r="DZ16">
        <v>2.0350000000000001</v>
      </c>
      <c r="EA16">
        <v>2.5000000000000001E-2</v>
      </c>
      <c r="EB16">
        <v>129.4</v>
      </c>
      <c r="EC16">
        <v>205.5</v>
      </c>
      <c r="ED16">
        <v>334.9</v>
      </c>
      <c r="EE16">
        <v>38.637999999999998</v>
      </c>
      <c r="EF16">
        <v>62.6</v>
      </c>
      <c r="EG16">
        <v>85.4</v>
      </c>
      <c r="EH16">
        <v>13.8</v>
      </c>
      <c r="EI16">
        <v>23.9</v>
      </c>
      <c r="EJ16">
        <v>61.5</v>
      </c>
      <c r="EK16">
        <v>81.099999999999994</v>
      </c>
      <c r="EL16">
        <v>56</v>
      </c>
      <c r="EM16">
        <v>9.1</v>
      </c>
      <c r="EN16">
        <v>21.3</v>
      </c>
      <c r="EO16">
        <v>109.4</v>
      </c>
      <c r="EP16">
        <v>10.3</v>
      </c>
      <c r="EQ16">
        <v>25.2</v>
      </c>
      <c r="ER16">
        <v>35.5</v>
      </c>
      <c r="ES16">
        <v>40.5</v>
      </c>
      <c r="ET16">
        <v>71.605000000000004</v>
      </c>
      <c r="EU16">
        <v>81.5</v>
      </c>
      <c r="EV16">
        <v>8.1</v>
      </c>
      <c r="EW16">
        <v>9.8000000000000007</v>
      </c>
      <c r="EX16">
        <v>19.600000000000001</v>
      </c>
      <c r="EY16">
        <v>13.6</v>
      </c>
      <c r="EZ16">
        <v>7.9</v>
      </c>
      <c r="FA16">
        <v>10.7</v>
      </c>
      <c r="FB16">
        <v>10.8</v>
      </c>
      <c r="FC16">
        <v>2.5</v>
      </c>
      <c r="FD16">
        <v>23.7</v>
      </c>
      <c r="FE16">
        <v>8.1999999999999993</v>
      </c>
      <c r="FF16">
        <v>45.148000000000003</v>
      </c>
      <c r="FG16">
        <v>21.4</v>
      </c>
      <c r="FH16">
        <v>43</v>
      </c>
      <c r="FI16">
        <v>47.4</v>
      </c>
      <c r="FJ16">
        <v>21.1</v>
      </c>
      <c r="FK16">
        <v>76.573999999999998</v>
      </c>
      <c r="FL16">
        <v>-4.0739999999999998</v>
      </c>
      <c r="FM16">
        <v>3.2309999999999999</v>
      </c>
      <c r="FN16">
        <v>-0.17199999999999999</v>
      </c>
      <c r="FO16">
        <v>3.4569999999999999</v>
      </c>
      <c r="FP16">
        <v>0.26400000000000001</v>
      </c>
      <c r="FQ16">
        <v>2.9409999999999998</v>
      </c>
      <c r="FR16">
        <v>-0.73</v>
      </c>
      <c r="FS16">
        <v>5.0999999999999996</v>
      </c>
      <c r="FT16">
        <v>28.4</v>
      </c>
      <c r="FU16">
        <v>41.5</v>
      </c>
      <c r="FV16">
        <v>30.4</v>
      </c>
      <c r="FW16">
        <v>36.9</v>
      </c>
      <c r="FX16">
        <v>7.7</v>
      </c>
      <c r="FY16">
        <v>19.72</v>
      </c>
      <c r="FZ16">
        <v>24.878</v>
      </c>
      <c r="GA16">
        <v>10.757999999999999</v>
      </c>
      <c r="GB16">
        <v>31.763000000000002</v>
      </c>
      <c r="GC16">
        <v>12.042999999999999</v>
      </c>
      <c r="GD16">
        <v>63.4</v>
      </c>
      <c r="GE16">
        <v>12.4</v>
      </c>
      <c r="GF16">
        <v>268.7</v>
      </c>
      <c r="GG16">
        <v>130</v>
      </c>
      <c r="GH16">
        <v>28.6</v>
      </c>
      <c r="GI16">
        <v>36.5</v>
      </c>
      <c r="GJ16">
        <v>37.823999999999998</v>
      </c>
      <c r="GK16">
        <v>10</v>
      </c>
      <c r="GL16">
        <v>27.396999999999998</v>
      </c>
      <c r="GM16">
        <v>1.9</v>
      </c>
      <c r="GN16">
        <v>11.5</v>
      </c>
      <c r="GO16">
        <v>90.435000000000002</v>
      </c>
      <c r="GP16">
        <v>6.8</v>
      </c>
      <c r="GQ16">
        <v>43.1</v>
      </c>
      <c r="GR16">
        <v>68.900000000000006</v>
      </c>
      <c r="GS16">
        <v>10.92</v>
      </c>
      <c r="GT16">
        <v>82.3</v>
      </c>
      <c r="GU16">
        <v>14.5</v>
      </c>
      <c r="GV16">
        <v>3.4</v>
      </c>
      <c r="GW16">
        <v>-5.2</v>
      </c>
      <c r="GX16">
        <v>17.3</v>
      </c>
      <c r="GY16">
        <v>12.1</v>
      </c>
      <c r="GZ16">
        <v>3.9</v>
      </c>
      <c r="HA16">
        <v>242.3</v>
      </c>
      <c r="HB16">
        <v>-1.8</v>
      </c>
      <c r="HC16">
        <v>0</v>
      </c>
      <c r="HD16">
        <v>-0.76300000000000001</v>
      </c>
      <c r="HE16">
        <v>1.716</v>
      </c>
      <c r="HF16">
        <v>0.7</v>
      </c>
      <c r="HG16">
        <v>12.4</v>
      </c>
      <c r="HH16">
        <v>13.1</v>
      </c>
      <c r="HI16">
        <v>-0.3</v>
      </c>
      <c r="HJ16">
        <v>0.5</v>
      </c>
      <c r="HK16">
        <v>0.7</v>
      </c>
      <c r="HL16">
        <v>-4.0999999999999996</v>
      </c>
      <c r="HM16">
        <v>4.5999999999999996</v>
      </c>
      <c r="HN16">
        <v>-1.3</v>
      </c>
      <c r="HO16">
        <v>-1.2</v>
      </c>
      <c r="HP16">
        <v>1.2</v>
      </c>
      <c r="HQ16">
        <v>0.9</v>
      </c>
      <c r="HR16">
        <v>18.8</v>
      </c>
      <c r="HS16">
        <v>1</v>
      </c>
      <c r="HT16">
        <v>1.2</v>
      </c>
      <c r="HU16">
        <v>2.2000000000000002</v>
      </c>
      <c r="HV16">
        <v>1.3</v>
      </c>
      <c r="HW16">
        <v>-0.6</v>
      </c>
      <c r="HX16">
        <v>2</v>
      </c>
      <c r="HY16">
        <v>3.1</v>
      </c>
      <c r="HZ16">
        <v>-0.9</v>
      </c>
      <c r="IA16">
        <v>1.4</v>
      </c>
      <c r="IB16">
        <v>1.8</v>
      </c>
      <c r="IC16">
        <v>1</v>
      </c>
      <c r="ID16">
        <v>2.2999999999999998</v>
      </c>
      <c r="IE16">
        <v>0.6</v>
      </c>
      <c r="IF16">
        <v>3</v>
      </c>
      <c r="IG16">
        <v>7.0490000000000004</v>
      </c>
      <c r="IH16">
        <v>4.5510000000000002</v>
      </c>
      <c r="II16">
        <v>-1.4999999999999999E-2</v>
      </c>
      <c r="IJ16">
        <v>-1.9</v>
      </c>
      <c r="IK16">
        <v>9.1</v>
      </c>
      <c r="IL16">
        <v>4.5999999999999996</v>
      </c>
      <c r="IM16">
        <v>1.3</v>
      </c>
      <c r="IN16">
        <v>4.2</v>
      </c>
      <c r="IO16">
        <v>6.3</v>
      </c>
      <c r="IP16">
        <v>-4.5</v>
      </c>
      <c r="IQ16">
        <v>-0.7</v>
      </c>
      <c r="IR16">
        <v>-11.8</v>
      </c>
      <c r="IS16">
        <v>-11.6</v>
      </c>
      <c r="IT16">
        <v>6.9</v>
      </c>
      <c r="IU16">
        <v>9.6999999999999993</v>
      </c>
      <c r="IV16">
        <v>1.7</v>
      </c>
      <c r="IW16">
        <v>0.3</v>
      </c>
      <c r="IX16">
        <v>1.9</v>
      </c>
      <c r="IY16">
        <v>2.5</v>
      </c>
      <c r="IZ16">
        <v>2.8</v>
      </c>
    </row>
    <row r="17" spans="1:260" x14ac:dyDescent="0.2">
      <c r="A17" t="s">
        <v>9</v>
      </c>
      <c r="B17" t="s">
        <v>286</v>
      </c>
      <c r="C17">
        <v>10</v>
      </c>
      <c r="D17">
        <v>28</v>
      </c>
      <c r="E17">
        <v>27.276</v>
      </c>
      <c r="F17">
        <v>128.98699999999999</v>
      </c>
      <c r="G17">
        <v>227.08</v>
      </c>
      <c r="H17">
        <v>1748.6</v>
      </c>
      <c r="I17">
        <v>1589.2</v>
      </c>
      <c r="J17">
        <v>25.111000000000001</v>
      </c>
      <c r="K17">
        <v>55.143999999999998</v>
      </c>
      <c r="L17">
        <v>218.2</v>
      </c>
      <c r="M17">
        <v>135</v>
      </c>
      <c r="N17">
        <v>353.2</v>
      </c>
      <c r="O17">
        <v>73.018000000000001</v>
      </c>
      <c r="P17">
        <v>68.239999999999995</v>
      </c>
      <c r="Q17">
        <v>80.741</v>
      </c>
      <c r="R17">
        <v>61.777999999999999</v>
      </c>
      <c r="S17">
        <v>5.6509999999999998</v>
      </c>
      <c r="T17">
        <v>60</v>
      </c>
      <c r="U17">
        <v>35.1</v>
      </c>
      <c r="V17">
        <v>74.522000000000006</v>
      </c>
      <c r="W17">
        <v>6196.3</v>
      </c>
      <c r="X17">
        <v>17.542999999999999</v>
      </c>
      <c r="Y17">
        <v>52.9</v>
      </c>
      <c r="Z17">
        <v>6.6769999999999996</v>
      </c>
      <c r="AA17">
        <v>57.6</v>
      </c>
      <c r="AB17">
        <v>6.1319999999999997</v>
      </c>
      <c r="AC17">
        <v>7.3369999999999997</v>
      </c>
      <c r="AD17">
        <v>4.7130000000000001</v>
      </c>
      <c r="AE17">
        <v>134.4</v>
      </c>
      <c r="AF17">
        <v>213.1</v>
      </c>
      <c r="AG17">
        <v>347.5</v>
      </c>
      <c r="AH17">
        <v>38.676000000000002</v>
      </c>
      <c r="AI17">
        <v>66</v>
      </c>
      <c r="AJ17">
        <v>91.5</v>
      </c>
      <c r="AK17">
        <v>17</v>
      </c>
      <c r="AL17">
        <v>25.8</v>
      </c>
      <c r="AM17">
        <v>65.8</v>
      </c>
      <c r="AN17">
        <v>84.2</v>
      </c>
      <c r="AO17">
        <v>57.1</v>
      </c>
      <c r="AP17">
        <v>7.4</v>
      </c>
      <c r="AQ17">
        <v>19.2</v>
      </c>
      <c r="AR17">
        <v>107.3</v>
      </c>
      <c r="AS17">
        <v>14.1</v>
      </c>
      <c r="AT17">
        <v>22.8</v>
      </c>
      <c r="AU17">
        <v>36.9</v>
      </c>
      <c r="AV17">
        <v>38.5</v>
      </c>
      <c r="AW17">
        <v>72.207999999999998</v>
      </c>
      <c r="AX17">
        <v>96.8</v>
      </c>
      <c r="AY17">
        <v>12.7</v>
      </c>
      <c r="AZ17">
        <v>18.100000000000001</v>
      </c>
      <c r="BA17">
        <v>30.167000000000002</v>
      </c>
      <c r="BB17">
        <v>17.5</v>
      </c>
      <c r="BC17">
        <v>9.3000000000000007</v>
      </c>
      <c r="BD17">
        <v>20</v>
      </c>
      <c r="BE17">
        <v>8.8000000000000007</v>
      </c>
      <c r="BF17">
        <v>16.399999999999999</v>
      </c>
      <c r="BG17">
        <v>14.2</v>
      </c>
      <c r="BH17">
        <v>2.2999999999999998</v>
      </c>
      <c r="BI17">
        <v>32.4</v>
      </c>
      <c r="BJ17">
        <v>13.8</v>
      </c>
      <c r="BK17">
        <v>50.616999999999997</v>
      </c>
      <c r="BL17">
        <v>27.332999999999998</v>
      </c>
      <c r="BM17">
        <v>51</v>
      </c>
      <c r="BN17">
        <v>54</v>
      </c>
      <c r="BO17">
        <v>30.5</v>
      </c>
      <c r="BP17">
        <v>11.5</v>
      </c>
      <c r="BQ17">
        <v>35.652000000000001</v>
      </c>
      <c r="BR17">
        <v>105.23699999999999</v>
      </c>
      <c r="BS17">
        <v>5.0629999999999997</v>
      </c>
      <c r="BT17">
        <v>3.2480000000000002</v>
      </c>
      <c r="BU17">
        <v>0.156</v>
      </c>
      <c r="BV17">
        <v>3.448</v>
      </c>
      <c r="BW17">
        <v>0.02</v>
      </c>
      <c r="BX17">
        <v>2.9790000000000001</v>
      </c>
      <c r="BY17">
        <v>0.34</v>
      </c>
      <c r="BZ17">
        <v>6.2</v>
      </c>
      <c r="CA17">
        <v>39.6</v>
      </c>
      <c r="CB17">
        <v>66.8</v>
      </c>
      <c r="CC17">
        <v>44.7</v>
      </c>
      <c r="CD17">
        <v>54.9</v>
      </c>
      <c r="CE17">
        <v>13</v>
      </c>
      <c r="CF17">
        <v>27.712</v>
      </c>
      <c r="CG17">
        <v>30.635999999999999</v>
      </c>
      <c r="CH17">
        <v>15.318</v>
      </c>
      <c r="CI17">
        <v>38.070999999999998</v>
      </c>
      <c r="CJ17">
        <v>18.135999999999999</v>
      </c>
      <c r="CK17">
        <v>10.3</v>
      </c>
      <c r="CL17">
        <v>30.097000000000001</v>
      </c>
      <c r="CM17">
        <v>64.2</v>
      </c>
      <c r="CN17">
        <v>13.3</v>
      </c>
      <c r="CO17">
        <v>273.39999999999998</v>
      </c>
      <c r="CP17">
        <v>121.8</v>
      </c>
      <c r="CQ17">
        <v>24.4</v>
      </c>
      <c r="CR17">
        <v>100.8</v>
      </c>
      <c r="CS17">
        <v>40.9</v>
      </c>
      <c r="CT17">
        <v>40.575000000000003</v>
      </c>
      <c r="CU17">
        <v>7.8</v>
      </c>
      <c r="CV17">
        <v>19.071000000000002</v>
      </c>
      <c r="CW17">
        <v>1.2</v>
      </c>
      <c r="CX17">
        <v>19.600000000000001</v>
      </c>
      <c r="CY17">
        <v>17.8</v>
      </c>
      <c r="CZ17">
        <v>1.8</v>
      </c>
      <c r="DA17">
        <v>8.9</v>
      </c>
      <c r="DB17">
        <v>82.022000000000006</v>
      </c>
      <c r="DC17">
        <v>7.2</v>
      </c>
      <c r="DD17">
        <v>35.200000000000003</v>
      </c>
      <c r="DE17">
        <v>71.5</v>
      </c>
      <c r="DF17">
        <v>187.78</v>
      </c>
      <c r="DG17">
        <v>1550.9</v>
      </c>
      <c r="DH17">
        <v>1504.7</v>
      </c>
      <c r="DI17">
        <v>4.8890000000000002</v>
      </c>
      <c r="DJ17">
        <v>207.2</v>
      </c>
      <c r="DK17">
        <v>144</v>
      </c>
      <c r="DL17">
        <v>351.2</v>
      </c>
      <c r="DM17">
        <v>70.644000000000005</v>
      </c>
      <c r="DN17">
        <v>64.286000000000001</v>
      </c>
      <c r="DO17">
        <v>79.792000000000002</v>
      </c>
      <c r="DP17">
        <v>5.47</v>
      </c>
      <c r="DQ17">
        <v>47.1</v>
      </c>
      <c r="DR17">
        <v>42.5</v>
      </c>
      <c r="DS17">
        <v>70.832999999999998</v>
      </c>
      <c r="DT17">
        <v>5645.3</v>
      </c>
      <c r="DU17">
        <v>16.074000000000002</v>
      </c>
      <c r="DV17">
        <v>62.3</v>
      </c>
      <c r="DW17">
        <v>5.6369999999999996</v>
      </c>
      <c r="DX17">
        <v>65.900000000000006</v>
      </c>
      <c r="DY17">
        <v>5.3289999999999997</v>
      </c>
      <c r="DZ17">
        <v>0.17599999999999999</v>
      </c>
      <c r="EA17">
        <v>0.45300000000000001</v>
      </c>
      <c r="EB17">
        <v>129.1</v>
      </c>
      <c r="EC17">
        <v>210.9</v>
      </c>
      <c r="ED17">
        <v>340</v>
      </c>
      <c r="EE17">
        <v>37.970999999999997</v>
      </c>
      <c r="EF17">
        <v>57.9</v>
      </c>
      <c r="EG17">
        <v>88.8</v>
      </c>
      <c r="EH17">
        <v>12.6</v>
      </c>
      <c r="EI17">
        <v>22.8</v>
      </c>
      <c r="EJ17">
        <v>66</v>
      </c>
      <c r="EK17">
        <v>75.400000000000006</v>
      </c>
      <c r="EL17">
        <v>54.6</v>
      </c>
      <c r="EM17">
        <v>8.4</v>
      </c>
      <c r="EN17">
        <v>21.3</v>
      </c>
      <c r="EO17">
        <v>111.3</v>
      </c>
      <c r="EP17">
        <v>11.9</v>
      </c>
      <c r="EQ17">
        <v>25.1</v>
      </c>
      <c r="ER17">
        <v>37</v>
      </c>
      <c r="ES17">
        <v>45.1</v>
      </c>
      <c r="ET17">
        <v>68.293000000000006</v>
      </c>
      <c r="EU17">
        <v>88.5</v>
      </c>
      <c r="EV17">
        <v>8.4</v>
      </c>
      <c r="EW17">
        <v>10.7</v>
      </c>
      <c r="EX17">
        <v>22.718</v>
      </c>
      <c r="EY17">
        <v>13.1</v>
      </c>
      <c r="EZ17">
        <v>7.1</v>
      </c>
      <c r="FA17">
        <v>11.6</v>
      </c>
      <c r="FB17">
        <v>8.9</v>
      </c>
      <c r="FC17">
        <v>1.6</v>
      </c>
      <c r="FD17">
        <v>22.6</v>
      </c>
      <c r="FE17">
        <v>7.6</v>
      </c>
      <c r="FF17">
        <v>51.326999999999998</v>
      </c>
      <c r="FG17">
        <v>24.628</v>
      </c>
      <c r="FH17">
        <v>43.524000000000001</v>
      </c>
      <c r="FI17">
        <v>47.982999999999997</v>
      </c>
      <c r="FJ17">
        <v>20.5</v>
      </c>
      <c r="FK17">
        <v>73.381</v>
      </c>
      <c r="FL17">
        <v>3.5190000000000001</v>
      </c>
      <c r="FM17">
        <v>3.2469999999999999</v>
      </c>
      <c r="FN17">
        <v>0.156</v>
      </c>
      <c r="FO17">
        <v>3.5470000000000002</v>
      </c>
      <c r="FP17">
        <v>0.28999999999999998</v>
      </c>
      <c r="FQ17">
        <v>2.8479999999999999</v>
      </c>
      <c r="FR17">
        <v>-2.3E-2</v>
      </c>
      <c r="FS17">
        <v>4</v>
      </c>
      <c r="FT17">
        <v>34</v>
      </c>
      <c r="FU17">
        <v>40.5</v>
      </c>
      <c r="FV17">
        <v>36.299999999999997</v>
      </c>
      <c r="FW17">
        <v>31.5</v>
      </c>
      <c r="FX17">
        <v>10.7</v>
      </c>
      <c r="FY17">
        <v>19.119</v>
      </c>
      <c r="FZ17">
        <v>21.928000000000001</v>
      </c>
      <c r="GA17">
        <v>8.9160000000000004</v>
      </c>
      <c r="GB17">
        <v>29.117999999999999</v>
      </c>
      <c r="GC17">
        <v>12.206</v>
      </c>
      <c r="GD17">
        <v>62.5</v>
      </c>
      <c r="GE17">
        <v>9.1999999999999993</v>
      </c>
      <c r="GF17">
        <v>273.8</v>
      </c>
      <c r="GG17">
        <v>149.5</v>
      </c>
      <c r="GH17">
        <v>28.6</v>
      </c>
      <c r="GI17">
        <v>43.7</v>
      </c>
      <c r="GJ17">
        <v>43.439</v>
      </c>
      <c r="GK17">
        <v>9.6999999999999993</v>
      </c>
      <c r="GL17">
        <v>22.196999999999999</v>
      </c>
      <c r="GM17">
        <v>3.1</v>
      </c>
      <c r="GN17">
        <v>14</v>
      </c>
      <c r="GO17">
        <v>89.286000000000001</v>
      </c>
      <c r="GP17">
        <v>6.3</v>
      </c>
      <c r="GQ17">
        <v>39.4</v>
      </c>
      <c r="GR17">
        <v>71.599999999999994</v>
      </c>
      <c r="GS17">
        <v>39.299999999999997</v>
      </c>
      <c r="GT17">
        <v>197.7</v>
      </c>
      <c r="GU17">
        <v>84.5</v>
      </c>
      <c r="GV17">
        <v>20.222000000000001</v>
      </c>
      <c r="GW17">
        <v>11</v>
      </c>
      <c r="GX17">
        <v>-9</v>
      </c>
      <c r="GY17">
        <v>2</v>
      </c>
      <c r="GZ17">
        <v>12.9</v>
      </c>
      <c r="HA17">
        <v>551</v>
      </c>
      <c r="HB17">
        <v>-9.4</v>
      </c>
      <c r="HC17">
        <v>-8.3000000000000007</v>
      </c>
      <c r="HD17">
        <v>7.1609999999999996</v>
      </c>
      <c r="HE17">
        <v>4.26</v>
      </c>
      <c r="HF17">
        <v>5.3</v>
      </c>
      <c r="HG17">
        <v>2.2000000000000002</v>
      </c>
      <c r="HH17">
        <v>7.5</v>
      </c>
      <c r="HI17">
        <v>8.1</v>
      </c>
      <c r="HJ17">
        <v>2.7</v>
      </c>
      <c r="HK17">
        <v>4.4000000000000004</v>
      </c>
      <c r="HL17">
        <v>3</v>
      </c>
      <c r="HM17">
        <v>-0.2</v>
      </c>
      <c r="HN17">
        <v>8.8000000000000007</v>
      </c>
      <c r="HO17">
        <v>2.5</v>
      </c>
      <c r="HP17">
        <v>-1</v>
      </c>
      <c r="HQ17">
        <v>-2.1</v>
      </c>
      <c r="HR17">
        <v>-4</v>
      </c>
      <c r="HS17">
        <v>2.2000000000000002</v>
      </c>
      <c r="HT17">
        <v>-2.2999999999999998</v>
      </c>
      <c r="HU17">
        <v>-0.1</v>
      </c>
      <c r="HV17">
        <v>-6.6</v>
      </c>
      <c r="HW17">
        <v>8.3000000000000007</v>
      </c>
      <c r="HX17">
        <v>4.3</v>
      </c>
      <c r="HY17">
        <v>7.4</v>
      </c>
      <c r="HZ17">
        <v>4.4000000000000004</v>
      </c>
      <c r="IA17">
        <v>2.2000000000000002</v>
      </c>
      <c r="IB17">
        <v>4.8</v>
      </c>
      <c r="IC17">
        <v>5.3</v>
      </c>
      <c r="ID17">
        <v>9.8000000000000007</v>
      </c>
      <c r="IE17">
        <v>6.2</v>
      </c>
      <c r="IF17">
        <v>10</v>
      </c>
      <c r="IG17">
        <v>31.856000000000002</v>
      </c>
      <c r="IH17">
        <v>1.544</v>
      </c>
      <c r="II17">
        <v>1E-3</v>
      </c>
      <c r="IJ17">
        <v>2.2000000000000002</v>
      </c>
      <c r="IK17">
        <v>5.6</v>
      </c>
      <c r="IL17">
        <v>26.3</v>
      </c>
      <c r="IM17">
        <v>8.4</v>
      </c>
      <c r="IN17">
        <v>23.4</v>
      </c>
      <c r="IO17">
        <v>2.2999999999999998</v>
      </c>
      <c r="IP17">
        <v>1.7</v>
      </c>
      <c r="IQ17">
        <v>4.0999999999999996</v>
      </c>
      <c r="IR17">
        <v>-0.4</v>
      </c>
      <c r="IS17">
        <v>-27.7</v>
      </c>
      <c r="IT17">
        <v>-4.2</v>
      </c>
      <c r="IU17">
        <v>-2.8</v>
      </c>
      <c r="IV17">
        <v>-1.9</v>
      </c>
      <c r="IW17">
        <v>-1.9</v>
      </c>
      <c r="IX17">
        <v>0.9</v>
      </c>
      <c r="IY17">
        <v>-4.2</v>
      </c>
      <c r="IZ17">
        <v>-0.1</v>
      </c>
    </row>
    <row r="18" spans="1:260" x14ac:dyDescent="0.2">
      <c r="A18" t="s">
        <v>2</v>
      </c>
      <c r="B18" t="s">
        <v>279</v>
      </c>
      <c r="C18">
        <v>10</v>
      </c>
      <c r="D18">
        <v>30</v>
      </c>
      <c r="E18">
        <v>26.254000000000001</v>
      </c>
      <c r="F18">
        <v>119.443</v>
      </c>
      <c r="G18">
        <v>218.79</v>
      </c>
      <c r="H18">
        <v>1721.8</v>
      </c>
      <c r="I18">
        <v>1549.7</v>
      </c>
      <c r="J18">
        <v>17.100000000000001</v>
      </c>
      <c r="K18">
        <v>51.064</v>
      </c>
      <c r="L18">
        <v>213</v>
      </c>
      <c r="M18">
        <v>159</v>
      </c>
      <c r="N18">
        <v>372</v>
      </c>
      <c r="O18">
        <v>69.972999999999999</v>
      </c>
      <c r="P18">
        <v>61.502000000000002</v>
      </c>
      <c r="Q18">
        <v>81.320999999999998</v>
      </c>
      <c r="R18">
        <v>57.258000000000003</v>
      </c>
      <c r="S18">
        <v>5.3369999999999997</v>
      </c>
      <c r="T18">
        <v>52.3</v>
      </c>
      <c r="U18">
        <v>42.4</v>
      </c>
      <c r="V18">
        <v>78.519000000000005</v>
      </c>
      <c r="W18">
        <v>6104.9</v>
      </c>
      <c r="X18">
        <v>16.411000000000001</v>
      </c>
      <c r="Y18">
        <v>62.4</v>
      </c>
      <c r="Z18">
        <v>5.9619999999999997</v>
      </c>
      <c r="AA18">
        <v>67.400000000000006</v>
      </c>
      <c r="AB18">
        <v>5.5190000000000001</v>
      </c>
      <c r="AC18">
        <v>0.19500000000000001</v>
      </c>
      <c r="AD18">
        <v>-1.9550000000000001</v>
      </c>
      <c r="AE18">
        <v>140.19999999999999</v>
      </c>
      <c r="AF18">
        <v>222.3</v>
      </c>
      <c r="AG18">
        <v>362.5</v>
      </c>
      <c r="AH18">
        <v>38.676000000000002</v>
      </c>
      <c r="AI18">
        <v>71.599999999999994</v>
      </c>
      <c r="AJ18">
        <v>97</v>
      </c>
      <c r="AK18">
        <v>16.899999999999999</v>
      </c>
      <c r="AL18">
        <v>22.4</v>
      </c>
      <c r="AM18">
        <v>74.599999999999994</v>
      </c>
      <c r="AN18">
        <v>86.4</v>
      </c>
      <c r="AO18">
        <v>61.9</v>
      </c>
      <c r="AP18">
        <v>10.1</v>
      </c>
      <c r="AQ18">
        <v>23.4</v>
      </c>
      <c r="AR18">
        <v>125.5</v>
      </c>
      <c r="AS18">
        <v>10.7</v>
      </c>
      <c r="AT18">
        <v>27.9</v>
      </c>
      <c r="AU18">
        <v>38.6</v>
      </c>
      <c r="AV18">
        <v>44.2</v>
      </c>
      <c r="AW18">
        <v>72.397999999999996</v>
      </c>
      <c r="AX18">
        <v>79.900000000000006</v>
      </c>
      <c r="AY18">
        <v>9.1</v>
      </c>
      <c r="AZ18">
        <v>13.2</v>
      </c>
      <c r="BA18">
        <v>25.239000000000001</v>
      </c>
      <c r="BB18">
        <v>18.100000000000001</v>
      </c>
      <c r="BC18">
        <v>6.7</v>
      </c>
      <c r="BD18">
        <v>23</v>
      </c>
      <c r="BE18">
        <v>7.9</v>
      </c>
      <c r="BF18">
        <v>13.2</v>
      </c>
      <c r="BG18">
        <v>10.5</v>
      </c>
      <c r="BH18">
        <v>2</v>
      </c>
      <c r="BI18">
        <v>25.7</v>
      </c>
      <c r="BJ18">
        <v>9.5</v>
      </c>
      <c r="BK18">
        <v>51.362000000000002</v>
      </c>
      <c r="BL18">
        <v>25.239000000000001</v>
      </c>
      <c r="BM18">
        <v>45.314999999999998</v>
      </c>
      <c r="BN18">
        <v>49.14</v>
      </c>
      <c r="BO18">
        <v>23.5</v>
      </c>
      <c r="BP18">
        <v>11.2</v>
      </c>
      <c r="BQ18">
        <v>32.143000000000001</v>
      </c>
      <c r="BR18">
        <v>81.972999999999999</v>
      </c>
      <c r="BS18">
        <v>5.6269999999999998</v>
      </c>
      <c r="BT18">
        <v>3.202</v>
      </c>
      <c r="BU18">
        <v>0.22</v>
      </c>
      <c r="BV18">
        <v>3.3889999999999998</v>
      </c>
      <c r="BW18">
        <v>7.3999999999999996E-2</v>
      </c>
      <c r="BX18">
        <v>2.9420000000000002</v>
      </c>
      <c r="BY18">
        <v>0.42199999999999999</v>
      </c>
      <c r="BZ18">
        <v>2.2000000000000002</v>
      </c>
      <c r="CA18">
        <v>35.1</v>
      </c>
      <c r="CB18">
        <v>52.4</v>
      </c>
      <c r="CC18">
        <v>33.4</v>
      </c>
      <c r="CD18">
        <v>47.4</v>
      </c>
      <c r="CE18">
        <v>8.9</v>
      </c>
      <c r="CF18">
        <v>19.882000000000001</v>
      </c>
      <c r="CG18">
        <v>20.672999999999998</v>
      </c>
      <c r="CH18">
        <v>8.6539999999999999</v>
      </c>
      <c r="CI18">
        <v>29.501000000000001</v>
      </c>
      <c r="CJ18">
        <v>12.327</v>
      </c>
      <c r="CK18">
        <v>11</v>
      </c>
      <c r="CL18">
        <v>24.545000000000002</v>
      </c>
      <c r="CM18">
        <v>65.5</v>
      </c>
      <c r="CN18">
        <v>13.7</v>
      </c>
      <c r="CO18">
        <v>281.60000000000002</v>
      </c>
      <c r="CP18">
        <v>139</v>
      </c>
      <c r="CQ18">
        <v>32.6</v>
      </c>
      <c r="CR18">
        <v>106.3</v>
      </c>
      <c r="CS18">
        <v>44.3</v>
      </c>
      <c r="CT18">
        <v>41.674999999999997</v>
      </c>
      <c r="CU18">
        <v>11.1</v>
      </c>
      <c r="CV18">
        <v>25.056000000000001</v>
      </c>
      <c r="CW18">
        <v>2.5</v>
      </c>
      <c r="CX18">
        <v>17.5</v>
      </c>
      <c r="CY18">
        <v>19.5</v>
      </c>
      <c r="CZ18">
        <v>-2</v>
      </c>
      <c r="DA18">
        <v>10</v>
      </c>
      <c r="DB18">
        <v>98</v>
      </c>
      <c r="DC18">
        <v>8</v>
      </c>
      <c r="DD18">
        <v>48.4</v>
      </c>
      <c r="DE18">
        <v>70.3</v>
      </c>
      <c r="DF18">
        <v>197.8</v>
      </c>
      <c r="DG18">
        <v>1578.7</v>
      </c>
      <c r="DH18">
        <v>1481.9</v>
      </c>
      <c r="DI18">
        <v>12.9</v>
      </c>
      <c r="DJ18">
        <v>208.2</v>
      </c>
      <c r="DK18">
        <v>136.1</v>
      </c>
      <c r="DL18">
        <v>344.3</v>
      </c>
      <c r="DM18">
        <v>68.950999999999993</v>
      </c>
      <c r="DN18">
        <v>61.383000000000003</v>
      </c>
      <c r="DO18">
        <v>80.528999999999996</v>
      </c>
      <c r="DP18">
        <v>5.2560000000000002</v>
      </c>
      <c r="DQ18">
        <v>54</v>
      </c>
      <c r="DR18">
        <v>38.200000000000003</v>
      </c>
      <c r="DS18">
        <v>73.040000000000006</v>
      </c>
      <c r="DT18">
        <v>5846.3</v>
      </c>
      <c r="DU18">
        <v>16.98</v>
      </c>
      <c r="DV18">
        <v>63.2</v>
      </c>
      <c r="DW18">
        <v>5.4480000000000004</v>
      </c>
      <c r="DX18">
        <v>71.5</v>
      </c>
      <c r="DY18">
        <v>4.8150000000000004</v>
      </c>
      <c r="DZ18">
        <v>-3.891</v>
      </c>
      <c r="EA18">
        <v>-3.0339999999999998</v>
      </c>
      <c r="EB18">
        <v>135.1</v>
      </c>
      <c r="EC18">
        <v>197.3</v>
      </c>
      <c r="ED18">
        <v>332.4</v>
      </c>
      <c r="EE18">
        <v>40.643999999999998</v>
      </c>
      <c r="EF18">
        <v>67.400000000000006</v>
      </c>
      <c r="EG18">
        <v>91.2</v>
      </c>
      <c r="EH18">
        <v>15.3</v>
      </c>
      <c r="EI18">
        <v>21.7</v>
      </c>
      <c r="EJ18">
        <v>69.5</v>
      </c>
      <c r="EK18">
        <v>79.599999999999994</v>
      </c>
      <c r="EL18">
        <v>57.6</v>
      </c>
      <c r="EM18">
        <v>10.199999999999999</v>
      </c>
      <c r="EN18">
        <v>20.399999999999999</v>
      </c>
      <c r="EO18">
        <v>105.8</v>
      </c>
      <c r="EP18">
        <v>12.8</v>
      </c>
      <c r="EQ18">
        <v>28.8</v>
      </c>
      <c r="ER18">
        <v>41.6</v>
      </c>
      <c r="ES18">
        <v>45.1</v>
      </c>
      <c r="ET18">
        <v>75.61</v>
      </c>
      <c r="EU18">
        <v>75.3</v>
      </c>
      <c r="EV18">
        <v>7.6</v>
      </c>
      <c r="EW18">
        <v>9.1</v>
      </c>
      <c r="EX18">
        <v>16.852</v>
      </c>
      <c r="EY18">
        <v>14.1</v>
      </c>
      <c r="EZ18">
        <v>7.2</v>
      </c>
      <c r="FA18">
        <v>10.8</v>
      </c>
      <c r="FB18">
        <v>10.1</v>
      </c>
      <c r="FC18">
        <v>2.2000000000000002</v>
      </c>
      <c r="FD18">
        <v>23.1</v>
      </c>
      <c r="FE18">
        <v>8</v>
      </c>
      <c r="FF18">
        <v>46.753</v>
      </c>
      <c r="FG18">
        <v>20</v>
      </c>
      <c r="FH18">
        <v>38.704000000000001</v>
      </c>
      <c r="FI18">
        <v>42.777999999999999</v>
      </c>
      <c r="FJ18">
        <v>20.8</v>
      </c>
      <c r="FK18">
        <v>70.375</v>
      </c>
      <c r="FL18">
        <v>2.3250000000000002</v>
      </c>
      <c r="FM18">
        <v>3.0470000000000002</v>
      </c>
      <c r="FN18">
        <v>0.10100000000000001</v>
      </c>
      <c r="FO18">
        <v>3.306</v>
      </c>
      <c r="FP18">
        <v>7.9000000000000001E-2</v>
      </c>
      <c r="FQ18">
        <v>2.8140000000000001</v>
      </c>
      <c r="FR18">
        <v>0.12</v>
      </c>
      <c r="FS18">
        <v>3.9</v>
      </c>
      <c r="FT18">
        <v>35</v>
      </c>
      <c r="FU18">
        <v>36</v>
      </c>
      <c r="FV18">
        <v>27.2</v>
      </c>
      <c r="FW18">
        <v>38.799999999999997</v>
      </c>
      <c r="FX18">
        <v>8.9</v>
      </c>
      <c r="FY18">
        <v>17.747</v>
      </c>
      <c r="FZ18">
        <v>21.99</v>
      </c>
      <c r="GA18">
        <v>7.8529999999999998</v>
      </c>
      <c r="GB18">
        <v>28.994</v>
      </c>
      <c r="GC18">
        <v>10.651</v>
      </c>
      <c r="GD18">
        <v>69.7</v>
      </c>
      <c r="GE18">
        <v>11.1</v>
      </c>
      <c r="GF18">
        <v>310.39999999999998</v>
      </c>
      <c r="GG18">
        <v>144</v>
      </c>
      <c r="GH18">
        <v>30.1</v>
      </c>
      <c r="GI18">
        <v>40.700000000000003</v>
      </c>
      <c r="GJ18">
        <v>38.252000000000002</v>
      </c>
      <c r="GK18">
        <v>10.8</v>
      </c>
      <c r="GL18">
        <v>26.536000000000001</v>
      </c>
      <c r="GM18">
        <v>4.8</v>
      </c>
      <c r="GN18">
        <v>10.199999999999999</v>
      </c>
      <c r="GO18">
        <v>96.078000000000003</v>
      </c>
      <c r="GP18">
        <v>6.5</v>
      </c>
      <c r="GQ18">
        <v>42</v>
      </c>
      <c r="GR18">
        <v>69.599999999999994</v>
      </c>
      <c r="GS18">
        <v>20.99</v>
      </c>
      <c r="GT18">
        <v>143.1</v>
      </c>
      <c r="GU18">
        <v>67.8</v>
      </c>
      <c r="GV18">
        <v>4.2</v>
      </c>
      <c r="GW18">
        <v>4.8</v>
      </c>
      <c r="GX18">
        <v>22.9</v>
      </c>
      <c r="GY18">
        <v>27.7</v>
      </c>
      <c r="GZ18">
        <v>-1.7</v>
      </c>
      <c r="HA18">
        <v>258.60000000000002</v>
      </c>
      <c r="HB18">
        <v>-0.8</v>
      </c>
      <c r="HC18">
        <v>-4.0999999999999996</v>
      </c>
      <c r="HD18">
        <v>4.0860000000000003</v>
      </c>
      <c r="HE18">
        <v>1.079</v>
      </c>
      <c r="HF18">
        <v>5.0999999999999996</v>
      </c>
      <c r="HG18">
        <v>25</v>
      </c>
      <c r="HH18">
        <v>30.1</v>
      </c>
      <c r="HI18">
        <v>4.2</v>
      </c>
      <c r="HJ18">
        <v>5.8</v>
      </c>
      <c r="HK18">
        <v>1.6</v>
      </c>
      <c r="HL18">
        <v>0.7</v>
      </c>
      <c r="HM18">
        <v>5.0999999999999996</v>
      </c>
      <c r="HN18">
        <v>6.8</v>
      </c>
      <c r="HO18">
        <v>4.3</v>
      </c>
      <c r="HP18">
        <v>-0.1</v>
      </c>
      <c r="HQ18">
        <v>3</v>
      </c>
      <c r="HR18">
        <v>19.7</v>
      </c>
      <c r="HS18">
        <v>-2.1</v>
      </c>
      <c r="HT18">
        <v>-0.9</v>
      </c>
      <c r="HU18">
        <v>-3</v>
      </c>
      <c r="HV18">
        <v>-0.9</v>
      </c>
      <c r="HW18">
        <v>4.5999999999999996</v>
      </c>
      <c r="HX18">
        <v>1.5</v>
      </c>
      <c r="HY18">
        <v>4.0999999999999996</v>
      </c>
      <c r="HZ18">
        <v>4</v>
      </c>
      <c r="IA18">
        <v>-0.5</v>
      </c>
      <c r="IB18">
        <v>2.4</v>
      </c>
      <c r="IC18">
        <v>0.4</v>
      </c>
      <c r="ID18">
        <v>2.6</v>
      </c>
      <c r="IE18">
        <v>1.5</v>
      </c>
      <c r="IF18">
        <v>2.7</v>
      </c>
      <c r="IG18">
        <v>11.598000000000001</v>
      </c>
      <c r="IH18">
        <v>3.302</v>
      </c>
      <c r="II18">
        <v>0.156</v>
      </c>
      <c r="IJ18">
        <v>-1.7</v>
      </c>
      <c r="IK18">
        <v>0.1</v>
      </c>
      <c r="IL18">
        <v>16.399999999999999</v>
      </c>
      <c r="IM18">
        <v>6.2</v>
      </c>
      <c r="IN18">
        <v>8.6</v>
      </c>
      <c r="IO18">
        <v>0</v>
      </c>
      <c r="IP18">
        <v>-4.2</v>
      </c>
      <c r="IQ18">
        <v>2.6</v>
      </c>
      <c r="IR18">
        <v>-28.8</v>
      </c>
      <c r="IS18">
        <v>-5</v>
      </c>
      <c r="IT18">
        <v>2.5</v>
      </c>
      <c r="IU18">
        <v>3.6</v>
      </c>
      <c r="IV18">
        <v>0.3</v>
      </c>
      <c r="IW18">
        <v>-2.2999999999999998</v>
      </c>
      <c r="IX18">
        <v>1.5</v>
      </c>
      <c r="IY18">
        <v>6.4</v>
      </c>
      <c r="IZ18">
        <v>0.7</v>
      </c>
    </row>
    <row r="19" spans="1:260" x14ac:dyDescent="0.2">
      <c r="A19" t="s">
        <v>10</v>
      </c>
      <c r="B19" t="s">
        <v>287</v>
      </c>
      <c r="C19">
        <v>10</v>
      </c>
      <c r="D19">
        <v>33</v>
      </c>
      <c r="E19">
        <v>26.402000000000001</v>
      </c>
      <c r="F19">
        <v>132.322</v>
      </c>
      <c r="G19">
        <v>216.55</v>
      </c>
      <c r="H19">
        <v>1728.5</v>
      </c>
      <c r="I19">
        <v>1644.8</v>
      </c>
      <c r="J19">
        <v>19.888999999999999</v>
      </c>
      <c r="K19">
        <v>50.249000000000002</v>
      </c>
      <c r="L19">
        <v>233.6</v>
      </c>
      <c r="M19">
        <v>142.6</v>
      </c>
      <c r="N19">
        <v>376.2</v>
      </c>
      <c r="O19">
        <v>71.584000000000003</v>
      </c>
      <c r="P19">
        <v>65.111000000000004</v>
      </c>
      <c r="Q19">
        <v>82.188000000000002</v>
      </c>
      <c r="R19">
        <v>62.094999999999999</v>
      </c>
      <c r="S19">
        <v>6.1879999999999997</v>
      </c>
      <c r="T19">
        <v>57.3</v>
      </c>
      <c r="U19">
        <v>39.4</v>
      </c>
      <c r="V19">
        <v>75.915000000000006</v>
      </c>
      <c r="W19">
        <v>6140</v>
      </c>
      <c r="X19">
        <v>16.321000000000002</v>
      </c>
      <c r="Y19">
        <v>55.9</v>
      </c>
      <c r="Z19">
        <v>6.73</v>
      </c>
      <c r="AA19">
        <v>65.8</v>
      </c>
      <c r="AB19">
        <v>5.7169999999999996</v>
      </c>
      <c r="AC19">
        <v>1.2</v>
      </c>
      <c r="AD19">
        <v>0.93400000000000005</v>
      </c>
      <c r="AE19">
        <v>135.9</v>
      </c>
      <c r="AF19">
        <v>231.2</v>
      </c>
      <c r="AG19">
        <v>367.1</v>
      </c>
      <c r="AH19">
        <v>37.020000000000003</v>
      </c>
      <c r="AI19">
        <v>67.8</v>
      </c>
      <c r="AJ19">
        <v>94.8</v>
      </c>
      <c r="AK19">
        <v>17.7</v>
      </c>
      <c r="AL19">
        <v>22.9</v>
      </c>
      <c r="AM19">
        <v>71.900000000000006</v>
      </c>
      <c r="AN19">
        <v>80.599999999999994</v>
      </c>
      <c r="AO19">
        <v>57.9</v>
      </c>
      <c r="AP19">
        <v>9.8000000000000007</v>
      </c>
      <c r="AQ19">
        <v>21.5</v>
      </c>
      <c r="AR19">
        <v>113.3</v>
      </c>
      <c r="AS19">
        <v>12</v>
      </c>
      <c r="AT19">
        <v>29.8</v>
      </c>
      <c r="AU19">
        <v>41.8</v>
      </c>
      <c r="AV19">
        <v>45</v>
      </c>
      <c r="AW19">
        <v>74.888999999999996</v>
      </c>
      <c r="AX19">
        <v>103.6</v>
      </c>
      <c r="AY19">
        <v>8.1</v>
      </c>
      <c r="AZ19">
        <v>10.9</v>
      </c>
      <c r="BA19">
        <v>19.023</v>
      </c>
      <c r="BB19">
        <v>15</v>
      </c>
      <c r="BC19">
        <v>8.4</v>
      </c>
      <c r="BD19">
        <v>23</v>
      </c>
      <c r="BE19">
        <v>7.8</v>
      </c>
      <c r="BF19">
        <v>13.2</v>
      </c>
      <c r="BG19">
        <v>12.6</v>
      </c>
      <c r="BH19">
        <v>1.8</v>
      </c>
      <c r="BI19">
        <v>28.8</v>
      </c>
      <c r="BJ19">
        <v>9</v>
      </c>
      <c r="BK19">
        <v>45.832999999999998</v>
      </c>
      <c r="BL19">
        <v>23.036999999999999</v>
      </c>
      <c r="BM19">
        <v>45.026000000000003</v>
      </c>
      <c r="BN19">
        <v>50.262</v>
      </c>
      <c r="BO19">
        <v>25.6</v>
      </c>
      <c r="BP19">
        <v>10.7</v>
      </c>
      <c r="BQ19">
        <v>22.43</v>
      </c>
      <c r="BR19">
        <v>90.933999999999997</v>
      </c>
      <c r="BS19">
        <v>-0.93400000000000005</v>
      </c>
      <c r="BT19">
        <v>3.157</v>
      </c>
      <c r="BU19">
        <v>-3.2000000000000001E-2</v>
      </c>
      <c r="BV19">
        <v>3.391</v>
      </c>
      <c r="BW19">
        <v>-7.3999999999999996E-2</v>
      </c>
      <c r="BX19">
        <v>2.92</v>
      </c>
      <c r="BY19">
        <v>0.01</v>
      </c>
      <c r="BZ19">
        <v>3.5</v>
      </c>
      <c r="CA19">
        <v>36.200000000000003</v>
      </c>
      <c r="CB19">
        <v>52.1</v>
      </c>
      <c r="CC19">
        <v>33.700000000000003</v>
      </c>
      <c r="CD19">
        <v>49.5</v>
      </c>
      <c r="CE19">
        <v>8.6</v>
      </c>
      <c r="CF19">
        <v>21.861999999999998</v>
      </c>
      <c r="CG19">
        <v>26.952000000000002</v>
      </c>
      <c r="CH19">
        <v>11.839</v>
      </c>
      <c r="CI19">
        <v>33.988</v>
      </c>
      <c r="CJ19">
        <v>13.162000000000001</v>
      </c>
      <c r="CK19">
        <v>11.8</v>
      </c>
      <c r="CL19">
        <v>27.966000000000001</v>
      </c>
      <c r="CM19">
        <v>62.3</v>
      </c>
      <c r="CN19">
        <v>12.1</v>
      </c>
      <c r="CO19">
        <v>266.60000000000002</v>
      </c>
      <c r="CP19">
        <v>122.5</v>
      </c>
      <c r="CQ19">
        <v>32.9</v>
      </c>
      <c r="CR19">
        <v>102.4</v>
      </c>
      <c r="CS19">
        <v>44.3</v>
      </c>
      <c r="CT19">
        <v>43.262</v>
      </c>
      <c r="CU19">
        <v>10.5</v>
      </c>
      <c r="CV19">
        <v>23.702000000000002</v>
      </c>
      <c r="CW19">
        <v>2.2000000000000002</v>
      </c>
      <c r="CX19">
        <v>17.600000000000001</v>
      </c>
      <c r="CY19">
        <v>17.7</v>
      </c>
      <c r="CZ19">
        <v>-0.1</v>
      </c>
      <c r="DA19">
        <v>10</v>
      </c>
      <c r="DB19">
        <v>86</v>
      </c>
      <c r="DC19">
        <v>4.9000000000000004</v>
      </c>
      <c r="DD19">
        <v>48.5</v>
      </c>
      <c r="DE19">
        <v>69.2</v>
      </c>
      <c r="DF19">
        <v>206.77</v>
      </c>
      <c r="DG19">
        <v>1571.1</v>
      </c>
      <c r="DH19">
        <v>1424.9</v>
      </c>
      <c r="DI19">
        <v>10.111000000000001</v>
      </c>
      <c r="DJ19">
        <v>194.5</v>
      </c>
      <c r="DK19">
        <v>142.4</v>
      </c>
      <c r="DL19">
        <v>336.9</v>
      </c>
      <c r="DM19">
        <v>71.266999999999996</v>
      </c>
      <c r="DN19">
        <v>65.346999999999994</v>
      </c>
      <c r="DO19">
        <v>79.353999999999999</v>
      </c>
      <c r="DP19">
        <v>5.4080000000000004</v>
      </c>
      <c r="DQ19">
        <v>51.9</v>
      </c>
      <c r="DR19">
        <v>43.1</v>
      </c>
      <c r="DS19">
        <v>75.218000000000004</v>
      </c>
      <c r="DT19">
        <v>5967.6</v>
      </c>
      <c r="DU19">
        <v>17.713000000000001</v>
      </c>
      <c r="DV19">
        <v>56.5</v>
      </c>
      <c r="DW19">
        <v>5.9630000000000001</v>
      </c>
      <c r="DX19">
        <v>67.400000000000006</v>
      </c>
      <c r="DY19">
        <v>4.9989999999999997</v>
      </c>
      <c r="DZ19">
        <v>0.48799999999999999</v>
      </c>
      <c r="EA19">
        <v>1.581</v>
      </c>
      <c r="EB19">
        <v>130.9</v>
      </c>
      <c r="EC19">
        <v>197.2</v>
      </c>
      <c r="ED19">
        <v>328.1</v>
      </c>
      <c r="EE19">
        <v>39.896000000000001</v>
      </c>
      <c r="EF19">
        <v>65.8</v>
      </c>
      <c r="EG19">
        <v>89.7</v>
      </c>
      <c r="EH19">
        <v>12.9</v>
      </c>
      <c r="EI19">
        <v>20.7</v>
      </c>
      <c r="EJ19">
        <v>69.099999999999994</v>
      </c>
      <c r="EK19">
        <v>81.400000000000006</v>
      </c>
      <c r="EL19">
        <v>56.9</v>
      </c>
      <c r="EM19">
        <v>8.6999999999999993</v>
      </c>
      <c r="EN19">
        <v>20.399999999999999</v>
      </c>
      <c r="EO19">
        <v>109.3</v>
      </c>
      <c r="EP19">
        <v>12.2</v>
      </c>
      <c r="EQ19">
        <v>22.7</v>
      </c>
      <c r="ER19">
        <v>34.9</v>
      </c>
      <c r="ES19">
        <v>41.4</v>
      </c>
      <c r="ET19">
        <v>70.290000000000006</v>
      </c>
      <c r="EU19">
        <v>76.5</v>
      </c>
      <c r="EV19">
        <v>9.6999999999999993</v>
      </c>
      <c r="EW19">
        <v>12.7</v>
      </c>
      <c r="EX19">
        <v>24.47</v>
      </c>
      <c r="EY19">
        <v>13.7</v>
      </c>
      <c r="EZ19">
        <v>7.7</v>
      </c>
      <c r="FA19">
        <v>11.5</v>
      </c>
      <c r="FB19">
        <v>10.1</v>
      </c>
      <c r="FC19">
        <v>2.5</v>
      </c>
      <c r="FD19">
        <v>23.6</v>
      </c>
      <c r="FE19">
        <v>8.6</v>
      </c>
      <c r="FF19">
        <v>48.728999999999999</v>
      </c>
      <c r="FG19">
        <v>22.158000000000001</v>
      </c>
      <c r="FH19">
        <v>41.618000000000002</v>
      </c>
      <c r="FI19">
        <v>45.472000000000001</v>
      </c>
      <c r="FJ19">
        <v>21.6</v>
      </c>
      <c r="FK19">
        <v>76.989999999999995</v>
      </c>
      <c r="FL19">
        <v>-0.39</v>
      </c>
      <c r="FM19">
        <v>3.262</v>
      </c>
      <c r="FN19">
        <v>-1.7000000000000001E-2</v>
      </c>
      <c r="FO19">
        <v>3.4529999999999998</v>
      </c>
      <c r="FP19">
        <v>0.14499999999999999</v>
      </c>
      <c r="FQ19">
        <v>2.9980000000000002</v>
      </c>
      <c r="FR19">
        <v>-0.24</v>
      </c>
      <c r="FS19">
        <v>5.2</v>
      </c>
      <c r="FT19">
        <v>34.4</v>
      </c>
      <c r="FU19">
        <v>39.5</v>
      </c>
      <c r="FV19">
        <v>28.5</v>
      </c>
      <c r="FW19">
        <v>37.700000000000003</v>
      </c>
      <c r="FX19">
        <v>12.9</v>
      </c>
      <c r="FY19">
        <v>19.404</v>
      </c>
      <c r="FZ19">
        <v>25.396999999999998</v>
      </c>
      <c r="GA19">
        <v>9.5239999999999991</v>
      </c>
      <c r="GB19">
        <v>30.646999999999998</v>
      </c>
      <c r="GC19">
        <v>12.266</v>
      </c>
      <c r="GD19">
        <v>60.8</v>
      </c>
      <c r="GE19">
        <v>10.9</v>
      </c>
      <c r="GF19">
        <v>276.3</v>
      </c>
      <c r="GG19">
        <v>142.80000000000001</v>
      </c>
      <c r="GH19">
        <v>33.200000000000003</v>
      </c>
      <c r="GI19">
        <v>42.4</v>
      </c>
      <c r="GJ19">
        <v>41.447000000000003</v>
      </c>
      <c r="GK19">
        <v>9.8000000000000007</v>
      </c>
      <c r="GL19">
        <v>23.113</v>
      </c>
      <c r="GM19">
        <v>2.2000000000000002</v>
      </c>
      <c r="GN19">
        <v>12.3</v>
      </c>
      <c r="GO19">
        <v>93.495999999999995</v>
      </c>
      <c r="GP19">
        <v>8.4</v>
      </c>
      <c r="GQ19">
        <v>47.9</v>
      </c>
      <c r="GR19">
        <v>69.5</v>
      </c>
      <c r="GS19">
        <v>9.7799999999999994</v>
      </c>
      <c r="GT19">
        <v>157.4</v>
      </c>
      <c r="GU19">
        <v>219.9</v>
      </c>
      <c r="GV19">
        <v>9.7780000000000005</v>
      </c>
      <c r="GW19">
        <v>39.1</v>
      </c>
      <c r="GX19">
        <v>0.2</v>
      </c>
      <c r="GY19">
        <v>39.299999999999997</v>
      </c>
      <c r="GZ19">
        <v>5.4</v>
      </c>
      <c r="HA19">
        <v>172.4</v>
      </c>
      <c r="HB19">
        <v>-0.6</v>
      </c>
      <c r="HC19">
        <v>-1.6</v>
      </c>
      <c r="HD19">
        <v>0.71199999999999997</v>
      </c>
      <c r="HE19">
        <v>-0.64600000000000002</v>
      </c>
      <c r="HF19">
        <v>5</v>
      </c>
      <c r="HG19">
        <v>34</v>
      </c>
      <c r="HH19">
        <v>39</v>
      </c>
      <c r="HI19">
        <v>2</v>
      </c>
      <c r="HJ19">
        <v>5.0999999999999996</v>
      </c>
      <c r="HK19">
        <v>4.8</v>
      </c>
      <c r="HL19">
        <v>2.2000000000000002</v>
      </c>
      <c r="HM19">
        <v>2.8</v>
      </c>
      <c r="HN19">
        <v>-0.8</v>
      </c>
      <c r="HO19">
        <v>1</v>
      </c>
      <c r="HP19">
        <v>1.1000000000000001</v>
      </c>
      <c r="HQ19">
        <v>1.1000000000000001</v>
      </c>
      <c r="HR19">
        <v>4</v>
      </c>
      <c r="HS19">
        <v>-0.2</v>
      </c>
      <c r="HT19">
        <v>7.1</v>
      </c>
      <c r="HU19">
        <v>6.9</v>
      </c>
      <c r="HV19">
        <v>3.6</v>
      </c>
      <c r="HW19">
        <v>27.1</v>
      </c>
      <c r="HX19">
        <v>-1.6</v>
      </c>
      <c r="HY19">
        <v>-1.8</v>
      </c>
      <c r="HZ19">
        <v>1.3</v>
      </c>
      <c r="IA19">
        <v>0.7</v>
      </c>
      <c r="IB19">
        <v>1.7</v>
      </c>
      <c r="IC19">
        <v>2.5</v>
      </c>
      <c r="ID19">
        <v>5.2</v>
      </c>
      <c r="IE19">
        <v>0.4</v>
      </c>
      <c r="IF19">
        <v>4</v>
      </c>
      <c r="IG19">
        <v>13.944000000000001</v>
      </c>
      <c r="IH19">
        <v>-0.54400000000000004</v>
      </c>
      <c r="II19">
        <v>-0.105</v>
      </c>
      <c r="IJ19">
        <v>-1.7</v>
      </c>
      <c r="IK19">
        <v>1.8</v>
      </c>
      <c r="IL19">
        <v>12.6</v>
      </c>
      <c r="IM19">
        <v>5.2</v>
      </c>
      <c r="IN19">
        <v>11.8</v>
      </c>
      <c r="IO19">
        <v>-4.3</v>
      </c>
      <c r="IP19">
        <v>1.5</v>
      </c>
      <c r="IQ19">
        <v>1.2</v>
      </c>
      <c r="IR19">
        <v>-9.6999999999999993</v>
      </c>
      <c r="IS19">
        <v>-20.3</v>
      </c>
      <c r="IT19">
        <v>-0.3</v>
      </c>
      <c r="IU19">
        <v>1.9</v>
      </c>
      <c r="IV19">
        <v>0.7</v>
      </c>
      <c r="IW19">
        <v>0</v>
      </c>
      <c r="IX19">
        <v>-3.5</v>
      </c>
      <c r="IY19">
        <v>0.6</v>
      </c>
      <c r="IZ19">
        <v>-0.3</v>
      </c>
    </row>
    <row r="20" spans="1:260" x14ac:dyDescent="0.2">
      <c r="A20" t="s">
        <v>296</v>
      </c>
      <c r="B20" t="s">
        <v>297</v>
      </c>
      <c r="C20">
        <v>95</v>
      </c>
      <c r="D20">
        <v>33.167000000000002</v>
      </c>
      <c r="E20">
        <v>25.850999999999999</v>
      </c>
      <c r="F20">
        <v>108.029</v>
      </c>
      <c r="G20">
        <v>197.04599999999999</v>
      </c>
      <c r="H20">
        <v>1641.6110000000001</v>
      </c>
      <c r="I20">
        <v>1491.6279999999999</v>
      </c>
      <c r="J20">
        <v>14.403</v>
      </c>
      <c r="K20">
        <v>49.8</v>
      </c>
      <c r="L20">
        <v>205.839</v>
      </c>
      <c r="M20">
        <v>144.45599999999999</v>
      </c>
      <c r="N20">
        <v>350.29399999999998</v>
      </c>
      <c r="O20">
        <v>72.477000000000004</v>
      </c>
      <c r="P20">
        <v>65.822999999999993</v>
      </c>
      <c r="Q20">
        <v>81.959000000000003</v>
      </c>
      <c r="R20">
        <v>58.762</v>
      </c>
      <c r="S20">
        <v>5.8460000000000001</v>
      </c>
      <c r="T20">
        <v>50.761000000000003</v>
      </c>
      <c r="U20">
        <v>38.082999999999998</v>
      </c>
      <c r="V20">
        <v>74.099999999999994</v>
      </c>
      <c r="W20">
        <v>5756.3890000000001</v>
      </c>
      <c r="X20">
        <v>16.433</v>
      </c>
      <c r="Y20">
        <v>56.7</v>
      </c>
      <c r="Z20">
        <v>6.1779999999999999</v>
      </c>
      <c r="AA20">
        <v>62.777999999999999</v>
      </c>
      <c r="AB20">
        <v>5.58</v>
      </c>
      <c r="AC20">
        <v>1.4019999999999999</v>
      </c>
      <c r="AD20">
        <v>0.86599999999999999</v>
      </c>
      <c r="AE20">
        <v>128.761</v>
      </c>
      <c r="AF20">
        <v>213.511</v>
      </c>
      <c r="AG20">
        <v>342.27199999999999</v>
      </c>
      <c r="AH20">
        <v>37.619999999999997</v>
      </c>
      <c r="AI20">
        <v>62.817</v>
      </c>
      <c r="AJ20">
        <v>85.272000000000006</v>
      </c>
      <c r="AK20">
        <v>14.05</v>
      </c>
      <c r="AL20">
        <v>21.05</v>
      </c>
      <c r="AM20">
        <v>64.221999999999994</v>
      </c>
      <c r="AN20">
        <v>78.888999999999996</v>
      </c>
      <c r="AO20">
        <v>54.5</v>
      </c>
      <c r="AP20">
        <v>9.4890000000000008</v>
      </c>
      <c r="AQ20">
        <v>21.027999999999999</v>
      </c>
      <c r="AR20">
        <v>115.15600000000001</v>
      </c>
      <c r="AS20">
        <v>11.9</v>
      </c>
      <c r="AT20">
        <v>24.966999999999999</v>
      </c>
      <c r="AU20">
        <v>36.866999999999997</v>
      </c>
      <c r="AV20">
        <v>40.966999999999999</v>
      </c>
      <c r="AW20">
        <v>74.721999999999994</v>
      </c>
      <c r="AX20">
        <v>88.427999999999997</v>
      </c>
      <c r="AY20">
        <v>9.7609999999999992</v>
      </c>
      <c r="AZ20">
        <v>12.372</v>
      </c>
      <c r="BA20">
        <v>24.373000000000001</v>
      </c>
      <c r="BB20">
        <v>14.911</v>
      </c>
      <c r="BC20">
        <v>8.2560000000000002</v>
      </c>
      <c r="BD20">
        <v>22.222000000000001</v>
      </c>
      <c r="BE20">
        <v>7.4219999999999997</v>
      </c>
      <c r="BF20">
        <v>12.144</v>
      </c>
      <c r="BG20">
        <v>10.717000000000001</v>
      </c>
      <c r="BH20">
        <v>1.911</v>
      </c>
      <c r="BI20">
        <v>25.25</v>
      </c>
      <c r="BJ20">
        <v>8.9060000000000006</v>
      </c>
      <c r="BK20">
        <v>48.097000000000001</v>
      </c>
      <c r="BL20">
        <v>23.925000000000001</v>
      </c>
      <c r="BM20">
        <v>45.036999999999999</v>
      </c>
      <c r="BN20">
        <v>49.743000000000002</v>
      </c>
      <c r="BO20">
        <v>22.655999999999999</v>
      </c>
      <c r="BP20">
        <v>10.382999999999999</v>
      </c>
      <c r="BQ20">
        <v>28.518000000000001</v>
      </c>
      <c r="BR20">
        <v>81.936999999999998</v>
      </c>
      <c r="BS20">
        <v>-0.30399999999999999</v>
      </c>
      <c r="BT20">
        <v>3.246</v>
      </c>
      <c r="BU20">
        <v>-1.2E-2</v>
      </c>
      <c r="BV20">
        <v>3.4870000000000001</v>
      </c>
      <c r="BW20">
        <v>4.2999999999999997E-2</v>
      </c>
      <c r="BX20">
        <v>2.915</v>
      </c>
      <c r="BY20">
        <v>-8.6999999999999994E-2</v>
      </c>
      <c r="BZ20">
        <v>4.1500000000000004</v>
      </c>
      <c r="CA20">
        <v>32.944000000000003</v>
      </c>
      <c r="CB20">
        <v>46.488999999999997</v>
      </c>
      <c r="CC20">
        <v>31.811</v>
      </c>
      <c r="CD20">
        <v>40.828000000000003</v>
      </c>
      <c r="CE20">
        <v>10.944000000000001</v>
      </c>
      <c r="CF20">
        <v>20.917000000000002</v>
      </c>
      <c r="CG20">
        <v>23.638000000000002</v>
      </c>
      <c r="CH20">
        <v>10.246</v>
      </c>
      <c r="CI20">
        <v>31.366</v>
      </c>
      <c r="CJ20">
        <v>12.916</v>
      </c>
      <c r="CK20">
        <v>10.382999999999999</v>
      </c>
      <c r="CL20">
        <v>29.266999999999999</v>
      </c>
      <c r="CM20">
        <v>59.616999999999997</v>
      </c>
      <c r="CN20">
        <v>10.789</v>
      </c>
      <c r="CO20">
        <v>266.37200000000001</v>
      </c>
      <c r="CP20">
        <v>127.794</v>
      </c>
      <c r="CQ20">
        <v>30.411000000000001</v>
      </c>
      <c r="CR20">
        <v>96.971999999999994</v>
      </c>
      <c r="CS20">
        <v>38.917000000000002</v>
      </c>
      <c r="CT20">
        <v>40.131999999999998</v>
      </c>
      <c r="CU20">
        <v>10.45</v>
      </c>
      <c r="CV20">
        <v>26.852</v>
      </c>
      <c r="CW20">
        <v>2.7890000000000001</v>
      </c>
      <c r="CX20">
        <v>19.494</v>
      </c>
      <c r="CY20">
        <v>19.561</v>
      </c>
      <c r="CZ20">
        <v>-6.7000000000000004E-2</v>
      </c>
      <c r="DA20">
        <v>10.539</v>
      </c>
      <c r="DB20">
        <v>91.617999999999995</v>
      </c>
      <c r="DC20">
        <v>6.7279999999999998</v>
      </c>
      <c r="DD20">
        <v>42.155999999999999</v>
      </c>
      <c r="DE20">
        <v>70.244</v>
      </c>
      <c r="DF20">
        <v>199.35300000000001</v>
      </c>
      <c r="DG20">
        <v>1658.117</v>
      </c>
      <c r="DH20">
        <v>1505.1220000000001</v>
      </c>
      <c r="DI20">
        <v>15.597</v>
      </c>
      <c r="DJ20">
        <v>207.34399999999999</v>
      </c>
      <c r="DK20">
        <v>145.05000000000001</v>
      </c>
      <c r="DL20">
        <v>352.39400000000001</v>
      </c>
      <c r="DM20">
        <v>72.646000000000001</v>
      </c>
      <c r="DN20">
        <v>66.043999999999997</v>
      </c>
      <c r="DO20">
        <v>82.082999999999998</v>
      </c>
      <c r="DP20">
        <v>5.9109999999999996</v>
      </c>
      <c r="DQ20">
        <v>51.393999999999998</v>
      </c>
      <c r="DR20">
        <v>37.822000000000003</v>
      </c>
      <c r="DS20">
        <v>74.510000000000005</v>
      </c>
      <c r="DT20">
        <v>5792.1890000000003</v>
      </c>
      <c r="DU20">
        <v>16.437000000000001</v>
      </c>
      <c r="DV20">
        <v>56.472000000000001</v>
      </c>
      <c r="DW20">
        <v>6.24</v>
      </c>
      <c r="DX20">
        <v>62.667000000000002</v>
      </c>
      <c r="DY20">
        <v>5.6230000000000002</v>
      </c>
      <c r="DZ20">
        <v>1.589</v>
      </c>
      <c r="EA20">
        <v>1.1220000000000001</v>
      </c>
      <c r="EB20">
        <v>129.089</v>
      </c>
      <c r="EC20">
        <v>215.339</v>
      </c>
      <c r="ED20">
        <v>344.428</v>
      </c>
      <c r="EE20">
        <v>37.478999999999999</v>
      </c>
      <c r="EF20">
        <v>62.960999999999999</v>
      </c>
      <c r="EG20">
        <v>85.233000000000004</v>
      </c>
      <c r="EH20">
        <v>14.233000000000001</v>
      </c>
      <c r="EI20">
        <v>20.928000000000001</v>
      </c>
      <c r="EJ20">
        <v>64.305999999999997</v>
      </c>
      <c r="EK20">
        <v>79.117000000000004</v>
      </c>
      <c r="EL20">
        <v>54.567</v>
      </c>
      <c r="EM20">
        <v>9.5609999999999999</v>
      </c>
      <c r="EN20">
        <v>21.111000000000001</v>
      </c>
      <c r="EO20">
        <v>115.81699999999999</v>
      </c>
      <c r="EP20">
        <v>11.983000000000001</v>
      </c>
      <c r="EQ20">
        <v>25.021999999999998</v>
      </c>
      <c r="ER20">
        <v>37.006</v>
      </c>
      <c r="ES20">
        <v>40.960999999999999</v>
      </c>
      <c r="ET20">
        <v>74.948999999999998</v>
      </c>
      <c r="EU20">
        <v>89.683000000000007</v>
      </c>
      <c r="EV20">
        <v>9.9779999999999998</v>
      </c>
      <c r="EW20">
        <v>12.65</v>
      </c>
      <c r="EX20">
        <v>24.614000000000001</v>
      </c>
      <c r="EY20">
        <v>15</v>
      </c>
      <c r="EZ20">
        <v>8.2720000000000002</v>
      </c>
      <c r="FA20">
        <v>12.489000000000001</v>
      </c>
      <c r="FB20">
        <v>10.766999999999999</v>
      </c>
      <c r="FC20">
        <v>1.8939999999999999</v>
      </c>
      <c r="FD20">
        <v>25.638999999999999</v>
      </c>
      <c r="FE20">
        <v>9.1780000000000008</v>
      </c>
      <c r="FF20">
        <v>48.710999999999999</v>
      </c>
      <c r="FG20">
        <v>24.3</v>
      </c>
      <c r="FH20">
        <v>45.249000000000002</v>
      </c>
      <c r="FI20">
        <v>49.886000000000003</v>
      </c>
      <c r="FJ20">
        <v>23.044</v>
      </c>
      <c r="FK20">
        <v>83.391999999999996</v>
      </c>
      <c r="FL20">
        <v>0.375</v>
      </c>
      <c r="FM20">
        <v>3.254</v>
      </c>
      <c r="FN20">
        <v>1.4999999999999999E-2</v>
      </c>
      <c r="FO20">
        <v>3.5</v>
      </c>
      <c r="FP20">
        <v>6.3E-2</v>
      </c>
      <c r="FQ20">
        <v>2.9140000000000001</v>
      </c>
      <c r="FR20">
        <v>-5.1999999999999998E-2</v>
      </c>
      <c r="FS20">
        <v>4.2169999999999996</v>
      </c>
      <c r="FT20">
        <v>34.017000000000003</v>
      </c>
      <c r="FU20">
        <v>47.466999999999999</v>
      </c>
      <c r="FV20">
        <v>32.110999999999997</v>
      </c>
      <c r="FW20">
        <v>42</v>
      </c>
      <c r="FX20">
        <v>11.589</v>
      </c>
      <c r="FY20">
        <v>21.236999999999998</v>
      </c>
      <c r="FZ20">
        <v>23.902000000000001</v>
      </c>
      <c r="GA20">
        <v>10.255000000000001</v>
      </c>
      <c r="GB20">
        <v>31.655000000000001</v>
      </c>
      <c r="GC20">
        <v>13.037000000000001</v>
      </c>
      <c r="GD20">
        <v>59.917000000000002</v>
      </c>
      <c r="GE20">
        <v>10.827999999999999</v>
      </c>
      <c r="GF20">
        <v>266.161</v>
      </c>
      <c r="GG20">
        <v>126.533</v>
      </c>
      <c r="GH20">
        <v>30.25</v>
      </c>
      <c r="GI20">
        <v>39.338999999999999</v>
      </c>
      <c r="GJ20">
        <v>40.567</v>
      </c>
      <c r="GK20">
        <v>10.510999999999999</v>
      </c>
      <c r="GL20">
        <v>26.719000000000001</v>
      </c>
      <c r="GM20">
        <v>2.85</v>
      </c>
      <c r="GN20">
        <v>10.489000000000001</v>
      </c>
      <c r="GO20">
        <v>91.471999999999994</v>
      </c>
      <c r="GP20">
        <v>6.7610000000000001</v>
      </c>
      <c r="GQ20">
        <v>42.082999999999998</v>
      </c>
      <c r="GR20">
        <v>70.421999999999997</v>
      </c>
      <c r="GS20">
        <v>-2.3069999999999999</v>
      </c>
      <c r="GT20">
        <v>-16.506</v>
      </c>
      <c r="GU20">
        <v>-13.494</v>
      </c>
      <c r="GV20">
        <v>-1.1930000000000001</v>
      </c>
      <c r="GW20">
        <v>-1.506</v>
      </c>
      <c r="GX20">
        <v>-0.59399999999999997</v>
      </c>
      <c r="GY20">
        <v>-2.1</v>
      </c>
      <c r="GZ20">
        <v>-0.63300000000000001</v>
      </c>
      <c r="HA20">
        <v>-35.799999999999997</v>
      </c>
      <c r="HB20">
        <v>0.22800000000000001</v>
      </c>
      <c r="HC20">
        <v>0.111</v>
      </c>
      <c r="HD20">
        <v>-0.187</v>
      </c>
      <c r="HE20">
        <v>-0.255</v>
      </c>
      <c r="HF20">
        <v>-0.32800000000000001</v>
      </c>
      <c r="HG20">
        <v>-1.8280000000000001</v>
      </c>
      <c r="HH20">
        <v>-2.1560000000000001</v>
      </c>
      <c r="HI20">
        <v>-0.14399999999999999</v>
      </c>
      <c r="HJ20">
        <v>3.9E-2</v>
      </c>
      <c r="HK20">
        <v>-0.183</v>
      </c>
      <c r="HL20">
        <v>0.122</v>
      </c>
      <c r="HM20">
        <v>-8.3000000000000004E-2</v>
      </c>
      <c r="HN20">
        <v>-0.22800000000000001</v>
      </c>
      <c r="HO20">
        <v>-6.7000000000000004E-2</v>
      </c>
      <c r="HP20">
        <v>-7.1999999999999995E-2</v>
      </c>
      <c r="HQ20">
        <v>-8.3000000000000004E-2</v>
      </c>
      <c r="HR20">
        <v>-0.66100000000000003</v>
      </c>
      <c r="HS20">
        <v>-8.3000000000000004E-2</v>
      </c>
      <c r="HT20">
        <v>-5.6000000000000001E-2</v>
      </c>
      <c r="HU20">
        <v>-0.13900000000000001</v>
      </c>
      <c r="HV20">
        <v>6.0000000000000001E-3</v>
      </c>
      <c r="HW20">
        <v>-1.256</v>
      </c>
      <c r="HX20">
        <v>-0.217</v>
      </c>
      <c r="HY20">
        <v>-0.27800000000000002</v>
      </c>
      <c r="HZ20">
        <v>-8.8999999999999996E-2</v>
      </c>
      <c r="IA20">
        <v>-1.7000000000000001E-2</v>
      </c>
      <c r="IB20">
        <v>-0.34399999999999997</v>
      </c>
      <c r="IC20">
        <v>-0.05</v>
      </c>
      <c r="ID20">
        <v>-0.38900000000000001</v>
      </c>
      <c r="IE20">
        <v>-0.27200000000000002</v>
      </c>
      <c r="IF20">
        <v>-0.38900000000000001</v>
      </c>
      <c r="IG20">
        <v>-1.454</v>
      </c>
      <c r="IH20">
        <v>-0.67900000000000005</v>
      </c>
      <c r="II20">
        <v>-7.0000000000000001E-3</v>
      </c>
      <c r="IJ20">
        <v>-6.7000000000000004E-2</v>
      </c>
      <c r="IK20">
        <v>-1.0720000000000001</v>
      </c>
      <c r="IL20">
        <v>-0.97799999999999998</v>
      </c>
      <c r="IM20">
        <v>-0.3</v>
      </c>
      <c r="IN20">
        <v>-1.1719999999999999</v>
      </c>
      <c r="IO20">
        <v>-0.64400000000000002</v>
      </c>
      <c r="IP20">
        <v>-0.3</v>
      </c>
      <c r="IQ20">
        <v>-3.9E-2</v>
      </c>
      <c r="IR20">
        <v>0.21099999999999999</v>
      </c>
      <c r="IS20">
        <v>1.2609999999999999</v>
      </c>
      <c r="IT20">
        <v>0.161</v>
      </c>
      <c r="IU20">
        <v>-0.42199999999999999</v>
      </c>
      <c r="IV20">
        <v>-6.0999999999999999E-2</v>
      </c>
      <c r="IW20">
        <v>-6.0999999999999999E-2</v>
      </c>
      <c r="IX20">
        <v>-3.3000000000000002E-2</v>
      </c>
      <c r="IY20">
        <v>7.1999999999999995E-2</v>
      </c>
      <c r="IZ20">
        <v>-0.17799999999999999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2</vt:i4>
      </vt:variant>
    </vt:vector>
  </HeadingPairs>
  <TitlesOfParts>
    <vt:vector size="30" baseType="lpstr">
      <vt:lpstr>2025 Season All</vt:lpstr>
      <vt:lpstr>2025 Last 10 Summary</vt:lpstr>
      <vt:lpstr>2025 Summary</vt:lpstr>
      <vt:lpstr>2024 Summary</vt:lpstr>
      <vt:lpstr>2023 Summary</vt:lpstr>
      <vt:lpstr>2022 Summary</vt:lpstr>
      <vt:lpstr>2021 Summary</vt:lpstr>
      <vt:lpstr>Seasons Summary (2)</vt:lpstr>
      <vt:lpstr>Seasons Summary</vt:lpstr>
      <vt:lpstr>2025 Team Summary</vt:lpstr>
      <vt:lpstr>Seasons Team Summary</vt:lpstr>
      <vt:lpstr>2025 Ladders</vt:lpstr>
      <vt:lpstr>2025 Ladders (L10)</vt:lpstr>
      <vt:lpstr>2024 Ladders</vt:lpstr>
      <vt:lpstr>2023 Ladders</vt:lpstr>
      <vt:lpstr>2022 Ladders</vt:lpstr>
      <vt:lpstr>2021 Ladders</vt:lpstr>
      <vt:lpstr>Seasons Ladders (2)</vt:lpstr>
      <vt:lpstr>Seasons Ladders</vt:lpstr>
      <vt:lpstr>2025 Scatter Data</vt:lpstr>
      <vt:lpstr>Scatter Plot</vt:lpstr>
      <vt:lpstr>Ratings Season</vt:lpstr>
      <vt:lpstr>2025</vt:lpstr>
      <vt:lpstr>2024</vt:lpstr>
      <vt:lpstr>2023</vt:lpstr>
      <vt:lpstr>2022</vt:lpstr>
      <vt:lpstr>2021</vt:lpstr>
      <vt:lpstr>L10</vt:lpstr>
      <vt:lpstr>XMidpoint</vt:lpstr>
      <vt:lpstr>YMidpoint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Sports Football-SNRCoach</dc:creator>
  <cp:lastModifiedBy>Marcus Wagner</cp:lastModifiedBy>
  <dcterms:created xsi:type="dcterms:W3CDTF">2025-07-28T01:08:45Z</dcterms:created>
  <dcterms:modified xsi:type="dcterms:W3CDTF">2026-01-19T05:54:01Z</dcterms:modified>
</cp:coreProperties>
</file>