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6D8D15F6-9D52-704A-9B52-4DD8E117CB97}" xr6:coauthVersionLast="46" xr6:coauthVersionMax="46" xr10:uidLastSave="{00000000-0000-0000-0000-000000000000}"/>
  <bookViews>
    <workbookView xWindow="0" yWindow="460" windowWidth="28800" windowHeight="1608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2" i="9" l="1"/>
  <c r="H121" i="9" l="1"/>
  <c r="H176"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H6" i="6" s="1"/>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F27" i="6" l="1"/>
  <c r="F25" i="6"/>
  <c r="F23" i="6"/>
  <c r="F22" i="6"/>
  <c r="F21" i="6"/>
  <c r="O175" i="9"/>
  <c r="I27" i="6"/>
  <c r="I25" i="6"/>
  <c r="I23" i="6"/>
  <c r="I22" i="6"/>
  <c r="I21" i="6"/>
  <c r="R175" i="9"/>
  <c r="G5" i="6"/>
  <c r="H27" i="6"/>
  <c r="H25" i="6"/>
  <c r="H23" i="6"/>
  <c r="H22" i="6"/>
  <c r="H21" i="6"/>
  <c r="Q175" i="9"/>
  <c r="G27" i="6"/>
  <c r="G25" i="6"/>
  <c r="G23" i="6"/>
  <c r="G22" i="6"/>
  <c r="G21" i="6"/>
  <c r="P175" i="9"/>
  <c r="G15" i="6"/>
  <c r="G14" i="6"/>
  <c r="F15" i="6"/>
  <c r="I15" i="6"/>
  <c r="H15" i="6"/>
  <c r="F14" i="6"/>
  <c r="I14" i="6"/>
  <c r="H14" i="6"/>
  <c r="I11" i="6"/>
  <c r="H11" i="6"/>
  <c r="G11" i="6"/>
  <c r="F11" i="6"/>
  <c r="F6" i="6"/>
  <c r="G6" i="6"/>
  <c r="F8" i="6"/>
  <c r="I8" i="6"/>
  <c r="H8" i="6"/>
  <c r="G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D14" i="6" l="1"/>
  <c r="E14" i="6"/>
  <c r="J27" i="6"/>
  <c r="J15" i="6"/>
  <c r="C11" i="6"/>
  <c r="N124" i="9"/>
  <c r="P124" i="9"/>
  <c r="Q124" i="9"/>
  <c r="R124" i="9"/>
  <c r="O124" i="9"/>
  <c r="N132" i="9"/>
  <c r="P132" i="9"/>
  <c r="G17" i="6" s="1"/>
  <c r="Q132" i="9"/>
  <c r="H17" i="6" s="1"/>
  <c r="R132" i="9"/>
  <c r="I17" i="6" s="1"/>
  <c r="O132" i="9"/>
  <c r="F17" i="6" s="1"/>
  <c r="M143" i="9"/>
  <c r="P143" i="9"/>
  <c r="Q143" i="9"/>
  <c r="R143" i="9"/>
  <c r="O143" i="9"/>
  <c r="N147" i="9"/>
  <c r="P147" i="9"/>
  <c r="Q147" i="9"/>
  <c r="R147" i="9"/>
  <c r="O147" i="9"/>
  <c r="N171" i="9"/>
  <c r="P171" i="9"/>
  <c r="Q171" i="9"/>
  <c r="R171" i="9"/>
  <c r="O171" i="9"/>
  <c r="M176" i="9"/>
  <c r="P176" i="9"/>
  <c r="Q176" i="9"/>
  <c r="R176" i="9"/>
  <c r="O176" i="9"/>
  <c r="M180" i="9"/>
  <c r="P180" i="9"/>
  <c r="Q180" i="9"/>
  <c r="R180" i="9"/>
  <c r="O180" i="9"/>
  <c r="M184" i="9"/>
  <c r="P184" i="9"/>
  <c r="Q184" i="9"/>
  <c r="R184" i="9"/>
  <c r="O184" i="9"/>
  <c r="N227" i="9"/>
  <c r="P227" i="9"/>
  <c r="Q227" i="9"/>
  <c r="R227" i="9"/>
  <c r="O227" i="9"/>
  <c r="D11" i="6"/>
  <c r="N120" i="9"/>
  <c r="P120" i="9"/>
  <c r="Q120" i="9"/>
  <c r="R120" i="9"/>
  <c r="O120" i="9"/>
  <c r="P125" i="9"/>
  <c r="Q125" i="9"/>
  <c r="R125" i="9"/>
  <c r="O125" i="9"/>
  <c r="M144" i="9"/>
  <c r="P144" i="9"/>
  <c r="Q144" i="9"/>
  <c r="R144" i="9"/>
  <c r="O144" i="9"/>
  <c r="N151" i="9"/>
  <c r="P151" i="9"/>
  <c r="Q151" i="9"/>
  <c r="R151" i="9"/>
  <c r="O151" i="9"/>
  <c r="P164" i="9"/>
  <c r="Q164" i="9"/>
  <c r="R164" i="9"/>
  <c r="O164" i="9"/>
  <c r="P172" i="9"/>
  <c r="Q172" i="9"/>
  <c r="R172" i="9"/>
  <c r="O172" i="9"/>
  <c r="P177" i="9"/>
  <c r="Q177" i="9"/>
  <c r="R177" i="9"/>
  <c r="O177" i="9"/>
  <c r="P181" i="9"/>
  <c r="Q181" i="9"/>
  <c r="R181" i="9"/>
  <c r="O181" i="9"/>
  <c r="J21" i="6"/>
  <c r="J22" i="6"/>
  <c r="J23" i="6"/>
  <c r="J25" i="6"/>
  <c r="N121" i="9"/>
  <c r="P121" i="9"/>
  <c r="Q121" i="9"/>
  <c r="R121" i="9"/>
  <c r="O121" i="9"/>
  <c r="N126" i="9"/>
  <c r="P126" i="9"/>
  <c r="Q126" i="9"/>
  <c r="R126" i="9"/>
  <c r="O126" i="9"/>
  <c r="N145" i="9"/>
  <c r="P145" i="9"/>
  <c r="Q145" i="9"/>
  <c r="R145" i="9"/>
  <c r="O145" i="9"/>
  <c r="L151" i="9"/>
  <c r="N169" i="9"/>
  <c r="P169" i="9"/>
  <c r="Q169" i="9"/>
  <c r="R169" i="9"/>
  <c r="O169" i="9"/>
  <c r="M173" i="9"/>
  <c r="P173" i="9"/>
  <c r="Q173" i="9"/>
  <c r="R173" i="9"/>
  <c r="O173" i="9"/>
  <c r="M178" i="9"/>
  <c r="P178" i="9"/>
  <c r="Q178" i="9"/>
  <c r="R178" i="9"/>
  <c r="O178" i="9"/>
  <c r="M182" i="9"/>
  <c r="P182" i="9"/>
  <c r="Q182" i="9"/>
  <c r="R182" i="9"/>
  <c r="O182" i="9"/>
  <c r="N223" i="9"/>
  <c r="P223" i="9"/>
  <c r="Q223" i="9"/>
  <c r="R223" i="9"/>
  <c r="O223" i="9"/>
  <c r="L242" i="9"/>
  <c r="P242" i="9"/>
  <c r="Q242" i="9"/>
  <c r="R242" i="9"/>
  <c r="O242" i="9"/>
  <c r="N122" i="9"/>
  <c r="P122" i="9"/>
  <c r="Q122" i="9"/>
  <c r="R122" i="9"/>
  <c r="O122" i="9"/>
  <c r="M146" i="9"/>
  <c r="P146" i="9"/>
  <c r="Q146" i="9"/>
  <c r="R146" i="9"/>
  <c r="O146" i="9"/>
  <c r="N163" i="9"/>
  <c r="P163" i="9"/>
  <c r="Q163" i="9"/>
  <c r="R163" i="9"/>
  <c r="O163" i="9"/>
  <c r="P170" i="9"/>
  <c r="Q170" i="9"/>
  <c r="R170" i="9"/>
  <c r="O170" i="9"/>
  <c r="P174" i="9"/>
  <c r="Q174" i="9"/>
  <c r="R174" i="9"/>
  <c r="O174" i="9"/>
  <c r="P179" i="9"/>
  <c r="Q179" i="9"/>
  <c r="R179" i="9"/>
  <c r="O179" i="9"/>
  <c r="P183" i="9"/>
  <c r="Q183" i="9"/>
  <c r="R183" i="9"/>
  <c r="O183" i="9"/>
  <c r="N224" i="9"/>
  <c r="P224" i="9"/>
  <c r="Q224" i="9"/>
  <c r="R224" i="9"/>
  <c r="O224" i="9"/>
  <c r="M139" i="9"/>
  <c r="Q139" i="9"/>
  <c r="R139" i="9"/>
  <c r="O139" i="9"/>
  <c r="P139" i="9"/>
  <c r="N140" i="9"/>
  <c r="Q140" i="9"/>
  <c r="R140" i="9"/>
  <c r="O140" i="9"/>
  <c r="P140" i="9"/>
  <c r="M141" i="9"/>
  <c r="Q141" i="9"/>
  <c r="R141" i="9"/>
  <c r="O141" i="9"/>
  <c r="P141" i="9"/>
  <c r="N142" i="9"/>
  <c r="Q142" i="9"/>
  <c r="R142" i="9"/>
  <c r="O142" i="9"/>
  <c r="P142" i="9"/>
  <c r="N136" i="9"/>
  <c r="O136" i="9"/>
  <c r="Q136" i="9"/>
  <c r="P136" i="9"/>
  <c r="R136" i="9"/>
  <c r="E11" i="6"/>
  <c r="N93" i="9"/>
  <c r="R93" i="9"/>
  <c r="O93" i="9"/>
  <c r="P93" i="9"/>
  <c r="Q93" i="9"/>
  <c r="L239" i="9"/>
  <c r="Q239" i="9"/>
  <c r="R239" i="9"/>
  <c r="I26" i="6" s="1"/>
  <c r="P239" i="9"/>
  <c r="G26" i="6" s="1"/>
  <c r="O239" i="9"/>
  <c r="N88" i="9"/>
  <c r="R88" i="9"/>
  <c r="P88" i="9"/>
  <c r="O88" i="9"/>
  <c r="Q88" i="9"/>
  <c r="Q94" i="9"/>
  <c r="R94" i="9"/>
  <c r="O94" i="9"/>
  <c r="P94" i="9"/>
  <c r="Q90" i="9"/>
  <c r="M90" i="9"/>
  <c r="K90" i="9"/>
  <c r="P90" i="9"/>
  <c r="R90" i="9"/>
  <c r="N90" i="9"/>
  <c r="O90" i="9"/>
  <c r="L90" i="9"/>
  <c r="N77" i="9"/>
  <c r="P77" i="9"/>
  <c r="R77" i="9"/>
  <c r="O77" i="9"/>
  <c r="Q77" i="9"/>
  <c r="N86" i="9"/>
  <c r="P86" i="9"/>
  <c r="R86" i="9"/>
  <c r="O86" i="9"/>
  <c r="Q86" i="9"/>
  <c r="E6" i="6"/>
  <c r="F24" i="6"/>
  <c r="N76" i="9"/>
  <c r="O76" i="9"/>
  <c r="P76" i="9"/>
  <c r="Q76" i="9"/>
  <c r="R76" i="9"/>
  <c r="N75" i="9"/>
  <c r="O75" i="9"/>
  <c r="P75" i="9"/>
  <c r="Q75" i="9"/>
  <c r="R75" i="9"/>
  <c r="N74" i="9"/>
  <c r="O74" i="9"/>
  <c r="P74" i="9"/>
  <c r="Q74" i="9"/>
  <c r="R74" i="9"/>
  <c r="C7" i="6"/>
  <c r="N73" i="9"/>
  <c r="R73" i="9"/>
  <c r="O73" i="9"/>
  <c r="Q73" i="9"/>
  <c r="P73" i="9"/>
  <c r="E7" i="6"/>
  <c r="D7" i="6"/>
  <c r="D6" i="6"/>
  <c r="E5" i="6"/>
  <c r="N56" i="9"/>
  <c r="R56" i="9"/>
  <c r="O56" i="9"/>
  <c r="Q56" i="9"/>
  <c r="P56" i="9"/>
  <c r="D5" i="6"/>
  <c r="N57" i="9"/>
  <c r="R57" i="9"/>
  <c r="O57" i="9"/>
  <c r="P57" i="9"/>
  <c r="Q57" i="9"/>
  <c r="L57" i="9"/>
  <c r="M40" i="9"/>
  <c r="R40" i="9"/>
  <c r="O40" i="9"/>
  <c r="P40" i="9"/>
  <c r="Q40" i="9"/>
  <c r="N55" i="9"/>
  <c r="R55" i="9"/>
  <c r="O55" i="9"/>
  <c r="P55" i="9"/>
  <c r="Q55" i="9"/>
  <c r="N53" i="9"/>
  <c r="R53" i="9"/>
  <c r="O53" i="9"/>
  <c r="P53" i="9"/>
  <c r="Q53" i="9"/>
  <c r="D8" i="6"/>
  <c r="E8" i="6"/>
  <c r="C8" i="6"/>
  <c r="L54" i="9"/>
  <c r="R54" i="9"/>
  <c r="O54" i="9"/>
  <c r="P54" i="9"/>
  <c r="Q54" i="9"/>
  <c r="C5" i="6"/>
  <c r="L44" i="9"/>
  <c r="P44" i="9"/>
  <c r="O44" i="9"/>
  <c r="F9" i="6" s="1"/>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L182" i="9"/>
  <c r="K93" i="9"/>
  <c r="K171" i="9"/>
  <c r="L173" i="9"/>
  <c r="M171" i="9"/>
  <c r="H150" i="9"/>
  <c r="L150" i="9" s="1"/>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K142" i="9"/>
  <c r="L142" i="9"/>
  <c r="M142" i="9"/>
  <c r="M54" i="9"/>
  <c r="L56" i="9"/>
  <c r="K86" i="9"/>
  <c r="L86" i="9"/>
  <c r="L88" i="9"/>
  <c r="M88" i="9"/>
  <c r="K139" i="9"/>
  <c r="L139" i="9"/>
  <c r="K141" i="9"/>
  <c r="L141" i="9"/>
  <c r="K143" i="9"/>
  <c r="L143" i="9"/>
  <c r="K144" i="9"/>
  <c r="L144" i="9"/>
  <c r="K146" i="9"/>
  <c r="L146" i="9"/>
  <c r="K73" i="9"/>
  <c r="L73" i="9"/>
  <c r="L75" i="9"/>
  <c r="K75" i="9"/>
  <c r="L77" i="9"/>
  <c r="K77" i="9"/>
  <c r="L93" i="9"/>
  <c r="M93" i="9"/>
  <c r="K121" i="9"/>
  <c r="L121" i="9"/>
  <c r="L125" i="9"/>
  <c r="H149" i="9"/>
  <c r="M125" i="9"/>
  <c r="N139" i="9"/>
  <c r="N141" i="9"/>
  <c r="N143" i="9"/>
  <c r="N144" i="9"/>
  <c r="N146" i="9"/>
  <c r="K54"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64" i="9"/>
  <c r="C19" i="6" s="1"/>
  <c r="K170" i="9"/>
  <c r="K172" i="9"/>
  <c r="K174" i="9"/>
  <c r="K177" i="9"/>
  <c r="K179" i="9"/>
  <c r="K181" i="9"/>
  <c r="K183" i="9"/>
  <c r="C13" i="6" l="1"/>
  <c r="J8" i="6"/>
  <c r="I19" i="6"/>
  <c r="E26" i="6"/>
  <c r="C24" i="6"/>
  <c r="K150" i="9"/>
  <c r="E19" i="6"/>
  <c r="I24" i="6"/>
  <c r="H26" i="6"/>
  <c r="G9" i="6"/>
  <c r="H24" i="6"/>
  <c r="D26" i="6"/>
  <c r="D19" i="6"/>
  <c r="F26" i="6"/>
  <c r="G24" i="6"/>
  <c r="H19" i="6"/>
  <c r="F19" i="6"/>
  <c r="J17" i="6"/>
  <c r="J11" i="6"/>
  <c r="F20" i="6"/>
  <c r="H16" i="6"/>
  <c r="M148" i="9"/>
  <c r="P148" i="9"/>
  <c r="Q148" i="9"/>
  <c r="R148" i="9"/>
  <c r="O148" i="9"/>
  <c r="N148" i="9"/>
  <c r="E20" i="6"/>
  <c r="I9" i="6"/>
  <c r="I20" i="6"/>
  <c r="G16" i="6"/>
  <c r="P149" i="9"/>
  <c r="G18" i="6" s="1"/>
  <c r="Q149" i="9"/>
  <c r="H18" i="6" s="1"/>
  <c r="R149" i="9"/>
  <c r="O149" i="9"/>
  <c r="E24" i="6"/>
  <c r="C20" i="6"/>
  <c r="P150" i="9"/>
  <c r="Q150" i="9"/>
  <c r="R150" i="9"/>
  <c r="O150" i="9"/>
  <c r="F18" i="6" s="1"/>
  <c r="G12" i="6"/>
  <c r="F13" i="6"/>
  <c r="G19" i="6"/>
  <c r="H20" i="6"/>
  <c r="F16" i="6"/>
  <c r="C26" i="6"/>
  <c r="D20" i="6"/>
  <c r="D24" i="6"/>
  <c r="H10" i="6"/>
  <c r="G20" i="6"/>
  <c r="I16" i="6"/>
  <c r="C16" i="6"/>
  <c r="D16" i="6"/>
  <c r="D12" i="6"/>
  <c r="E16" i="6"/>
  <c r="I12" i="6"/>
  <c r="H13" i="6"/>
  <c r="E13" i="6"/>
  <c r="I13" i="6"/>
  <c r="G13" i="6"/>
  <c r="D13" i="6"/>
  <c r="F12" i="6"/>
  <c r="J6" i="6"/>
  <c r="C12" i="6"/>
  <c r="E12" i="6"/>
  <c r="H12" i="6"/>
  <c r="J7" i="6"/>
  <c r="J5" i="6"/>
  <c r="D10" i="6"/>
  <c r="D9" i="6"/>
  <c r="H9" i="6"/>
  <c r="F10" i="6"/>
  <c r="G10" i="6"/>
  <c r="C10" i="6"/>
  <c r="E10" i="6"/>
  <c r="I10" i="6"/>
  <c r="L148" i="9"/>
  <c r="M150" i="9"/>
  <c r="M149" i="9"/>
  <c r="N149" i="9"/>
  <c r="K149" i="9"/>
  <c r="C18" i="6" s="1"/>
  <c r="J18" i="6" s="1"/>
  <c r="L149" i="9"/>
  <c r="J26" i="6" l="1"/>
  <c r="I18" i="6"/>
  <c r="J19" i="6"/>
  <c r="E18" i="6"/>
  <c r="J24" i="6"/>
  <c r="D18" i="6"/>
  <c r="J20" i="6"/>
  <c r="J16" i="6"/>
  <c r="J13" i="6"/>
  <c r="J12" i="6"/>
  <c r="J9" i="6"/>
  <c r="J10" i="6"/>
  <c r="F22" i="7" l="1"/>
  <c r="B1" i="6" l="1"/>
  <c r="B1" i="8"/>
  <c r="R6" i="7"/>
</calcChain>
</file>

<file path=xl/sharedStrings.xml><?xml version="1.0" encoding="utf-8"?>
<sst xmlns="http://schemas.openxmlformats.org/spreadsheetml/2006/main" count="1801" uniqueCount="770">
  <si>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</si>
  <si>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</si>
  <si>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</si>
  <si>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</si>
  <si>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</si>
  <si>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</si>
  <si>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</si>
  <si>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</si>
  <si>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</si>
  <si>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</si>
  <si>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</si>
  <si>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</si>
  <si>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</si>
  <si>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</si>
  <si>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</si>
  <si>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</si>
  <si>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</si>
  <si>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</si>
  <si>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</si>
  <si>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</si>
  <si>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</si>
  <si>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</si>
  <si>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</si>
  <si>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</si>
  <si>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</si>
  <si>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</si>
  <si>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</si>
  <si>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</si>
  <si>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</si>
  <si>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</si>
  <si>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</si>
  <si>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</si>
  <si>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</si>
  <si>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</si>
  <si>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</si>
  <si>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</si>
  <si>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</si>
  <si>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</si>
  <si>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</si>
  <si>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</si>
  <si>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</si>
  <si>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</si>
  <si>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</si>
  <si>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</si>
  <si>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</si>
  <si>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</si>
  <si>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</si>
  <si>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</si>
  <si>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</si>
  <si>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</si>
  <si>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</si>
  <si>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</si>
  <si>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</si>
  <si>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</si>
  <si>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</si>
  <si>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</si>
  <si>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</si>
  <si>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</si>
  <si>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</si>
  <si>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</si>
  <si>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</si>
  <si>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</si>
  <si>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</si>
  <si>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</si>
  <si>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</si>
  <si>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</si>
  <si>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</si>
  <si>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</si>
  <si>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</si>
  <si>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</si>
  <si>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</si>
  <si>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</si>
  <si>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</si>
  <si>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</si>
  <si>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</si>
  <si>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</si>
  <si>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</si>
  <si>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</si>
  <si>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</si>
  <si>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</si>
  <si>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</si>
  <si>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</si>
  <si>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</si>
  <si>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</si>
  <si>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</si>
  <si>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</si>
  <si>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</si>
  <si>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</si>
  <si>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</si>
  <si>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</si>
  <si>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</si>
  <si>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</si>
  <si>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</si>
  <si>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</si>
  <si>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</si>
  <si>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</si>
  <si>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</si>
  <si>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</si>
  <si>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</si>
  <si>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</si>
  <si>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</si>
  <si>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</si>
  <si>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</si>
  <si>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</si>
  <si>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</si>
  <si>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</si>
  <si>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</si>
  <si>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</si>
  <si>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</si>
  <si>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</si>
  <si>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</si>
  <si>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</si>
  <si>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</si>
  <si>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</si>
  <si>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</si>
  <si>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</si>
  <si>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</si>
  <si>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</si>
  <si>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</si>
  <si>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</si>
  <si>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</si>
  <si>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</si>
  <si>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</si>
  <si>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</si>
  <si>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</si>
  <si>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</si>
  <si>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</si>
  <si>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</si>
  <si>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</si>
  <si>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</si>
  <si>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</si>
  <si>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</si>
  <si>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</si>
  <si>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</si>
  <si>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</si>
  <si>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</si>
  <si>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</si>
  <si>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</si>
  <si>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</si>
  <si>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</si>
  <si>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</si>
  <si>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</si>
  <si>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</si>
  <si>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</si>
  <si>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</si>
  <si>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</si>
  <si>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</si>
  <si>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</si>
  <si>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</si>
  <si>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</si>
  <si>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</si>
  <si>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</si>
  <si>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</si>
  <si>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</si>
  <si>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</si>
  <si>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</si>
  <si>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</si>
  <si>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</si>
  <si>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</si>
  <si>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</si>
  <si>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</si>
  <si>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</si>
  <si>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</si>
  <si>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</si>
  <si>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</si>
  <si>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</si>
  <si>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</si>
  <si>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</si>
  <si>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</si>
  <si>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</si>
  <si>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</si>
  <si>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</si>
  <si>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</si>
  <si>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</si>
  <si>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</si>
  <si>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</si>
  <si>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</si>
  <si>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</si>
  <si>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</si>
  <si>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</si>
  <si>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</si>
  <si>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</si>
  <si>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</si>
  <si>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</si>
  <si>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</si>
  <si>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</si>
  <si>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</si>
  <si>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</si>
  <si>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</si>
  <si>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</si>
  <si>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</si>
  <si>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</si>
  <si>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</si>
  <si>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</si>
  <si>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</si>
  <si>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</si>
  <si>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</si>
  <si>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</si>
  <si>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</si>
  <si>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</si>
  <si>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</si>
  <si>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</si>
  <si>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</si>
  <si>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</si>
  <si>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</si>
  <si>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</si>
  <si>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</si>
  <si>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</si>
  <si>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</si>
  <si>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</si>
  <si>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</si>
  <si>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</si>
  <si>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</si>
  <si>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</si>
  <si>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</si>
  <si>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</si>
  <si>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</si>
  <si>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</si>
  <si>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</si>
  <si>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</si>
  <si>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</si>
  <si>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</si>
  <si>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</si>
  <si>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</si>
  <si>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</si>
  <si>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</si>
  <si>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</si>
  <si>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</si>
  <si>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</si>
  <si>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</si>
  <si>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</si>
  <si>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</si>
  <si>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</si>
  <si>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</si>
  <si>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</si>
  <si>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</si>
  <si>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</si>
  <si>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</si>
  <si>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</si>
  <si>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</si>
  <si>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</si>
  <si>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</si>
  <si>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</si>
  <si>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</si>
  <si>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</si>
  <si>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</si>
  <si>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</si>
  <si>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</si>
  <si>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</si>
  <si>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</si>
  <si>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</si>
  <si>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</si>
  <si>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</si>
  <si>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</si>
  <si>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</si>
  <si>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</si>
  <si>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</si>
  <si>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</si>
  <si>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</si>
  <si>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</si>
  <si>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</si>
  <si>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</si>
  <si>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</si>
  <si>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</si>
  <si>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</si>
  <si>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</si>
  <si>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</si>
  <si>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</si>
  <si>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</si>
  <si>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</si>
  <si>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</si>
  <si>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</si>
  <si>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</si>
  <si>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</si>
  <si>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</si>
  <si>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</si>
  <si>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</si>
  <si>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</si>
  <si>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</si>
  <si>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</si>
  <si>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</si>
  <si>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</si>
  <si>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</si>
  <si>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</si>
  <si>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</si>
  <si>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</si>
  <si>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</si>
  <si>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</si>
  <si>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</si>
  <si>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</si>
  <si>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</si>
  <si>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</si>
  <si>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</si>
  <si>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</si>
  <si>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</si>
  <si>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</si>
  <si>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</si>
  <si>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</si>
  <si>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</si>
  <si>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</si>
  <si>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</si>
  <si>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</si>
  <si>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</si>
  <si>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</si>
  <si>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</si>
  <si>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</si>
  <si>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</si>
  <si>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</si>
  <si>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</si>
  <si>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</si>
  <si>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</si>
  <si>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</si>
  <si>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</si>
  <si>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</si>
  <si>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</si>
  <si>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</si>
  <si>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</si>
  <si>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</si>
  <si>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</si>
  <si>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</si>
  <si>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</si>
  <si>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</si>
  <si>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</si>
  <si>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</si>
  <si>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</si>
  <si>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</si>
  <si>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</si>
  <si>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</si>
  <si>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</si>
  <si>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</si>
  <si>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</si>
  <si>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</si>
  <si>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</si>
  <si>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</si>
  <si>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</si>
  <si>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</si>
  <si>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</si>
  <si>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</si>
  <si>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</si>
  <si>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</si>
  <si>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</si>
  <si>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</si>
  <si>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</si>
  <si>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</si>
  <si>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</si>
  <si>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</si>
  <si>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</si>
  <si>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</si>
  <si>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</si>
  <si>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</si>
  <si>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</si>
  <si>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</si>
  <si>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</si>
  <si>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</si>
  <si>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</si>
  <si>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</si>
  <si>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</si>
  <si>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</si>
  <si>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</si>
  <si>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</si>
  <si>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</si>
  <si>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</si>
  <si>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</si>
  <si>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</si>
  <si>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</si>
  <si>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</si>
  <si>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</si>
  <si>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</si>
  <si>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</si>
  <si>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</si>
  <si>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</si>
  <si>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</si>
  <si>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</si>
  <si>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</si>
  <si>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</si>
  <si>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</si>
  <si>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</si>
  <si>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</si>
  <si>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</si>
  <si>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</si>
  <si>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</si>
  <si>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</si>
  <si>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</si>
  <si>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</si>
  <si>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</si>
  <si>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</si>
  <si>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</si>
  <si>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</si>
  <si>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</si>
  <si>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</si>
  <si>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</si>
  <si>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</si>
  <si>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</si>
  <si>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</si>
  <si>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</si>
  <si>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</si>
  <si>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</si>
  <si>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</si>
  <si>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</si>
  <si>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</si>
  <si>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</si>
  <si>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</si>
  <si>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</si>
  <si>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</si>
  <si>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</si>
  <si>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</si>
  <si>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</si>
  <si>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</si>
  <si>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</si>
  <si>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</si>
  <si>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</si>
  <si>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</si>
  <si>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</si>
  <si>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</si>
  <si>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</si>
  <si>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</si>
  <si>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</si>
  <si>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</si>
  <si>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</si>
  <si>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</si>
  <si>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</si>
  <si>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</si>
  <si>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</si>
  <si>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</si>
  <si>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</si>
  <si>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</si>
  <si>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</si>
  <si>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</si>
  <si>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</si>
  <si>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</si>
  <si>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</si>
  <si>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</si>
  <si>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</si>
  <si>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</si>
  <si>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</si>
  <si>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</si>
  <si>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</si>
  <si>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</si>
  <si>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</si>
  <si>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</si>
  <si>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</si>
  <si>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</si>
  <si>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</si>
  <si>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</si>
  <si>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</si>
  <si>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</si>
  <si>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</si>
  <si>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</si>
  <si>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</si>
  <si>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</si>
  <si>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</si>
  <si>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</si>
  <si>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</si>
  <si>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</si>
  <si>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</si>
  <si>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</si>
  <si>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</si>
  <si>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</si>
  <si>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</si>
  <si>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</si>
  <si>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</si>
  <si>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</si>
  <si>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</si>
  <si>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</si>
  <si>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</si>
  <si>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</si>
  <si>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</si>
  <si>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</si>
  <si>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</si>
  <si>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</si>
  <si>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</si>
  <si>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</si>
  <si>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</si>
  <si>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</si>
  <si>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</si>
  <si>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</si>
  <si>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</si>
  <si>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</si>
  <si>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</si>
  <si>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</si>
  <si>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</si>
  <si>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</si>
  <si>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</si>
  <si>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</si>
  <si>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</si>
  <si>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</si>
  <si>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</si>
  <si>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</si>
  <si>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</si>
  <si>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</si>
  <si>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</si>
  <si>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</si>
  <si>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</si>
  <si>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</si>
  <si>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</si>
  <si>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</si>
  <si>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</si>
  <si>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</si>
  <si>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</si>
  <si>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</si>
  <si>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</si>
  <si>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</si>
  <si>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</si>
  <si>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</si>
  <si>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</si>
  <si>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</si>
  <si>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</si>
  <si>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</si>
  <si>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</si>
  <si>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</si>
  <si>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</si>
  <si>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</si>
  <si>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</si>
  <si>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</si>
  <si>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</si>
  <si>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</si>
  <si>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</si>
  <si>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</si>
  <si>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</si>
  <si>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</si>
  <si>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</si>
  <si>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</si>
  <si>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</si>
  <si>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</si>
  <si>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</si>
  <si>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</si>
  <si>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</si>
  <si>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</si>
  <si>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</si>
  <si>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</si>
  <si>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</si>
  <si>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</si>
  <si>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</si>
  <si>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</si>
  <si>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</si>
  <si>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</si>
  <si>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</si>
  <si>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</si>
  <si>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</si>
  <si>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</si>
  <si>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</si>
  <si>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</si>
  <si>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</si>
  <si>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</si>
  <si>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</si>
  <si>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</si>
  <si>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</si>
  <si>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</si>
  <si>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</si>
  <si>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</si>
  <si>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</si>
  <si>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</si>
  <si>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</si>
  <si>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</si>
  <si>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</si>
  <si>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</si>
  <si>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</si>
  <si>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</si>
  <si>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</si>
  <si>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</si>
  <si>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</si>
  <si>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</si>
  <si>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</si>
  <si>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</si>
  <si>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</si>
  <si>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</si>
  <si>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</si>
  <si>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</si>
  <si>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</si>
  <si>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</si>
  <si>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</si>
  <si>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</si>
  <si>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</si>
  <si>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</si>
  <si>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</si>
  <si>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</si>
  <si>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</si>
  <si>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</si>
  <si>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</si>
  <si>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</si>
  <si>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</si>
  <si>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</si>
  <si>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</si>
  <si>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</si>
  <si>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</si>
  <si>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</si>
  <si>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</si>
  <si>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</si>
  <si>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</si>
  <si>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</si>
  <si>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</si>
  <si>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</si>
  <si>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</si>
  <si>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</si>
  <si>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</si>
  <si>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</si>
  <si>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</si>
  <si>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</si>
  <si>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</si>
  <si>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</si>
  <si>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</si>
  <si>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</si>
  <si>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</si>
  <si>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</si>
  <si>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</si>
  <si>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</si>
  <si>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</si>
  <si>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</si>
  <si>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</si>
  <si>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</si>
  <si>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</si>
  <si>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</si>
  <si>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</si>
  <si>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</si>
  <si>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</si>
  <si>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</si>
  <si>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</si>
  <si>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</si>
  <si>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</si>
  <si>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</si>
  <si>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</si>
  <si>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</si>
  <si>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</si>
  <si>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</si>
  <si>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</si>
  <si>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</si>
  <si>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</si>
  <si>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</si>
  <si>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</si>
  <si>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</si>
  <si>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</si>
  <si>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</si>
  <si>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</si>
  <si>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Warehousing and storage</t>
  </si>
  <si>
    <t>5210</t>
  </si>
  <si>
    <t>All</t>
  </si>
  <si>
    <t>N/A</t>
  </si>
  <si>
    <t>Cargo handling</t>
  </si>
  <si>
    <t>Transport infrastructure and logistics</t>
  </si>
  <si>
    <t>Yes</t>
  </si>
  <si>
    <t>No</t>
  </si>
  <si>
    <t xml:space="preserve">Yes </t>
  </si>
  <si>
    <t xml:space="preserve">No </t>
  </si>
  <si>
    <t>Document from website</t>
  </si>
  <si>
    <t>Website</t>
  </si>
  <si>
    <t>ENERGY STAR Score for Warehouses in the United States: Technical Reference</t>
  </si>
  <si>
    <t xml:space="preserve">https://www.energystar.gov/sites/default/files/tools/Warehouse_August_2018_EN_508.pdf </t>
  </si>
  <si>
    <t>Energy Star Portfolio Manager</t>
  </si>
  <si>
    <t xml:space="preserve">Industrial &amp; Warehousing: How will e-commerce impact distribution warehousing? </t>
  </si>
  <si>
    <t>Journal article</t>
  </si>
  <si>
    <t>Urbanisms Next: The Nexus</t>
  </si>
  <si>
    <t xml:space="preserve">University of Oregon </t>
  </si>
  <si>
    <t>https://www.urbanismnext.org/potential-impacts/industrial-and-warehousing</t>
  </si>
  <si>
    <t>Book</t>
  </si>
  <si>
    <t>Reducing The Environmental Impact Of Warehousing</t>
  </si>
  <si>
    <t xml:space="preserve">Clive Marchant </t>
  </si>
  <si>
    <t>Chapter 8, pg 171</t>
  </si>
  <si>
    <t>https://studylib.net/doc/18581296/chapter-8-reducing-the-environmental-impact-of-warehousing</t>
  </si>
  <si>
    <t>https://journals.sagepub.com/doi/pdf/10.1177/1687814017748013</t>
  </si>
  <si>
    <t>An optimization model for the
operations of a pallet pool with both
radio-frequency identification–tagged
pallets and non-tagged pallets</t>
  </si>
  <si>
    <t>Advances in Mechanical Engineering</t>
  </si>
  <si>
    <t>Vol. 10(1) 1–13</t>
  </si>
  <si>
    <t>Jianwei Ren, Chunhua Chen, Hao Xu and Qingqing Zhao</t>
  </si>
  <si>
    <t>Logistics Warehousing in the Pharmaceutical Supply Chain</t>
  </si>
  <si>
    <t>https://www.supplychainbrief.com/pharmaceutical/warehousing/?open-article-id=14910286&amp;article-title=logistics-warehousing-in-the-pharmaceutical-supply-chain&amp;blog-domain=kanbanlogistics.com&amp;blog-title=kanban-logistics</t>
  </si>
  <si>
    <t xml:space="preserve">Supply Chain Brief </t>
  </si>
  <si>
    <t xml:space="preserve">Managing greenhouse gas emissions from warehousing and transshipment with environmental performance indicators </t>
  </si>
  <si>
    <t>The environmental impact of this Business Activity is due to heating, cooling, lighting and material handling of stock, and, as such does not rely on the production or consumption of physical goods. [16]</t>
  </si>
  <si>
    <t>Environmental impact of
warehousing: a scenario analysis for the United States.</t>
  </si>
  <si>
    <t>https://doi.org/10.1080/00207543.2016.1211342</t>
  </si>
  <si>
    <t>Ries, J. M., Grosse, E. H., &amp; Fichtinger, J.</t>
  </si>
  <si>
    <t>International Journal of Production Research</t>
  </si>
  <si>
    <t>55(21), 6485-6499</t>
  </si>
  <si>
    <t>Planning Matters: Institutional Perspectives on Warehousing Development and Mitigating Its Negative Impacts</t>
  </si>
  <si>
    <t>Quan Yuan</t>
  </si>
  <si>
    <t xml:space="preserve">Pages 525-543 </t>
  </si>
  <si>
    <t>https://doi.org/10.1080/01944363.2019.1645614</t>
  </si>
  <si>
    <t>Location of Warehouses and Environmental Justice</t>
  </si>
  <si>
    <t>https://doi.org/10.1177/0739456X18786392</t>
  </si>
  <si>
    <t xml:space="preserve">Warehousing activities generate substantial environmental externalities that affect surrounding neighborhoods e.g. noise pollution and traffic congestion. [21]  With the growth of this Business Activity, there are some concerns that spatial disparities are emerging in which lower-income, minority neighbourhoods experience more of these externalities. [19] </t>
  </si>
  <si>
    <t>https://safetyculture.com/topics/warehouse-safety/</t>
  </si>
  <si>
    <t>Warehouse Safety</t>
  </si>
  <si>
    <t xml:space="preserve">Safety Culture </t>
  </si>
  <si>
    <t>Modern Warehouse Safety Problems</t>
  </si>
  <si>
    <t>David Paoletta</t>
  </si>
  <si>
    <t>https://www.ehstoday.com/safety/article/21920504/modern-warehouse-safety-problems</t>
  </si>
  <si>
    <t xml:space="preserve">Industrial staffing report: trends in warehousing and distribution </t>
  </si>
  <si>
    <t>Timothy Landhuis</t>
  </si>
  <si>
    <t>https://www2.staffingindustry.com/eng/Editorial/Industrial-Staffing-Report/Dec.-15-2016/Trends-in-the-warehousing-and-distribution-industry</t>
  </si>
  <si>
    <t>The sector is dominated by jobs in lower occupational groups, including ‘Elementary trades and related occupations’, ‘Process, plant and machine operatives’ and ‘Transport and mobile machine drivers and operatives’. It is also characterised by low pay, which has been exacerbated as the sector shifts from an ‘industrial’ to a ‘service’ sector. [29]</t>
  </si>
  <si>
    <t xml:space="preserve">How has the UK Warehousing sector
been affected by the fissuring of the
worker-employer relationship in the last
10 years? </t>
  </si>
  <si>
    <t>Genna Kik, Aoife Ni Luanaigh, Helen Greevy, Naomi Morrice, Kyle Robertson</t>
  </si>
  <si>
    <t>Director of Labour Market Enforcement (DLME)</t>
  </si>
  <si>
    <t>https://assets.publishing.service.gov.uk/government/uploads/system/uploads/attachment_data/file/814589/Warehousing_Sector_Director_of_labour_market_enforcement_July_2019_IFF_research.pdf</t>
  </si>
  <si>
    <t>Shifting patterns: The future of the logistics industry</t>
  </si>
  <si>
    <t xml:space="preserve">PwC's future in sight series </t>
  </si>
  <si>
    <t>https://www.pwc.com/gx/en/transportation-logistics/pdf/the-future-of-the-logistics-industry.pdf</t>
  </si>
  <si>
    <t>Just-in-time delivery requirements places huge demands on this Business Activity and this in turn has implications for the number of workers required at different times of the year and for the intensity of work in the sector. Use of agencies and umbrella companies is common, and there are concerns that this may lead to increased likelihood of employment rights breaches. [28]
For example, an analysis of 2014 data from the Bureau of Labor Statistics [a US agency], shows that 18% of freight and stock movers, 18% of packers and packagers, and 11% of industrial truck (forklift) operators were employed by temporary staffing agencies.[27]</t>
  </si>
  <si>
    <t>The Future of Warehouse Work: Technological Change in the U.S. Logistics Industry</t>
  </si>
  <si>
    <t>Beth Gutelius and Nik Theodore</t>
  </si>
  <si>
    <t>https://laborcenter.berkeley.edu/future-of-warehouse-work/</t>
  </si>
  <si>
    <t>UC Berkley: Labor Center</t>
  </si>
  <si>
    <t>The art of air blast freezing: Design and efficiency considerations</t>
  </si>
  <si>
    <t>Patrick Dempsey and Pradeep Bansal</t>
  </si>
  <si>
    <t>Applied Thermal Engineering</t>
  </si>
  <si>
    <t>Volume 41, Pages 71-83</t>
  </si>
  <si>
    <t xml:space="preserve">Influence of freezing </t>
  </si>
  <si>
    <t>FAO</t>
  </si>
  <si>
    <t>http://www.fao.org/3/V3630E/V3630E03.htm</t>
  </si>
  <si>
    <t>https://doi.org/10.1016/j.applthermaleng.2011.12.013</t>
  </si>
  <si>
    <t>2012 Commercial Buildings Energy Consumption Survey: Water Consumption in Large Buildings Summary</t>
  </si>
  <si>
    <t>https://www.eia.gov/consumption/commercial/reports/2012/water/</t>
  </si>
  <si>
    <t>EIA</t>
  </si>
  <si>
    <t>https://doi.org/10.1016/j.trpro.2016.05.083</t>
  </si>
  <si>
    <t>Minimizing the Carbon Footprint of Material Handling Equipment:
comparison of electric and LPG forklifts</t>
  </si>
  <si>
    <t>Journal of Industrial Engineering and Management</t>
  </si>
  <si>
    <t>https://www.researchgate.net/publication/311766420_Minimizing_the_Carbon_Footprint_of_Material_Handling_Equipment_comparison_of_electric_and_LPG_forklifts</t>
  </si>
  <si>
    <t>Facilities identified in the refrigerated warehouse category had higher energy use intensity (EUI) values than nonrefrigerated warehouses on average. The energy use intensity value is equal to the total source energy use of the property divided by the gross floor area. Some non-refrigerated warehouses also included cold storage space, though the percent of floor area was typically lower than refrigerated warehouses. [5] 
For example, for pharmaceutical warehousing, different drugs can have vastly different requirements in terms of temperature, humidity, and lighting. Temperature- and climate-controlled (which involves managing humidity) storage means energy use is a material issue. [13] These factors need to be closely monitored and often require sophisticated sensors. 
Air blast freezing is a common freezing technique used throughout the world to freeze various food commodities from carcasses to packaged goods. The New Zealand Cold Storage industry identified blast freezing as the most energy intensive operation in the frozen food storage industry. [36] For example, the recommended storage temperature for fish after blast (or quick) freezing is -30°C. [37]</t>
  </si>
  <si>
    <t>This Business Activity does not typically include operations that are water instensive and typicallly uses water for personal consumption and basic sanitation purposes only. According to U.S. Energy information Administration (EIA), warehouse and storage buildings used only 3.4 gallons [approx. 15.5 liters] per square foot, making them the least water intensive of the large commercial  buildings. [6]</t>
  </si>
  <si>
    <t>This Business Activity mainly uses land to build warehouses and does not own or manage any natural resources.  In the U.S., the average warehouse size increased by an average of 143% across 2012-2017 as compared to a similar high-development period spanning from 2002-2007 due to the rise of e-commerce.. Amazon alone accounts for 21 million square meters of warehousing space worldwide across 894 existing or planned distribution centers. [7]
The average size of new warehousing in suburban and ex-urban areas also has also increased to facilitate larger product ranges and rapid demand response. [8]</t>
  </si>
  <si>
    <t>Heavy machinery, such as forklifts and large-scale conveyors are essential to the operation of warehouse and storage facilities. [24] Hazards from employee interactions with motorized equipment like autonomous forklifts and robots are increasing as automation replaces manual labor wherever efficiency gains are possible. [25]</t>
  </si>
  <si>
    <t xml:space="preserve">
</t>
  </si>
  <si>
    <t>This Business Activity typically involves reptitive manual labor. The most common cause of physical injuries in warehouse and storage facilities involves improper manual lifting and handling. Failure to follow proper procedures can cause musculoskeletal disorders, especially if done with awkward postures, repetitive motions, or overexertion [24]
The increasing pace of work in warehouses may introduce new health and safety hazards, as well as increased employee turnover due to overwork and burnout. Currently, warehouse workers experience work-related injuries at a rate nearly twice that of other private industry workers— higher than construction, coal mining, and most manufacturing industries. [34]</t>
  </si>
  <si>
    <t xml:space="preserve">
This Business Activity includes the operation of storage and warehouse facilities for all kind of goods. Major warehouse operations are classified into receiving, picking, storage and shipping. To facilitate this vital role in supply chains, warehousing and storage facilities are typically clustered near major transportation arteries and population centers.
This Businss Activity includes the operation of storage and warehouse facilities for all kind of goods (such as the operation of grain silos, general merchandise warehouses, refrigerated warehouses, storage tanks etc), the storage of goods in foreign trade zones and blast freezing. 
This Activity  does not, however, include the following: parking facilities for motor vehicles, operation of self storage facilities  or renting of vacant space.</t>
  </si>
  <si>
    <t>Companies offering warehousing and storage facilities  do not provide goods or services which would force the consumer to emit greenhouse gases.</t>
  </si>
  <si>
    <t xml:space="preserve">The facilities involved in this Business Activity store goods involved in  grain silos, general merchandise warehouses, refrigerated warehouses, storage tanks and various other services. Due to this role as an intermediary, they do not sell physical goods. </t>
  </si>
  <si>
    <t>Traditional warehousing and storage has asset-heavy balance sheets (infrastructure, heavy machinery etc). [35]
The business model for the operation of warehousing and storage facilities  does not rely on the ownership or management of financial assets except to support day-to-day operations.</t>
  </si>
  <si>
    <t>DRAYING AND PICKING: PRECARIOUS WORK
AND LABOR ACTION IN THE LOGISTICS SECTOR</t>
  </si>
  <si>
    <t xml:space="preserve">The sector is dominated by jobs in lower occupational groups, including ‘Elementary trades and related occupations’, ‘Process, plant and machine operatives’ and ‘Transport and mobile machine drivers and operatives’. It is also characterised by low pay, which has been exacerbated as the sector shifts from an ‘industrial’ to a ‘service’ sector. [29] </t>
  </si>
  <si>
    <t>https://logisticsinsights.agility.com/future-of-logistics/warehousing-on-the-edge-9-new-warehouse-technologies/</t>
  </si>
  <si>
    <t>https://scholarworks.bgsu.edu/cgi/viewcontent.cgi?article=1002&amp;context=management_pub</t>
  </si>
  <si>
    <t>The Latent Precariousness of Migrant Workers: a Study of Ukrainians Legally Employed in Poland</t>
  </si>
  <si>
    <t>Warehouse work is plagued by higher than average employee turnover, and job security is the most significant factor that predicts recruitment and retention rates of warehouse workers. As a consequence, this Business Activity is typically  very reliant on migrant workers for seasonal work. 
For example, in the United Kingdom,  according to the CBI (2018) 25% of staff working in warehouses in the UK (113 thousand people) are non-UK EU Nationals. [30]
Migrant workers often enter these jobs via agencies and constituting a precarious migrant workforce that is temporary, easily dispensable, and low cost. Relying on this precarious migrant workforce  is prevalent across North America [2], Europe [3] and the Asia Pacific [4].</t>
  </si>
  <si>
    <t xml:space="preserve">
</t>
  </si>
  <si>
    <t xml:space="preserve">https://www.bangkokpost.com/thailand/special-reports/1599214/the-invisible-workforce </t>
  </si>
  <si>
    <t>David Jaffee and David Bensman</t>
  </si>
  <si>
    <t>https://digitalcommons.unf.edu/cgi/viewcontent.cgi?article=1011&amp;context=facultyshowcase</t>
  </si>
  <si>
    <t xml:space="preserve"> Volume 19</t>
  </si>
  <si>
    <t>Working USA: The Journal of Labor &amp; Society</t>
  </si>
  <si>
    <t xml:space="preserve">Kamil Filipek &amp; Dominika Polkowska </t>
  </si>
  <si>
    <t>Journal of International Migration and Integration</t>
  </si>
  <si>
    <t>https://link.springer.com/article/10.1007/s12134-019-00708-6</t>
  </si>
  <si>
    <t>The invisible workforce</t>
  </si>
  <si>
    <t>Bangkok Post</t>
  </si>
  <si>
    <t>PENCHAN CHAROENSUTHIPAN AND WASSAYOS NGAMKHAM</t>
  </si>
  <si>
    <t xml:space="preserve"> Volume 21</t>
  </si>
  <si>
    <t>Flexibility lies at the heart of sector labour requirements in warehousing, particularly in light of increased periods of demand. As such, nonstandard working arrangements, are common in this Business Activity. In the Philippines, 48.9% of workers in the warehousing and  manufacturing industries were found to be hired by agencies, an important indication of precarious employment conditions. [10]
According to a study on precarious work in Europe, the imited reach and bargaining power of trade unions in this Business Activity means there are few opportunities for improving  pay and terms of employment. [12]</t>
  </si>
  <si>
    <t>Between Flexibility and Security THE RISE OF
NON-STANDARD EMPLOYMENT IN SELECTED ASEAN COUNTRIES</t>
  </si>
  <si>
    <t>ASEAN Services Employees Trade Unions Council (ASETUC)</t>
  </si>
  <si>
    <t xml:space="preserve">https://library.fes.de/pdf-files/bueros/singapur/10792.pdf </t>
  </si>
  <si>
    <t>REDUCING PRECARIOUS WORK IN
EUROPE THROUGH SOCIAL DIALOGUE:
THE CASE OF THE UK</t>
  </si>
  <si>
    <t>Damian Grimshaw, Mat Johnson, Arjan Keizer and Jill Rubery</t>
  </si>
  <si>
    <t xml:space="preserve">EUROPEAN COMMISSION
Employment, Social Affairs and Inclusion </t>
  </si>
  <si>
    <t xml:space="preserve">https://documents.manchester.ac.uk/display.aspx?DocID=48966 </t>
  </si>
  <si>
    <t>Warehousing on the Edge: 9 New Warehouse Technologies</t>
  </si>
  <si>
    <t>Utilisation of foreign trade zones in the global supply chain: an
exploratory study</t>
  </si>
  <si>
    <t xml:space="preserve">Hokey Min and Thomas E. Lambert </t>
  </si>
  <si>
    <t xml:space="preserve">Bowling Green State University </t>
  </si>
  <si>
    <t xml:space="preserve">This Business Activity primarily provides a service to its customers, whose provision is unlikely to cause direct harm </t>
  </si>
  <si>
    <t xml:space="preserve">Warehousing is in the midst of a tech-driven revolution as companies race to identify and adopt emerging technologies that cut costs, optimize operations and improve overall supply chain efficiency. In some of the largest economies and companies, warehouse drones and robots already have been employed.[32]
Research suggests that even though some technologies could alleviate the most arduous tasks of warehouse work (such as heavy lifting), this likely will be coupled with attempts to increase the workload and pace of work, with new methods of monitoring workers. Amazon, for example, introduced MissionRacer, a video game that pits workers against one another to assemble customer orders fastest. [33] 
Overall the risk is considered moderate. </t>
  </si>
  <si>
    <t xml:space="preserve">Based on a holistic perspective on energy and resource consumption at logistics facilities – primarily warehouses, the operational by-products are foil and cardboard – which can be recycled. [17] Pallets, too, are generally part of closed-loop systems, which are tracked by global suppliers like Brambles. </t>
  </si>
  <si>
    <t>Pallets are an important input for this Business Activity. They enable goods to be consolidated and stacked vertically, saving space and increasing the efficiency of operations. Pallets are typically the subject of complex pooling networks (ie closed-loop rental system) which span the entire globe. [9]</t>
  </si>
  <si>
    <t>https://www.kanbanlogistics.com/3pl-meet-hazmat-storage-requirements/</t>
  </si>
  <si>
    <t>Does Your 3PL Meet Hazmat Storage Requirements?</t>
  </si>
  <si>
    <t>Kanban Logistics</t>
  </si>
  <si>
    <t>Some businesses store hazardous materials. Regulations differ across geographies, but typically warehouse providers must go through a certification process to offer hazardous material storage (ofen referred to as hazmat storage). [40]</t>
  </si>
  <si>
    <t>This Business Activity covers a broad range of goods. Companies that warehouse and store grain, general merchandise goods  and commodities that benefit from storage at controlled temperature (e.g. beer, pharmaceutical goods) typically do not lead to emissions of any harmful substances.</t>
  </si>
  <si>
    <t xml:space="preserve">Warehousing activities can generate substantial environmental externalities that affect surrounding neighborhoods e.g. noise pollution and traffic congestion. [21] Such activities are likely to take place in built up areas in close proximity to customers, so overall the risk is considered moderate. </t>
  </si>
  <si>
    <t xml:space="preserve">
Given the premium on warehouse space, negotiating with governing bodies and local communities for rights to occur or develop land can be signficant. 
As a result, the following factors are likely to influence negotation with govering bodies: land use policies (land use permission, industrial zoning, and land parcel division schemes), job-related policies (job creation initiatives and job density requirements), financial incentives (tax rates and financial incentives), and environmental regulations (building design, land use buffering, and landscaping). [20] Overall the risk of impact is present, but not heightened for this business activity. </t>
  </si>
  <si>
    <t>This business activity does not have any
characteristics that would make it more susceptible to breaching the ‘spirit or the letter’ of tax 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</si>
</sst>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rgb="FF000000"/>
      <name val="Calibri"/>
      <family val="2"/>
      <scheme val="minor"/>
    </font>
    <font>
      <sz val="13"/>
      <color theme="4"/>
      <name val="Calibri"/>
      <family val="2"/>
      <scheme val="minor"/>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2">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14" fontId="0" fillId="15" borderId="5" xfId="0" applyNumberFormat="1" applyFont="1" applyFill="1" applyBorder="1" applyAlignment="1" applyProtection="1">
      <alignment horizontal="center" vertical="center"/>
      <protection locked="0"/>
    </xf>
    <xf numFmtId="0" fontId="42" fillId="15" borderId="12" xfId="0" applyFont="1" applyFill="1" applyBorder="1" applyAlignment="1" applyProtection="1">
      <alignment horizontal="left" vertical="center" wrapText="1"/>
      <protection locked="0"/>
    </xf>
    <xf numFmtId="0" fontId="42" fillId="15" borderId="14" xfId="0" applyFont="1" applyFill="1" applyBorder="1" applyAlignment="1" applyProtection="1">
      <alignment horizontal="left" vertical="center" wrapText="1"/>
      <protection locked="0"/>
    </xf>
    <xf numFmtId="0" fontId="42" fillId="15" borderId="25"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3" fillId="20" borderId="30"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2" fillId="15" borderId="36"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0" fillId="0" borderId="0" xfId="0" applyAlignment="1">
      <alignment wrapText="1"/>
    </xf>
    <xf numFmtId="0" fontId="31" fillId="0" borderId="0" xfId="1" applyAlignment="1" applyProtection="1">
      <alignment wrapText="1"/>
      <protection locked="0"/>
    </xf>
    <xf numFmtId="0" fontId="31" fillId="15" borderId="14" xfId="1" applyFill="1" applyBorder="1" applyAlignment="1" applyProtection="1">
      <alignment horizontal="left" vertical="center" wrapText="1"/>
      <protection locked="0"/>
    </xf>
    <xf numFmtId="0" fontId="31" fillId="15" borderId="14" xfId="1" quotePrefix="1" applyFill="1" applyBorder="1" applyAlignment="1" applyProtection="1">
      <alignment horizontal="left" vertical="center" wrapText="1"/>
      <protection locked="0"/>
    </xf>
    <xf numFmtId="0" fontId="31" fillId="0" borderId="0" xfId="1" applyFill="1" applyAlignment="1" applyProtection="1">
      <alignment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cholarworks.bgsu.edu/cgi/viewcontent.cgi?article=1002&amp;context=management_p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20" zoomScale="120" zoomScaleNormal="120" workbookViewId="0">
      <selection activeCell="A21" sqref="A21:B3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49" t="s">
        <v>447</v>
      </c>
      <c r="B4" s="249"/>
      <c r="D4" s="249" t="s">
        <v>385</v>
      </c>
      <c r="E4" s="250"/>
      <c r="F4" s="13"/>
      <c r="G4" s="13"/>
      <c r="H4" s="14"/>
    </row>
    <row r="5" spans="1:18" ht="31" customHeight="1" x14ac:dyDescent="0.2">
      <c r="A5" s="253" t="s">
        <v>452</v>
      </c>
      <c r="B5" s="254"/>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53" t="s">
        <v>454</v>
      </c>
      <c r="B9" s="254"/>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9" t="s">
        <v>446</v>
      </c>
      <c r="B20" s="260"/>
      <c r="D20" s="251" t="s">
        <v>445</v>
      </c>
      <c r="E20" s="252"/>
      <c r="F20" s="252"/>
      <c r="G20" s="252"/>
      <c r="H20" s="252"/>
      <c r="I20" s="252"/>
    </row>
    <row r="21" spans="1:9" ht="20" customHeight="1" x14ac:dyDescent="0.2">
      <c r="A21" s="257" t="s">
        <v>723</v>
      </c>
      <c r="B21" s="257"/>
      <c r="D21" s="15" t="s">
        <v>488</v>
      </c>
      <c r="E21" s="15" t="s">
        <v>489</v>
      </c>
      <c r="F21" s="42" t="s">
        <v>453</v>
      </c>
      <c r="G21" s="15" t="s">
        <v>491</v>
      </c>
      <c r="H21" s="15" t="s">
        <v>490</v>
      </c>
      <c r="I21" s="15" t="s">
        <v>492</v>
      </c>
    </row>
    <row r="22" spans="1:9" ht="20" customHeight="1" x14ac:dyDescent="0.2">
      <c r="A22" s="258"/>
      <c r="B22" s="258"/>
      <c r="D22" s="39" t="s">
        <v>634</v>
      </c>
      <c r="E22" s="40" t="s">
        <v>633</v>
      </c>
      <c r="F22" s="41" t="str">
        <f>HYPERLINK(CONCATENATE("https://siccode.com/search-isic/",$D22),"Description")</f>
        <v>Description</v>
      </c>
      <c r="G22" s="183" t="s">
        <v>635</v>
      </c>
      <c r="H22" s="17" t="s">
        <v>636</v>
      </c>
      <c r="I22" s="184" t="s">
        <v>636</v>
      </c>
    </row>
    <row r="23" spans="1:9" ht="20" customHeight="1" x14ac:dyDescent="0.2">
      <c r="A23" s="258"/>
      <c r="B23" s="258"/>
      <c r="D23" s="36"/>
      <c r="E23" s="37"/>
      <c r="F23" s="38"/>
      <c r="G23" s="185"/>
      <c r="H23" s="20"/>
      <c r="I23" s="186"/>
    </row>
    <row r="24" spans="1:9" ht="20" customHeight="1" x14ac:dyDescent="0.2">
      <c r="A24" s="258"/>
      <c r="B24" s="258"/>
      <c r="D24" s="39"/>
      <c r="E24" s="40"/>
      <c r="F24" s="41"/>
      <c r="G24" s="183"/>
      <c r="H24" s="17"/>
      <c r="I24" s="184"/>
    </row>
    <row r="25" spans="1:9" ht="20" customHeight="1" x14ac:dyDescent="0.2">
      <c r="A25" s="258"/>
      <c r="B25" s="258"/>
      <c r="D25" s="36"/>
      <c r="E25" s="37"/>
      <c r="F25" s="38"/>
      <c r="G25" s="185"/>
      <c r="H25" s="20"/>
      <c r="I25" s="186"/>
    </row>
    <row r="26" spans="1:9" ht="20" customHeight="1" x14ac:dyDescent="0.2">
      <c r="A26" s="258"/>
      <c r="B26" s="258"/>
      <c r="D26" s="39"/>
      <c r="E26" s="40"/>
      <c r="F26" s="41"/>
      <c r="G26" s="183"/>
      <c r="H26" s="17"/>
      <c r="I26" s="184"/>
    </row>
    <row r="27" spans="1:9" ht="20" customHeight="1" x14ac:dyDescent="0.2">
      <c r="A27" s="258"/>
      <c r="B27" s="258"/>
      <c r="D27" s="36"/>
      <c r="E27" s="37"/>
      <c r="F27" s="38"/>
      <c r="G27" s="185"/>
      <c r="H27" s="20"/>
      <c r="I27" s="186"/>
    </row>
    <row r="28" spans="1:9" ht="20" customHeight="1" x14ac:dyDescent="0.2">
      <c r="A28" s="258"/>
      <c r="B28" s="258"/>
      <c r="D28" s="39"/>
      <c r="E28" s="40"/>
      <c r="F28" s="41"/>
      <c r="G28" s="183"/>
      <c r="H28" s="17"/>
      <c r="I28" s="184"/>
    </row>
    <row r="29" spans="1:9" ht="20" customHeight="1" x14ac:dyDescent="0.2">
      <c r="A29" s="258"/>
      <c r="B29" s="258"/>
      <c r="D29" s="36"/>
      <c r="E29" s="37"/>
      <c r="F29" s="38"/>
      <c r="G29" s="185"/>
      <c r="H29" s="20"/>
      <c r="I29" s="186"/>
    </row>
    <row r="30" spans="1:9" ht="20" customHeight="1" x14ac:dyDescent="0.2">
      <c r="A30" s="258"/>
      <c r="B30" s="258"/>
      <c r="D30" s="39"/>
      <c r="E30" s="40"/>
      <c r="F30" s="41"/>
      <c r="G30" s="183"/>
      <c r="H30" s="17"/>
      <c r="I30" s="184"/>
    </row>
    <row r="31" spans="1:9" ht="20" customHeight="1" x14ac:dyDescent="0.2">
      <c r="A31" s="258"/>
      <c r="B31" s="258"/>
      <c r="D31" s="36"/>
      <c r="E31" s="37"/>
      <c r="F31" s="38"/>
      <c r="G31" s="185"/>
      <c r="H31" s="20"/>
      <c r="I31" s="186"/>
    </row>
    <row r="32" spans="1:9" ht="20" customHeight="1" x14ac:dyDescent="0.2">
      <c r="A32" s="258"/>
      <c r="B32" s="258"/>
      <c r="D32" s="39"/>
      <c r="E32" s="40"/>
      <c r="F32" s="41"/>
      <c r="G32" s="183"/>
      <c r="H32" s="17"/>
      <c r="I32" s="184"/>
    </row>
    <row r="33" spans="1:9" ht="20" customHeight="1" x14ac:dyDescent="0.2">
      <c r="A33" s="258"/>
      <c r="B33" s="258"/>
      <c r="D33" s="36"/>
      <c r="E33" s="37"/>
      <c r="F33" s="38"/>
      <c r="G33" s="185"/>
      <c r="H33" s="20"/>
      <c r="I33" s="186"/>
    </row>
    <row r="34" spans="1:9" ht="20" customHeight="1" x14ac:dyDescent="0.2">
      <c r="A34" s="258"/>
      <c r="B34" s="258"/>
      <c r="D34" s="39"/>
      <c r="E34" s="40"/>
      <c r="F34" s="41"/>
      <c r="G34" s="183"/>
      <c r="H34" s="17"/>
      <c r="I34" s="184"/>
    </row>
    <row r="35" spans="1:9" ht="20" customHeight="1" x14ac:dyDescent="0.2">
      <c r="A35" s="258"/>
      <c r="B35" s="258"/>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55" t="s">
        <v>483</v>
      </c>
      <c r="B37" s="256"/>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637</v>
      </c>
      <c r="B39" s="172" t="s">
        <v>638</v>
      </c>
      <c r="D39" s="36"/>
      <c r="E39" s="37"/>
      <c r="F39" s="38"/>
      <c r="G39" s="185"/>
      <c r="H39" s="20"/>
      <c r="I39" s="186"/>
    </row>
    <row r="40" spans="1:9" x14ac:dyDescent="0.2">
      <c r="A40" s="173"/>
      <c r="B40" s="173"/>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V253"/>
  <sheetViews>
    <sheetView tabSelected="1" zoomScale="90" zoomScaleNormal="90" workbookViewId="0">
      <pane xSplit="2" ySplit="4" topLeftCell="C245" activePane="bottomRight" state="frozenSplit"/>
      <selection activeCell="I1" sqref="I1:O1048576"/>
      <selection pane="topRight" activeCell="I1" sqref="I1:O1048576"/>
      <selection pane="bottomLeft" activeCell="I1" sqref="I1:O1048576"/>
      <selection pane="bottomRight" activeCell="I240" sqref="I240"/>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20" ht="53" customHeight="1" x14ac:dyDescent="0.2">
      <c r="A1" s="44" t="s">
        <v>632</v>
      </c>
      <c r="B1" s="45" t="str">
        <f>IF(Introduction!B1&lt;&gt;"",Introduction!B1,"")</f>
        <v>Warehousing and storage</v>
      </c>
      <c r="E1" s="47"/>
      <c r="F1" s="48"/>
    </row>
    <row r="2" spans="1:20" ht="18" thickBot="1" x14ac:dyDescent="0.25">
      <c r="E2" s="47"/>
      <c r="F2" s="47"/>
    </row>
    <row r="3" spans="1:20" s="93" customFormat="1" ht="27" thickTop="1" x14ac:dyDescent="0.2">
      <c r="A3" s="261" t="s">
        <v>442</v>
      </c>
      <c r="B3" s="261"/>
      <c r="C3" s="261"/>
      <c r="D3" s="261"/>
      <c r="E3" s="261"/>
      <c r="F3" s="261"/>
      <c r="G3" s="144"/>
      <c r="H3" s="262" t="s">
        <v>443</v>
      </c>
      <c r="I3" s="263"/>
      <c r="J3" s="263"/>
      <c r="K3" s="263"/>
      <c r="L3" s="263"/>
      <c r="M3" s="263"/>
      <c r="N3" s="263"/>
      <c r="O3" s="263"/>
      <c r="P3" s="263"/>
      <c r="Q3" s="263"/>
      <c r="R3" s="263"/>
      <c r="S3" s="264"/>
    </row>
    <row r="4" spans="1:20"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20" s="93" customFormat="1" ht="55" thickTop="1" x14ac:dyDescent="0.2">
      <c r="A5" s="265" t="s">
        <v>0</v>
      </c>
      <c r="B5" s="265" t="s">
        <v>40</v>
      </c>
      <c r="C5" s="49" t="s">
        <v>178</v>
      </c>
      <c r="D5" s="49" t="s">
        <v>65</v>
      </c>
      <c r="E5" s="50" t="s">
        <v>177</v>
      </c>
      <c r="F5" s="51" t="s">
        <v>90</v>
      </c>
      <c r="G5" s="96"/>
      <c r="H5" s="134" t="s">
        <v>640</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236"/>
    </row>
    <row r="6" spans="1:20" s="93" customFormat="1" ht="36" x14ac:dyDescent="0.2">
      <c r="A6" s="265"/>
      <c r="B6" s="265"/>
      <c r="C6" s="52" t="s">
        <v>179</v>
      </c>
      <c r="D6" s="52" t="s">
        <v>65</v>
      </c>
      <c r="E6" s="53" t="s">
        <v>184</v>
      </c>
      <c r="F6" s="54" t="s">
        <v>91</v>
      </c>
      <c r="G6" s="96"/>
      <c r="H6" s="131" t="s">
        <v>640</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20" s="93" customFormat="1" ht="54" x14ac:dyDescent="0.2">
      <c r="A7" s="265"/>
      <c r="B7" s="265"/>
      <c r="C7" s="52" t="s">
        <v>180</v>
      </c>
      <c r="D7" s="52" t="s">
        <v>65</v>
      </c>
      <c r="E7" s="53" t="s">
        <v>185</v>
      </c>
      <c r="F7" s="54" t="s">
        <v>517</v>
      </c>
      <c r="G7" s="96"/>
      <c r="H7" s="131" t="s">
        <v>640</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c r="T7" s="244"/>
    </row>
    <row r="8" spans="1:20" s="93" customFormat="1" ht="36" x14ac:dyDescent="0.2">
      <c r="A8" s="265"/>
      <c r="B8" s="265"/>
      <c r="C8" s="52" t="s">
        <v>181</v>
      </c>
      <c r="D8" s="52" t="s">
        <v>65</v>
      </c>
      <c r="E8" s="53" t="s">
        <v>186</v>
      </c>
      <c r="F8" s="54" t="s">
        <v>92</v>
      </c>
      <c r="G8" s="96"/>
      <c r="H8" s="131" t="s">
        <v>640</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20" s="93" customFormat="1" ht="54" x14ac:dyDescent="0.2">
      <c r="A9" s="265"/>
      <c r="B9" s="265"/>
      <c r="C9" s="52" t="s">
        <v>182</v>
      </c>
      <c r="D9" s="52" t="s">
        <v>65</v>
      </c>
      <c r="E9" s="55" t="s">
        <v>612</v>
      </c>
      <c r="F9" s="56" t="s">
        <v>518</v>
      </c>
      <c r="G9" s="96"/>
      <c r="H9" s="131" t="s">
        <v>640</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237"/>
    </row>
    <row r="10" spans="1:20" s="93" customFormat="1" ht="394" x14ac:dyDescent="0.2">
      <c r="A10" s="265"/>
      <c r="B10" s="265"/>
      <c r="C10" s="52" t="s">
        <v>183</v>
      </c>
      <c r="D10" s="52" t="s">
        <v>65</v>
      </c>
      <c r="E10" s="55" t="s">
        <v>187</v>
      </c>
      <c r="F10" s="56" t="s">
        <v>93</v>
      </c>
      <c r="G10" s="96"/>
      <c r="H10" s="133" t="s">
        <v>639</v>
      </c>
      <c r="I10" s="9" t="s">
        <v>717</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237"/>
    </row>
    <row r="11" spans="1:20" s="93" customFormat="1" ht="36" x14ac:dyDescent="0.2">
      <c r="A11" s="265"/>
      <c r="B11" s="265"/>
      <c r="C11" s="52" t="s">
        <v>535</v>
      </c>
      <c r="D11" s="52" t="s">
        <v>65</v>
      </c>
      <c r="E11" s="55" t="s">
        <v>537</v>
      </c>
      <c r="F11" s="56"/>
      <c r="G11" s="96"/>
      <c r="H11" s="133" t="s">
        <v>640</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20" s="93" customFormat="1" ht="36" x14ac:dyDescent="0.2">
      <c r="A12" s="265"/>
      <c r="B12" s="265"/>
      <c r="C12" s="52" t="s">
        <v>536</v>
      </c>
      <c r="D12" s="52" t="s">
        <v>66</v>
      </c>
      <c r="E12" s="55" t="s">
        <v>538</v>
      </c>
      <c r="F12" s="56"/>
      <c r="G12" s="96"/>
      <c r="H12" s="133" t="s">
        <v>640</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20" s="93" customFormat="1" ht="21" thickBot="1" x14ac:dyDescent="0.25">
      <c r="A13" s="265"/>
      <c r="B13" s="265"/>
      <c r="C13" s="52" t="s">
        <v>456</v>
      </c>
      <c r="D13" s="52" t="s">
        <v>390</v>
      </c>
      <c r="E13" s="55" t="s">
        <v>458</v>
      </c>
      <c r="F13" s="56"/>
      <c r="G13" s="96"/>
      <c r="H13" s="132" t="s">
        <v>642</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20" s="93" customFormat="1" ht="37" thickTop="1" x14ac:dyDescent="0.2">
      <c r="A14" s="266" t="s">
        <v>1</v>
      </c>
      <c r="B14" s="266" t="s">
        <v>60</v>
      </c>
      <c r="C14" s="57" t="s">
        <v>188</v>
      </c>
      <c r="D14" s="57" t="s">
        <v>65</v>
      </c>
      <c r="E14" s="58" t="s">
        <v>190</v>
      </c>
      <c r="F14" s="59" t="s">
        <v>593</v>
      </c>
      <c r="G14" s="96"/>
      <c r="H14" s="130" t="s">
        <v>640</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20" s="93" customFormat="1" ht="54" x14ac:dyDescent="0.2">
      <c r="A15" s="267"/>
      <c r="B15" s="267"/>
      <c r="C15" s="57" t="s">
        <v>189</v>
      </c>
      <c r="D15" s="57" t="s">
        <v>65</v>
      </c>
      <c r="E15" s="58" t="s">
        <v>191</v>
      </c>
      <c r="F15" s="59" t="s">
        <v>94</v>
      </c>
      <c r="G15" s="96"/>
      <c r="H15" s="131" t="s">
        <v>640</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20" s="93" customFormat="1" ht="54" x14ac:dyDescent="0.2">
      <c r="A16" s="267"/>
      <c r="B16" s="267"/>
      <c r="C16" s="57" t="s">
        <v>193</v>
      </c>
      <c r="D16" s="57" t="s">
        <v>65</v>
      </c>
      <c r="E16" s="58" t="s">
        <v>192</v>
      </c>
      <c r="F16" s="59" t="s">
        <v>522</v>
      </c>
      <c r="G16" s="96"/>
      <c r="H16" s="131" t="s">
        <v>640</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126" x14ac:dyDescent="0.2">
      <c r="A17" s="267"/>
      <c r="B17" s="267"/>
      <c r="C17" s="57" t="s">
        <v>194</v>
      </c>
      <c r="D17" s="57" t="s">
        <v>66</v>
      </c>
      <c r="E17" s="60" t="s">
        <v>482</v>
      </c>
      <c r="F17" s="61" t="s">
        <v>519</v>
      </c>
      <c r="G17" s="96"/>
      <c r="H17" s="131" t="s">
        <v>639</v>
      </c>
      <c r="I17" s="3" t="s">
        <v>718</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237"/>
    </row>
    <row r="18" spans="1:20" s="93" customFormat="1" ht="36" x14ac:dyDescent="0.2">
      <c r="A18" s="267"/>
      <c r="B18" s="267"/>
      <c r="C18" s="187" t="s">
        <v>539</v>
      </c>
      <c r="D18" s="187" t="s">
        <v>65</v>
      </c>
      <c r="E18" s="58" t="s">
        <v>537</v>
      </c>
      <c r="F18" s="59"/>
      <c r="G18" s="96"/>
      <c r="H18" s="133" t="s">
        <v>640</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67"/>
      <c r="B19" s="267"/>
      <c r="C19" s="187" t="s">
        <v>540</v>
      </c>
      <c r="D19" s="187" t="s">
        <v>66</v>
      </c>
      <c r="E19" s="58" t="s">
        <v>538</v>
      </c>
      <c r="F19" s="59"/>
      <c r="G19" s="96"/>
      <c r="H19" s="131" t="s">
        <v>640</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68"/>
      <c r="B20" s="268"/>
      <c r="C20" s="57" t="s">
        <v>459</v>
      </c>
      <c r="D20" s="57" t="s">
        <v>390</v>
      </c>
      <c r="E20" s="60" t="s">
        <v>458</v>
      </c>
      <c r="F20" s="61"/>
      <c r="G20" s="96"/>
      <c r="H20" s="135" t="s">
        <v>640</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238"/>
    </row>
    <row r="21" spans="1:20" s="93" customFormat="1" ht="21" thickTop="1" x14ac:dyDescent="0.2">
      <c r="A21" s="269" t="s">
        <v>2</v>
      </c>
      <c r="B21" s="269" t="s">
        <v>39</v>
      </c>
      <c r="C21" s="62" t="s">
        <v>195</v>
      </c>
      <c r="D21" s="62" t="s">
        <v>65</v>
      </c>
      <c r="E21" s="55" t="s">
        <v>293</v>
      </c>
      <c r="F21" s="56" t="s">
        <v>95</v>
      </c>
      <c r="G21" s="97"/>
      <c r="H21" s="130" t="s">
        <v>640</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65"/>
      <c r="B22" s="265"/>
      <c r="C22" s="62" t="s">
        <v>196</v>
      </c>
      <c r="D22" s="62" t="s">
        <v>65</v>
      </c>
      <c r="E22" s="55" t="s">
        <v>294</v>
      </c>
      <c r="F22" s="56" t="s">
        <v>96</v>
      </c>
      <c r="G22" s="96"/>
      <c r="H22" s="131" t="s">
        <v>640</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65"/>
      <c r="B23" s="265"/>
      <c r="C23" s="62" t="s">
        <v>197</v>
      </c>
      <c r="D23" s="62" t="s">
        <v>65</v>
      </c>
      <c r="E23" s="55" t="s">
        <v>295</v>
      </c>
      <c r="F23" s="56" t="s">
        <v>97</v>
      </c>
      <c r="G23" s="96"/>
      <c r="H23" s="131" t="s">
        <v>640</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65"/>
      <c r="B24" s="265"/>
      <c r="C24" s="62" t="s">
        <v>198</v>
      </c>
      <c r="D24" s="62" t="s">
        <v>65</v>
      </c>
      <c r="E24" s="55" t="s">
        <v>296</v>
      </c>
      <c r="F24" s="56" t="s">
        <v>98</v>
      </c>
      <c r="G24" s="96"/>
      <c r="H24" s="131" t="s">
        <v>640</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237"/>
    </row>
    <row r="25" spans="1:20" s="93" customFormat="1" ht="20" x14ac:dyDescent="0.2">
      <c r="A25" s="265"/>
      <c r="B25" s="265"/>
      <c r="C25" s="62" t="s">
        <v>199</v>
      </c>
      <c r="D25" s="62" t="s">
        <v>65</v>
      </c>
      <c r="E25" s="55" t="s">
        <v>297</v>
      </c>
      <c r="F25" s="56" t="s">
        <v>99</v>
      </c>
      <c r="G25" s="96"/>
      <c r="H25" s="131" t="s">
        <v>640</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216" x14ac:dyDescent="0.2">
      <c r="A26" s="265"/>
      <c r="B26" s="265"/>
      <c r="C26" s="62" t="s">
        <v>200</v>
      </c>
      <c r="D26" s="62" t="s">
        <v>67</v>
      </c>
      <c r="E26" s="53" t="s">
        <v>298</v>
      </c>
      <c r="F26" s="56"/>
      <c r="G26" s="96"/>
      <c r="H26" s="133" t="s">
        <v>639</v>
      </c>
      <c r="I26" s="9" t="s">
        <v>719</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239"/>
    </row>
    <row r="27" spans="1:20" s="93" customFormat="1" ht="36" x14ac:dyDescent="0.2">
      <c r="A27" s="265"/>
      <c r="B27" s="265"/>
      <c r="C27" s="52" t="s">
        <v>541</v>
      </c>
      <c r="D27" s="52" t="s">
        <v>65</v>
      </c>
      <c r="E27" s="55" t="s">
        <v>537</v>
      </c>
      <c r="F27" s="56"/>
      <c r="G27" s="96"/>
      <c r="H27" s="133" t="s">
        <v>640</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65"/>
      <c r="B28" s="265"/>
      <c r="C28" s="52" t="s">
        <v>542</v>
      </c>
      <c r="D28" s="52" t="s">
        <v>66</v>
      </c>
      <c r="E28" s="55" t="s">
        <v>538</v>
      </c>
      <c r="F28" s="56"/>
      <c r="G28" s="96"/>
      <c r="H28" s="133" t="s">
        <v>640</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65"/>
      <c r="B29" s="265"/>
      <c r="C29" s="62" t="s">
        <v>457</v>
      </c>
      <c r="D29" s="62" t="s">
        <v>390</v>
      </c>
      <c r="E29" s="53" t="s">
        <v>458</v>
      </c>
      <c r="F29" s="54"/>
      <c r="G29" s="98"/>
      <c r="H29" s="133" t="s">
        <v>640</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66" t="s">
        <v>3</v>
      </c>
      <c r="B30" s="266" t="s">
        <v>4</v>
      </c>
      <c r="C30" s="57" t="s">
        <v>201</v>
      </c>
      <c r="D30" s="57" t="s">
        <v>65</v>
      </c>
      <c r="E30" s="58" t="s">
        <v>299</v>
      </c>
      <c r="F30" s="59" t="s">
        <v>100</v>
      </c>
      <c r="G30" s="96"/>
      <c r="H30" s="130" t="s">
        <v>640</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67"/>
      <c r="B31" s="267"/>
      <c r="C31" s="57" t="s">
        <v>202</v>
      </c>
      <c r="D31" s="57" t="s">
        <v>65</v>
      </c>
      <c r="E31" s="58" t="s">
        <v>614</v>
      </c>
      <c r="F31" s="59" t="s">
        <v>613</v>
      </c>
      <c r="G31" s="96"/>
      <c r="H31" s="131" t="s">
        <v>640</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90" x14ac:dyDescent="0.2">
      <c r="A32" s="267"/>
      <c r="B32" s="267"/>
      <c r="C32" s="57" t="s">
        <v>203</v>
      </c>
      <c r="D32" s="57" t="s">
        <v>65</v>
      </c>
      <c r="E32" s="58" t="s">
        <v>588</v>
      </c>
      <c r="F32" s="59" t="s">
        <v>615</v>
      </c>
      <c r="G32" s="96"/>
      <c r="H32" s="131" t="s">
        <v>640</v>
      </c>
      <c r="I32" s="3"/>
      <c r="J32" s="158" t="s">
        <v>3</v>
      </c>
      <c r="K32" s="158">
        <f t="shared" si="3"/>
        <v>0</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67"/>
      <c r="B33" s="267"/>
      <c r="C33" s="57" t="s">
        <v>204</v>
      </c>
      <c r="D33" s="57" t="s">
        <v>65</v>
      </c>
      <c r="E33" s="58" t="s">
        <v>300</v>
      </c>
      <c r="F33" s="59" t="s">
        <v>101</v>
      </c>
      <c r="G33" s="96"/>
      <c r="H33" s="131" t="s">
        <v>640</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67"/>
      <c r="B34" s="267"/>
      <c r="C34" s="216" t="s">
        <v>205</v>
      </c>
      <c r="D34" s="216" t="s">
        <v>65</v>
      </c>
      <c r="E34" s="217" t="s">
        <v>301</v>
      </c>
      <c r="F34" s="218" t="s">
        <v>102</v>
      </c>
      <c r="H34" s="131" t="s">
        <v>640</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67"/>
      <c r="B35" s="267"/>
      <c r="C35" s="57" t="s">
        <v>206</v>
      </c>
      <c r="D35" s="57" t="s">
        <v>65</v>
      </c>
      <c r="E35" s="63" t="s">
        <v>616</v>
      </c>
      <c r="F35" s="64" t="s">
        <v>103</v>
      </c>
      <c r="G35" s="96"/>
      <c r="H35" s="131" t="s">
        <v>640</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67"/>
      <c r="B36" s="267"/>
      <c r="C36" s="57" t="s">
        <v>207</v>
      </c>
      <c r="D36" s="57" t="s">
        <v>66</v>
      </c>
      <c r="E36" s="60" t="s">
        <v>302</v>
      </c>
      <c r="F36" s="61" t="s">
        <v>104</v>
      </c>
      <c r="G36" s="96"/>
      <c r="H36" s="133" t="s">
        <v>640</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67"/>
      <c r="B37" s="267"/>
      <c r="C37" s="187" t="s">
        <v>543</v>
      </c>
      <c r="D37" s="187" t="s">
        <v>65</v>
      </c>
      <c r="E37" s="58" t="s">
        <v>537</v>
      </c>
      <c r="F37" s="61"/>
      <c r="G37" s="96"/>
      <c r="H37" s="133" t="s">
        <v>640</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67"/>
      <c r="B38" s="267"/>
      <c r="C38" s="187" t="s">
        <v>544</v>
      </c>
      <c r="D38" s="187" t="s">
        <v>66</v>
      </c>
      <c r="E38" s="58" t="s">
        <v>538</v>
      </c>
      <c r="F38" s="61"/>
      <c r="G38" s="96"/>
      <c r="H38" s="133" t="s">
        <v>640</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91" thickBot="1" x14ac:dyDescent="0.25">
      <c r="A39" s="267"/>
      <c r="B39" s="267"/>
      <c r="C39" s="57" t="s">
        <v>460</v>
      </c>
      <c r="D39" s="57" t="s">
        <v>390</v>
      </c>
      <c r="E39" s="60" t="s">
        <v>458</v>
      </c>
      <c r="F39" s="61"/>
      <c r="G39" s="96"/>
      <c r="H39" s="132" t="s">
        <v>639</v>
      </c>
      <c r="I39" s="3" t="s">
        <v>761</v>
      </c>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69" t="s">
        <v>5</v>
      </c>
      <c r="B40" s="269"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72" x14ac:dyDescent="0.2">
      <c r="A41" s="265"/>
      <c r="B41" s="265"/>
      <c r="C41" s="62" t="s">
        <v>208</v>
      </c>
      <c r="D41" s="62" t="s">
        <v>65</v>
      </c>
      <c r="E41" s="67" t="s">
        <v>303</v>
      </c>
      <c r="F41" s="270" t="s">
        <v>105</v>
      </c>
      <c r="G41" s="96"/>
      <c r="H41" s="131" t="s">
        <v>639</v>
      </c>
      <c r="I41" s="3" t="s">
        <v>765</v>
      </c>
      <c r="J41" s="163" t="s">
        <v>5</v>
      </c>
      <c r="K41" s="158">
        <f t="shared" si="3"/>
        <v>1</v>
      </c>
      <c r="L41" s="158">
        <f t="shared" si="0"/>
        <v>0</v>
      </c>
      <c r="M41" s="158">
        <f t="shared" si="1"/>
        <v>0</v>
      </c>
      <c r="N41" s="158">
        <f t="shared" si="2"/>
        <v>0</v>
      </c>
      <c r="O41" s="158">
        <f t="shared" si="4"/>
        <v>0</v>
      </c>
      <c r="P41" s="158">
        <f t="shared" si="5"/>
        <v>0</v>
      </c>
      <c r="Q41" s="158">
        <f t="shared" si="6"/>
        <v>0</v>
      </c>
      <c r="R41" s="158">
        <f t="shared" si="7"/>
        <v>0</v>
      </c>
      <c r="S41" s="237"/>
    </row>
    <row r="42" spans="1:19" s="93" customFormat="1" ht="49" customHeight="1" x14ac:dyDescent="0.2">
      <c r="A42" s="265"/>
      <c r="B42" s="265"/>
      <c r="C42" s="62" t="s">
        <v>209</v>
      </c>
      <c r="D42" s="62" t="s">
        <v>65</v>
      </c>
      <c r="E42" s="67" t="s">
        <v>304</v>
      </c>
      <c r="F42" s="271"/>
      <c r="G42" s="96"/>
      <c r="H42" s="131" t="s">
        <v>640</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65"/>
      <c r="B43" s="265"/>
      <c r="C43" s="62" t="s">
        <v>210</v>
      </c>
      <c r="D43" s="62" t="s">
        <v>65</v>
      </c>
      <c r="E43" s="67" t="s">
        <v>305</v>
      </c>
      <c r="F43" s="272"/>
      <c r="G43" s="96"/>
      <c r="H43" s="131"/>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65"/>
      <c r="B44" s="265"/>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237"/>
    </row>
    <row r="45" spans="1:19" s="93" customFormat="1" ht="20" x14ac:dyDescent="0.2">
      <c r="A45" s="265"/>
      <c r="B45" s="265"/>
      <c r="C45" s="69" t="s">
        <v>211</v>
      </c>
      <c r="D45" s="69" t="s">
        <v>65</v>
      </c>
      <c r="E45" s="53" t="s">
        <v>592</v>
      </c>
      <c r="F45" s="54" t="s">
        <v>107</v>
      </c>
      <c r="G45" s="96"/>
      <c r="H45" s="131" t="s">
        <v>640</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65"/>
      <c r="B46" s="265"/>
      <c r="C46" s="62" t="s">
        <v>212</v>
      </c>
      <c r="D46" s="62" t="s">
        <v>65</v>
      </c>
      <c r="E46" s="55" t="s">
        <v>602</v>
      </c>
      <c r="F46" s="56" t="s">
        <v>108</v>
      </c>
      <c r="G46" s="96"/>
      <c r="H46" s="131" t="s">
        <v>640</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90" x14ac:dyDescent="0.2">
      <c r="A47" s="265"/>
      <c r="B47" s="265"/>
      <c r="C47" s="62" t="s">
        <v>213</v>
      </c>
      <c r="D47" s="62" t="s">
        <v>66</v>
      </c>
      <c r="E47" s="53" t="s">
        <v>306</v>
      </c>
      <c r="F47" s="54" t="s">
        <v>109</v>
      </c>
      <c r="G47" s="96"/>
      <c r="H47" s="131" t="s">
        <v>639</v>
      </c>
      <c r="I47" s="240" t="s">
        <v>766</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237"/>
    </row>
    <row r="48" spans="1:19" s="93" customFormat="1" ht="36" x14ac:dyDescent="0.2">
      <c r="A48" s="265"/>
      <c r="B48" s="265"/>
      <c r="C48" s="52" t="s">
        <v>214</v>
      </c>
      <c r="D48" s="52" t="s">
        <v>66</v>
      </c>
      <c r="E48" s="53" t="s">
        <v>307</v>
      </c>
      <c r="F48" s="54" t="s">
        <v>110</v>
      </c>
      <c r="G48" s="96"/>
      <c r="H48" s="131" t="s">
        <v>640</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237"/>
    </row>
    <row r="49" spans="1:19" s="93" customFormat="1" ht="36" x14ac:dyDescent="0.2">
      <c r="A49" s="265"/>
      <c r="B49" s="265"/>
      <c r="C49" s="52" t="s">
        <v>215</v>
      </c>
      <c r="D49" s="52" t="s">
        <v>66</v>
      </c>
      <c r="E49" s="53" t="s">
        <v>308</v>
      </c>
      <c r="F49" s="54" t="s">
        <v>102</v>
      </c>
      <c r="G49" s="96"/>
      <c r="H49" s="133" t="s">
        <v>640</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239"/>
    </row>
    <row r="50" spans="1:19" s="93" customFormat="1" ht="36" x14ac:dyDescent="0.2">
      <c r="A50" s="265"/>
      <c r="B50" s="265"/>
      <c r="C50" s="52" t="s">
        <v>545</v>
      </c>
      <c r="D50" s="52" t="s">
        <v>65</v>
      </c>
      <c r="E50" s="55" t="s">
        <v>537</v>
      </c>
      <c r="F50" s="54"/>
      <c r="G50" s="96"/>
      <c r="H50" s="133" t="s">
        <v>640</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65"/>
      <c r="B51" s="265"/>
      <c r="C51" s="52" t="s">
        <v>546</v>
      </c>
      <c r="D51" s="52" t="s">
        <v>66</v>
      </c>
      <c r="E51" s="55" t="s">
        <v>538</v>
      </c>
      <c r="F51" s="54"/>
      <c r="G51" s="96"/>
      <c r="H51" s="133" t="s">
        <v>640</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65"/>
      <c r="B52" s="265"/>
      <c r="C52" s="52" t="s">
        <v>461</v>
      </c>
      <c r="D52" s="52" t="s">
        <v>390</v>
      </c>
      <c r="E52" s="53" t="s">
        <v>458</v>
      </c>
      <c r="F52" s="54"/>
      <c r="G52" s="96"/>
      <c r="H52" s="132" t="s">
        <v>640</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66" t="s">
        <v>6</v>
      </c>
      <c r="B53" s="266"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67"/>
      <c r="B54" s="267"/>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67"/>
      <c r="B55" s="267"/>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67"/>
      <c r="B56" s="267"/>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241"/>
    </row>
    <row r="57" spans="1:19" s="107" customFormat="1" ht="394" x14ac:dyDescent="0.2">
      <c r="A57" s="267"/>
      <c r="B57" s="267"/>
      <c r="C57" s="70" t="s">
        <v>183</v>
      </c>
      <c r="D57" s="70" t="s">
        <v>65</v>
      </c>
      <c r="E57" s="75" t="s">
        <v>309</v>
      </c>
      <c r="F57" s="76" t="s">
        <v>111</v>
      </c>
      <c r="G57" s="105"/>
      <c r="H57" s="108" t="str">
        <f>IF(ISBLANK(H10),"Waiting",H10)</f>
        <v>Yes</v>
      </c>
      <c r="I57" s="128" t="s">
        <v>717</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241"/>
    </row>
    <row r="58" spans="1:19" s="93" customFormat="1" ht="36" x14ac:dyDescent="0.2">
      <c r="A58" s="267"/>
      <c r="B58" s="267"/>
      <c r="C58" s="77" t="s">
        <v>216</v>
      </c>
      <c r="D58" s="77" t="s">
        <v>65</v>
      </c>
      <c r="E58" s="78" t="s">
        <v>310</v>
      </c>
      <c r="F58" s="79" t="s">
        <v>523</v>
      </c>
      <c r="G58" s="96"/>
      <c r="H58" s="131" t="s">
        <v>640</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67"/>
      <c r="B59" s="267"/>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241"/>
    </row>
    <row r="60" spans="1:19" s="107" customFormat="1" ht="36" x14ac:dyDescent="0.2">
      <c r="A60" s="267"/>
      <c r="B60" s="267"/>
      <c r="C60" s="57" t="s">
        <v>217</v>
      </c>
      <c r="D60" s="57" t="s">
        <v>65</v>
      </c>
      <c r="E60" s="78" t="s">
        <v>595</v>
      </c>
      <c r="F60" s="79" t="s">
        <v>112</v>
      </c>
      <c r="G60" s="109"/>
      <c r="H60" s="131" t="s">
        <v>640</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67"/>
      <c r="B61" s="267"/>
      <c r="C61" s="187" t="s">
        <v>547</v>
      </c>
      <c r="D61" s="187" t="s">
        <v>65</v>
      </c>
      <c r="E61" s="58" t="s">
        <v>537</v>
      </c>
      <c r="F61" s="79"/>
      <c r="G61" s="109"/>
      <c r="H61" s="133" t="s">
        <v>640</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67"/>
      <c r="B62" s="267"/>
      <c r="C62" s="187" t="s">
        <v>548</v>
      </c>
      <c r="D62" s="187" t="s">
        <v>66</v>
      </c>
      <c r="E62" s="58" t="s">
        <v>538</v>
      </c>
      <c r="F62" s="79"/>
      <c r="G62" s="109"/>
      <c r="H62" s="133" t="s">
        <v>640</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67"/>
      <c r="B63" s="267"/>
      <c r="C63" s="77" t="s">
        <v>462</v>
      </c>
      <c r="D63" s="77" t="s">
        <v>390</v>
      </c>
      <c r="E63" s="78" t="s">
        <v>458</v>
      </c>
      <c r="F63" s="79"/>
      <c r="G63" s="96"/>
      <c r="H63" s="132" t="s">
        <v>640</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69" t="s">
        <v>8</v>
      </c>
      <c r="B64" s="269" t="s">
        <v>37</v>
      </c>
      <c r="C64" s="62" t="s">
        <v>218</v>
      </c>
      <c r="D64" s="62" t="s">
        <v>65</v>
      </c>
      <c r="E64" s="67" t="s">
        <v>311</v>
      </c>
      <c r="F64" s="81" t="s">
        <v>524</v>
      </c>
      <c r="G64" s="96"/>
      <c r="H64" s="130" t="s">
        <v>640</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65"/>
      <c r="B65" s="265"/>
      <c r="C65" s="62" t="s">
        <v>219</v>
      </c>
      <c r="D65" s="62" t="s">
        <v>65</v>
      </c>
      <c r="E65" s="67" t="s">
        <v>312</v>
      </c>
      <c r="F65" s="81" t="s">
        <v>113</v>
      </c>
      <c r="G65" s="96"/>
      <c r="H65" s="131" t="s">
        <v>640</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65"/>
      <c r="B66" s="265"/>
      <c r="C66" s="62" t="s">
        <v>220</v>
      </c>
      <c r="D66" s="62" t="s">
        <v>65</v>
      </c>
      <c r="E66" s="67" t="s">
        <v>313</v>
      </c>
      <c r="F66" s="81" t="s">
        <v>114</v>
      </c>
      <c r="G66" s="96"/>
      <c r="H66" s="131" t="s">
        <v>640</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65"/>
      <c r="B67" s="265"/>
      <c r="C67" s="62" t="s">
        <v>221</v>
      </c>
      <c r="D67" s="62" t="s">
        <v>65</v>
      </c>
      <c r="E67" s="67" t="s">
        <v>314</v>
      </c>
      <c r="F67" s="81" t="s">
        <v>115</v>
      </c>
      <c r="G67" s="96"/>
      <c r="H67" s="131" t="s">
        <v>640</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72" x14ac:dyDescent="0.2">
      <c r="A68" s="265"/>
      <c r="B68" s="265"/>
      <c r="C68" s="62" t="s">
        <v>222</v>
      </c>
      <c r="D68" s="62" t="s">
        <v>66</v>
      </c>
      <c r="E68" s="67" t="s">
        <v>315</v>
      </c>
      <c r="F68" s="81" t="s">
        <v>116</v>
      </c>
      <c r="G68" s="96"/>
      <c r="H68" s="131" t="s">
        <v>639</v>
      </c>
      <c r="I68" s="3" t="s">
        <v>667</v>
      </c>
      <c r="J68" s="158" t="s">
        <v>8</v>
      </c>
      <c r="K68" s="158">
        <f t="shared" si="3"/>
        <v>0</v>
      </c>
      <c r="L68" s="158">
        <f t="shared" si="0"/>
        <v>1</v>
      </c>
      <c r="M68" s="158">
        <f t="shared" si="1"/>
        <v>0</v>
      </c>
      <c r="N68" s="158">
        <f t="shared" si="2"/>
        <v>0</v>
      </c>
      <c r="O68" s="158">
        <f t="shared" si="4"/>
        <v>0</v>
      </c>
      <c r="P68" s="158">
        <f t="shared" si="5"/>
        <v>0</v>
      </c>
      <c r="Q68" s="158">
        <f t="shared" si="6"/>
        <v>0</v>
      </c>
      <c r="R68" s="158">
        <f t="shared" si="7"/>
        <v>0</v>
      </c>
      <c r="S68" s="6"/>
    </row>
    <row r="69" spans="1:19" s="93" customFormat="1" ht="90" x14ac:dyDescent="0.2">
      <c r="A69" s="265"/>
      <c r="B69" s="265"/>
      <c r="C69" s="62" t="s">
        <v>223</v>
      </c>
      <c r="D69" s="62" t="s">
        <v>66</v>
      </c>
      <c r="E69" s="82" t="s">
        <v>316</v>
      </c>
      <c r="F69" s="83" t="s">
        <v>117</v>
      </c>
      <c r="G69" s="96"/>
      <c r="H69" s="133" t="s">
        <v>639</v>
      </c>
      <c r="I69" s="9" t="s">
        <v>760</v>
      </c>
      <c r="J69" s="158" t="s">
        <v>8</v>
      </c>
      <c r="K69" s="158">
        <f t="shared" si="3"/>
        <v>0</v>
      </c>
      <c r="L69" s="158">
        <f t="shared" ref="L69:L130" si="8">IF(AND($H69="Yes",NOT(ISERROR(SEARCH("-L-",$C69)))),1,0)</f>
        <v>1</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65"/>
      <c r="B70" s="265"/>
      <c r="C70" s="52" t="s">
        <v>549</v>
      </c>
      <c r="D70" s="52" t="s">
        <v>65</v>
      </c>
      <c r="E70" s="55" t="s">
        <v>537</v>
      </c>
      <c r="F70" s="83"/>
      <c r="G70" s="96"/>
      <c r="H70" s="133" t="s">
        <v>640</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65"/>
      <c r="B71" s="265"/>
      <c r="C71" s="52" t="s">
        <v>550</v>
      </c>
      <c r="D71" s="52" t="s">
        <v>66</v>
      </c>
      <c r="E71" s="55" t="s">
        <v>538</v>
      </c>
      <c r="F71" s="83"/>
      <c r="G71" s="96"/>
      <c r="H71" s="133" t="s">
        <v>640</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65"/>
      <c r="B72" s="265"/>
      <c r="C72" s="62" t="s">
        <v>463</v>
      </c>
      <c r="D72" s="62" t="s">
        <v>390</v>
      </c>
      <c r="E72" s="82" t="s">
        <v>458</v>
      </c>
      <c r="F72" s="83"/>
      <c r="G72" s="96"/>
      <c r="H72" s="132" t="s">
        <v>640</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66" t="s">
        <v>9</v>
      </c>
      <c r="B73" s="266"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67"/>
      <c r="B74" s="267"/>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67"/>
      <c r="B75" s="267"/>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67"/>
      <c r="B76" s="267"/>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241"/>
    </row>
    <row r="77" spans="1:19" s="107" customFormat="1" ht="20" x14ac:dyDescent="0.2">
      <c r="A77" s="267"/>
      <c r="B77" s="267"/>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67"/>
      <c r="B78" s="267"/>
      <c r="C78" s="84" t="s">
        <v>224</v>
      </c>
      <c r="D78" s="84" t="s">
        <v>65</v>
      </c>
      <c r="E78" s="85" t="s">
        <v>317</v>
      </c>
      <c r="F78" s="86" t="s">
        <v>525</v>
      </c>
      <c r="G78" s="110"/>
      <c r="H78" s="131" t="s">
        <v>640</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237"/>
    </row>
    <row r="79" spans="1:19" s="93" customFormat="1" ht="36" x14ac:dyDescent="0.2">
      <c r="A79" s="267"/>
      <c r="B79" s="267"/>
      <c r="C79" s="57" t="s">
        <v>225</v>
      </c>
      <c r="D79" s="57" t="s">
        <v>65</v>
      </c>
      <c r="E79" s="85" t="s">
        <v>318</v>
      </c>
      <c r="F79" s="86" t="s">
        <v>118</v>
      </c>
      <c r="G79" s="96"/>
      <c r="H79" s="131" t="s">
        <v>640</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67"/>
      <c r="B80" s="267"/>
      <c r="C80" s="57" t="s">
        <v>226</v>
      </c>
      <c r="D80" s="57" t="s">
        <v>66</v>
      </c>
      <c r="E80" s="85" t="s">
        <v>319</v>
      </c>
      <c r="F80" s="86" t="s">
        <v>119</v>
      </c>
      <c r="G80" s="96"/>
      <c r="H80" s="133" t="s">
        <v>640</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67"/>
      <c r="B81" s="267"/>
      <c r="C81" s="188" t="s">
        <v>551</v>
      </c>
      <c r="D81" s="189" t="s">
        <v>65</v>
      </c>
      <c r="E81" s="190" t="s">
        <v>537</v>
      </c>
      <c r="F81" s="86"/>
      <c r="G81" s="96"/>
      <c r="H81" s="133" t="s">
        <v>640</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67"/>
      <c r="B82" s="267"/>
      <c r="C82" s="191" t="s">
        <v>552</v>
      </c>
      <c r="D82" s="192" t="s">
        <v>66</v>
      </c>
      <c r="E82" s="193" t="s">
        <v>538</v>
      </c>
      <c r="F82" s="86"/>
      <c r="G82" s="96"/>
      <c r="H82" s="133" t="s">
        <v>640</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91" thickBot="1" x14ac:dyDescent="0.25">
      <c r="A83" s="267"/>
      <c r="B83" s="267"/>
      <c r="C83" s="57" t="s">
        <v>464</v>
      </c>
      <c r="D83" s="57" t="s">
        <v>390</v>
      </c>
      <c r="E83" s="85" t="s">
        <v>458</v>
      </c>
      <c r="F83" s="86"/>
      <c r="G83" s="96"/>
      <c r="H83" s="132" t="s">
        <v>639</v>
      </c>
      <c r="I83" s="7" t="s">
        <v>767</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69" t="s">
        <v>10</v>
      </c>
      <c r="B84" s="274" t="s">
        <v>41</v>
      </c>
      <c r="C84" s="62" t="s">
        <v>227</v>
      </c>
      <c r="D84" s="62" t="s">
        <v>65</v>
      </c>
      <c r="E84" s="67" t="s">
        <v>331</v>
      </c>
      <c r="F84" s="81" t="s">
        <v>120</v>
      </c>
      <c r="G84" s="96"/>
      <c r="H84" s="131" t="s">
        <v>640</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65"/>
      <c r="B85" s="275"/>
      <c r="C85" s="62" t="s">
        <v>228</v>
      </c>
      <c r="D85" s="62" t="s">
        <v>65</v>
      </c>
      <c r="E85" s="67" t="s">
        <v>332</v>
      </c>
      <c r="F85" s="81" t="s">
        <v>121</v>
      </c>
      <c r="G85" s="96"/>
      <c r="H85" s="131" t="s">
        <v>640</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65"/>
      <c r="B86" s="275"/>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65"/>
      <c r="B87" s="275"/>
      <c r="C87" s="62" t="s">
        <v>229</v>
      </c>
      <c r="D87" s="62" t="s">
        <v>65</v>
      </c>
      <c r="E87" s="87" t="s">
        <v>320</v>
      </c>
      <c r="F87" s="88" t="s">
        <v>122</v>
      </c>
      <c r="G87" s="96"/>
      <c r="H87" s="131" t="s">
        <v>640</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65"/>
      <c r="B88" s="275"/>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241"/>
    </row>
    <row r="89" spans="1:19" s="93" customFormat="1" ht="108" x14ac:dyDescent="0.2">
      <c r="A89" s="265"/>
      <c r="B89" s="275"/>
      <c r="C89" s="62" t="s">
        <v>230</v>
      </c>
      <c r="D89" s="62" t="s">
        <v>65</v>
      </c>
      <c r="E89" s="67" t="s">
        <v>333</v>
      </c>
      <c r="F89" s="81" t="s">
        <v>123</v>
      </c>
      <c r="G89" s="96"/>
      <c r="H89" s="131" t="s">
        <v>639</v>
      </c>
      <c r="I89" s="3" t="s">
        <v>679</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65"/>
      <c r="B90" s="275"/>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65"/>
      <c r="B91" s="275"/>
      <c r="C91" s="52" t="s">
        <v>603</v>
      </c>
      <c r="D91" s="52" t="s">
        <v>65</v>
      </c>
      <c r="E91" s="87" t="s">
        <v>604</v>
      </c>
      <c r="F91" s="87" t="s">
        <v>605</v>
      </c>
      <c r="G91" s="96"/>
      <c r="H91" s="131" t="s">
        <v>640</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65"/>
      <c r="B92" s="275"/>
      <c r="C92" s="62" t="s">
        <v>231</v>
      </c>
      <c r="D92" s="62" t="s">
        <v>66</v>
      </c>
      <c r="E92" s="87" t="s">
        <v>334</v>
      </c>
      <c r="F92" s="88" t="s">
        <v>124</v>
      </c>
      <c r="G92" s="96"/>
      <c r="H92" s="131" t="s">
        <v>640</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65"/>
      <c r="B93" s="275"/>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65"/>
      <c r="B94" s="275"/>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65"/>
      <c r="B95" s="275"/>
      <c r="C95" s="195" t="s">
        <v>553</v>
      </c>
      <c r="D95" s="196" t="s">
        <v>65</v>
      </c>
      <c r="E95" s="197" t="s">
        <v>537</v>
      </c>
      <c r="F95" s="194"/>
      <c r="G95" s="101"/>
      <c r="H95" s="131" t="s">
        <v>640</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65"/>
      <c r="B96" s="275"/>
      <c r="C96" s="198" t="s">
        <v>554</v>
      </c>
      <c r="D96" s="199" t="s">
        <v>66</v>
      </c>
      <c r="E96" s="200" t="s">
        <v>538</v>
      </c>
      <c r="F96" s="194"/>
      <c r="G96" s="101"/>
      <c r="H96" s="131" t="s">
        <v>640</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73"/>
      <c r="B97" s="276"/>
      <c r="C97" s="62" t="s">
        <v>465</v>
      </c>
      <c r="D97" s="62" t="s">
        <v>390</v>
      </c>
      <c r="E97" s="87" t="s">
        <v>458</v>
      </c>
      <c r="F97" s="88"/>
      <c r="G97" s="101"/>
      <c r="H97" s="131" t="s">
        <v>640</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66" t="s">
        <v>11</v>
      </c>
      <c r="B98" s="266" t="s">
        <v>42</v>
      </c>
      <c r="C98" s="57" t="s">
        <v>232</v>
      </c>
      <c r="D98" s="57" t="s">
        <v>65</v>
      </c>
      <c r="E98" s="78" t="s">
        <v>335</v>
      </c>
      <c r="F98" s="79" t="s">
        <v>125</v>
      </c>
      <c r="G98" s="111"/>
      <c r="H98" s="130" t="s">
        <v>640</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c r="T98" s="96"/>
    </row>
    <row r="99" spans="1:20" s="93" customFormat="1" ht="54" x14ac:dyDescent="0.2">
      <c r="A99" s="267"/>
      <c r="B99" s="267"/>
      <c r="C99" s="57" t="s">
        <v>233</v>
      </c>
      <c r="D99" s="57" t="s">
        <v>65</v>
      </c>
      <c r="E99" s="78" t="s">
        <v>336</v>
      </c>
      <c r="F99" s="79" t="s">
        <v>584</v>
      </c>
      <c r="G99" s="111"/>
      <c r="H99" s="131" t="s">
        <v>640</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237"/>
      <c r="T99" s="96"/>
    </row>
    <row r="100" spans="1:20" s="93" customFormat="1" ht="36" x14ac:dyDescent="0.2">
      <c r="A100" s="267"/>
      <c r="B100" s="267"/>
      <c r="C100" s="57" t="s">
        <v>234</v>
      </c>
      <c r="D100" s="57" t="s">
        <v>65</v>
      </c>
      <c r="E100" s="78" t="s">
        <v>337</v>
      </c>
      <c r="F100" s="79" t="s">
        <v>127</v>
      </c>
      <c r="G100" s="111"/>
      <c r="H100" s="131" t="s">
        <v>640</v>
      </c>
      <c r="I100" s="3"/>
      <c r="J100" s="158" t="s">
        <v>11</v>
      </c>
      <c r="K100" s="158">
        <f>IF(AND($H100="Yes",NOT(ISERROR(SEARCH("-H-",$C100)))),1,0)</f>
        <v>0</v>
      </c>
      <c r="L100" s="158">
        <f>IF(AND($H100="Yes",NOT(ISERROR(SEARCH("-L-",$C100)))),1,0)</f>
        <v>0</v>
      </c>
      <c r="M100" s="158">
        <f>IF(AND($H100="Yes",NOT(ISERROR(SEARCH("-U-",$C100)))),1,0)</f>
        <v>0</v>
      </c>
      <c r="N100" s="158">
        <f>IF(AND($H100="Yes",NOT(ISERROR(SEARCH("-P-",$C100)))),1,0)</f>
        <v>0</v>
      </c>
      <c r="O100" s="158">
        <f>IF(AND($H100="Split",$D100="High"),1,0)</f>
        <v>0</v>
      </c>
      <c r="P100" s="158">
        <f>IF(AND($H100="Split",$D100="Low"),1,0)</f>
        <v>0</v>
      </c>
      <c r="Q100" s="158">
        <f>IF(AND($H100="Split",$D100="Unlikely"),1,0)</f>
        <v>0</v>
      </c>
      <c r="R100" s="158">
        <f>IF(AND($H100="Split",$D100="Moderate"),1,0)</f>
        <v>0</v>
      </c>
      <c r="S100" s="6"/>
      <c r="T100" s="96"/>
    </row>
    <row r="101" spans="1:20" s="93" customFormat="1" ht="90" x14ac:dyDescent="0.2">
      <c r="A101" s="267"/>
      <c r="B101" s="267"/>
      <c r="C101" s="57" t="s">
        <v>235</v>
      </c>
      <c r="D101" s="57" t="s">
        <v>65</v>
      </c>
      <c r="E101" s="78" t="s">
        <v>338</v>
      </c>
      <c r="F101" s="79" t="s">
        <v>128</v>
      </c>
      <c r="G101" s="111"/>
      <c r="H101" s="131" t="s">
        <v>639</v>
      </c>
      <c r="I101" s="3" t="s">
        <v>720</v>
      </c>
      <c r="J101" s="158" t="s">
        <v>11</v>
      </c>
      <c r="K101" s="158">
        <f>IF(AND($H101="Yes",NOT(ISERROR(SEARCH("-H-",$C101)))),1,0)</f>
        <v>1</v>
      </c>
      <c r="L101" s="158">
        <f>IF(AND($H101="Yes",NOT(ISERROR(SEARCH("-L-",$C101)))),1,0)</f>
        <v>0</v>
      </c>
      <c r="M101" s="158">
        <f>IF(AND($H101="Yes",NOT(ISERROR(SEARCH("-U-",$C101)))),1,0)</f>
        <v>0</v>
      </c>
      <c r="N101" s="158">
        <f>IF(AND($H101="Yes",NOT(ISERROR(SEARCH("-P-",$C101)))),1,0)</f>
        <v>0</v>
      </c>
      <c r="O101" s="158">
        <f>IF(AND($H101="Split",$D101="High"),1,0)</f>
        <v>0</v>
      </c>
      <c r="P101" s="158">
        <f>IF(AND($H101="Split",$D101="Low"),1,0)</f>
        <v>0</v>
      </c>
      <c r="Q101" s="158">
        <f>IF(AND($H101="Split",$D101="Unlikely"),1,0)</f>
        <v>0</v>
      </c>
      <c r="R101" s="158">
        <f>IF(AND($H101="Split",$D101="Moderate"),1,0)</f>
        <v>0</v>
      </c>
      <c r="S101" s="6"/>
    </row>
    <row r="102" spans="1:20" s="93" customFormat="1" ht="234" x14ac:dyDescent="0.2">
      <c r="A102" s="267"/>
      <c r="B102" s="267"/>
      <c r="C102" s="57" t="s">
        <v>236</v>
      </c>
      <c r="D102" s="57" t="s">
        <v>65</v>
      </c>
      <c r="E102" s="78" t="s">
        <v>339</v>
      </c>
      <c r="F102" s="79" t="s">
        <v>129</v>
      </c>
      <c r="G102" s="111"/>
      <c r="H102" s="131" t="s">
        <v>639</v>
      </c>
      <c r="I102" s="3" t="s">
        <v>722</v>
      </c>
      <c r="J102" s="158" t="s">
        <v>11</v>
      </c>
      <c r="K102" s="158">
        <f t="shared" si="11"/>
        <v>1</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67"/>
      <c r="B103" s="267"/>
      <c r="C103" s="57" t="s">
        <v>237</v>
      </c>
      <c r="D103" s="57" t="s">
        <v>65</v>
      </c>
      <c r="E103" s="78" t="s">
        <v>340</v>
      </c>
      <c r="F103" s="79" t="s">
        <v>130</v>
      </c>
      <c r="G103" s="111"/>
      <c r="H103" s="131" t="s">
        <v>640</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246"/>
    </row>
    <row r="104" spans="1:20" s="93" customFormat="1" ht="36" x14ac:dyDescent="0.2">
      <c r="A104" s="267"/>
      <c r="B104" s="267"/>
      <c r="C104" s="57" t="s">
        <v>238</v>
      </c>
      <c r="D104" s="57" t="s">
        <v>65</v>
      </c>
      <c r="E104" s="78" t="s">
        <v>341</v>
      </c>
      <c r="F104" s="79" t="s">
        <v>131</v>
      </c>
      <c r="G104" s="111"/>
      <c r="H104" s="133" t="s">
        <v>640</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67"/>
      <c r="B105" s="267"/>
      <c r="C105" s="227" t="s">
        <v>583</v>
      </c>
      <c r="D105" s="227" t="s">
        <v>65</v>
      </c>
      <c r="E105" s="228" t="s">
        <v>617</v>
      </c>
      <c r="F105" s="79" t="s">
        <v>585</v>
      </c>
      <c r="G105" s="111"/>
      <c r="H105" s="133" t="s">
        <v>640</v>
      </c>
      <c r="I105" s="9" t="s">
        <v>721</v>
      </c>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239"/>
    </row>
    <row r="106" spans="1:20" s="93" customFormat="1" ht="36" x14ac:dyDescent="0.2">
      <c r="A106" s="267"/>
      <c r="B106" s="267"/>
      <c r="C106" s="188" t="s">
        <v>555</v>
      </c>
      <c r="D106" s="189" t="s">
        <v>65</v>
      </c>
      <c r="E106" s="190" t="s">
        <v>537</v>
      </c>
      <c r="F106" s="79"/>
      <c r="G106" s="111"/>
      <c r="H106" s="133" t="s">
        <v>640</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67"/>
      <c r="B107" s="267"/>
      <c r="C107" s="207" t="s">
        <v>574</v>
      </c>
      <c r="D107" s="208" t="s">
        <v>66</v>
      </c>
      <c r="E107" s="209" t="s">
        <v>538</v>
      </c>
      <c r="F107" s="79"/>
      <c r="G107" s="111"/>
      <c r="H107" s="133" t="s">
        <v>640</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67"/>
      <c r="B108" s="267"/>
      <c r="C108" s="57" t="s">
        <v>466</v>
      </c>
      <c r="D108" s="57" t="s">
        <v>390</v>
      </c>
      <c r="E108" s="78" t="s">
        <v>458</v>
      </c>
      <c r="F108" s="79"/>
      <c r="G108" s="111"/>
      <c r="H108" s="132" t="s">
        <v>640</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69" t="s">
        <v>12</v>
      </c>
      <c r="B109" s="269" t="s">
        <v>43</v>
      </c>
      <c r="C109" s="69" t="s">
        <v>239</v>
      </c>
      <c r="D109" s="69" t="s">
        <v>65</v>
      </c>
      <c r="E109" s="53" t="s">
        <v>321</v>
      </c>
      <c r="F109" s="54" t="s">
        <v>526</v>
      </c>
      <c r="G109" s="111"/>
      <c r="H109" s="130" t="s">
        <v>640</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216" x14ac:dyDescent="0.2">
      <c r="A110" s="265"/>
      <c r="B110" s="265"/>
      <c r="C110" s="69" t="s">
        <v>240</v>
      </c>
      <c r="D110" s="69" t="s">
        <v>65</v>
      </c>
      <c r="E110" s="53" t="s">
        <v>322</v>
      </c>
      <c r="F110" s="54" t="s">
        <v>132</v>
      </c>
      <c r="G110" s="96"/>
      <c r="H110" s="131" t="s">
        <v>641</v>
      </c>
      <c r="I110" s="3" t="s">
        <v>697</v>
      </c>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252" x14ac:dyDescent="0.2">
      <c r="A111" s="265"/>
      <c r="B111" s="265"/>
      <c r="C111" s="69" t="s">
        <v>241</v>
      </c>
      <c r="D111" s="69" t="s">
        <v>65</v>
      </c>
      <c r="E111" s="53" t="s">
        <v>323</v>
      </c>
      <c r="F111" s="54" t="s">
        <v>527</v>
      </c>
      <c r="G111" s="96"/>
      <c r="H111" s="131" t="s">
        <v>639</v>
      </c>
      <c r="I111" s="3" t="s">
        <v>732</v>
      </c>
      <c r="J111" s="158" t="s">
        <v>12</v>
      </c>
      <c r="K111" s="158">
        <f t="shared" si="11"/>
        <v>1</v>
      </c>
      <c r="L111" s="158">
        <f t="shared" si="8"/>
        <v>0</v>
      </c>
      <c r="M111" s="158">
        <f t="shared" si="9"/>
        <v>0</v>
      </c>
      <c r="N111" s="158">
        <f t="shared" si="10"/>
        <v>0</v>
      </c>
      <c r="O111" s="158">
        <f t="shared" si="12"/>
        <v>0</v>
      </c>
      <c r="P111" s="158">
        <f t="shared" si="13"/>
        <v>0</v>
      </c>
      <c r="Q111" s="158">
        <f t="shared" si="14"/>
        <v>0</v>
      </c>
      <c r="R111" s="158">
        <f t="shared" si="15"/>
        <v>0</v>
      </c>
      <c r="S111" s="237"/>
      <c r="T111" s="93" t="s">
        <v>733</v>
      </c>
    </row>
    <row r="112" spans="1:20" s="93" customFormat="1" ht="108" x14ac:dyDescent="0.2">
      <c r="A112" s="265"/>
      <c r="B112" s="265"/>
      <c r="C112" s="69" t="s">
        <v>242</v>
      </c>
      <c r="D112" s="69" t="s">
        <v>65</v>
      </c>
      <c r="E112" s="53" t="s">
        <v>342</v>
      </c>
      <c r="F112" s="54" t="s">
        <v>133</v>
      </c>
      <c r="G112" s="96"/>
      <c r="H112" s="131" t="s">
        <v>639</v>
      </c>
      <c r="I112" s="3" t="s">
        <v>689</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6"/>
    </row>
    <row r="113" spans="1:22" s="93" customFormat="1" ht="216" x14ac:dyDescent="0.2">
      <c r="A113" s="265"/>
      <c r="B113" s="265"/>
      <c r="C113" s="69" t="s">
        <v>243</v>
      </c>
      <c r="D113" s="69" t="s">
        <v>65</v>
      </c>
      <c r="E113" s="53" t="s">
        <v>343</v>
      </c>
      <c r="F113" s="54" t="s">
        <v>134</v>
      </c>
      <c r="G113" s="96"/>
      <c r="H113" s="131" t="s">
        <v>639</v>
      </c>
      <c r="I113" s="3" t="s">
        <v>746</v>
      </c>
      <c r="J113" s="158" t="s">
        <v>12</v>
      </c>
      <c r="K113" s="158">
        <f t="shared" si="11"/>
        <v>1</v>
      </c>
      <c r="L113" s="158">
        <f t="shared" si="8"/>
        <v>0</v>
      </c>
      <c r="M113" s="158">
        <f t="shared" si="9"/>
        <v>0</v>
      </c>
      <c r="N113" s="158">
        <f t="shared" si="10"/>
        <v>0</v>
      </c>
      <c r="O113" s="158">
        <f t="shared" si="12"/>
        <v>0</v>
      </c>
      <c r="P113" s="158">
        <f t="shared" si="13"/>
        <v>0</v>
      </c>
      <c r="Q113" s="158">
        <f t="shared" si="14"/>
        <v>0</v>
      </c>
      <c r="R113" s="158">
        <f t="shared" si="15"/>
        <v>0</v>
      </c>
      <c r="S113" s="237"/>
      <c r="T113" s="96"/>
      <c r="U113" s="248"/>
      <c r="V113" s="248"/>
    </row>
    <row r="114" spans="1:22" s="93" customFormat="1" ht="54" x14ac:dyDescent="0.2">
      <c r="A114" s="265"/>
      <c r="B114" s="265"/>
      <c r="C114" s="69" t="s">
        <v>244</v>
      </c>
      <c r="D114" s="69" t="s">
        <v>65</v>
      </c>
      <c r="E114" s="53" t="s">
        <v>324</v>
      </c>
      <c r="F114" s="54" t="s">
        <v>135</v>
      </c>
      <c r="G114" s="96"/>
      <c r="H114" s="131" t="s">
        <v>640</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22" s="93" customFormat="1" ht="36" x14ac:dyDescent="0.2">
      <c r="A115" s="265"/>
      <c r="B115" s="265"/>
      <c r="C115" s="62" t="s">
        <v>245</v>
      </c>
      <c r="D115" s="62" t="s">
        <v>65</v>
      </c>
      <c r="E115" s="67" t="s">
        <v>344</v>
      </c>
      <c r="F115" s="81" t="s">
        <v>136</v>
      </c>
      <c r="G115" s="96"/>
      <c r="H115" s="131" t="s">
        <v>640</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22" s="93" customFormat="1" ht="36" x14ac:dyDescent="0.2">
      <c r="A116" s="265"/>
      <c r="B116" s="265"/>
      <c r="C116" s="52" t="s">
        <v>246</v>
      </c>
      <c r="D116" s="52" t="s">
        <v>66</v>
      </c>
      <c r="E116" s="87" t="s">
        <v>345</v>
      </c>
      <c r="F116" s="88" t="s">
        <v>137</v>
      </c>
      <c r="G116" s="96"/>
      <c r="H116" s="133" t="s">
        <v>640</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22" s="93" customFormat="1" ht="36" x14ac:dyDescent="0.2">
      <c r="A117" s="265"/>
      <c r="B117" s="265"/>
      <c r="C117" s="195" t="s">
        <v>556</v>
      </c>
      <c r="D117" s="196" t="s">
        <v>65</v>
      </c>
      <c r="E117" s="197" t="s">
        <v>537</v>
      </c>
      <c r="F117" s="88"/>
      <c r="G117" s="96"/>
      <c r="H117" s="133" t="s">
        <v>640</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22" s="93" customFormat="1" ht="36" x14ac:dyDescent="0.2">
      <c r="A118" s="265"/>
      <c r="B118" s="265"/>
      <c r="C118" s="198" t="s">
        <v>557</v>
      </c>
      <c r="D118" s="199" t="s">
        <v>66</v>
      </c>
      <c r="E118" s="200" t="s">
        <v>538</v>
      </c>
      <c r="F118" s="88"/>
      <c r="G118" s="96"/>
      <c r="H118" s="133" t="s">
        <v>640</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22" s="93" customFormat="1" ht="21" thickBot="1" x14ac:dyDescent="0.25">
      <c r="A119" s="265"/>
      <c r="B119" s="265"/>
      <c r="C119" s="52" t="s">
        <v>467</v>
      </c>
      <c r="D119" s="52" t="s">
        <v>390</v>
      </c>
      <c r="E119" s="87" t="s">
        <v>458</v>
      </c>
      <c r="F119" s="88"/>
      <c r="G119" s="96"/>
      <c r="H119" s="132" t="s">
        <v>640</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22" s="103" customFormat="1" ht="88" customHeight="1" thickTop="1" x14ac:dyDescent="0.2">
      <c r="A120" s="266" t="s">
        <v>13</v>
      </c>
      <c r="B120" s="277" t="s">
        <v>44</v>
      </c>
      <c r="C120" s="65" t="s">
        <v>240</v>
      </c>
      <c r="D120" s="65" t="s">
        <v>65</v>
      </c>
      <c r="E120" s="66" t="s">
        <v>322</v>
      </c>
      <c r="F120" s="68" t="s">
        <v>132</v>
      </c>
      <c r="G120" s="101"/>
      <c r="H120" s="229" t="str">
        <f>IF(ISBLANK(H110),"Waiting",H110)</f>
        <v xml:space="preserve">Yes </v>
      </c>
      <c r="I120" s="213" t="s">
        <v>697</v>
      </c>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42"/>
    </row>
    <row r="121" spans="1:22" s="103" customFormat="1" ht="88" customHeight="1" x14ac:dyDescent="0.2">
      <c r="A121" s="267"/>
      <c r="B121" s="278"/>
      <c r="C121" s="65" t="s">
        <v>241</v>
      </c>
      <c r="D121" s="65" t="s">
        <v>65</v>
      </c>
      <c r="E121" s="66" t="s">
        <v>323</v>
      </c>
      <c r="F121" s="68" t="s">
        <v>527</v>
      </c>
      <c r="G121" s="101"/>
      <c r="H121" s="104" t="str">
        <f>IF(ISBLANK(H111),"Waiting",H111)</f>
        <v>Yes</v>
      </c>
      <c r="I121" s="3" t="s">
        <v>732</v>
      </c>
      <c r="J121" s="158" t="s">
        <v>13</v>
      </c>
      <c r="K121" s="158">
        <f t="shared" si="11"/>
        <v>1</v>
      </c>
      <c r="L121" s="158">
        <f t="shared" si="8"/>
        <v>0</v>
      </c>
      <c r="M121" s="158">
        <f t="shared" si="9"/>
        <v>0</v>
      </c>
      <c r="N121" s="158">
        <f t="shared" si="10"/>
        <v>0</v>
      </c>
      <c r="O121" s="158">
        <f t="shared" si="12"/>
        <v>0</v>
      </c>
      <c r="P121" s="158">
        <f t="shared" si="13"/>
        <v>0</v>
      </c>
      <c r="Q121" s="158">
        <f t="shared" si="14"/>
        <v>0</v>
      </c>
      <c r="R121" s="158">
        <f t="shared" si="15"/>
        <v>0</v>
      </c>
      <c r="S121" s="242"/>
      <c r="T121" s="101"/>
    </row>
    <row r="122" spans="1:22" s="103" customFormat="1" ht="88" customHeight="1" x14ac:dyDescent="0.2">
      <c r="A122" s="267"/>
      <c r="B122" s="278"/>
      <c r="C122" s="65" t="s">
        <v>242</v>
      </c>
      <c r="D122" s="65" t="s">
        <v>65</v>
      </c>
      <c r="E122" s="66" t="s">
        <v>342</v>
      </c>
      <c r="F122" s="68" t="s">
        <v>133</v>
      </c>
      <c r="G122" s="101"/>
      <c r="H122" s="104" t="str">
        <f>IF(ISBLANK(H112),"Waiting",H112)</f>
        <v>Yes</v>
      </c>
      <c r="I122" s="3" t="s">
        <v>689</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242"/>
    </row>
    <row r="123" spans="1:22" s="93" customFormat="1" ht="36" x14ac:dyDescent="0.2">
      <c r="A123" s="267"/>
      <c r="B123" s="278"/>
      <c r="C123" s="57" t="s">
        <v>247</v>
      </c>
      <c r="D123" s="57" t="s">
        <v>65</v>
      </c>
      <c r="E123" s="78" t="s">
        <v>618</v>
      </c>
      <c r="F123" s="79" t="s">
        <v>138</v>
      </c>
      <c r="G123" s="96"/>
      <c r="H123" s="131" t="s">
        <v>640</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22" s="93" customFormat="1" ht="216" x14ac:dyDescent="0.2">
      <c r="A124" s="267"/>
      <c r="B124" s="278"/>
      <c r="C124" s="65" t="s">
        <v>243</v>
      </c>
      <c r="D124" s="65" t="s">
        <v>65</v>
      </c>
      <c r="E124" s="66" t="s">
        <v>343</v>
      </c>
      <c r="F124" s="68" t="s">
        <v>134</v>
      </c>
      <c r="G124" s="101"/>
      <c r="H124" s="104" t="str">
        <f>IF(ISBLANK(H113),"Waiting",H113)</f>
        <v>Yes</v>
      </c>
      <c r="I124" s="3" t="s">
        <v>746</v>
      </c>
      <c r="J124" s="158" t="s">
        <v>13</v>
      </c>
      <c r="K124" s="158">
        <f t="shared" si="11"/>
        <v>1</v>
      </c>
      <c r="L124" s="158">
        <f t="shared" si="8"/>
        <v>0</v>
      </c>
      <c r="M124" s="158">
        <f t="shared" si="9"/>
        <v>0</v>
      </c>
      <c r="N124" s="158">
        <f t="shared" si="10"/>
        <v>0</v>
      </c>
      <c r="O124" s="158">
        <f t="shared" si="12"/>
        <v>0</v>
      </c>
      <c r="P124" s="158">
        <f t="shared" si="13"/>
        <v>0</v>
      </c>
      <c r="Q124" s="158">
        <f t="shared" si="14"/>
        <v>0</v>
      </c>
      <c r="R124" s="158">
        <f t="shared" si="15"/>
        <v>0</v>
      </c>
      <c r="S124" s="237"/>
      <c r="T124" s="96"/>
    </row>
    <row r="125" spans="1:22" s="93" customFormat="1" ht="36" x14ac:dyDescent="0.2">
      <c r="A125" s="267"/>
      <c r="B125" s="278"/>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22" s="93" customFormat="1" ht="54" x14ac:dyDescent="0.2">
      <c r="A126" s="267"/>
      <c r="B126" s="278"/>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22" s="93" customFormat="1" ht="36" x14ac:dyDescent="0.2">
      <c r="A127" s="267"/>
      <c r="B127" s="278"/>
      <c r="C127" s="65" t="s">
        <v>237</v>
      </c>
      <c r="D127" s="65" t="s">
        <v>65</v>
      </c>
      <c r="E127" s="66" t="s">
        <v>340</v>
      </c>
      <c r="F127" s="68" t="s">
        <v>130</v>
      </c>
      <c r="G127" s="101"/>
      <c r="H127" s="104" t="str">
        <f>IF(ISBLANK(H103),"Waiting",H103)</f>
        <v>No</v>
      </c>
      <c r="I127" s="9"/>
      <c r="J127" s="158"/>
      <c r="K127" s="158"/>
      <c r="L127" s="158"/>
      <c r="M127" s="158"/>
      <c r="N127" s="158"/>
      <c r="O127" s="158"/>
      <c r="P127" s="158"/>
      <c r="Q127" s="158"/>
      <c r="R127" s="158"/>
      <c r="S127" s="239"/>
    </row>
    <row r="128" spans="1:22" s="93" customFormat="1" ht="36" x14ac:dyDescent="0.2">
      <c r="A128" s="267"/>
      <c r="B128" s="278"/>
      <c r="C128" s="201" t="s">
        <v>558</v>
      </c>
      <c r="D128" s="202" t="s">
        <v>65</v>
      </c>
      <c r="E128" s="203" t="s">
        <v>537</v>
      </c>
      <c r="F128" s="204"/>
      <c r="G128" s="101"/>
      <c r="H128" s="131" t="s">
        <v>640</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20" s="93" customFormat="1" ht="36" x14ac:dyDescent="0.2">
      <c r="A129" s="267"/>
      <c r="B129" s="278"/>
      <c r="C129" s="207" t="s">
        <v>575</v>
      </c>
      <c r="D129" s="208" t="s">
        <v>66</v>
      </c>
      <c r="E129" s="209" t="s">
        <v>538</v>
      </c>
      <c r="F129" s="204"/>
      <c r="G129" s="101"/>
      <c r="H129" s="133" t="s">
        <v>640</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20" s="93" customFormat="1" ht="21" thickBot="1" x14ac:dyDescent="0.25">
      <c r="A130" s="268"/>
      <c r="B130" s="279"/>
      <c r="C130" s="57" t="s">
        <v>468</v>
      </c>
      <c r="D130" s="57" t="s">
        <v>390</v>
      </c>
      <c r="E130" s="78" t="s">
        <v>458</v>
      </c>
      <c r="F130" s="79"/>
      <c r="G130" s="101"/>
      <c r="H130" s="133" t="s">
        <v>640</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20" s="93" customFormat="1" ht="55" thickTop="1" x14ac:dyDescent="0.2">
      <c r="A131" s="269" t="s">
        <v>14</v>
      </c>
      <c r="B131" s="269" t="s">
        <v>45</v>
      </c>
      <c r="C131" s="62" t="s">
        <v>248</v>
      </c>
      <c r="D131" s="62" t="s">
        <v>65</v>
      </c>
      <c r="E131" s="67" t="s">
        <v>346</v>
      </c>
      <c r="F131" s="81" t="s">
        <v>139</v>
      </c>
      <c r="G131" s="96"/>
      <c r="H131" s="130" t="s">
        <v>640</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236"/>
      <c r="T131" s="96"/>
    </row>
    <row r="132" spans="1:20" s="93" customFormat="1" ht="252" x14ac:dyDescent="0.2">
      <c r="A132" s="265"/>
      <c r="B132" s="265"/>
      <c r="C132" s="80" t="s">
        <v>241</v>
      </c>
      <c r="D132" s="80" t="s">
        <v>65</v>
      </c>
      <c r="E132" s="75" t="s">
        <v>323</v>
      </c>
      <c r="F132" s="76" t="s">
        <v>527</v>
      </c>
      <c r="G132" s="109"/>
      <c r="H132" s="104" t="str">
        <f>IF(ISBLANK(H111),"Waiting",H111)</f>
        <v>Yes</v>
      </c>
      <c r="I132" s="3" t="s">
        <v>732</v>
      </c>
      <c r="J132" s="158" t="s">
        <v>14</v>
      </c>
      <c r="K132" s="158">
        <f t="shared" ref="K132:K196" si="19">IF(AND($H132="Yes",NOT(ISERROR(SEARCH("-H-",$C132)))),1,0)</f>
        <v>1</v>
      </c>
      <c r="L132" s="158">
        <f t="shared" si="16"/>
        <v>0</v>
      </c>
      <c r="M132" s="158">
        <f t="shared" si="17"/>
        <v>0</v>
      </c>
      <c r="N132" s="158">
        <f t="shared" si="18"/>
        <v>0</v>
      </c>
      <c r="O132" s="158">
        <f t="shared" si="12"/>
        <v>0</v>
      </c>
      <c r="P132" s="158">
        <f t="shared" si="13"/>
        <v>0</v>
      </c>
      <c r="Q132" s="158">
        <f t="shared" si="14"/>
        <v>0</v>
      </c>
      <c r="R132" s="158">
        <f t="shared" si="15"/>
        <v>0</v>
      </c>
      <c r="S132" s="243"/>
      <c r="T132" s="96"/>
    </row>
    <row r="133" spans="1:20" s="93" customFormat="1" ht="36" x14ac:dyDescent="0.2">
      <c r="A133" s="265"/>
      <c r="B133" s="265"/>
      <c r="C133" s="195" t="s">
        <v>559</v>
      </c>
      <c r="D133" s="196" t="s">
        <v>65</v>
      </c>
      <c r="E133" s="197" t="s">
        <v>537</v>
      </c>
      <c r="F133" s="205"/>
      <c r="G133" s="109"/>
      <c r="H133" s="131" t="s">
        <v>640</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20" s="93" customFormat="1" ht="36" x14ac:dyDescent="0.2">
      <c r="A134" s="265"/>
      <c r="B134" s="265"/>
      <c r="C134" s="198" t="s">
        <v>576</v>
      </c>
      <c r="D134" s="199" t="s">
        <v>66</v>
      </c>
      <c r="E134" s="200" t="s">
        <v>538</v>
      </c>
      <c r="F134" s="205"/>
      <c r="G134" s="109"/>
      <c r="H134" s="131" t="s">
        <v>640</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20" s="93" customFormat="1" ht="21" thickBot="1" x14ac:dyDescent="0.25">
      <c r="A135" s="273"/>
      <c r="B135" s="273"/>
      <c r="C135" s="62" t="s">
        <v>469</v>
      </c>
      <c r="D135" s="62" t="s">
        <v>390</v>
      </c>
      <c r="E135" s="67" t="s">
        <v>458</v>
      </c>
      <c r="F135" s="81"/>
      <c r="G135" s="109"/>
      <c r="H135" s="131" t="s">
        <v>640</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20" s="103" customFormat="1" ht="37" thickTop="1" x14ac:dyDescent="0.2">
      <c r="A136" s="266" t="s">
        <v>15</v>
      </c>
      <c r="B136" s="266"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236"/>
      <c r="T136" s="101"/>
    </row>
    <row r="137" spans="1:20" s="103" customFormat="1" ht="54" x14ac:dyDescent="0.2">
      <c r="A137" s="267"/>
      <c r="B137" s="267"/>
      <c r="C137" s="65" t="s">
        <v>233</v>
      </c>
      <c r="D137" s="65" t="s">
        <v>65</v>
      </c>
      <c r="E137" s="66" t="s">
        <v>336</v>
      </c>
      <c r="F137" s="68" t="s">
        <v>126</v>
      </c>
      <c r="G137" s="101"/>
      <c r="H137" s="104" t="str">
        <f t="shared" si="24"/>
        <v>No</v>
      </c>
      <c r="I137" s="3"/>
      <c r="J137" s="158"/>
      <c r="K137" s="158"/>
      <c r="L137" s="158"/>
      <c r="M137" s="158"/>
      <c r="N137" s="158"/>
      <c r="O137" s="158"/>
      <c r="P137" s="158"/>
      <c r="Q137" s="158"/>
      <c r="R137" s="158"/>
      <c r="S137" s="237"/>
    </row>
    <row r="138" spans="1:20" s="103" customFormat="1" ht="36" x14ac:dyDescent="0.2">
      <c r="A138" s="267"/>
      <c r="B138" s="267"/>
      <c r="C138" s="65" t="s">
        <v>234</v>
      </c>
      <c r="D138" s="65" t="s">
        <v>65</v>
      </c>
      <c r="E138" s="66" t="s">
        <v>337</v>
      </c>
      <c r="F138" s="68" t="s">
        <v>127</v>
      </c>
      <c r="G138" s="101"/>
      <c r="H138" s="104" t="str">
        <f>IF(ISBLANK(H100),"Waiting",H100)</f>
        <v>No</v>
      </c>
      <c r="I138" s="3"/>
      <c r="J138" s="158"/>
      <c r="K138" s="158"/>
      <c r="L138" s="158"/>
      <c r="M138" s="158"/>
      <c r="N138" s="158"/>
      <c r="O138" s="158"/>
      <c r="P138" s="158"/>
      <c r="Q138" s="158"/>
      <c r="R138" s="158"/>
      <c r="S138" s="237"/>
    </row>
    <row r="139" spans="1:20" s="103" customFormat="1" ht="90" x14ac:dyDescent="0.2">
      <c r="A139" s="267"/>
      <c r="B139" s="267"/>
      <c r="C139" s="65" t="s">
        <v>235</v>
      </c>
      <c r="D139" s="65" t="s">
        <v>65</v>
      </c>
      <c r="E139" s="66" t="s">
        <v>338</v>
      </c>
      <c r="F139" s="68" t="s">
        <v>128</v>
      </c>
      <c r="G139" s="101"/>
      <c r="H139" s="104" t="str">
        <f>IF(ISBLANK(H101),"Waiting",H101)</f>
        <v>Yes</v>
      </c>
      <c r="I139" s="3" t="s">
        <v>720</v>
      </c>
      <c r="J139" s="158" t="s">
        <v>15</v>
      </c>
      <c r="K139" s="158">
        <f t="shared" si="19"/>
        <v>1</v>
      </c>
      <c r="L139" s="158">
        <f t="shared" si="16"/>
        <v>0</v>
      </c>
      <c r="M139" s="158">
        <f t="shared" si="17"/>
        <v>0</v>
      </c>
      <c r="N139" s="158">
        <f t="shared" si="18"/>
        <v>0</v>
      </c>
      <c r="O139" s="158">
        <f t="shared" si="20"/>
        <v>0</v>
      </c>
      <c r="P139" s="158">
        <f t="shared" si="21"/>
        <v>0</v>
      </c>
      <c r="Q139" s="158">
        <f t="shared" si="22"/>
        <v>0</v>
      </c>
      <c r="R139" s="158">
        <f t="shared" si="23"/>
        <v>0</v>
      </c>
      <c r="S139" s="237"/>
    </row>
    <row r="140" spans="1:20" s="103" customFormat="1" ht="234" x14ac:dyDescent="0.2">
      <c r="A140" s="267"/>
      <c r="B140" s="267"/>
      <c r="C140" s="65" t="s">
        <v>236</v>
      </c>
      <c r="D140" s="65" t="s">
        <v>65</v>
      </c>
      <c r="E140" s="66" t="s">
        <v>339</v>
      </c>
      <c r="F140" s="68" t="s">
        <v>129</v>
      </c>
      <c r="G140" s="101"/>
      <c r="H140" s="104" t="str">
        <f t="shared" si="24"/>
        <v>Yes</v>
      </c>
      <c r="I140" s="3" t="s">
        <v>722</v>
      </c>
      <c r="J140" s="158" t="s">
        <v>15</v>
      </c>
      <c r="K140" s="158">
        <f t="shared" si="19"/>
        <v>1</v>
      </c>
      <c r="L140" s="158">
        <f t="shared" si="16"/>
        <v>0</v>
      </c>
      <c r="M140" s="158">
        <f t="shared" si="17"/>
        <v>0</v>
      </c>
      <c r="N140" s="158">
        <f t="shared" si="18"/>
        <v>0</v>
      </c>
      <c r="O140" s="158">
        <f t="shared" si="20"/>
        <v>0</v>
      </c>
      <c r="P140" s="158">
        <f t="shared" si="21"/>
        <v>0</v>
      </c>
      <c r="Q140" s="158">
        <f t="shared" si="22"/>
        <v>0</v>
      </c>
      <c r="R140" s="158">
        <f t="shared" si="23"/>
        <v>0</v>
      </c>
      <c r="S140" s="237"/>
    </row>
    <row r="141" spans="1:20" s="103" customFormat="1" ht="36" x14ac:dyDescent="0.2">
      <c r="A141" s="267"/>
      <c r="B141" s="267"/>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237"/>
    </row>
    <row r="142" spans="1:20" s="103" customFormat="1" ht="36" x14ac:dyDescent="0.2">
      <c r="A142" s="267"/>
      <c r="B142" s="267"/>
      <c r="C142" s="65" t="s">
        <v>238</v>
      </c>
      <c r="D142" s="65" t="s">
        <v>65</v>
      </c>
      <c r="E142" s="66" t="s">
        <v>341</v>
      </c>
      <c r="F142" s="68" t="s">
        <v>131</v>
      </c>
      <c r="G142" s="101"/>
      <c r="H142" s="104" t="str">
        <f t="shared" si="24"/>
        <v>No</v>
      </c>
      <c r="I142" s="9"/>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20" s="103" customFormat="1" ht="36" x14ac:dyDescent="0.2">
      <c r="A143" s="267"/>
      <c r="B143" s="267"/>
      <c r="C143" s="65" t="s">
        <v>239</v>
      </c>
      <c r="D143" s="65" t="s">
        <v>65</v>
      </c>
      <c r="E143" s="66" t="s">
        <v>321</v>
      </c>
      <c r="F143" s="68" t="s">
        <v>528</v>
      </c>
      <c r="G143" s="101"/>
      <c r="H143" s="104" t="str">
        <f>IF(ISBLANK(H109),"Waiting",H109)</f>
        <v>No</v>
      </c>
      <c r="I143" s="9"/>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237"/>
    </row>
    <row r="144" spans="1:20" s="103" customFormat="1" ht="216" x14ac:dyDescent="0.2">
      <c r="A144" s="267"/>
      <c r="B144" s="267"/>
      <c r="C144" s="65" t="s">
        <v>240</v>
      </c>
      <c r="D144" s="65" t="s">
        <v>65</v>
      </c>
      <c r="E144" s="66" t="s">
        <v>322</v>
      </c>
      <c r="F144" s="68" t="s">
        <v>132</v>
      </c>
      <c r="G144" s="101"/>
      <c r="H144" s="104" t="str">
        <f>IF(ISBLANK(H110),"Waiting",H110)</f>
        <v xml:space="preserve">Yes </v>
      </c>
      <c r="I144" s="213" t="s">
        <v>697</v>
      </c>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237"/>
    </row>
    <row r="145" spans="1:20" s="103" customFormat="1" ht="252" x14ac:dyDescent="0.2">
      <c r="A145" s="267"/>
      <c r="B145" s="267"/>
      <c r="C145" s="65" t="s">
        <v>241</v>
      </c>
      <c r="D145" s="65" t="s">
        <v>65</v>
      </c>
      <c r="E145" s="66" t="s">
        <v>323</v>
      </c>
      <c r="F145" s="68" t="s">
        <v>529</v>
      </c>
      <c r="G145" s="101"/>
      <c r="H145" s="104" t="str">
        <f>IF(ISBLANK(H111),"Waiting",H111)</f>
        <v>Yes</v>
      </c>
      <c r="I145" s="3" t="s">
        <v>732</v>
      </c>
      <c r="J145" s="158" t="s">
        <v>15</v>
      </c>
      <c r="K145" s="158">
        <f t="shared" si="19"/>
        <v>1</v>
      </c>
      <c r="L145" s="158">
        <f t="shared" si="16"/>
        <v>0</v>
      </c>
      <c r="M145" s="158">
        <f t="shared" si="17"/>
        <v>0</v>
      </c>
      <c r="N145" s="158">
        <f t="shared" si="18"/>
        <v>0</v>
      </c>
      <c r="O145" s="158">
        <f t="shared" si="20"/>
        <v>0</v>
      </c>
      <c r="P145" s="158">
        <f t="shared" si="21"/>
        <v>0</v>
      </c>
      <c r="Q145" s="158">
        <f t="shared" si="22"/>
        <v>0</v>
      </c>
      <c r="R145" s="158">
        <f t="shared" si="23"/>
        <v>0</v>
      </c>
      <c r="S145" s="237"/>
      <c r="T145" s="101"/>
    </row>
    <row r="146" spans="1:20" s="103" customFormat="1" ht="108" x14ac:dyDescent="0.2">
      <c r="A146" s="267"/>
      <c r="B146" s="267"/>
      <c r="C146" s="65" t="s">
        <v>242</v>
      </c>
      <c r="D146" s="65" t="s">
        <v>65</v>
      </c>
      <c r="E146" s="66" t="s">
        <v>342</v>
      </c>
      <c r="F146" s="68" t="s">
        <v>133</v>
      </c>
      <c r="G146" s="101"/>
      <c r="H146" s="104" t="str">
        <f>IF(ISBLANK(H112),"Waiting",H112)</f>
        <v>Yes</v>
      </c>
      <c r="I146" s="3" t="s">
        <v>728</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237"/>
    </row>
    <row r="147" spans="1:20" s="103" customFormat="1" ht="36" x14ac:dyDescent="0.2">
      <c r="A147" s="267"/>
      <c r="B147" s="267"/>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20" s="103" customFormat="1" ht="216" x14ac:dyDescent="0.2">
      <c r="A148" s="267"/>
      <c r="B148" s="267"/>
      <c r="C148" s="65" t="s">
        <v>243</v>
      </c>
      <c r="D148" s="65" t="s">
        <v>65</v>
      </c>
      <c r="E148" s="66" t="s">
        <v>343</v>
      </c>
      <c r="F148" s="68" t="s">
        <v>134</v>
      </c>
      <c r="G148" s="101"/>
      <c r="H148" s="104" t="str">
        <f>IF(ISBLANK(H124),"Waiting",H124)</f>
        <v>Yes</v>
      </c>
      <c r="I148" s="3" t="s">
        <v>746</v>
      </c>
      <c r="J148" s="158" t="s">
        <v>15</v>
      </c>
      <c r="K148" s="158">
        <f t="shared" si="19"/>
        <v>1</v>
      </c>
      <c r="L148" s="158">
        <f t="shared" si="16"/>
        <v>0</v>
      </c>
      <c r="M148" s="158">
        <f t="shared" si="17"/>
        <v>0</v>
      </c>
      <c r="N148" s="158">
        <f t="shared" si="18"/>
        <v>0</v>
      </c>
      <c r="O148" s="158">
        <f t="shared" si="20"/>
        <v>0</v>
      </c>
      <c r="P148" s="158">
        <f t="shared" si="21"/>
        <v>0</v>
      </c>
      <c r="Q148" s="158">
        <f t="shared" si="22"/>
        <v>0</v>
      </c>
      <c r="R148" s="158">
        <f t="shared" si="23"/>
        <v>0</v>
      </c>
      <c r="S148" s="237"/>
      <c r="T148" s="101"/>
    </row>
    <row r="149" spans="1:20" s="103" customFormat="1" ht="36" x14ac:dyDescent="0.2">
      <c r="A149" s="267"/>
      <c r="B149" s="267"/>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20" s="103" customFormat="1" ht="55" thickBot="1" x14ac:dyDescent="0.25">
      <c r="A150" s="267"/>
      <c r="B150" s="267"/>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20" s="103" customFormat="1" ht="55" thickTop="1" x14ac:dyDescent="0.2">
      <c r="A151" s="267"/>
      <c r="B151" s="267"/>
      <c r="C151" s="65" t="s">
        <v>248</v>
      </c>
      <c r="D151" s="65" t="s">
        <v>65</v>
      </c>
      <c r="E151" s="66" t="s">
        <v>346</v>
      </c>
      <c r="F151" s="68" t="s">
        <v>139</v>
      </c>
      <c r="G151" s="101"/>
      <c r="H151" s="104" t="str">
        <f>IF(ISBLANK(H131),"Waiting",H131)</f>
        <v>No</v>
      </c>
      <c r="I151" s="4"/>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237"/>
    </row>
    <row r="152" spans="1:20" s="103" customFormat="1" ht="54" x14ac:dyDescent="0.2">
      <c r="A152" s="267"/>
      <c r="B152" s="267"/>
      <c r="C152" s="57" t="s">
        <v>249</v>
      </c>
      <c r="D152" s="57" t="s">
        <v>65</v>
      </c>
      <c r="E152" s="78" t="s">
        <v>325</v>
      </c>
      <c r="F152" s="79" t="s">
        <v>521</v>
      </c>
      <c r="G152" s="101"/>
      <c r="H152" s="131" t="s">
        <v>640</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20" s="103" customFormat="1" ht="36" x14ac:dyDescent="0.2">
      <c r="A153" s="267"/>
      <c r="B153" s="267"/>
      <c r="C153" s="201" t="s">
        <v>560</v>
      </c>
      <c r="D153" s="202" t="s">
        <v>65</v>
      </c>
      <c r="E153" s="203" t="s">
        <v>537</v>
      </c>
      <c r="F153" s="79"/>
      <c r="G153" s="101"/>
      <c r="H153" s="131" t="s">
        <v>640</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20" s="103" customFormat="1" ht="36" x14ac:dyDescent="0.2">
      <c r="A154" s="267"/>
      <c r="B154" s="267"/>
      <c r="C154" s="207" t="s">
        <v>577</v>
      </c>
      <c r="D154" s="208" t="s">
        <v>66</v>
      </c>
      <c r="E154" s="209" t="s">
        <v>538</v>
      </c>
      <c r="F154" s="79"/>
      <c r="G154" s="101"/>
      <c r="H154" s="135" t="s">
        <v>640</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20" s="103" customFormat="1" ht="21" thickBot="1" x14ac:dyDescent="0.25">
      <c r="A155" s="267"/>
      <c r="B155" s="267"/>
      <c r="C155" s="57" t="s">
        <v>470</v>
      </c>
      <c r="D155" s="57" t="s">
        <v>390</v>
      </c>
      <c r="E155" s="78" t="s">
        <v>458</v>
      </c>
      <c r="F155" s="79"/>
      <c r="G155" s="101"/>
      <c r="H155" s="142" t="s">
        <v>640</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20" s="93" customFormat="1" ht="73" thickTop="1" x14ac:dyDescent="0.2">
      <c r="A156" s="269" t="s">
        <v>16</v>
      </c>
      <c r="B156" s="269" t="s">
        <v>47</v>
      </c>
      <c r="C156" s="62" t="s">
        <v>250</v>
      </c>
      <c r="D156" s="62" t="s">
        <v>65</v>
      </c>
      <c r="E156" s="67" t="s">
        <v>348</v>
      </c>
      <c r="F156" s="81" t="s">
        <v>141</v>
      </c>
      <c r="G156" s="96"/>
      <c r="H156" s="130" t="s">
        <v>640</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20" s="93" customFormat="1" ht="72" x14ac:dyDescent="0.2">
      <c r="A157" s="265"/>
      <c r="B157" s="265"/>
      <c r="C157" s="62" t="s">
        <v>251</v>
      </c>
      <c r="D157" s="62" t="s">
        <v>65</v>
      </c>
      <c r="E157" s="67" t="s">
        <v>349</v>
      </c>
      <c r="F157" s="81" t="s">
        <v>142</v>
      </c>
      <c r="G157" s="96"/>
      <c r="H157" s="131" t="s">
        <v>640</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20" s="93" customFormat="1" ht="36" x14ac:dyDescent="0.2">
      <c r="A158" s="265"/>
      <c r="B158" s="265"/>
      <c r="C158" s="62" t="s">
        <v>252</v>
      </c>
      <c r="D158" s="62" t="s">
        <v>65</v>
      </c>
      <c r="E158" s="67" t="s">
        <v>606</v>
      </c>
      <c r="F158" s="81" t="s">
        <v>143</v>
      </c>
      <c r="G158" s="96"/>
      <c r="H158" s="131" t="s">
        <v>640</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20" s="93" customFormat="1" ht="36" x14ac:dyDescent="0.2">
      <c r="A159" s="265"/>
      <c r="B159" s="265"/>
      <c r="C159" s="62" t="s">
        <v>253</v>
      </c>
      <c r="D159" s="62" t="s">
        <v>65</v>
      </c>
      <c r="E159" s="67" t="s">
        <v>608</v>
      </c>
      <c r="F159" s="81" t="s">
        <v>609</v>
      </c>
      <c r="G159" s="96"/>
      <c r="H159" s="131" t="s">
        <v>640</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20" s="93" customFormat="1" ht="36" x14ac:dyDescent="0.2">
      <c r="A160" s="265"/>
      <c r="B160" s="265"/>
      <c r="C160" s="62" t="s">
        <v>254</v>
      </c>
      <c r="D160" s="62" t="s">
        <v>65</v>
      </c>
      <c r="E160" s="67" t="s">
        <v>326</v>
      </c>
      <c r="F160" s="81" t="s">
        <v>144</v>
      </c>
      <c r="G160" s="96"/>
      <c r="H160" s="131" t="s">
        <v>640</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65"/>
      <c r="B161" s="265"/>
      <c r="C161" s="62" t="s">
        <v>255</v>
      </c>
      <c r="D161" s="62" t="s">
        <v>65</v>
      </c>
      <c r="E161" s="67" t="s">
        <v>351</v>
      </c>
      <c r="F161" s="81" t="s">
        <v>148</v>
      </c>
      <c r="G161" s="96"/>
      <c r="H161" s="131" t="s">
        <v>640</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65"/>
      <c r="B162" s="265"/>
      <c r="C162" s="62" t="s">
        <v>607</v>
      </c>
      <c r="D162" s="62" t="s">
        <v>65</v>
      </c>
      <c r="E162" s="67" t="s">
        <v>622</v>
      </c>
      <c r="F162" s="81" t="s">
        <v>610</v>
      </c>
      <c r="G162" s="96"/>
      <c r="H162" s="131" t="s">
        <v>640</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65"/>
      <c r="B163" s="265"/>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65"/>
      <c r="B164" s="265"/>
      <c r="C164" s="230" t="s">
        <v>257</v>
      </c>
      <c r="D164" s="230" t="s">
        <v>66</v>
      </c>
      <c r="E164" s="232" t="s">
        <v>353</v>
      </c>
      <c r="F164" s="231" t="s">
        <v>598</v>
      </c>
      <c r="G164" s="101"/>
      <c r="H164" s="104" t="str">
        <f>IF(ISBLANK(H198),"Waiting",H198)</f>
        <v>Yes</v>
      </c>
      <c r="I164" s="9" t="s">
        <v>758</v>
      </c>
      <c r="J164" s="158" t="s">
        <v>16</v>
      </c>
      <c r="K164" s="158">
        <f t="shared" si="19"/>
        <v>0</v>
      </c>
      <c r="L164" s="158">
        <f t="shared" si="16"/>
        <v>1</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65"/>
      <c r="B165" s="265"/>
      <c r="C165" s="62" t="s">
        <v>258</v>
      </c>
      <c r="D165" s="62" t="s">
        <v>66</v>
      </c>
      <c r="E165" s="87" t="s">
        <v>594</v>
      </c>
      <c r="F165" s="88" t="s">
        <v>146</v>
      </c>
      <c r="G165" s="101"/>
      <c r="H165" s="131" t="s">
        <v>640</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65"/>
      <c r="B166" s="265"/>
      <c r="C166" s="195" t="s">
        <v>561</v>
      </c>
      <c r="D166" s="196" t="s">
        <v>65</v>
      </c>
      <c r="E166" s="197" t="s">
        <v>537</v>
      </c>
      <c r="F166" s="88"/>
      <c r="G166" s="101"/>
      <c r="H166" s="133" t="s">
        <v>640</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65"/>
      <c r="B167" s="265"/>
      <c r="C167" s="198" t="s">
        <v>562</v>
      </c>
      <c r="D167" s="199" t="s">
        <v>66</v>
      </c>
      <c r="E167" s="200" t="s">
        <v>538</v>
      </c>
      <c r="F167" s="88"/>
      <c r="G167" s="101"/>
      <c r="H167" s="133" t="s">
        <v>640</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239"/>
    </row>
    <row r="168" spans="1:19" s="93" customFormat="1" ht="21" thickBot="1" x14ac:dyDescent="0.25">
      <c r="A168" s="265"/>
      <c r="B168" s="265"/>
      <c r="C168" s="62" t="s">
        <v>471</v>
      </c>
      <c r="D168" s="62" t="s">
        <v>390</v>
      </c>
      <c r="E168" s="87" t="s">
        <v>458</v>
      </c>
      <c r="F168" s="88"/>
      <c r="G168" s="96"/>
      <c r="H168" s="132" t="s">
        <v>640</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66" t="s">
        <v>17</v>
      </c>
      <c r="B169" s="266"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67"/>
      <c r="B170" s="267"/>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67"/>
      <c r="B171" s="267"/>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67"/>
      <c r="B172" s="267"/>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67"/>
      <c r="B173" s="267"/>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67"/>
      <c r="B174" s="267"/>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67"/>
      <c r="B175" s="267"/>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67"/>
      <c r="B176" s="267"/>
      <c r="C176" s="65" t="s">
        <v>259</v>
      </c>
      <c r="D176" s="65" t="s">
        <v>65</v>
      </c>
      <c r="E176" s="66" t="s">
        <v>355</v>
      </c>
      <c r="F176" s="68" t="s">
        <v>155</v>
      </c>
      <c r="G176" s="101"/>
      <c r="H176" s="104" t="str">
        <f>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67"/>
      <c r="B177" s="267"/>
      <c r="C177" s="65" t="s">
        <v>260</v>
      </c>
      <c r="D177" s="65" t="s">
        <v>65</v>
      </c>
      <c r="E177" s="66" t="s">
        <v>621</v>
      </c>
      <c r="F177" s="68" t="s">
        <v>149</v>
      </c>
      <c r="G177" s="101"/>
      <c r="H177" s="104" t="str">
        <f t="shared" ref="H177:H183" si="26">IF(ISBLANK(H189),"Waiting",H189)</f>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67"/>
      <c r="B178" s="267"/>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67"/>
      <c r="B179" s="267"/>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67"/>
      <c r="B180" s="267"/>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67"/>
      <c r="B181" s="267"/>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67"/>
      <c r="B182" s="267"/>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67"/>
      <c r="B183" s="267"/>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67"/>
      <c r="B184" s="267"/>
      <c r="C184" s="222" t="s">
        <v>257</v>
      </c>
      <c r="D184" s="222" t="s">
        <v>66</v>
      </c>
      <c r="E184" s="220" t="s">
        <v>353</v>
      </c>
      <c r="F184" s="231" t="s">
        <v>598</v>
      </c>
      <c r="G184" s="101"/>
      <c r="H184" s="104" t="str">
        <f>IF(ISBLANK(H198),"Waiting",H198)</f>
        <v>Yes</v>
      </c>
      <c r="I184" s="9" t="s">
        <v>758</v>
      </c>
      <c r="J184" s="158" t="s">
        <v>17</v>
      </c>
      <c r="K184" s="158">
        <f t="shared" si="19"/>
        <v>0</v>
      </c>
      <c r="L184" s="158">
        <f t="shared" si="16"/>
        <v>1</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640</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640</v>
      </c>
      <c r="I186" s="9"/>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237"/>
    </row>
    <row r="187" spans="1:19" s="93" customFormat="1" ht="21" thickBot="1" x14ac:dyDescent="0.25">
      <c r="A187" s="211"/>
      <c r="B187" s="211"/>
      <c r="C187" s="57" t="s">
        <v>473</v>
      </c>
      <c r="D187" s="57" t="s">
        <v>390</v>
      </c>
      <c r="E187" s="78" t="s">
        <v>458</v>
      </c>
      <c r="F187" s="79"/>
      <c r="G187" s="101"/>
      <c r="H187" s="131" t="s">
        <v>640</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73" thickTop="1" x14ac:dyDescent="0.2">
      <c r="A188" s="269" t="s">
        <v>18</v>
      </c>
      <c r="B188" s="269" t="s">
        <v>49</v>
      </c>
      <c r="C188" s="62" t="s">
        <v>259</v>
      </c>
      <c r="D188" s="62" t="s">
        <v>65</v>
      </c>
      <c r="E188" s="67" t="s">
        <v>631</v>
      </c>
      <c r="F188" s="81" t="s">
        <v>155</v>
      </c>
      <c r="G188" s="96"/>
      <c r="H188" s="130" t="s">
        <v>640</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65"/>
      <c r="B189" s="265"/>
      <c r="C189" s="62" t="s">
        <v>260</v>
      </c>
      <c r="D189" s="62" t="s">
        <v>65</v>
      </c>
      <c r="E189" s="67" t="s">
        <v>621</v>
      </c>
      <c r="F189" s="81" t="s">
        <v>149</v>
      </c>
      <c r="G189" s="96"/>
      <c r="H189" s="131" t="s">
        <v>640</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65"/>
      <c r="B190" s="265"/>
      <c r="C190" s="62" t="s">
        <v>261</v>
      </c>
      <c r="D190" s="62" t="s">
        <v>65</v>
      </c>
      <c r="E190" s="67" t="s">
        <v>356</v>
      </c>
      <c r="F190" s="81" t="s">
        <v>150</v>
      </c>
      <c r="G190" s="96"/>
      <c r="H190" s="131" t="s">
        <v>640</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65"/>
      <c r="B191" s="265"/>
      <c r="C191" s="62" t="s">
        <v>262</v>
      </c>
      <c r="D191" s="62" t="s">
        <v>65</v>
      </c>
      <c r="E191" s="67" t="s">
        <v>357</v>
      </c>
      <c r="F191" s="81" t="s">
        <v>151</v>
      </c>
      <c r="G191" s="96"/>
      <c r="H191" s="131" t="s">
        <v>640</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65"/>
      <c r="B192" s="265"/>
      <c r="C192" s="62" t="s">
        <v>263</v>
      </c>
      <c r="D192" s="62" t="s">
        <v>65</v>
      </c>
      <c r="E192" s="67" t="s">
        <v>358</v>
      </c>
      <c r="F192" s="81" t="s">
        <v>152</v>
      </c>
      <c r="G192" s="96"/>
      <c r="H192" s="131" t="s">
        <v>640</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65"/>
      <c r="B193" s="265"/>
      <c r="C193" s="62" t="s">
        <v>264</v>
      </c>
      <c r="D193" s="62" t="s">
        <v>65</v>
      </c>
      <c r="E193" s="67" t="s">
        <v>359</v>
      </c>
      <c r="F193" s="81" t="s">
        <v>153</v>
      </c>
      <c r="G193" s="96"/>
      <c r="H193" s="131" t="s">
        <v>640</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65"/>
      <c r="B194" s="265"/>
      <c r="C194" s="62" t="s">
        <v>265</v>
      </c>
      <c r="D194" s="62" t="s">
        <v>65</v>
      </c>
      <c r="E194" s="67" t="s">
        <v>327</v>
      </c>
      <c r="F194" s="81" t="s">
        <v>154</v>
      </c>
      <c r="G194" s="96"/>
      <c r="H194" s="131" t="s">
        <v>640</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65"/>
      <c r="B195" s="265"/>
      <c r="C195" s="62" t="s">
        <v>256</v>
      </c>
      <c r="D195" s="62" t="s">
        <v>65</v>
      </c>
      <c r="E195" s="67" t="s">
        <v>352</v>
      </c>
      <c r="F195" s="81" t="s">
        <v>145</v>
      </c>
      <c r="G195" s="96"/>
      <c r="H195" s="131" t="s">
        <v>640</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65"/>
      <c r="B196" s="265"/>
      <c r="C196" s="62" t="s">
        <v>266</v>
      </c>
      <c r="D196" s="62" t="s">
        <v>66</v>
      </c>
      <c r="E196" s="87" t="s">
        <v>360</v>
      </c>
      <c r="F196" s="88" t="s">
        <v>156</v>
      </c>
      <c r="G196" s="96"/>
      <c r="H196" s="131" t="s">
        <v>640</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65"/>
      <c r="B197" s="265"/>
      <c r="C197" s="62" t="s">
        <v>267</v>
      </c>
      <c r="D197" s="62" t="s">
        <v>66</v>
      </c>
      <c r="E197" s="87" t="s">
        <v>361</v>
      </c>
      <c r="F197" s="88" t="s">
        <v>530</v>
      </c>
      <c r="G197" s="96"/>
      <c r="H197" s="131" t="s">
        <v>640</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65"/>
      <c r="B198" s="265"/>
      <c r="C198" s="69" t="s">
        <v>257</v>
      </c>
      <c r="D198" s="69" t="s">
        <v>66</v>
      </c>
      <c r="E198" s="87" t="s">
        <v>353</v>
      </c>
      <c r="F198" s="88" t="s">
        <v>598</v>
      </c>
      <c r="G198" s="96"/>
      <c r="H198" s="133" t="s">
        <v>639</v>
      </c>
      <c r="I198" s="9" t="s">
        <v>758</v>
      </c>
      <c r="J198" s="158" t="s">
        <v>18</v>
      </c>
      <c r="K198" s="158">
        <f t="shared" si="30"/>
        <v>0</v>
      </c>
      <c r="L198" s="158">
        <f t="shared" si="27"/>
        <v>1</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65"/>
      <c r="B199" s="265"/>
      <c r="C199" s="195" t="s">
        <v>564</v>
      </c>
      <c r="D199" s="196" t="s">
        <v>65</v>
      </c>
      <c r="E199" s="197" t="s">
        <v>537</v>
      </c>
      <c r="F199" s="88"/>
      <c r="G199" s="96"/>
      <c r="H199" s="133" t="s">
        <v>640</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65"/>
      <c r="B200" s="265"/>
      <c r="C200" s="198" t="s">
        <v>565</v>
      </c>
      <c r="D200" s="199" t="s">
        <v>66</v>
      </c>
      <c r="E200" s="200" t="s">
        <v>538</v>
      </c>
      <c r="F200" s="88"/>
      <c r="G200" s="96"/>
      <c r="H200" s="133" t="s">
        <v>640</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65"/>
      <c r="B201" s="265"/>
      <c r="C201" s="69" t="s">
        <v>472</v>
      </c>
      <c r="D201" s="69" t="s">
        <v>390</v>
      </c>
      <c r="E201" s="87" t="s">
        <v>458</v>
      </c>
      <c r="F201" s="88"/>
      <c r="G201" s="96"/>
      <c r="H201" s="132" t="s">
        <v>640</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66" t="s">
        <v>19</v>
      </c>
      <c r="B202" s="277" t="s">
        <v>50</v>
      </c>
      <c r="C202" s="57" t="s">
        <v>268</v>
      </c>
      <c r="D202" s="57" t="s">
        <v>65</v>
      </c>
      <c r="E202" s="78" t="s">
        <v>362</v>
      </c>
      <c r="F202" s="79" t="s">
        <v>157</v>
      </c>
      <c r="G202" s="96"/>
      <c r="H202" s="130" t="s">
        <v>640</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67"/>
      <c r="B203" s="278"/>
      <c r="C203" s="57" t="s">
        <v>269</v>
      </c>
      <c r="D203" s="57" t="s">
        <v>65</v>
      </c>
      <c r="E203" s="78" t="s">
        <v>363</v>
      </c>
      <c r="F203" s="79" t="s">
        <v>158</v>
      </c>
      <c r="G203" s="96"/>
      <c r="H203" s="131" t="s">
        <v>640</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67"/>
      <c r="B204" s="278"/>
      <c r="C204" s="57" t="s">
        <v>270</v>
      </c>
      <c r="D204" s="57" t="s">
        <v>65</v>
      </c>
      <c r="E204" s="78" t="s">
        <v>364</v>
      </c>
      <c r="F204" s="79" t="s">
        <v>159</v>
      </c>
      <c r="G204" s="96"/>
      <c r="H204" s="131" t="s">
        <v>640</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67"/>
      <c r="B205" s="278"/>
      <c r="C205" s="57" t="s">
        <v>271</v>
      </c>
      <c r="D205" s="57" t="s">
        <v>65</v>
      </c>
      <c r="E205" s="78" t="s">
        <v>365</v>
      </c>
      <c r="F205" s="79" t="s">
        <v>160</v>
      </c>
      <c r="G205" s="96"/>
      <c r="H205" s="131" t="s">
        <v>640</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67"/>
      <c r="B206" s="278"/>
      <c r="C206" s="57" t="s">
        <v>272</v>
      </c>
      <c r="D206" s="57" t="s">
        <v>65</v>
      </c>
      <c r="E206" s="78" t="s">
        <v>366</v>
      </c>
      <c r="F206" s="79" t="s">
        <v>161</v>
      </c>
      <c r="G206" s="96"/>
      <c r="H206" s="131" t="s">
        <v>640</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67"/>
      <c r="B207" s="278"/>
      <c r="C207" s="89" t="s">
        <v>273</v>
      </c>
      <c r="D207" s="57" t="s">
        <v>66</v>
      </c>
      <c r="E207" s="85" t="s">
        <v>367</v>
      </c>
      <c r="F207" s="86" t="s">
        <v>162</v>
      </c>
      <c r="G207" s="96"/>
      <c r="H207" s="131" t="s">
        <v>640</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54" x14ac:dyDescent="0.2">
      <c r="A208" s="267"/>
      <c r="B208" s="278"/>
      <c r="C208" s="89" t="s">
        <v>382</v>
      </c>
      <c r="D208" s="57" t="s">
        <v>67</v>
      </c>
      <c r="E208" s="85" t="s">
        <v>381</v>
      </c>
      <c r="F208" s="86" t="s">
        <v>383</v>
      </c>
      <c r="G208" s="96"/>
      <c r="H208" s="133" t="s">
        <v>639</v>
      </c>
      <c r="I208" s="9" t="s">
        <v>724</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239"/>
    </row>
    <row r="209" spans="1:19" s="93" customFormat="1" ht="36" x14ac:dyDescent="0.2">
      <c r="A209" s="267"/>
      <c r="B209" s="278"/>
      <c r="C209" s="201" t="s">
        <v>566</v>
      </c>
      <c r="D209" s="202" t="s">
        <v>65</v>
      </c>
      <c r="E209" s="203" t="s">
        <v>537</v>
      </c>
      <c r="F209" s="86"/>
      <c r="G209" s="96"/>
      <c r="H209" s="133" t="s">
        <v>640</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67"/>
      <c r="B210" s="278"/>
      <c r="C210" s="207" t="s">
        <v>567</v>
      </c>
      <c r="D210" s="208" t="s">
        <v>66</v>
      </c>
      <c r="E210" s="209" t="s">
        <v>538</v>
      </c>
      <c r="F210" s="86"/>
      <c r="G210" s="96"/>
      <c r="H210" s="133" t="s">
        <v>640</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68"/>
      <c r="B211" s="279"/>
      <c r="C211" s="89" t="s">
        <v>474</v>
      </c>
      <c r="D211" s="57" t="s">
        <v>390</v>
      </c>
      <c r="E211" s="85" t="s">
        <v>458</v>
      </c>
      <c r="F211" s="86"/>
      <c r="G211" s="96"/>
      <c r="H211" s="132" t="s">
        <v>640</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69" t="s">
        <v>20</v>
      </c>
      <c r="B212" s="269" t="s">
        <v>51</v>
      </c>
      <c r="C212" s="62" t="s">
        <v>274</v>
      </c>
      <c r="D212" s="62" t="s">
        <v>65</v>
      </c>
      <c r="E212" s="67" t="s">
        <v>368</v>
      </c>
      <c r="F212" s="81" t="s">
        <v>163</v>
      </c>
      <c r="G212" s="96"/>
      <c r="H212" s="130" t="s">
        <v>640</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65"/>
      <c r="B213" s="265"/>
      <c r="C213" s="62" t="s">
        <v>275</v>
      </c>
      <c r="D213" s="62" t="s">
        <v>65</v>
      </c>
      <c r="E213" s="87" t="s">
        <v>369</v>
      </c>
      <c r="F213" s="88" t="s">
        <v>164</v>
      </c>
      <c r="G213" s="96"/>
      <c r="H213" s="131" t="s">
        <v>640</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65"/>
      <c r="B214" s="265"/>
      <c r="C214" s="62" t="s">
        <v>276</v>
      </c>
      <c r="D214" s="62" t="s">
        <v>65</v>
      </c>
      <c r="E214" s="67" t="s">
        <v>370</v>
      </c>
      <c r="F214" s="81" t="s">
        <v>165</v>
      </c>
      <c r="G214" s="96"/>
      <c r="H214" s="131" t="s">
        <v>640</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72" x14ac:dyDescent="0.2">
      <c r="A215" s="265"/>
      <c r="B215" s="265"/>
      <c r="C215" s="62" t="s">
        <v>277</v>
      </c>
      <c r="D215" s="62" t="s">
        <v>66</v>
      </c>
      <c r="E215" s="87" t="s">
        <v>328</v>
      </c>
      <c r="F215" s="88" t="s">
        <v>166</v>
      </c>
      <c r="G215" s="96"/>
      <c r="H215" s="131" t="s">
        <v>639</v>
      </c>
      <c r="I215" s="3" t="s">
        <v>725</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239"/>
    </row>
    <row r="216" spans="1:19" s="93" customFormat="1" ht="36" x14ac:dyDescent="0.2">
      <c r="A216" s="265"/>
      <c r="B216" s="265"/>
      <c r="C216" s="62" t="s">
        <v>278</v>
      </c>
      <c r="D216" s="62" t="s">
        <v>66</v>
      </c>
      <c r="E216" s="87" t="s">
        <v>371</v>
      </c>
      <c r="F216" s="88" t="s">
        <v>167</v>
      </c>
      <c r="G216" s="96"/>
      <c r="H216" s="131" t="s">
        <v>640</v>
      </c>
      <c r="I216" s="9"/>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65"/>
      <c r="B217" s="265"/>
      <c r="C217" s="62" t="s">
        <v>279</v>
      </c>
      <c r="D217" s="62" t="s">
        <v>66</v>
      </c>
      <c r="E217" s="67" t="s">
        <v>372</v>
      </c>
      <c r="F217" s="81" t="s">
        <v>168</v>
      </c>
      <c r="G217" s="96"/>
      <c r="H217" s="133" t="s">
        <v>640</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65"/>
      <c r="B218" s="265"/>
      <c r="C218" s="195" t="s">
        <v>568</v>
      </c>
      <c r="D218" s="196" t="s">
        <v>65</v>
      </c>
      <c r="E218" s="197" t="s">
        <v>537</v>
      </c>
      <c r="F218" s="81"/>
      <c r="G218" s="96"/>
      <c r="H218" s="133" t="s">
        <v>640</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65"/>
      <c r="B219" s="265"/>
      <c r="C219" s="198" t="s">
        <v>569</v>
      </c>
      <c r="D219" s="199" t="s">
        <v>66</v>
      </c>
      <c r="E219" s="200" t="s">
        <v>538</v>
      </c>
      <c r="F219" s="81"/>
      <c r="G219" s="96"/>
      <c r="H219" s="133" t="s">
        <v>640</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65"/>
      <c r="B220" s="265"/>
      <c r="C220" s="62" t="s">
        <v>475</v>
      </c>
      <c r="D220" s="62" t="s">
        <v>390</v>
      </c>
      <c r="E220" s="67" t="s">
        <v>458</v>
      </c>
      <c r="F220" s="81"/>
      <c r="G220" s="96"/>
      <c r="H220" s="132" t="s">
        <v>640</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67"/>
      <c r="B221" s="267"/>
      <c r="C221" s="57" t="s">
        <v>280</v>
      </c>
      <c r="D221" s="57" t="s">
        <v>65</v>
      </c>
      <c r="E221" s="78" t="s">
        <v>619</v>
      </c>
      <c r="F221" s="79" t="s">
        <v>169</v>
      </c>
      <c r="G221" s="96"/>
      <c r="H221" s="131" t="s">
        <v>640</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67"/>
      <c r="B222" s="267"/>
      <c r="C222" s="89" t="s">
        <v>281</v>
      </c>
      <c r="D222" s="57" t="s">
        <v>65</v>
      </c>
      <c r="E222" s="78" t="s">
        <v>373</v>
      </c>
      <c r="F222" s="79" t="s">
        <v>170</v>
      </c>
      <c r="G222" s="96"/>
      <c r="H222" s="131" t="s">
        <v>640</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67"/>
      <c r="B223" s="267"/>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67"/>
      <c r="B224" s="267"/>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20" s="93" customFormat="1" ht="54" x14ac:dyDescent="0.2">
      <c r="A225" s="267"/>
      <c r="B225" s="267"/>
      <c r="C225" s="57" t="s">
        <v>284</v>
      </c>
      <c r="D225" s="57" t="s">
        <v>65</v>
      </c>
      <c r="E225" s="78" t="s">
        <v>375</v>
      </c>
      <c r="F225" s="79" t="s">
        <v>531</v>
      </c>
      <c r="G225" s="96"/>
      <c r="H225" s="131" t="s">
        <v>640</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20" s="93" customFormat="1" ht="72" x14ac:dyDescent="0.2">
      <c r="A226" s="267"/>
      <c r="B226" s="267"/>
      <c r="C226" s="57" t="s">
        <v>285</v>
      </c>
      <c r="D226" s="57" t="s">
        <v>65</v>
      </c>
      <c r="E226" s="78" t="s">
        <v>620</v>
      </c>
      <c r="F226" s="79" t="s">
        <v>173</v>
      </c>
      <c r="G226" s="96"/>
      <c r="H226" s="131" t="s">
        <v>640</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47"/>
    </row>
    <row r="227" spans="1:20" s="103" customFormat="1" ht="20" x14ac:dyDescent="0.2">
      <c r="A227" s="267"/>
      <c r="B227" s="267"/>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20" s="93" customFormat="1" ht="36" x14ac:dyDescent="0.2">
      <c r="A228" s="267"/>
      <c r="B228" s="267"/>
      <c r="C228" s="57" t="s">
        <v>286</v>
      </c>
      <c r="D228" s="57" t="s">
        <v>65</v>
      </c>
      <c r="E228" s="78" t="s">
        <v>376</v>
      </c>
      <c r="F228" s="79" t="s">
        <v>174</v>
      </c>
      <c r="G228" s="96"/>
      <c r="H228" s="131" t="s">
        <v>640</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20" s="93" customFormat="1" ht="36" x14ac:dyDescent="0.2">
      <c r="A229" s="267"/>
      <c r="B229" s="267"/>
      <c r="C229" s="57" t="s">
        <v>287</v>
      </c>
      <c r="D229" s="57" t="s">
        <v>65</v>
      </c>
      <c r="E229" s="78" t="s">
        <v>377</v>
      </c>
      <c r="F229" s="79" t="s">
        <v>175</v>
      </c>
      <c r="G229" s="96"/>
      <c r="H229" s="133" t="s">
        <v>640</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20" s="93" customFormat="1" ht="36" x14ac:dyDescent="0.2">
      <c r="A230" s="267"/>
      <c r="B230" s="267"/>
      <c r="C230" s="201" t="s">
        <v>570</v>
      </c>
      <c r="D230" s="202" t="s">
        <v>65</v>
      </c>
      <c r="E230" s="203" t="s">
        <v>537</v>
      </c>
      <c r="F230" s="79"/>
      <c r="G230" s="96"/>
      <c r="H230" s="133" t="s">
        <v>640</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20" s="93" customFormat="1" ht="36" x14ac:dyDescent="0.2">
      <c r="A231" s="267"/>
      <c r="B231" s="267"/>
      <c r="C231" s="207" t="s">
        <v>579</v>
      </c>
      <c r="D231" s="208" t="s">
        <v>66</v>
      </c>
      <c r="E231" s="209" t="s">
        <v>538</v>
      </c>
      <c r="F231" s="79"/>
      <c r="G231" s="96"/>
      <c r="H231" s="133" t="s">
        <v>640</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20" s="93" customFormat="1" ht="271" thickBot="1" x14ac:dyDescent="0.25">
      <c r="A232" s="267"/>
      <c r="B232" s="267"/>
      <c r="C232" s="57" t="s">
        <v>476</v>
      </c>
      <c r="D232" s="57" t="s">
        <v>390</v>
      </c>
      <c r="E232" s="78" t="s">
        <v>458</v>
      </c>
      <c r="F232" s="79"/>
      <c r="G232" s="96"/>
      <c r="H232" s="132" t="s">
        <v>639</v>
      </c>
      <c r="I232" s="7" t="s">
        <v>759</v>
      </c>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20" s="93" customFormat="1" ht="37" thickTop="1" x14ac:dyDescent="0.2">
      <c r="A233" s="269" t="s">
        <v>22</v>
      </c>
      <c r="B233" s="269" t="s">
        <v>23</v>
      </c>
      <c r="C233" s="62" t="s">
        <v>288</v>
      </c>
      <c r="D233" s="62" t="s">
        <v>65</v>
      </c>
      <c r="E233" s="67" t="s">
        <v>589</v>
      </c>
      <c r="F233" s="81" t="s">
        <v>599</v>
      </c>
      <c r="G233" s="96"/>
      <c r="H233" s="130" t="s">
        <v>640</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20" s="93" customFormat="1" ht="36" x14ac:dyDescent="0.2">
      <c r="A234" s="265"/>
      <c r="B234" s="265"/>
      <c r="C234" s="225" t="s">
        <v>587</v>
      </c>
      <c r="D234" s="225" t="s">
        <v>65</v>
      </c>
      <c r="E234" s="226" t="s">
        <v>590</v>
      </c>
      <c r="F234" s="81" t="s">
        <v>591</v>
      </c>
      <c r="G234" s="96"/>
      <c r="H234" s="212" t="s">
        <v>640</v>
      </c>
      <c r="I234" s="213"/>
      <c r="J234" s="214" t="s">
        <v>22</v>
      </c>
      <c r="K234" s="214">
        <f>IF(AND($H234="Yes",NOT(ISERROR(SEARCH("-H-",$C234)))),1,0)</f>
        <v>0</v>
      </c>
      <c r="L234" s="214">
        <f>IF(AND($H234="Yes",NOT(ISERROR(SEARCH("-L-",$C234)))),1,0)</f>
        <v>0</v>
      </c>
      <c r="M234" s="214">
        <f>IF(AND($H234="Yes",NOT(ISERROR(SEARCH("-U-",$C234)))),1,0)</f>
        <v>0</v>
      </c>
      <c r="N234" s="214">
        <f>IF(AND($H234="Yes",NOT(ISERROR(SEARCH("-P-",$C234)))),1,0)</f>
        <v>0</v>
      </c>
      <c r="O234" s="158">
        <f>IF(AND($H234="Split",$D234="High"),1,0)</f>
        <v>0</v>
      </c>
      <c r="P234" s="158">
        <f>IF(AND($H234="Split",$D234="Low"),1,0)</f>
        <v>0</v>
      </c>
      <c r="Q234" s="158">
        <f>IF(AND($H234="Split",$D234="Unlikely"),1,0)</f>
        <v>0</v>
      </c>
      <c r="R234" s="158">
        <f>IF(AND($H234="Split",$D234="Moderate"),1,0)</f>
        <v>0</v>
      </c>
      <c r="S234" s="210"/>
      <c r="T234" s="245" t="s">
        <v>730</v>
      </c>
    </row>
    <row r="235" spans="1:20" s="93" customFormat="1" ht="36" x14ac:dyDescent="0.2">
      <c r="A235" s="265"/>
      <c r="B235" s="265"/>
      <c r="C235" s="195" t="s">
        <v>586</v>
      </c>
      <c r="D235" s="196" t="s">
        <v>65</v>
      </c>
      <c r="E235" s="197" t="s">
        <v>537</v>
      </c>
      <c r="F235" s="81"/>
      <c r="G235" s="96"/>
      <c r="H235" s="131" t="s">
        <v>640</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20" s="93" customFormat="1" ht="36" x14ac:dyDescent="0.2">
      <c r="A236" s="265"/>
      <c r="B236" s="265"/>
      <c r="C236" s="198" t="s">
        <v>580</v>
      </c>
      <c r="D236" s="199" t="s">
        <v>66</v>
      </c>
      <c r="E236" s="200" t="s">
        <v>538</v>
      </c>
      <c r="F236" s="81"/>
      <c r="G236" s="96"/>
      <c r="H236" s="131" t="s">
        <v>640</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20" s="93" customFormat="1" ht="55" thickBot="1" x14ac:dyDescent="0.25">
      <c r="A237" s="273"/>
      <c r="B237" s="273"/>
      <c r="C237" s="62" t="s">
        <v>477</v>
      </c>
      <c r="D237" s="62" t="s">
        <v>390</v>
      </c>
      <c r="E237" s="67" t="s">
        <v>458</v>
      </c>
      <c r="F237" s="81"/>
      <c r="G237" s="96"/>
      <c r="H237" s="135" t="s">
        <v>639</v>
      </c>
      <c r="I237" s="136" t="s">
        <v>769</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238"/>
    </row>
    <row r="238" spans="1:20" s="93" customFormat="1" ht="37" customHeight="1" thickTop="1" x14ac:dyDescent="0.2">
      <c r="A238" s="266" t="s">
        <v>24</v>
      </c>
      <c r="B238" s="266" t="s">
        <v>53</v>
      </c>
      <c r="C238" s="57" t="s">
        <v>289</v>
      </c>
      <c r="D238" s="57" t="s">
        <v>65</v>
      </c>
      <c r="E238" s="78" t="s">
        <v>378</v>
      </c>
      <c r="F238" s="79" t="s">
        <v>532</v>
      </c>
      <c r="G238" s="96"/>
      <c r="H238" s="130" t="s">
        <v>640</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20" s="103" customFormat="1" ht="54" x14ac:dyDescent="0.2">
      <c r="A239" s="267"/>
      <c r="B239" s="267"/>
      <c r="C239" s="65" t="s">
        <v>224</v>
      </c>
      <c r="D239" s="65" t="s">
        <v>65</v>
      </c>
      <c r="E239" s="66" t="s">
        <v>317</v>
      </c>
      <c r="F239" s="68" t="s">
        <v>525</v>
      </c>
      <c r="G239" s="101"/>
      <c r="H239" s="104" t="str">
        <f>IF(ISBLANK(H78),"Waiting",H78)</f>
        <v>No</v>
      </c>
      <c r="I239" s="128"/>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237"/>
    </row>
    <row r="240" spans="1:20" s="93" customFormat="1" ht="20" x14ac:dyDescent="0.2">
      <c r="A240" s="267"/>
      <c r="B240" s="267"/>
      <c r="C240" s="57" t="s">
        <v>290</v>
      </c>
      <c r="D240" s="57" t="s">
        <v>65</v>
      </c>
      <c r="E240" s="78" t="s">
        <v>330</v>
      </c>
      <c r="F240" s="79" t="s">
        <v>176</v>
      </c>
      <c r="G240" s="96"/>
      <c r="H240" s="131" t="s">
        <v>640</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67"/>
      <c r="B241" s="267"/>
      <c r="C241" s="57" t="s">
        <v>291</v>
      </c>
      <c r="D241" s="57" t="s">
        <v>65</v>
      </c>
      <c r="E241" s="78" t="s">
        <v>611</v>
      </c>
      <c r="F241" s="79" t="s">
        <v>601</v>
      </c>
      <c r="G241" s="96"/>
      <c r="H241" s="131" t="s">
        <v>640</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67"/>
      <c r="B242" s="267"/>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67"/>
      <c r="B243" s="267"/>
      <c r="C243" s="57" t="s">
        <v>596</v>
      </c>
      <c r="D243" s="57" t="s">
        <v>65</v>
      </c>
      <c r="E243" s="78" t="s">
        <v>600</v>
      </c>
      <c r="F243" s="79" t="s">
        <v>597</v>
      </c>
      <c r="G243" s="101"/>
      <c r="H243" s="131" t="s">
        <v>640</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67"/>
      <c r="B244" s="267"/>
      <c r="C244" s="201" t="s">
        <v>571</v>
      </c>
      <c r="D244" s="202" t="s">
        <v>65</v>
      </c>
      <c r="E244" s="203" t="s">
        <v>537</v>
      </c>
      <c r="F244" s="204"/>
      <c r="G244" s="101"/>
      <c r="H244" s="131" t="s">
        <v>640</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67"/>
      <c r="B245" s="267"/>
      <c r="C245" s="207" t="s">
        <v>581</v>
      </c>
      <c r="D245" s="208" t="s">
        <v>66</v>
      </c>
      <c r="E245" s="209" t="s">
        <v>538</v>
      </c>
      <c r="F245" s="204"/>
      <c r="G245" s="101"/>
      <c r="H245" s="131" t="s">
        <v>640</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217" thickBot="1" x14ac:dyDescent="0.25">
      <c r="A246" s="268"/>
      <c r="B246" s="268"/>
      <c r="C246" s="57" t="s">
        <v>478</v>
      </c>
      <c r="D246" s="57" t="s">
        <v>390</v>
      </c>
      <c r="E246" s="78" t="s">
        <v>458</v>
      </c>
      <c r="F246" s="79"/>
      <c r="G246" s="101"/>
      <c r="H246" s="131" t="s">
        <v>639</v>
      </c>
      <c r="I246" s="136" t="s">
        <v>768</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69" t="s">
        <v>25</v>
      </c>
      <c r="B247" s="269" t="s">
        <v>54</v>
      </c>
      <c r="C247" s="62" t="s">
        <v>282</v>
      </c>
      <c r="D247" s="62" t="s">
        <v>65</v>
      </c>
      <c r="E247" s="67" t="s">
        <v>329</v>
      </c>
      <c r="F247" s="81" t="s">
        <v>171</v>
      </c>
      <c r="G247" s="96"/>
      <c r="H247" s="130" t="s">
        <v>640</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65"/>
      <c r="B248" s="265"/>
      <c r="C248" s="62" t="s">
        <v>283</v>
      </c>
      <c r="D248" s="62" t="s">
        <v>65</v>
      </c>
      <c r="E248" s="67" t="s">
        <v>374</v>
      </c>
      <c r="F248" s="81" t="s">
        <v>172</v>
      </c>
      <c r="G248" s="96"/>
      <c r="H248" s="131" t="s">
        <v>640</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108" x14ac:dyDescent="0.2">
      <c r="A249" s="265"/>
      <c r="B249" s="265"/>
      <c r="C249" s="62" t="s">
        <v>292</v>
      </c>
      <c r="D249" s="62" t="s">
        <v>66</v>
      </c>
      <c r="E249" s="87" t="s">
        <v>379</v>
      </c>
      <c r="F249" s="88" t="s">
        <v>533</v>
      </c>
      <c r="G249" s="96"/>
      <c r="H249" s="133" t="s">
        <v>639</v>
      </c>
      <c r="I249" s="9" t="s">
        <v>726</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239"/>
    </row>
    <row r="250" spans="1:19" s="93" customFormat="1" ht="36" x14ac:dyDescent="0.2">
      <c r="A250" s="265"/>
      <c r="B250" s="265"/>
      <c r="C250" s="195" t="s">
        <v>572</v>
      </c>
      <c r="D250" s="196" t="s">
        <v>65</v>
      </c>
      <c r="E250" s="197" t="s">
        <v>537</v>
      </c>
      <c r="F250" s="88"/>
      <c r="G250" s="96"/>
      <c r="H250" s="133" t="s">
        <v>640</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65"/>
      <c r="B251" s="265"/>
      <c r="C251" s="198" t="s">
        <v>573</v>
      </c>
      <c r="D251" s="199" t="s">
        <v>66</v>
      </c>
      <c r="E251" s="200" t="s">
        <v>538</v>
      </c>
      <c r="F251" s="88"/>
      <c r="G251" s="96"/>
      <c r="H251" s="133" t="s">
        <v>640</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65"/>
      <c r="B252" s="265"/>
      <c r="C252" s="62" t="s">
        <v>479</v>
      </c>
      <c r="D252" s="62" t="s">
        <v>390</v>
      </c>
      <c r="E252" s="87" t="s">
        <v>458</v>
      </c>
      <c r="F252" s="88"/>
      <c r="G252" s="96"/>
      <c r="H252" s="132" t="s">
        <v>640</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U3h9MIKIHYkjWWHU4g7TFZFaZ2msPopbZ2M953rlcEslSCABIwrvWi3Atwe9q045fWfzMxeEHRCYz2bVflFnJA==" saltValue="UoJdxp+LO9Dn1RQ+lzUH5w=="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hyperlinks>
    <hyperlink ref="T234" r:id="rId1" xr:uid="{E48B5D84-80C2-764E-990D-E795331D3BDC}"/>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B22" zoomScale="80" zoomScaleNormal="80" workbookViewId="0">
      <selection activeCell="I24" sqref="I24"/>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Warehousing and storage</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1" t="s">
        <v>397</v>
      </c>
      <c r="B3" s="261"/>
      <c r="C3" s="261"/>
      <c r="D3" s="261"/>
      <c r="E3" s="261"/>
      <c r="F3" s="261"/>
      <c r="G3" s="261"/>
      <c r="H3" s="261"/>
      <c r="I3" s="26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649</v>
      </c>
      <c r="C5" s="120" t="s">
        <v>714</v>
      </c>
      <c r="D5" s="120"/>
      <c r="E5" s="120" t="s">
        <v>715</v>
      </c>
      <c r="F5" s="120"/>
      <c r="G5" s="121">
        <v>2016</v>
      </c>
      <c r="H5" s="123">
        <v>44243</v>
      </c>
      <c r="I5" s="124" t="s">
        <v>716</v>
      </c>
    </row>
    <row r="6" spans="1:9" s="116" customFormat="1" ht="51" x14ac:dyDescent="0.2">
      <c r="A6" s="33" t="s">
        <v>403</v>
      </c>
      <c r="B6" s="120" t="s">
        <v>649</v>
      </c>
      <c r="C6" s="120" t="s">
        <v>727</v>
      </c>
      <c r="D6" s="120" t="s">
        <v>738</v>
      </c>
      <c r="E6" s="120" t="s">
        <v>737</v>
      </c>
      <c r="F6" s="120" t="s">
        <v>735</v>
      </c>
      <c r="G6" s="121">
        <v>2016</v>
      </c>
      <c r="H6" s="123">
        <v>44243</v>
      </c>
      <c r="I6" s="124" t="s">
        <v>736</v>
      </c>
    </row>
    <row r="7" spans="1:9" s="116" customFormat="1" ht="51" x14ac:dyDescent="0.2">
      <c r="A7" s="31" t="s">
        <v>404</v>
      </c>
      <c r="B7" s="120" t="s">
        <v>649</v>
      </c>
      <c r="C7" s="120" t="s">
        <v>731</v>
      </c>
      <c r="D7" s="120" t="s">
        <v>740</v>
      </c>
      <c r="E7" s="120" t="s">
        <v>745</v>
      </c>
      <c r="F7" s="120" t="s">
        <v>739</v>
      </c>
      <c r="G7" s="121">
        <v>2019</v>
      </c>
      <c r="H7" s="123">
        <v>44243</v>
      </c>
      <c r="I7" s="122" t="s">
        <v>741</v>
      </c>
    </row>
    <row r="8" spans="1:9" s="116" customFormat="1" ht="34" x14ac:dyDescent="0.2">
      <c r="A8" s="33" t="s">
        <v>405</v>
      </c>
      <c r="B8" s="120" t="s">
        <v>644</v>
      </c>
      <c r="C8" s="120" t="s">
        <v>742</v>
      </c>
      <c r="D8" s="120" t="s">
        <v>743</v>
      </c>
      <c r="E8" s="120"/>
      <c r="F8" s="120" t="s">
        <v>744</v>
      </c>
      <c r="G8" s="121"/>
      <c r="H8" s="123"/>
      <c r="I8" s="122" t="s">
        <v>734</v>
      </c>
    </row>
    <row r="9" spans="1:9" s="116" customFormat="1" ht="34" x14ac:dyDescent="0.2">
      <c r="A9" s="31" t="s">
        <v>406</v>
      </c>
      <c r="B9" s="120" t="s">
        <v>643</v>
      </c>
      <c r="C9" s="120" t="s">
        <v>645</v>
      </c>
      <c r="D9" s="120" t="s">
        <v>647</v>
      </c>
      <c r="E9" s="120"/>
      <c r="F9" s="120"/>
      <c r="G9" s="121">
        <v>2018</v>
      </c>
      <c r="H9" s="123">
        <v>44214</v>
      </c>
      <c r="I9" s="122" t="s">
        <v>646</v>
      </c>
    </row>
    <row r="10" spans="1:9" s="116" customFormat="1" ht="51" x14ac:dyDescent="0.2">
      <c r="A10" s="33" t="s">
        <v>407</v>
      </c>
      <c r="B10" s="120" t="s">
        <v>644</v>
      </c>
      <c r="C10" s="120" t="s">
        <v>710</v>
      </c>
      <c r="D10" s="120" t="s">
        <v>712</v>
      </c>
      <c r="E10" s="120"/>
      <c r="F10" s="120"/>
      <c r="G10" s="121">
        <v>2017</v>
      </c>
      <c r="H10" s="123">
        <v>44217</v>
      </c>
      <c r="I10" s="122" t="s">
        <v>711</v>
      </c>
    </row>
    <row r="11" spans="1:9" s="116" customFormat="1" ht="34" x14ac:dyDescent="0.2">
      <c r="A11" s="31" t="s">
        <v>408</v>
      </c>
      <c r="B11" s="120" t="s">
        <v>649</v>
      </c>
      <c r="C11" s="120" t="s">
        <v>648</v>
      </c>
      <c r="D11" s="120" t="s">
        <v>650</v>
      </c>
      <c r="E11" s="120"/>
      <c r="F11" s="120" t="s">
        <v>651</v>
      </c>
      <c r="G11" s="121"/>
      <c r="H11" s="123">
        <v>44215</v>
      </c>
      <c r="I11" s="122" t="s">
        <v>652</v>
      </c>
    </row>
    <row r="12" spans="1:9" s="116" customFormat="1" ht="34" x14ac:dyDescent="0.2">
      <c r="A12" s="33" t="s">
        <v>409</v>
      </c>
      <c r="B12" s="120" t="s">
        <v>653</v>
      </c>
      <c r="C12" s="120" t="s">
        <v>654</v>
      </c>
      <c r="D12" s="120"/>
      <c r="E12" s="120" t="s">
        <v>656</v>
      </c>
      <c r="F12" s="120" t="s">
        <v>655</v>
      </c>
      <c r="G12" s="121"/>
      <c r="H12" s="123">
        <v>44215</v>
      </c>
      <c r="I12" s="122" t="s">
        <v>657</v>
      </c>
    </row>
    <row r="13" spans="1:9" s="116" customFormat="1" ht="68" x14ac:dyDescent="0.2">
      <c r="A13" s="31" t="s">
        <v>410</v>
      </c>
      <c r="B13" s="120" t="s">
        <v>649</v>
      </c>
      <c r="C13" s="120" t="s">
        <v>659</v>
      </c>
      <c r="D13" s="120" t="s">
        <v>660</v>
      </c>
      <c r="E13" s="120" t="s">
        <v>661</v>
      </c>
      <c r="F13" s="120" t="s">
        <v>662</v>
      </c>
      <c r="G13" s="121">
        <v>2018</v>
      </c>
      <c r="H13" s="123"/>
      <c r="I13" s="122" t="s">
        <v>658</v>
      </c>
    </row>
    <row r="14" spans="1:9" s="116" customFormat="1" ht="68" x14ac:dyDescent="0.2">
      <c r="A14" s="33" t="s">
        <v>411</v>
      </c>
      <c r="B14" s="120" t="s">
        <v>643</v>
      </c>
      <c r="C14" s="120" t="s">
        <v>747</v>
      </c>
      <c r="D14" s="120"/>
      <c r="E14" s="120"/>
      <c r="F14" s="120" t="s">
        <v>748</v>
      </c>
      <c r="G14" s="121">
        <v>2014</v>
      </c>
      <c r="H14" s="123">
        <v>44244</v>
      </c>
      <c r="I14" s="122" t="s">
        <v>749</v>
      </c>
    </row>
    <row r="15" spans="1:9" s="116" customFormat="1" ht="34" x14ac:dyDescent="0.2">
      <c r="A15" s="31" t="s">
        <v>412</v>
      </c>
      <c r="B15" s="120" t="s">
        <v>653</v>
      </c>
      <c r="C15" s="120" t="s">
        <v>654</v>
      </c>
      <c r="D15" s="120"/>
      <c r="E15" s="120" t="s">
        <v>656</v>
      </c>
      <c r="F15" s="120" t="s">
        <v>655</v>
      </c>
      <c r="G15" s="121"/>
      <c r="H15" s="123">
        <v>44215</v>
      </c>
      <c r="I15" s="122" t="s">
        <v>657</v>
      </c>
    </row>
    <row r="16" spans="1:9" s="116" customFormat="1" ht="51" x14ac:dyDescent="0.2">
      <c r="A16" s="33" t="s">
        <v>413</v>
      </c>
      <c r="B16" s="120" t="s">
        <v>643</v>
      </c>
      <c r="C16" s="120" t="s">
        <v>750</v>
      </c>
      <c r="D16" s="120" t="s">
        <v>752</v>
      </c>
      <c r="E16" s="120"/>
      <c r="F16" s="120" t="s">
        <v>751</v>
      </c>
      <c r="G16" s="121">
        <v>2016</v>
      </c>
      <c r="H16" s="123">
        <v>44243</v>
      </c>
      <c r="I16" s="122" t="s">
        <v>753</v>
      </c>
    </row>
    <row r="17" spans="1:9" s="116" customFormat="1" ht="34" x14ac:dyDescent="0.2">
      <c r="A17" s="31" t="s">
        <v>414</v>
      </c>
      <c r="B17" s="120" t="s">
        <v>644</v>
      </c>
      <c r="C17" s="120" t="s">
        <v>663</v>
      </c>
      <c r="D17" s="120" t="s">
        <v>665</v>
      </c>
      <c r="E17" s="120"/>
      <c r="F17" s="120"/>
      <c r="G17" s="121">
        <v>2020</v>
      </c>
      <c r="H17" s="123">
        <v>44216</v>
      </c>
      <c r="I17" s="122" t="s">
        <v>664</v>
      </c>
    </row>
    <row r="18" spans="1:9" s="116" customFormat="1" ht="51" x14ac:dyDescent="0.2">
      <c r="A18" s="33" t="s">
        <v>415</v>
      </c>
      <c r="B18" s="120" t="s">
        <v>649</v>
      </c>
      <c r="C18" s="120" t="s">
        <v>666</v>
      </c>
      <c r="D18" s="120"/>
      <c r="E18" s="120"/>
      <c r="F18" s="120"/>
      <c r="G18" s="121">
        <v>2016</v>
      </c>
      <c r="H18" s="123">
        <v>44216</v>
      </c>
      <c r="I18" s="122" t="s">
        <v>713</v>
      </c>
    </row>
    <row r="19" spans="1:9" s="116" customFormat="1" ht="51" x14ac:dyDescent="0.2">
      <c r="A19" s="31" t="s">
        <v>416</v>
      </c>
      <c r="B19" s="120" t="s">
        <v>649</v>
      </c>
      <c r="C19" s="120" t="s">
        <v>666</v>
      </c>
      <c r="D19" s="120"/>
      <c r="E19" s="120"/>
      <c r="F19" s="120"/>
      <c r="G19" s="121">
        <v>2016</v>
      </c>
      <c r="H19" s="123">
        <v>44216</v>
      </c>
      <c r="I19" s="122" t="s">
        <v>713</v>
      </c>
    </row>
    <row r="20" spans="1:9" s="116" customFormat="1" ht="51" x14ac:dyDescent="0.2">
      <c r="A20" s="33" t="s">
        <v>417</v>
      </c>
      <c r="B20" s="120" t="s">
        <v>649</v>
      </c>
      <c r="C20" s="120" t="s">
        <v>668</v>
      </c>
      <c r="D20" s="120" t="s">
        <v>671</v>
      </c>
      <c r="E20" s="120" t="s">
        <v>672</v>
      </c>
      <c r="F20" s="120" t="s">
        <v>670</v>
      </c>
      <c r="G20" s="121">
        <v>2017</v>
      </c>
      <c r="H20" s="123">
        <v>44216</v>
      </c>
      <c r="I20" s="122" t="s">
        <v>669</v>
      </c>
    </row>
    <row r="21" spans="1:9" s="116" customFormat="1" ht="51" x14ac:dyDescent="0.2">
      <c r="A21" s="31" t="s">
        <v>418</v>
      </c>
      <c r="B21" s="120" t="s">
        <v>649</v>
      </c>
      <c r="C21" s="120" t="s">
        <v>666</v>
      </c>
      <c r="D21" s="120"/>
      <c r="E21" s="120"/>
      <c r="F21" s="120"/>
      <c r="G21" s="121">
        <v>2016</v>
      </c>
      <c r="H21" s="123">
        <v>44216</v>
      </c>
      <c r="I21" s="122" t="s">
        <v>713</v>
      </c>
    </row>
    <row r="22" spans="1:9" s="116" customFormat="1" ht="34" x14ac:dyDescent="0.2">
      <c r="A22" s="33" t="s">
        <v>419</v>
      </c>
      <c r="B22" s="120" t="s">
        <v>644</v>
      </c>
      <c r="C22" s="120" t="s">
        <v>754</v>
      </c>
      <c r="D22" s="120"/>
      <c r="E22" s="120"/>
      <c r="F22" s="120"/>
      <c r="G22" s="121">
        <v>2018</v>
      </c>
      <c r="H22" s="123">
        <v>44245</v>
      </c>
      <c r="I22" s="122" t="s">
        <v>729</v>
      </c>
    </row>
    <row r="23" spans="1:9" s="116" customFormat="1" ht="34" x14ac:dyDescent="0.2">
      <c r="A23" s="31" t="s">
        <v>420</v>
      </c>
      <c r="B23" s="120" t="s">
        <v>649</v>
      </c>
      <c r="C23" s="120" t="s">
        <v>677</v>
      </c>
      <c r="D23" s="120"/>
      <c r="E23" s="120"/>
      <c r="F23" s="120" t="s">
        <v>674</v>
      </c>
      <c r="G23" s="121">
        <v>2018</v>
      </c>
      <c r="H23" s="123">
        <v>44216</v>
      </c>
      <c r="I23" s="122" t="s">
        <v>678</v>
      </c>
    </row>
    <row r="24" spans="1:9" s="116" customFormat="1" ht="51" x14ac:dyDescent="0.2">
      <c r="A24" s="33" t="s">
        <v>421</v>
      </c>
      <c r="B24" s="120" t="s">
        <v>649</v>
      </c>
      <c r="C24" s="120" t="s">
        <v>673</v>
      </c>
      <c r="D24" s="120"/>
      <c r="E24" s="120" t="s">
        <v>675</v>
      </c>
      <c r="F24" s="120" t="s">
        <v>674</v>
      </c>
      <c r="G24" s="121">
        <v>2019</v>
      </c>
      <c r="H24" s="123">
        <v>44216</v>
      </c>
      <c r="I24" s="122" t="s">
        <v>676</v>
      </c>
    </row>
    <row r="25" spans="1:9" s="116" customFormat="1" ht="34" x14ac:dyDescent="0.2">
      <c r="A25" s="31" t="s">
        <v>422</v>
      </c>
      <c r="B25" s="120" t="s">
        <v>653</v>
      </c>
      <c r="C25" s="120" t="s">
        <v>654</v>
      </c>
      <c r="D25" s="120"/>
      <c r="E25" s="120" t="s">
        <v>656</v>
      </c>
      <c r="F25" s="120" t="s">
        <v>655</v>
      </c>
      <c r="G25" s="121"/>
      <c r="H25" s="123">
        <v>44215</v>
      </c>
      <c r="I25" s="122" t="s">
        <v>657</v>
      </c>
    </row>
    <row r="26" spans="1:9" s="116" customFormat="1" ht="51" x14ac:dyDescent="0.2">
      <c r="A26" s="33" t="s">
        <v>423</v>
      </c>
      <c r="B26" s="120" t="s">
        <v>649</v>
      </c>
      <c r="C26" s="120" t="s">
        <v>755</v>
      </c>
      <c r="D26" s="120" t="s">
        <v>757</v>
      </c>
      <c r="E26" s="120"/>
      <c r="F26" s="120" t="s">
        <v>756</v>
      </c>
      <c r="G26" s="121">
        <v>2010</v>
      </c>
      <c r="H26" s="123">
        <v>44245</v>
      </c>
      <c r="I26" s="122" t="s">
        <v>730</v>
      </c>
    </row>
    <row r="27" spans="1:9" s="116" customFormat="1" ht="17" x14ac:dyDescent="0.2">
      <c r="A27" s="31" t="s">
        <v>424</v>
      </c>
      <c r="B27" s="120"/>
      <c r="C27" s="120"/>
      <c r="D27" s="120"/>
      <c r="E27" s="120"/>
      <c r="F27" s="120"/>
      <c r="G27" s="121"/>
      <c r="H27" s="123"/>
      <c r="I27" s="122"/>
    </row>
    <row r="28" spans="1:9" s="116" customFormat="1" ht="17" x14ac:dyDescent="0.2">
      <c r="A28" s="33" t="s">
        <v>425</v>
      </c>
      <c r="B28" s="120" t="s">
        <v>644</v>
      </c>
      <c r="C28" s="120" t="s">
        <v>681</v>
      </c>
      <c r="D28" s="120" t="s">
        <v>682</v>
      </c>
      <c r="E28" s="120"/>
      <c r="F28" s="120"/>
      <c r="G28" s="121">
        <v>2020</v>
      </c>
      <c r="H28" s="123">
        <v>44216</v>
      </c>
      <c r="I28" s="122" t="s">
        <v>680</v>
      </c>
    </row>
    <row r="29" spans="1:9" s="116" customFormat="1" ht="17" x14ac:dyDescent="0.2">
      <c r="A29" s="31" t="s">
        <v>426</v>
      </c>
      <c r="B29" s="120" t="s">
        <v>644</v>
      </c>
      <c r="C29" s="120" t="s">
        <v>683</v>
      </c>
      <c r="D29" s="120"/>
      <c r="E29" s="120"/>
      <c r="F29" s="120" t="s">
        <v>684</v>
      </c>
      <c r="G29" s="121">
        <v>2019</v>
      </c>
      <c r="H29" s="123">
        <v>44216</v>
      </c>
      <c r="I29" s="122" t="s">
        <v>685</v>
      </c>
    </row>
    <row r="30" spans="1:9" s="116" customFormat="1" ht="17" x14ac:dyDescent="0.2">
      <c r="A30" s="33" t="s">
        <v>427</v>
      </c>
      <c r="B30" s="120"/>
      <c r="C30" s="120"/>
      <c r="D30" s="120"/>
      <c r="E30" s="120"/>
      <c r="F30" s="120"/>
      <c r="G30" s="121"/>
      <c r="H30" s="123"/>
      <c r="I30" s="122"/>
    </row>
    <row r="31" spans="1:9" s="116" customFormat="1" ht="34" x14ac:dyDescent="0.2">
      <c r="A31" s="31" t="s">
        <v>428</v>
      </c>
      <c r="B31" s="120" t="s">
        <v>643</v>
      </c>
      <c r="C31" s="120" t="s">
        <v>686</v>
      </c>
      <c r="D31" s="120"/>
      <c r="E31" s="120"/>
      <c r="F31" s="120" t="s">
        <v>687</v>
      </c>
      <c r="G31" s="121">
        <v>2016</v>
      </c>
      <c r="H31" s="123">
        <v>44216</v>
      </c>
      <c r="I31" s="122" t="s">
        <v>688</v>
      </c>
    </row>
    <row r="32" spans="1:9" s="116" customFormat="1" ht="68" x14ac:dyDescent="0.2">
      <c r="A32" s="33" t="s">
        <v>429</v>
      </c>
      <c r="B32" s="120" t="s">
        <v>649</v>
      </c>
      <c r="C32" s="120" t="s">
        <v>690</v>
      </c>
      <c r="D32" s="120" t="s">
        <v>692</v>
      </c>
      <c r="E32" s="120"/>
      <c r="F32" s="120" t="s">
        <v>691</v>
      </c>
      <c r="G32" s="121">
        <v>2019</v>
      </c>
      <c r="H32" s="123">
        <v>44216</v>
      </c>
      <c r="I32" s="122" t="s">
        <v>693</v>
      </c>
    </row>
    <row r="33" spans="1:9" s="116" customFormat="1" ht="68" x14ac:dyDescent="0.2">
      <c r="A33" s="31" t="s">
        <v>430</v>
      </c>
      <c r="B33" s="120" t="s">
        <v>649</v>
      </c>
      <c r="C33" s="120" t="s">
        <v>690</v>
      </c>
      <c r="D33" s="120" t="s">
        <v>692</v>
      </c>
      <c r="E33" s="120"/>
      <c r="F33" s="120" t="s">
        <v>691</v>
      </c>
      <c r="G33" s="121">
        <v>2019</v>
      </c>
      <c r="H33" s="123">
        <v>44216</v>
      </c>
      <c r="I33" s="122" t="s">
        <v>693</v>
      </c>
    </row>
    <row r="34" spans="1:9" s="116" customFormat="1" ht="68" x14ac:dyDescent="0.2">
      <c r="A34" s="33" t="s">
        <v>431</v>
      </c>
      <c r="B34" s="120" t="s">
        <v>649</v>
      </c>
      <c r="C34" s="120" t="s">
        <v>690</v>
      </c>
      <c r="D34" s="120" t="s">
        <v>692</v>
      </c>
      <c r="E34" s="120"/>
      <c r="F34" s="120" t="s">
        <v>691</v>
      </c>
      <c r="G34" s="121">
        <v>2019</v>
      </c>
      <c r="H34" s="123">
        <v>44216</v>
      </c>
      <c r="I34" s="122" t="s">
        <v>693</v>
      </c>
    </row>
    <row r="35" spans="1:9" x14ac:dyDescent="0.2">
      <c r="A35" s="17" t="s">
        <v>432</v>
      </c>
      <c r="B35" s="120"/>
      <c r="C35" s="120"/>
      <c r="D35" s="120"/>
      <c r="E35" s="120"/>
      <c r="F35" s="120"/>
      <c r="G35" s="121"/>
      <c r="H35" s="123"/>
      <c r="I35" s="122"/>
    </row>
    <row r="36" spans="1:9" ht="17" x14ac:dyDescent="0.2">
      <c r="A36" s="20" t="s">
        <v>433</v>
      </c>
      <c r="B36" s="120" t="s">
        <v>649</v>
      </c>
      <c r="C36" s="122" t="s">
        <v>694</v>
      </c>
      <c r="D36" s="122" t="s">
        <v>695</v>
      </c>
      <c r="E36" s="122"/>
      <c r="F36" s="122"/>
      <c r="G36" s="125"/>
      <c r="H36" s="235">
        <v>44217</v>
      </c>
      <c r="I36" s="122" t="s">
        <v>696</v>
      </c>
    </row>
    <row r="37" spans="1:9" ht="17" x14ac:dyDescent="0.2">
      <c r="A37" s="17" t="s">
        <v>434</v>
      </c>
      <c r="B37" s="120" t="s">
        <v>643</v>
      </c>
      <c r="C37" s="122" t="s">
        <v>698</v>
      </c>
      <c r="D37" s="122" t="s">
        <v>701</v>
      </c>
      <c r="E37" s="122"/>
      <c r="F37" s="122" t="s">
        <v>699</v>
      </c>
      <c r="G37" s="125">
        <v>2019</v>
      </c>
      <c r="H37" s="235">
        <v>44217</v>
      </c>
      <c r="I37" s="122" t="s">
        <v>700</v>
      </c>
    </row>
    <row r="38" spans="1:9" ht="17" x14ac:dyDescent="0.2">
      <c r="A38" s="20" t="s">
        <v>435</v>
      </c>
      <c r="B38" s="120" t="s">
        <v>643</v>
      </c>
      <c r="C38" s="122" t="s">
        <v>698</v>
      </c>
      <c r="D38" s="122" t="s">
        <v>701</v>
      </c>
      <c r="E38" s="122"/>
      <c r="F38" s="122" t="s">
        <v>699</v>
      </c>
      <c r="G38" s="125">
        <v>2019</v>
      </c>
      <c r="H38" s="235">
        <v>44217</v>
      </c>
      <c r="I38" s="122" t="s">
        <v>700</v>
      </c>
    </row>
    <row r="39" spans="1:9" ht="17" x14ac:dyDescent="0.2">
      <c r="A39" s="17" t="s">
        <v>436</v>
      </c>
      <c r="B39" s="120" t="s">
        <v>649</v>
      </c>
      <c r="C39" s="122" t="s">
        <v>694</v>
      </c>
      <c r="D39" s="122" t="s">
        <v>695</v>
      </c>
      <c r="E39" s="122"/>
      <c r="F39" s="122"/>
      <c r="G39" s="125"/>
      <c r="H39" s="235">
        <v>44217</v>
      </c>
      <c r="I39" s="122" t="s">
        <v>696</v>
      </c>
    </row>
    <row r="40" spans="1:9" ht="17" x14ac:dyDescent="0.2">
      <c r="A40" s="20" t="s">
        <v>437</v>
      </c>
      <c r="B40" s="120" t="s">
        <v>649</v>
      </c>
      <c r="C40" s="122" t="s">
        <v>702</v>
      </c>
      <c r="D40" s="122" t="s">
        <v>704</v>
      </c>
      <c r="E40" s="122" t="s">
        <v>705</v>
      </c>
      <c r="F40" s="122" t="s">
        <v>703</v>
      </c>
      <c r="G40" s="125">
        <v>2012</v>
      </c>
      <c r="H40" s="235">
        <v>44217</v>
      </c>
      <c r="I40" s="122" t="s">
        <v>709</v>
      </c>
    </row>
    <row r="41" spans="1:9" ht="17" x14ac:dyDescent="0.2">
      <c r="A41" s="17" t="s">
        <v>438</v>
      </c>
      <c r="B41" s="120" t="s">
        <v>643</v>
      </c>
      <c r="C41" s="122" t="s">
        <v>706</v>
      </c>
      <c r="D41" s="122" t="s">
        <v>707</v>
      </c>
      <c r="E41" s="122"/>
      <c r="F41" s="122"/>
      <c r="G41" s="125"/>
      <c r="H41" s="235">
        <v>44217</v>
      </c>
      <c r="I41" s="122" t="s">
        <v>708</v>
      </c>
    </row>
    <row r="42" spans="1:9" x14ac:dyDescent="0.2">
      <c r="A42" s="20" t="s">
        <v>439</v>
      </c>
      <c r="B42" s="120"/>
      <c r="C42" s="122"/>
      <c r="D42" s="122"/>
      <c r="E42" s="122"/>
      <c r="F42" s="122"/>
      <c r="G42" s="125"/>
      <c r="H42" s="235"/>
      <c r="I42" s="122"/>
    </row>
    <row r="43" spans="1:9" ht="51" x14ac:dyDescent="0.2">
      <c r="A43" s="17" t="s">
        <v>440</v>
      </c>
      <c r="B43" s="120" t="s">
        <v>649</v>
      </c>
      <c r="C43" s="120" t="s">
        <v>666</v>
      </c>
      <c r="D43" s="120"/>
      <c r="E43" s="120"/>
      <c r="F43" s="120"/>
      <c r="G43" s="121">
        <v>2016</v>
      </c>
      <c r="H43" s="123">
        <v>44216</v>
      </c>
      <c r="I43" s="122" t="s">
        <v>713</v>
      </c>
    </row>
    <row r="44" spans="1:9" ht="17" x14ac:dyDescent="0.2">
      <c r="A44" s="20" t="s">
        <v>441</v>
      </c>
      <c r="B44" s="120" t="s">
        <v>644</v>
      </c>
      <c r="C44" s="122" t="s">
        <v>763</v>
      </c>
      <c r="D44" s="122" t="s">
        <v>764</v>
      </c>
      <c r="E44" s="122"/>
      <c r="F44" s="122"/>
      <c r="G44" s="122">
        <v>2018</v>
      </c>
      <c r="H44" s="122"/>
      <c r="I44" s="122" t="s">
        <v>762</v>
      </c>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Warehousing and storage</v>
      </c>
    </row>
    <row r="3" spans="1:10" s="148" customFormat="1" ht="31" customHeight="1" x14ac:dyDescent="0.2">
      <c r="A3" s="280" t="s">
        <v>87</v>
      </c>
      <c r="B3" s="281"/>
      <c r="C3" s="281"/>
      <c r="D3" s="281"/>
      <c r="E3" s="281"/>
      <c r="F3" s="281"/>
      <c r="G3" s="281"/>
      <c r="H3" s="281"/>
      <c r="I3" s="281"/>
      <c r="J3" s="281"/>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0</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Moderate</v>
      </c>
    </row>
    <row r="9" spans="1:10" ht="22" customHeight="1" x14ac:dyDescent="0.2">
      <c r="A9" s="62" t="s">
        <v>5</v>
      </c>
      <c r="B9" s="153" t="s">
        <v>76</v>
      </c>
      <c r="C9" s="154">
        <f>SUMIF('Goal Risk Assessment'!$J$5:$J$252,$A9,'Goal Risk Assessment'!K$5:K$252)</f>
        <v>1</v>
      </c>
      <c r="D9" s="154">
        <f>SUMIF('Goal Risk Assessment'!$J$5:$J$252,$A9,'Goal Risk Assessment'!L$5:L$252)</f>
        <v>1</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1</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0</v>
      </c>
      <c r="D11" s="154">
        <f>SUMIF('Goal Risk Assessment'!$J$5:$J$252,$A11,'Goal Risk Assessment'!L$5:L$252)</f>
        <v>2</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Low</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2</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3</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3</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5</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81</v>
      </c>
      <c r="C20" s="234">
        <f>SUMIF('Goal Risk Assessment'!$J$5:$J$252,$A20,'Goal Risk Assessment'!K$5:K$252)</f>
        <v>0</v>
      </c>
      <c r="D20" s="234">
        <f>SUMIF('Goal Risk Assessment'!$J$5:$J$252,$A20,'Goal Risk Assessment'!L$5:L$252)</f>
        <v>1</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Low</v>
      </c>
    </row>
    <row r="21" spans="1:10" ht="22" customHeight="1" x14ac:dyDescent="0.2">
      <c r="A21" s="62" t="s">
        <v>18</v>
      </c>
      <c r="B21" s="153" t="s">
        <v>82</v>
      </c>
      <c r="C21" s="154">
        <f>SUMIF('Goal Risk Assessment'!$J$5:$J$252,$A21,'Goal Risk Assessment'!K$5:K$252)</f>
        <v>0</v>
      </c>
      <c r="D21" s="154">
        <f>SUMIF('Goal Risk Assessment'!$J$5:$J$252,$A21,'Goal Risk Assessment'!L$5:L$252)</f>
        <v>1</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Low</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0</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Moderate</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2021-02-26T18:18:02Z</dcterms:modified>
</cp:coreProperties>
</file>