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drawings/drawing3.xml" ContentType="application/vnd.openxmlformats-officedocument.drawing+xml"/>
  <Override PartName="/xl/worksheets/sheet15.xml" ContentType="application/vnd.openxmlformats-officedocument.spreadsheetml.worksheet+xml"/>
  <Override PartName="/xl/drawings/drawing4.xml" ContentType="application/vnd.openxmlformats-officedocument.drawing+xml"/>
  <Override PartName="/xl/worksheets/sheet16.xml" ContentType="application/vnd.openxmlformats-officedocument.spreadsheetml.worksheet+xml"/>
  <Override PartName="/xl/drawings/drawing5.xml" ContentType="application/vnd.openxmlformats-officedocument.drawing+xml"/>
  <Override PartName="/xl/worksheets/sheet17.xml" ContentType="application/vnd.openxmlformats-officedocument.spreadsheetml.worksheet+xml"/>
  <Override PartName="/xl/drawings/drawing6.xml" ContentType="application/vnd.openxmlformats-officedocument.drawing+xml"/>
  <Override PartName="/xl/worksheets/sheet18.xml" ContentType="application/vnd.openxmlformats-officedocument.spreadsheetml.worksheet+xml"/>
  <Override PartName="/xl/drawings/drawing7.xml" ContentType="application/vnd.openxmlformats-officedocument.drawing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colla\Downloads\"/>
    </mc:Choice>
  </mc:AlternateContent>
  <bookViews>
    <workbookView xWindow="0" yWindow="0" windowWidth="23040" windowHeight="8940" activeTab="0"/>
  </bookViews>
  <sheets>
    <sheet name="B entre C de una empresa" sheetId="1" r:id="rId3"/>
    <sheet name="B entre C de un producto" sheetId="2" r:id="rId4"/>
    <sheet name="B C de un proyecto de inversión" sheetId="3" r:id="rId5"/>
    <sheet name="Decisiones de inversión" sheetId="4" r:id="rId6"/>
    <sheet name="Nuevo Equipo" sheetId="5" r:id="rId7"/>
    <sheet name="Nuevos trabajadores" sheetId="6" r:id="rId8"/>
    <sheet name="Nuevo Proyecto" sheetId="7" r:id="rId9"/>
    <sheet name="Inversion en salud" sheetId="8" r:id="rId10"/>
    <sheet name="Politica Educativa" sheetId="9" r:id="rId11"/>
    <sheet name="Actualizacion de software" sheetId="10" r:id="rId12"/>
    <sheet name="Politica Medioambiental" sheetId="11" r:id="rId13"/>
    <sheet name="Nuevo Servicio" sheetId="12" r:id="rId14"/>
    <sheet name="Ejercicio 1" sheetId="13" r:id="rId15"/>
    <sheet name="Ejercicio 2" sheetId="14" r:id="rId16"/>
    <sheet name="Ejercicio 3" sheetId="15" r:id="rId17"/>
    <sheet name="Ejercicio 4" sheetId="16" r:id="rId18"/>
    <sheet name="Ejercicio 5" sheetId="17" r:id="rId19"/>
    <sheet name="VIDEO 1" sheetId="18" r:id="rId20"/>
    <sheet name="VIDEO 2" sheetId="19" r:id="rId21"/>
    <sheet name="Ejemplo1" sheetId="20" r:id="rId22"/>
    <sheet name="Ejemplo2" sheetId="21" r:id="rId23"/>
    <sheet name="Ejemplo3" sheetId="22" r:id="rId24"/>
    <sheet name="Ejemplo4" sheetId="23" r:id="rId2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</calcChain>
</file>

<file path=xl/sharedStrings.xml><?xml version="1.0" encoding="utf-8"?>
<sst xmlns="http://schemas.openxmlformats.org/spreadsheetml/2006/main" count="267" uniqueCount="189">
  <si>
    <t xml:space="preserve"> </t>
  </si>
  <si>
    <t>Ingresos Futuros</t>
  </si>
  <si>
    <t>Tasa de Rentabilidad</t>
  </si>
  <si>
    <t xml:space="preserve">Costo de Conversiòn </t>
  </si>
  <si>
    <t>Tasa de Interes</t>
  </si>
  <si>
    <t xml:space="preserve">Periodo </t>
  </si>
  <si>
    <t>VAI Ajustado</t>
  </si>
  <si>
    <t>VAC Ajustado</t>
  </si>
  <si>
    <t>B/C</t>
  </si>
  <si>
    <t>Interpretacion:</t>
  </si>
  <si>
    <t>Ingresos Esperados</t>
  </si>
  <si>
    <t>Tasa de Rentabilidad esperada</t>
  </si>
  <si>
    <t>Inversiòn requerida</t>
  </si>
  <si>
    <t>Tasa de Interes de laInversiòn</t>
  </si>
  <si>
    <t>Años</t>
  </si>
  <si>
    <t>VAI</t>
  </si>
  <si>
    <t>VAC</t>
  </si>
  <si>
    <t xml:space="preserve">Beneficio total esperado </t>
  </si>
  <si>
    <t>Costo total de Inversiòn</t>
  </si>
  <si>
    <t>Periodo</t>
  </si>
  <si>
    <t>Conclusiòn:</t>
  </si>
  <si>
    <t>Alternativa 1</t>
  </si>
  <si>
    <t>Alternativa 2</t>
  </si>
  <si>
    <t>Interpretaciòn:</t>
  </si>
  <si>
    <t>Año</t>
  </si>
  <si>
    <t>Beneficio</t>
  </si>
  <si>
    <t>Beneficio acumulado</t>
  </si>
  <si>
    <t>Beneficio anual</t>
  </si>
  <si>
    <t>Costo Inicial</t>
  </si>
  <si>
    <t>Beneficio Anual</t>
  </si>
  <si>
    <t>Periodo de recuperacion</t>
  </si>
  <si>
    <t>La maquina generarà ganancias netas a partir de 4 años.</t>
  </si>
  <si>
    <t>Costos Totales</t>
  </si>
  <si>
    <t>Beneficios Totales</t>
  </si>
  <si>
    <t>Ganacia Total</t>
  </si>
  <si>
    <t>La empresa conseguira un beneficio neto por lo que la contrataciòn es rentable.</t>
  </si>
  <si>
    <t>Proyecto</t>
  </si>
  <si>
    <t>Costo Total</t>
  </si>
  <si>
    <t>Beneficio Total</t>
  </si>
  <si>
    <t>Parque Publico</t>
  </si>
  <si>
    <t>Centro Comunitario</t>
  </si>
  <si>
    <t>Tecnologia de RM</t>
  </si>
  <si>
    <t>Programa de EC</t>
  </si>
  <si>
    <t>Costos totales</t>
  </si>
  <si>
    <t xml:space="preserve">Beneficios </t>
  </si>
  <si>
    <t>Beneficios Estimados</t>
  </si>
  <si>
    <t>Sistema en Linea</t>
  </si>
  <si>
    <t>Personal Adicional</t>
  </si>
  <si>
    <t xml:space="preserve">Interpretaciòn: </t>
  </si>
  <si>
    <t>El sistema de aprendizaje en linea es la mejor opcion debido a que la rentabilidad es mayor.</t>
  </si>
  <si>
    <t>Beneficios</t>
  </si>
  <si>
    <t>Actualizar de Software</t>
  </si>
  <si>
    <t>Comprar Nuevo Software</t>
  </si>
  <si>
    <t>Energia Renovable</t>
  </si>
  <si>
    <t>Combustibles Fosiles</t>
  </si>
  <si>
    <t>Ganancia</t>
  </si>
  <si>
    <t>El gobierno deberia invertir en energia renovable puesto que sus ganancias y rentabilidad son mayores a la de combustibles fosiles.</t>
  </si>
  <si>
    <t>Costo/Beneficio</t>
  </si>
  <si>
    <t>Monto</t>
  </si>
  <si>
    <t>Ingreso anual actual</t>
  </si>
  <si>
    <t>Aumento de ingreso</t>
  </si>
  <si>
    <t>Costo de Alquiler</t>
  </si>
  <si>
    <t>Costo de muebles</t>
  </si>
  <si>
    <t>Costo de contratacion</t>
  </si>
  <si>
    <t>Costos de H y S</t>
  </si>
  <si>
    <t>Costos de tiempo</t>
  </si>
  <si>
    <t>Total de costos</t>
  </si>
  <si>
    <t>Total de beneficios</t>
  </si>
  <si>
    <t>Costo</t>
  </si>
  <si>
    <t>Los beneficios netos son positivos por lo que justifica la inversion, y por ende seria rentable.</t>
  </si>
  <si>
    <t>La empresa sera rentable, ya que la rentabilidad es buena expresada en el calculo siendo mayor que 1.</t>
  </si>
  <si>
    <t>El producto no sera rentable ya que en el calculo de la rentabilidad es &lt; a 1, por lo tanto no sera viable durante el periodo.</t>
  </si>
  <si>
    <t>La mejor alernativa es la segunda, ya que tiene una mayor rentabilidad.</t>
  </si>
  <si>
    <t>El parque publico es la opcion mas beneficiosa debido a que su rentabilidad es mas alta.</t>
  </si>
  <si>
    <t>Al hospital le conviene invertir en el programa de tratamiento de enfermedades cardiacas ya que es mas rentable.</t>
  </si>
  <si>
    <t>La opcion beneficiosa es la de actualizar el software ya que su rentabilidad es mayor.</t>
  </si>
  <si>
    <t>Utilidad Neta</t>
  </si>
  <si>
    <t>Funciona</t>
  </si>
  <si>
    <t>&gt;&gt;&gt;</t>
  </si>
  <si>
    <t>Construir Planta</t>
  </si>
  <si>
    <t>No Funciona</t>
  </si>
  <si>
    <t xml:space="preserve">No hacer nada </t>
  </si>
  <si>
    <t>Valor Presente</t>
  </si>
  <si>
    <t>Demanda Alta</t>
  </si>
  <si>
    <t>Planta Grande</t>
  </si>
  <si>
    <t>Demanda Baja</t>
  </si>
  <si>
    <t>Ampliar</t>
  </si>
  <si>
    <t>No Ampliar</t>
  </si>
  <si>
    <t>Planta Pequeña</t>
  </si>
  <si>
    <t>Utilidad Bruta</t>
  </si>
  <si>
    <t>Vender a Cadena</t>
  </si>
  <si>
    <t>Centro Comercial</t>
  </si>
  <si>
    <t>Vender a Aseguradora</t>
  </si>
  <si>
    <t>Reclasificada</t>
  </si>
  <si>
    <t>Vender a $3000</t>
  </si>
  <si>
    <t>Departamentos</t>
  </si>
  <si>
    <t>Adquirir Terreno</t>
  </si>
  <si>
    <t>Vender a $2000</t>
  </si>
  <si>
    <t>No Reclasificada</t>
  </si>
  <si>
    <t>No adquirir Terreno</t>
  </si>
  <si>
    <t>Ingresos</t>
  </si>
  <si>
    <t>Valor Neto</t>
  </si>
  <si>
    <t>90 de 100 No defectuoso</t>
  </si>
  <si>
    <t>K1</t>
  </si>
  <si>
    <t>70 de 100 No defectuoso</t>
  </si>
  <si>
    <t>K2</t>
  </si>
  <si>
    <t>75 de 100 No defectuoso</t>
  </si>
  <si>
    <t>95 de 100 No defectuoso</t>
  </si>
  <si>
    <t>K3</t>
  </si>
  <si>
    <t>80 de 100 No defectuoso</t>
  </si>
  <si>
    <t>Value Measure</t>
  </si>
  <si>
    <t>Demanda Aumenta</t>
  </si>
  <si>
    <t>Riel</t>
  </si>
  <si>
    <t>Demanda Igual</t>
  </si>
  <si>
    <t>Montacargas</t>
  </si>
  <si>
    <t>INGRESOS</t>
  </si>
  <si>
    <t>GANANCIAS</t>
  </si>
  <si>
    <t>DISEÑOS</t>
  </si>
  <si>
    <t>90 DE C/100</t>
  </si>
  <si>
    <t>DISEÑO K1</t>
  </si>
  <si>
    <t>DEMANDA DIARIA</t>
  </si>
  <si>
    <t>COSTO DE PROD</t>
  </si>
  <si>
    <t xml:space="preserve">PRECIO DE VENTA </t>
  </si>
  <si>
    <t>70 DE C/100</t>
  </si>
  <si>
    <t xml:space="preserve">PERIODO </t>
  </si>
  <si>
    <t>DISEÑO</t>
  </si>
  <si>
    <t>VENTAS</t>
  </si>
  <si>
    <t>K1 90 DE C/100</t>
  </si>
  <si>
    <t>DISEÑO K2</t>
  </si>
  <si>
    <t>K1 70 DE C/100</t>
  </si>
  <si>
    <t>K2 90 DE C/100</t>
  </si>
  <si>
    <t>75 DE C/100</t>
  </si>
  <si>
    <t>K2 75 DE C/100</t>
  </si>
  <si>
    <t>K3 95 DEC/100</t>
  </si>
  <si>
    <t>K3 80 DE C/100</t>
  </si>
  <si>
    <t>95 DE C/100</t>
  </si>
  <si>
    <t>GASTOS</t>
  </si>
  <si>
    <t>DISEÑO K3</t>
  </si>
  <si>
    <t>80 DE C/100</t>
  </si>
  <si>
    <t>COSTO VARIABLE</t>
  </si>
  <si>
    <t>COSTO TOTAL</t>
  </si>
  <si>
    <t>PRONÓSTICO DE MERCADO</t>
  </si>
  <si>
    <t>ESTRATÉGIA</t>
  </si>
  <si>
    <t>COSTO FIJO</t>
  </si>
  <si>
    <t>BAJA TECNOLÓGIA</t>
  </si>
  <si>
    <t>SUBCONTRATO</t>
  </si>
  <si>
    <t>ALTA TECNOLOGÍA</t>
  </si>
  <si>
    <t>FLORES ELECTRIC SUPPLES INC</t>
  </si>
  <si>
    <t>ALTA TECNOLÓGIA</t>
  </si>
  <si>
    <t>Inversión</t>
  </si>
  <si>
    <t>TIR</t>
  </si>
  <si>
    <t>AÑO</t>
  </si>
  <si>
    <t xml:space="preserve">INGRESOS </t>
  </si>
  <si>
    <t xml:space="preserve">EGRESOS </t>
  </si>
  <si>
    <t>FLUJO DE EFECTIVO</t>
  </si>
  <si>
    <t>SUMA INGRESOS</t>
  </si>
  <si>
    <t xml:space="preserve">SUMA EGRESOS </t>
  </si>
  <si>
    <t>COSTO + INVERSIÓN</t>
  </si>
  <si>
    <t>FLUJO DE CAJA GRUPOS STYLOS</t>
  </si>
  <si>
    <t>INVERSIÓN</t>
  </si>
  <si>
    <t>BENEFICIOS</t>
  </si>
  <si>
    <t xml:space="preserve">AÑO 0 </t>
  </si>
  <si>
    <t>AÑO 1</t>
  </si>
  <si>
    <t>AÑO 2</t>
  </si>
  <si>
    <t>AÑO 3</t>
  </si>
  <si>
    <t>AÑO 4</t>
  </si>
  <si>
    <t>SUMA ENTRADAS</t>
  </si>
  <si>
    <t xml:space="preserve">SUMA SALIDAS </t>
  </si>
  <si>
    <t>BONOS</t>
  </si>
  <si>
    <t>COSTOS + INVERSIÓN</t>
  </si>
  <si>
    <t>CUENTAS POR COBRAR</t>
  </si>
  <si>
    <t>COSTO/BENEFICIO</t>
  </si>
  <si>
    <t>INVENTARIOS</t>
  </si>
  <si>
    <t>IMPUESTO AL INGRESO DIFERIDO</t>
  </si>
  <si>
    <t xml:space="preserve">FONDOS DE MERCADO MONETARIO </t>
  </si>
  <si>
    <t>TOTAL</t>
  </si>
  <si>
    <t xml:space="preserve">COSTOS </t>
  </si>
  <si>
    <t>AÑO 0</t>
  </si>
  <si>
    <t>PRÉSTAMOS POR PAGAR A  LARGO PLAZO</t>
  </si>
  <si>
    <t>GASTOS OPERATIVOS</t>
  </si>
  <si>
    <t>CUOTE DE MANTENIMIENTO</t>
  </si>
  <si>
    <t>IMPUESTO POR PAGAR</t>
  </si>
  <si>
    <t xml:space="preserve">FLUJO NETO </t>
  </si>
  <si>
    <t>ANÁLISIS COSTO-BENEFICIO</t>
  </si>
  <si>
    <t xml:space="preserve">SUMA ENTRADAS </t>
  </si>
  <si>
    <t>TASA</t>
  </si>
  <si>
    <t>ENTRADAS</t>
  </si>
  <si>
    <t>SALIDAS</t>
  </si>
  <si>
    <t>FLUJO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</si>
</sst>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S/&quot;\ * #,##0.00_-;\-&quot;S/&quot;\ * #,##0.00_-;_-&quot;S/&quot;\ * &quot;-&quot;??_-;_-@_-"/>
    <numFmt numFmtId="177" formatCode="[$$-2C0A]\ #,##0"/>
    <numFmt numFmtId="178" formatCode="[$$-2C0A]\ #,##0.00"/>
    <numFmt numFmtId="179" formatCode="_-[$$-2C0A]\ * #,##0_-;\-[$$-2C0A]\ * #,##0_-;_-[$$-2C0A]\ * &quot;-&quot;??_-;_-@_-"/>
    <numFmt numFmtId="180" formatCode="_-[$$-2C0A]\ * #,##0.00_-;\-[$$-2C0A]\ * #,##0.00_-;_-[$$-2C0A]\ * &quot;-&quot;??_-;_-@_-"/>
    <numFmt numFmtId="181" formatCode="&quot;S/&quot;\ #,##0.000000000;[Red]\-&quot;S/&quot;\ #,##0.000000000"/>
    <numFmt numFmtId="182" formatCode="&quot;S/&quot;\ #,##0;[Red]\-&quot;S/&quot;\ #,##0"/>
    <numFmt numFmtId="183" formatCode="&quot;S/&quot;\ #,##0"/>
    <numFmt numFmtId="184" formatCode="&quot;S/&quot;\ #,##0.00;[Red]\-&quot;S/&quot;\ #,##0.00"/>
    <numFmt numFmtId="185" formatCode="_-&quot;$&quot;* #,##0.0_-;\-&quot;$&quot;* #,##0.0_-;_-&quot;$&quot;* &quot;-&quot;??_-;_-@_-"/>
    <numFmt numFmtId="186" formatCode="_-&quot;$&quot;* #,##0_-;\-&quot;$&quot;* #,##0_-;_-&quot;$&quot;* &quot;-&quot;??_-;_-@_-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 val="single"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 val="single"/>
      <sz val="11"/>
      <color theme="1"/>
      <name val="Arial"/>
      <family val="2"/>
    </font>
    <font>
      <b/>
      <sz val="12"/>
      <color theme="1"/>
      <name val="Arial"/>
      <family val="2"/>
    </font>
    <font>
      <b/>
      <u val="single"/>
      <sz val="14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0499899983406067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4" tint="-0.24997000396251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000396251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7E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44" fontId="0" fillId="0" borderId="1" xfId="20" applyFont="1" applyBorder="1"/>
    <xf numFmtId="9" fontId="0" fillId="0" borderId="1" xfId="21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44" fontId="0" fillId="0" borderId="1" xfId="20" applyFont="1" applyBorder="1" applyAlignment="1">
      <alignment horizontal="center"/>
    </xf>
    <xf numFmtId="9" fontId="0" fillId="0" borderId="1" xfId="21" applyFont="1" applyBorder="1" applyAlignment="1">
      <alignment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/>
    <xf numFmtId="0" fontId="0" fillId="4" borderId="1" xfId="0" applyFill="1" applyBorder="1" applyAlignment="1">
      <alignment horizontal="center"/>
    </xf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3" fillId="13" borderId="1" xfId="0" applyFont="1" applyFill="1" applyBorder="1" applyAlignment="1">
      <alignment horizontal="center"/>
    </xf>
    <xf numFmtId="0" fontId="8" fillId="0" borderId="0" xfId="0" applyFont="1"/>
    <xf numFmtId="0" fontId="17" fillId="0" borderId="0" xfId="0" applyFont="1" applyAlignment="1">
      <alignment horizontal="center"/>
    </xf>
    <xf numFmtId="0" fontId="16" fillId="0" borderId="0" xfId="0" applyFont="1"/>
    <xf numFmtId="186" fontId="0" fillId="0" borderId="0" xfId="0" applyNumberFormat="1"/>
    <xf numFmtId="0" fontId="10" fillId="0" borderId="0" xfId="0" applyFont="1"/>
    <xf numFmtId="0" fontId="15" fillId="0" borderId="0" xfId="0" applyFont="1"/>
    <xf numFmtId="0" fontId="11" fillId="0" borderId="0" xfId="0" applyFont="1"/>
    <xf numFmtId="186" fontId="8" fillId="0" borderId="0" xfId="20" applyNumberFormat="1" applyFont="1"/>
    <xf numFmtId="186" fontId="0" fillId="0" borderId="0" xfId="20" applyNumberFormat="1" applyFont="1"/>
    <xf numFmtId="186" fontId="14" fillId="0" borderId="0" xfId="0" applyNumberFormat="1" applyFont="1"/>
    <xf numFmtId="0" fontId="13" fillId="0" borderId="0" xfId="0" applyFont="1" applyBorder="1" applyAlignment="1">
      <alignment vertical="center"/>
    </xf>
    <xf numFmtId="185" fontId="0" fillId="0" borderId="0" xfId="20" applyNumberFormat="1" applyFont="1"/>
    <xf numFmtId="0" fontId="12" fillId="0" borderId="0" xfId="0" applyFont="1"/>
    <xf numFmtId="0" fontId="10" fillId="14" borderId="2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4" fontId="0" fillId="0" borderId="0" xfId="20" applyNumberFormat="1" applyFont="1" applyAlignment="1">
      <alignment horizontal="center" vertical="center"/>
    </xf>
    <xf numFmtId="0" fontId="0" fillId="0" borderId="1" xfId="20" applyNumberFormat="1" applyFont="1" applyBorder="1" applyAlignment="1">
      <alignment horizontal="center" vertical="center"/>
    </xf>
    <xf numFmtId="0" fontId="6" fillId="0" borderId="0" xfId="0" applyFont="1"/>
    <xf numFmtId="0" fontId="10" fillId="14" borderId="1" xfId="0" applyFont="1" applyFill="1" applyBorder="1" applyAlignment="1">
      <alignment horizontal="center"/>
    </xf>
    <xf numFmtId="184" fontId="4" fillId="0" borderId="0" xfId="22" applyNumberFormat="1" applyAlignment="1">
      <alignment horizontal="center" vertical="center"/>
    </xf>
    <xf numFmtId="0" fontId="10" fillId="14" borderId="1" xfId="0" applyFont="1" applyFill="1" applyBorder="1"/>
    <xf numFmtId="0" fontId="10" fillId="14" borderId="0" xfId="0" applyFont="1" applyFill="1"/>
    <xf numFmtId="2" fontId="0" fillId="0" borderId="0" xfId="0" applyNumberFormat="1"/>
    <xf numFmtId="184" fontId="4" fillId="0" borderId="0" xfId="20" applyNumberFormat="1" applyFont="1" applyAlignment="1">
      <alignment horizontal="center" vertical="center"/>
    </xf>
    <xf numFmtId="44" fontId="0" fillId="0" borderId="1" xfId="20" applyFont="1" applyFill="1" applyBorder="1" applyAlignment="1">
      <alignment horizontal="center"/>
    </xf>
    <xf numFmtId="44" fontId="0" fillId="0" borderId="0" xfId="20" applyFont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/>
    <xf numFmtId="183" fontId="0" fillId="0" borderId="0" xfId="0" applyNumberFormat="1"/>
    <xf numFmtId="0" fontId="10" fillId="15" borderId="1" xfId="0" applyFont="1" applyFill="1" applyBorder="1" applyAlignment="1">
      <alignment horizontal="center" vertical="center"/>
    </xf>
    <xf numFmtId="3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0" fillId="15" borderId="1" xfId="0" applyFont="1" applyFill="1" applyBorder="1"/>
    <xf numFmtId="182" fontId="0" fillId="0" borderId="1" xfId="0" applyNumberFormat="1" applyBorder="1"/>
    <xf numFmtId="181" fontId="0" fillId="0" borderId="1" xfId="0" applyNumberFormat="1" applyBorder="1"/>
    <xf numFmtId="0" fontId="10" fillId="2" borderId="1" xfId="0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/>
    </xf>
    <xf numFmtId="0" fontId="10" fillId="2" borderId="1" xfId="0" applyFont="1" applyFill="1" applyBorder="1"/>
    <xf numFmtId="17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17" borderId="1" xfId="0" applyNumberFormat="1" applyFill="1" applyBorder="1" applyAlignment="1">
      <alignment vertical="center"/>
    </xf>
    <xf numFmtId="3" fontId="0" fillId="0" borderId="0" xfId="0" applyNumberFormat="1"/>
    <xf numFmtId="0" fontId="8" fillId="16" borderId="1" xfId="0" applyFont="1" applyFill="1" applyBorder="1" applyAlignment="1">
      <alignment horizontal="center" vertical="center"/>
    </xf>
    <xf numFmtId="9" fontId="0" fillId="17" borderId="1" xfId="0" applyNumberFormat="1" applyFill="1" applyBorder="1" applyAlignment="1">
      <alignment vertical="center"/>
    </xf>
    <xf numFmtId="0" fontId="0" fillId="14" borderId="0" xfId="0" applyFill="1"/>
    <xf numFmtId="0" fontId="0" fillId="0" borderId="0" xfId="0" applyAlignment="1">
      <alignment horizontal="center" vertical="top"/>
    </xf>
    <xf numFmtId="0" fontId="7" fillId="18" borderId="1" xfId="0" applyFont="1" applyFill="1" applyBorder="1" applyAlignment="1">
      <alignment vertical="center"/>
    </xf>
    <xf numFmtId="178" fontId="0" fillId="0" borderId="1" xfId="0" applyNumberFormat="1" applyBorder="1"/>
    <xf numFmtId="177" fontId="0" fillId="0" borderId="0" xfId="0" applyNumberFormat="1"/>
    <xf numFmtId="1" fontId="0" fillId="0" borderId="1" xfId="0" applyNumberFormat="1" applyBorder="1"/>
    <xf numFmtId="0" fontId="0" fillId="19" borderId="0" xfId="0" applyFill="1"/>
    <xf numFmtId="177" fontId="0" fillId="19" borderId="0" xfId="0" applyNumberFormat="1" applyFill="1"/>
    <xf numFmtId="0" fontId="0" fillId="20" borderId="0" xfId="0" applyFill="1"/>
    <xf numFmtId="0" fontId="0" fillId="0" borderId="5" xfId="0" applyBorder="1"/>
    <xf numFmtId="0" fontId="0" fillId="0" borderId="5" xfId="0" applyBorder="1" applyAlignment="1">
      <alignment horizontal="center" vertical="center"/>
    </xf>
    <xf numFmtId="177" fontId="0" fillId="0" borderId="1" xfId="0" applyNumberFormat="1" applyBorder="1"/>
    <xf numFmtId="0" fontId="0" fillId="21" borderId="0" xfId="0" applyFill="1"/>
    <xf numFmtId="177" fontId="0" fillId="21" borderId="0" xfId="0" applyNumberFormat="1" applyFill="1"/>
    <xf numFmtId="0" fontId="0" fillId="22" borderId="0" xfId="0" applyFill="1"/>
    <xf numFmtId="0" fontId="0" fillId="0" borderId="0" xfId="0" applyAlignment="1">
      <alignment horizontal="center" vertical="center"/>
    </xf>
    <xf numFmtId="3" fontId="6" fillId="23" borderId="0" xfId="0" applyNumberFormat="1" applyFont="1" applyFill="1"/>
    <xf numFmtId="3" fontId="0" fillId="23" borderId="0" xfId="0" applyNumberFormat="1" applyFill="1"/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4" borderId="0" xfId="0" applyFont="1" applyFill="1"/>
    <xf numFmtId="177" fontId="0" fillId="25" borderId="0" xfId="0" applyNumberFormat="1" applyFill="1"/>
    <xf numFmtId="0" fontId="5" fillId="26" borderId="0" xfId="0" applyFont="1" applyFill="1"/>
    <xf numFmtId="9" fontId="0" fillId="15" borderId="0" xfId="0" applyNumberFormat="1" applyFill="1"/>
    <xf numFmtId="0" fontId="5" fillId="14" borderId="0" xfId="0" applyFont="1" applyFill="1"/>
    <xf numFmtId="178" fontId="0" fillId="18" borderId="0" xfId="0" applyNumberFormat="1" applyFill="1"/>
    <xf numFmtId="177" fontId="0" fillId="18" borderId="0" xfId="0" applyNumberFormat="1" applyFill="1"/>
    <xf numFmtId="0" fontId="5" fillId="8" borderId="0" xfId="0" applyFont="1" applyFill="1"/>
    <xf numFmtId="178" fontId="0" fillId="27" borderId="0" xfId="0" applyNumberFormat="1" applyFill="1"/>
    <xf numFmtId="177" fontId="0" fillId="27" borderId="0" xfId="0" applyNumberFormat="1" applyFill="1"/>
    <xf numFmtId="0" fontId="5" fillId="28" borderId="0" xfId="0" applyFont="1" applyFill="1"/>
    <xf numFmtId="3" fontId="0" fillId="29" borderId="0" xfId="0" applyNumberFormat="1" applyFill="1"/>
    <xf numFmtId="177" fontId="0" fillId="29" borderId="0" xfId="0" applyNumberFormat="1" applyFill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Moneda" xfId="20" builtinId="4"/>
    <cellStyle name="Porcentaje" xfId="21" builtinId="5"/>
    <cellStyle name="Texto de advertencia" xf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20" Type="http://schemas.openxmlformats.org/officeDocument/2006/relationships/worksheet" Target="worksheets/sheet18.xml" /><Relationship Id="rId24" Type="http://schemas.openxmlformats.org/officeDocument/2006/relationships/worksheet" Target="worksheets/sheet22.xml" /><Relationship Id="rId21" Type="http://schemas.openxmlformats.org/officeDocument/2006/relationships/worksheet" Target="worksheets/sheet19.xml" /><Relationship Id="rId15" Type="http://schemas.openxmlformats.org/officeDocument/2006/relationships/worksheet" Target="worksheets/sheet13.xml" /><Relationship Id="rId10" Type="http://schemas.openxmlformats.org/officeDocument/2006/relationships/worksheet" Target="worksheets/sheet8.xml" /><Relationship Id="rId3" Type="http://schemas.openxmlformats.org/officeDocument/2006/relationships/worksheet" Target="worksheets/sheet1.xml" /><Relationship Id="rId8" Type="http://schemas.openxmlformats.org/officeDocument/2006/relationships/worksheet" Target="worksheets/sheet6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18" Type="http://schemas.openxmlformats.org/officeDocument/2006/relationships/worksheet" Target="worksheets/sheet16.xml" /><Relationship Id="rId1" Type="http://schemas.openxmlformats.org/officeDocument/2006/relationships/theme" Target="theme/theme1.xml" /><Relationship Id="rId25" Type="http://schemas.openxmlformats.org/officeDocument/2006/relationships/worksheet" Target="worksheets/sheet23.xml" /><Relationship Id="rId12" Type="http://schemas.openxmlformats.org/officeDocument/2006/relationships/worksheet" Target="worksheets/sheet10.xml" /><Relationship Id="rId23" Type="http://schemas.openxmlformats.org/officeDocument/2006/relationships/worksheet" Target="worksheets/sheet21.xml" /><Relationship Id="rId11" Type="http://schemas.openxmlformats.org/officeDocument/2006/relationships/worksheet" Target="worksheets/sheet9.xml" /><Relationship Id="rId7" Type="http://schemas.openxmlformats.org/officeDocument/2006/relationships/worksheet" Target="worksheets/sheet5.xml" /><Relationship Id="rId13" Type="http://schemas.openxmlformats.org/officeDocument/2006/relationships/worksheet" Target="worksheets/sheet11.xml" /><Relationship Id="rId19" Type="http://schemas.openxmlformats.org/officeDocument/2006/relationships/worksheet" Target="worksheets/sheet17.xml" /><Relationship Id="rId27" Type="http://schemas.openxmlformats.org/officeDocument/2006/relationships/calcChain" Target="calcChain.xml" /><Relationship Id="rId16" Type="http://schemas.openxmlformats.org/officeDocument/2006/relationships/worksheet" Target="worksheets/sheet14.xml" /><Relationship Id="rId22" Type="http://schemas.openxmlformats.org/officeDocument/2006/relationships/worksheet" Target="worksheets/sheet20.xml" /><Relationship Id="rId14" Type="http://schemas.openxmlformats.org/officeDocument/2006/relationships/worksheet" Target="worksheets/sheet12.xml" /><Relationship Id="rId2" Type="http://schemas.openxmlformats.org/officeDocument/2006/relationships/styles" Target="styles.xml" /><Relationship Id="rId17" Type="http://schemas.openxmlformats.org/officeDocument/2006/relationships/worksheet" Target="worksheets/sheet15.xml" /><Relationship Id="rId26" Type="http://schemas.openxmlformats.org/officeDocument/2006/relationships/sharedStrings" Target="sharedStrings.xml" /><Relationship Id="rId5" Type="http://schemas.openxmlformats.org/officeDocument/2006/relationships/worksheet" Target="worksheets/shee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965200</xdr:colOff>
      <xdr:row>14</xdr:row>
      <xdr:rowOff>92075</xdr:rowOff>
    </xdr:from>
    <xdr:to>
      <xdr:col>1</xdr:col>
      <xdr:colOff>0</xdr:colOff>
      <xdr:row>14</xdr:row>
      <xdr:rowOff>92075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000a6137-bd3e-4c1a-ae59-473da54c29de}"/>
            </a:ext>
          </a:extLst>
        </xdr:cNvPr>
        <xdr:cNvSpPr/>
      </xdr:nvSpPr>
      <xdr:spPr>
        <a:xfrm flipH="1">
          <a:off x="962025" y="2705100"/>
          <a:ext cx="476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11</xdr:row>
      <xdr:rowOff>92075</xdr:rowOff>
    </xdr:from>
    <xdr:to>
      <xdr:col>4</xdr:col>
      <xdr:colOff>0</xdr:colOff>
      <xdr:row>11</xdr:row>
      <xdr:rowOff>92075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70eef86c-c98d-4659-a272-89f5d229f164}"/>
            </a:ext>
          </a:extLst>
        </xdr:cNvPr>
        <xdr:cNvSpPr/>
      </xdr:nvSpPr>
      <xdr:spPr>
        <a:xfrm>
          <a:off x="1009650" y="2162175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17</xdr:row>
      <xdr:rowOff>92075</xdr:rowOff>
    </xdr:from>
    <xdr:to>
      <xdr:col>4</xdr:col>
      <xdr:colOff>0</xdr:colOff>
      <xdr:row>17</xdr:row>
      <xdr:rowOff>92075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6baa704b-8aab-4f5c-9159-6343c682edc9}"/>
            </a:ext>
          </a:extLst>
        </xdr:cNvPr>
        <xdr:cNvSpPr/>
      </xdr:nvSpPr>
      <xdr:spPr>
        <a:xfrm>
          <a:off x="1009650" y="3248025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9</xdr:row>
      <xdr:rowOff>92075</xdr:rowOff>
    </xdr:from>
    <xdr:to>
      <xdr:col>6</xdr:col>
      <xdr:colOff>0</xdr:colOff>
      <xdr:row>9</xdr:row>
      <xdr:rowOff>92075</xdr:rowOff>
    </xdr:to>
    <xdr:sp>
      <xdr:nvSpPr>
        <xdr:cNvPr id="4" name="Branch 11">
          <a:extLst>
            <a:ext uri="{FF2B5EF4-FFF2-40B4-BE49-F238E27FC236}">
              <a16:creationId xmlns:a16="http://schemas.microsoft.com/office/drawing/2014/main" id="{7f382bdf-8885-4f68-a2cf-d2eb199e867d}"/>
            </a:ext>
          </a:extLst>
        </xdr:cNvPr>
        <xdr:cNvSpPr/>
      </xdr:nvSpPr>
      <xdr:spPr>
        <a:xfrm>
          <a:off x="2352675" y="1800225"/>
          <a:ext cx="18097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13</xdr:row>
      <xdr:rowOff>92075</xdr:rowOff>
    </xdr:from>
    <xdr:to>
      <xdr:col>6</xdr:col>
      <xdr:colOff>0</xdr:colOff>
      <xdr:row>13</xdr:row>
      <xdr:rowOff>92075</xdr:rowOff>
    </xdr:to>
    <xdr:sp>
      <xdr:nvSpPr>
        <xdr:cNvPr id="5" name="Branch 12">
          <a:extLst>
            <a:ext uri="{FF2B5EF4-FFF2-40B4-BE49-F238E27FC236}">
              <a16:creationId xmlns:a16="http://schemas.microsoft.com/office/drawing/2014/main" id="{376b77d4-b087-4a3b-b272-ea77e5c93d75}"/>
            </a:ext>
          </a:extLst>
        </xdr:cNvPr>
        <xdr:cNvSpPr/>
      </xdr:nvSpPr>
      <xdr:spPr>
        <a:xfrm>
          <a:off x="2352675" y="2524125"/>
          <a:ext cx="18097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17</xdr:row>
      <xdr:rowOff>92075</xdr:rowOff>
    </xdr:from>
    <xdr:to>
      <xdr:col>6</xdr:col>
      <xdr:colOff>0</xdr:colOff>
      <xdr:row>17</xdr:row>
      <xdr:rowOff>92075</xdr:rowOff>
    </xdr:to>
    <xdr:sp>
      <xdr:nvSpPr>
        <xdr:cNvPr id="6" name="XBranch 2">
          <a:extLst>
            <a:ext uri="{FF2B5EF4-FFF2-40B4-BE49-F238E27FC236}">
              <a16:creationId xmlns:a16="http://schemas.microsoft.com/office/drawing/2014/main" id="{923e6640-cc3a-4499-8197-058b2f7c20b7}"/>
            </a:ext>
          </a:extLst>
        </xdr:cNvPr>
        <xdr:cNvSpPr/>
      </xdr:nvSpPr>
      <xdr:spPr>
        <a:xfrm>
          <a:off x="2352675" y="3248025"/>
          <a:ext cx="18097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866422</xdr:colOff>
      <xdr:row>20</xdr:row>
      <xdr:rowOff>95602</xdr:rowOff>
    </xdr:from>
    <xdr:to>
      <xdr:col>0</xdr:col>
      <xdr:colOff>956028</xdr:colOff>
      <xdr:row>20</xdr:row>
      <xdr:rowOff>95602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f6d21d53-c667-48cd-bb3d-82f76c842dfb}"/>
            </a:ext>
          </a:extLst>
        </xdr:cNvPr>
        <xdr:cNvSpPr/>
      </xdr:nvSpPr>
      <xdr:spPr>
        <a:xfrm flipH="1">
          <a:off x="866775" y="3714750"/>
          <a:ext cx="476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14</xdr:row>
      <xdr:rowOff>92075</xdr:rowOff>
    </xdr:from>
    <xdr:to>
      <xdr:col>4</xdr:col>
      <xdr:colOff>0</xdr:colOff>
      <xdr:row>14</xdr:row>
      <xdr:rowOff>92075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c58d139d-78ec-4ac5-9aec-da7fca074f7c}"/>
            </a:ext>
          </a:extLst>
        </xdr:cNvPr>
        <xdr:cNvSpPr/>
      </xdr:nvSpPr>
      <xdr:spPr>
        <a:xfrm>
          <a:off x="914400" y="2628900"/>
          <a:ext cx="25431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25</xdr:row>
      <xdr:rowOff>92075</xdr:rowOff>
    </xdr:from>
    <xdr:to>
      <xdr:col>4</xdr:col>
      <xdr:colOff>0</xdr:colOff>
      <xdr:row>25</xdr:row>
      <xdr:rowOff>92075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04eb151b-582e-4277-8368-9ca8a4c2ac7b}"/>
            </a:ext>
          </a:extLst>
        </xdr:cNvPr>
        <xdr:cNvSpPr/>
      </xdr:nvSpPr>
      <xdr:spPr>
        <a:xfrm>
          <a:off x="914400" y="4619625"/>
          <a:ext cx="25431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12</xdr:row>
      <xdr:rowOff>92075</xdr:rowOff>
    </xdr:from>
    <xdr:to>
      <xdr:col>7</xdr:col>
      <xdr:colOff>0</xdr:colOff>
      <xdr:row>12</xdr:row>
      <xdr:rowOff>92075</xdr:rowOff>
    </xdr:to>
    <xdr:sp>
      <xdr:nvSpPr>
        <xdr:cNvPr id="4" name="Branch 11">
          <a:extLst>
            <a:ext uri="{FF2B5EF4-FFF2-40B4-BE49-F238E27FC236}">
              <a16:creationId xmlns:a16="http://schemas.microsoft.com/office/drawing/2014/main" id="{27f62000-cc88-43b8-ba18-7439288a629e}"/>
            </a:ext>
          </a:extLst>
        </xdr:cNvPr>
        <xdr:cNvSpPr/>
      </xdr:nvSpPr>
      <xdr:spPr>
        <a:xfrm>
          <a:off x="3457575" y="2266950"/>
          <a:ext cx="25812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16</xdr:row>
      <xdr:rowOff>92075</xdr:rowOff>
    </xdr:from>
    <xdr:to>
      <xdr:col>7</xdr:col>
      <xdr:colOff>0</xdr:colOff>
      <xdr:row>16</xdr:row>
      <xdr:rowOff>92075</xdr:rowOff>
    </xdr:to>
    <xdr:sp>
      <xdr:nvSpPr>
        <xdr:cNvPr id="5" name="Branch 12">
          <a:extLst>
            <a:ext uri="{FF2B5EF4-FFF2-40B4-BE49-F238E27FC236}">
              <a16:creationId xmlns:a16="http://schemas.microsoft.com/office/drawing/2014/main" id="{6bb64ac2-6c79-440f-b1fc-7e504ae31314}"/>
            </a:ext>
          </a:extLst>
        </xdr:cNvPr>
        <xdr:cNvSpPr/>
      </xdr:nvSpPr>
      <xdr:spPr>
        <a:xfrm>
          <a:off x="3457575" y="2990850"/>
          <a:ext cx="25812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22</xdr:row>
      <xdr:rowOff>92075</xdr:rowOff>
    </xdr:from>
    <xdr:to>
      <xdr:col>7</xdr:col>
      <xdr:colOff>0</xdr:colOff>
      <xdr:row>22</xdr:row>
      <xdr:rowOff>92075</xdr:rowOff>
    </xdr:to>
    <xdr:sp>
      <xdr:nvSpPr>
        <xdr:cNvPr id="6" name="Branch 21">
          <a:extLst>
            <a:ext uri="{FF2B5EF4-FFF2-40B4-BE49-F238E27FC236}">
              <a16:creationId xmlns:a16="http://schemas.microsoft.com/office/drawing/2014/main" id="{e34d3aca-88a7-478a-ad1f-91461bba8aac}"/>
            </a:ext>
          </a:extLst>
        </xdr:cNvPr>
        <xdr:cNvSpPr/>
      </xdr:nvSpPr>
      <xdr:spPr>
        <a:xfrm>
          <a:off x="3457575" y="4076700"/>
          <a:ext cx="25812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28</xdr:row>
      <xdr:rowOff>92075</xdr:rowOff>
    </xdr:from>
    <xdr:to>
      <xdr:col>7</xdr:col>
      <xdr:colOff>0</xdr:colOff>
      <xdr:row>28</xdr:row>
      <xdr:rowOff>92075</xdr:rowOff>
    </xdr:to>
    <xdr:sp>
      <xdr:nvSpPr>
        <xdr:cNvPr id="7" name="Branch 22">
          <a:extLst>
            <a:ext uri="{FF2B5EF4-FFF2-40B4-BE49-F238E27FC236}">
              <a16:creationId xmlns:a16="http://schemas.microsoft.com/office/drawing/2014/main" id="{5655ad04-da6c-43d7-917a-40c01ff21bd1}"/>
            </a:ext>
          </a:extLst>
        </xdr:cNvPr>
        <xdr:cNvSpPr/>
      </xdr:nvSpPr>
      <xdr:spPr>
        <a:xfrm>
          <a:off x="3457575" y="5162550"/>
          <a:ext cx="25812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20</xdr:row>
      <xdr:rowOff>92075</xdr:rowOff>
    </xdr:from>
    <xdr:to>
      <xdr:col>9</xdr:col>
      <xdr:colOff>0</xdr:colOff>
      <xdr:row>20</xdr:row>
      <xdr:rowOff>92075</xdr:rowOff>
    </xdr:to>
    <xdr:sp>
      <xdr:nvSpPr>
        <xdr:cNvPr id="8" name="Branch 211">
          <a:extLst>
            <a:ext uri="{FF2B5EF4-FFF2-40B4-BE49-F238E27FC236}">
              <a16:creationId xmlns:a16="http://schemas.microsoft.com/office/drawing/2014/main" id="{303afb53-d5b9-4c06-b9b6-d9d13c27b18d}"/>
            </a:ext>
          </a:extLst>
        </xdr:cNvPr>
        <xdr:cNvSpPr/>
      </xdr:nvSpPr>
      <xdr:spPr>
        <a:xfrm>
          <a:off x="6038850" y="3714750"/>
          <a:ext cx="11620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24</xdr:row>
      <xdr:rowOff>92075</xdr:rowOff>
    </xdr:from>
    <xdr:to>
      <xdr:col>9</xdr:col>
      <xdr:colOff>0</xdr:colOff>
      <xdr:row>24</xdr:row>
      <xdr:rowOff>92075</xdr:rowOff>
    </xdr:to>
    <xdr:sp>
      <xdr:nvSpPr>
        <xdr:cNvPr id="9" name="Branch 212">
          <a:extLst>
            <a:ext uri="{FF2B5EF4-FFF2-40B4-BE49-F238E27FC236}">
              <a16:creationId xmlns:a16="http://schemas.microsoft.com/office/drawing/2014/main" id="{1699e009-2bf5-4cfe-80ec-c17881599f7b}"/>
            </a:ext>
          </a:extLst>
        </xdr:cNvPr>
        <xdr:cNvSpPr/>
      </xdr:nvSpPr>
      <xdr:spPr>
        <a:xfrm>
          <a:off x="6038850" y="4438650"/>
          <a:ext cx="11620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12</xdr:row>
      <xdr:rowOff>92075</xdr:rowOff>
    </xdr:from>
    <xdr:to>
      <xdr:col>9</xdr:col>
      <xdr:colOff>0</xdr:colOff>
      <xdr:row>12</xdr:row>
      <xdr:rowOff>92075</xdr:rowOff>
    </xdr:to>
    <xdr:sp>
      <xdr:nvSpPr>
        <xdr:cNvPr id="10" name="XBranch 11">
          <a:extLst>
            <a:ext uri="{FF2B5EF4-FFF2-40B4-BE49-F238E27FC236}">
              <a16:creationId xmlns:a16="http://schemas.microsoft.com/office/drawing/2014/main" id="{5db014e3-8855-4d93-9d31-c43df054bd43}"/>
            </a:ext>
          </a:extLst>
        </xdr:cNvPr>
        <xdr:cNvSpPr/>
      </xdr:nvSpPr>
      <xdr:spPr>
        <a:xfrm>
          <a:off x="6038850" y="2266950"/>
          <a:ext cx="11620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16</xdr:row>
      <xdr:rowOff>92075</xdr:rowOff>
    </xdr:from>
    <xdr:to>
      <xdr:col>9</xdr:col>
      <xdr:colOff>0</xdr:colOff>
      <xdr:row>16</xdr:row>
      <xdr:rowOff>92075</xdr:rowOff>
    </xdr:to>
    <xdr:sp>
      <xdr:nvSpPr>
        <xdr:cNvPr id="11" name="XBranch 12">
          <a:extLst>
            <a:ext uri="{FF2B5EF4-FFF2-40B4-BE49-F238E27FC236}">
              <a16:creationId xmlns:a16="http://schemas.microsoft.com/office/drawing/2014/main" id="{064274db-d685-4104-a7c0-07e75ae21db1}"/>
            </a:ext>
          </a:extLst>
        </xdr:cNvPr>
        <xdr:cNvSpPr/>
      </xdr:nvSpPr>
      <xdr:spPr>
        <a:xfrm>
          <a:off x="6038850" y="2990850"/>
          <a:ext cx="11620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28</xdr:row>
      <xdr:rowOff>92075</xdr:rowOff>
    </xdr:from>
    <xdr:to>
      <xdr:col>9</xdr:col>
      <xdr:colOff>0</xdr:colOff>
      <xdr:row>28</xdr:row>
      <xdr:rowOff>92075</xdr:rowOff>
    </xdr:to>
    <xdr:sp>
      <xdr:nvSpPr>
        <xdr:cNvPr id="12" name="XBranch 22">
          <a:extLst>
            <a:ext uri="{FF2B5EF4-FFF2-40B4-BE49-F238E27FC236}">
              <a16:creationId xmlns:a16="http://schemas.microsoft.com/office/drawing/2014/main" id="{844613dc-ac41-4764-8a90-6463daafad2b}"/>
            </a:ext>
          </a:extLst>
        </xdr:cNvPr>
        <xdr:cNvSpPr/>
      </xdr:nvSpPr>
      <xdr:spPr>
        <a:xfrm>
          <a:off x="6038850" y="5162550"/>
          <a:ext cx="11620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673100</xdr:colOff>
      <xdr:row>23</xdr:row>
      <xdr:rowOff>92075</xdr:rowOff>
    </xdr:from>
    <xdr:to>
      <xdr:col>1</xdr:col>
      <xdr:colOff>0</xdr:colOff>
      <xdr:row>23</xdr:row>
      <xdr:rowOff>92075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e1f562fd-def1-4c3c-a920-b17841a86bc8}"/>
            </a:ext>
          </a:extLst>
        </xdr:cNvPr>
        <xdr:cNvSpPr/>
      </xdr:nvSpPr>
      <xdr:spPr>
        <a:xfrm flipH="1">
          <a:off x="676275" y="4257675"/>
          <a:ext cx="857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18</xdr:row>
      <xdr:rowOff>92075</xdr:rowOff>
    </xdr:from>
    <xdr:to>
      <xdr:col>4</xdr:col>
      <xdr:colOff>0</xdr:colOff>
      <xdr:row>18</xdr:row>
      <xdr:rowOff>92075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3f032c2b-199b-40a8-a5a0-5824cca12450}"/>
            </a:ext>
          </a:extLst>
        </xdr:cNvPr>
        <xdr:cNvSpPr/>
      </xdr:nvSpPr>
      <xdr:spPr>
        <a:xfrm>
          <a:off x="762000" y="335280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27</xdr:row>
      <xdr:rowOff>92075</xdr:rowOff>
    </xdr:from>
    <xdr:to>
      <xdr:col>4</xdr:col>
      <xdr:colOff>0</xdr:colOff>
      <xdr:row>27</xdr:row>
      <xdr:rowOff>92075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1a72b532-3224-45bf-b21d-bf29292cbcd4}"/>
            </a:ext>
          </a:extLst>
        </xdr:cNvPr>
        <xdr:cNvSpPr/>
      </xdr:nvSpPr>
      <xdr:spPr>
        <a:xfrm>
          <a:off x="762000" y="4981575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13</xdr:row>
      <xdr:rowOff>92075</xdr:rowOff>
    </xdr:from>
    <xdr:to>
      <xdr:col>7</xdr:col>
      <xdr:colOff>0</xdr:colOff>
      <xdr:row>13</xdr:row>
      <xdr:rowOff>92075</xdr:rowOff>
    </xdr:to>
    <xdr:sp>
      <xdr:nvSpPr>
        <xdr:cNvPr id="4" name="Branch 11">
          <a:extLst>
            <a:ext uri="{FF2B5EF4-FFF2-40B4-BE49-F238E27FC236}">
              <a16:creationId xmlns:a16="http://schemas.microsoft.com/office/drawing/2014/main" id="{7701e64a-f78a-4a6f-8dd3-aa8ad6dc1a15}"/>
            </a:ext>
          </a:extLst>
        </xdr:cNvPr>
        <xdr:cNvSpPr/>
      </xdr:nvSpPr>
      <xdr:spPr>
        <a:xfrm>
          <a:off x="2105025" y="2447925"/>
          <a:ext cx="16383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23</xdr:row>
      <xdr:rowOff>92075</xdr:rowOff>
    </xdr:from>
    <xdr:to>
      <xdr:col>7</xdr:col>
      <xdr:colOff>0</xdr:colOff>
      <xdr:row>23</xdr:row>
      <xdr:rowOff>92075</xdr:rowOff>
    </xdr:to>
    <xdr:sp>
      <xdr:nvSpPr>
        <xdr:cNvPr id="5" name="Branch 12">
          <a:extLst>
            <a:ext uri="{FF2B5EF4-FFF2-40B4-BE49-F238E27FC236}">
              <a16:creationId xmlns:a16="http://schemas.microsoft.com/office/drawing/2014/main" id="{7827d344-3178-4bdc-a081-9b180457c1a3}"/>
            </a:ext>
          </a:extLst>
        </xdr:cNvPr>
        <xdr:cNvSpPr/>
      </xdr:nvSpPr>
      <xdr:spPr>
        <a:xfrm>
          <a:off x="2105025" y="4257675"/>
          <a:ext cx="16383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27</xdr:row>
      <xdr:rowOff>92075</xdr:rowOff>
    </xdr:from>
    <xdr:to>
      <xdr:col>12</xdr:col>
      <xdr:colOff>0</xdr:colOff>
      <xdr:row>27</xdr:row>
      <xdr:rowOff>92075</xdr:rowOff>
    </xdr:to>
    <xdr:sp>
      <xdr:nvSpPr>
        <xdr:cNvPr id="6" name="XBranch 2">
          <a:extLst>
            <a:ext uri="{FF2B5EF4-FFF2-40B4-BE49-F238E27FC236}">
              <a16:creationId xmlns:a16="http://schemas.microsoft.com/office/drawing/2014/main" id="{10425a66-4e2d-49c9-8c67-ed627899d9ae}"/>
            </a:ext>
          </a:extLst>
        </xdr:cNvPr>
        <xdr:cNvSpPr/>
      </xdr:nvSpPr>
      <xdr:spPr>
        <a:xfrm>
          <a:off x="2105025" y="4981575"/>
          <a:ext cx="52863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9</xdr:row>
      <xdr:rowOff>92075</xdr:rowOff>
    </xdr:from>
    <xdr:to>
      <xdr:col>10</xdr:col>
      <xdr:colOff>0</xdr:colOff>
      <xdr:row>9</xdr:row>
      <xdr:rowOff>92075</xdr:rowOff>
    </xdr:to>
    <xdr:sp>
      <xdr:nvSpPr>
        <xdr:cNvPr id="7" name="Branch 111">
          <a:extLst>
            <a:ext uri="{FF2B5EF4-FFF2-40B4-BE49-F238E27FC236}">
              <a16:creationId xmlns:a16="http://schemas.microsoft.com/office/drawing/2014/main" id="{6d23f405-f1a8-48fb-b283-a2ce454af125}"/>
            </a:ext>
          </a:extLst>
        </xdr:cNvPr>
        <xdr:cNvSpPr/>
      </xdr:nvSpPr>
      <xdr:spPr>
        <a:xfrm>
          <a:off x="3743325" y="1724025"/>
          <a:ext cx="28194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17</xdr:row>
      <xdr:rowOff>92075</xdr:rowOff>
    </xdr:from>
    <xdr:to>
      <xdr:col>10</xdr:col>
      <xdr:colOff>0</xdr:colOff>
      <xdr:row>17</xdr:row>
      <xdr:rowOff>92075</xdr:rowOff>
    </xdr:to>
    <xdr:sp>
      <xdr:nvSpPr>
        <xdr:cNvPr id="8" name="Branch 112">
          <a:extLst>
            <a:ext uri="{FF2B5EF4-FFF2-40B4-BE49-F238E27FC236}">
              <a16:creationId xmlns:a16="http://schemas.microsoft.com/office/drawing/2014/main" id="{c9dad545-ee6b-4781-a8be-e48b1cdeabb1}"/>
            </a:ext>
          </a:extLst>
        </xdr:cNvPr>
        <xdr:cNvSpPr/>
      </xdr:nvSpPr>
      <xdr:spPr>
        <a:xfrm>
          <a:off x="3743325" y="3171825"/>
          <a:ext cx="28194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7</xdr:col>
      <xdr:colOff>0</xdr:colOff>
      <xdr:row>23</xdr:row>
      <xdr:rowOff>92075</xdr:rowOff>
    </xdr:from>
    <xdr:to>
      <xdr:col>12</xdr:col>
      <xdr:colOff>0</xdr:colOff>
      <xdr:row>23</xdr:row>
      <xdr:rowOff>92075</xdr:rowOff>
    </xdr:to>
    <xdr:sp>
      <xdr:nvSpPr>
        <xdr:cNvPr id="9" name="XBranch 12">
          <a:extLst>
            <a:ext uri="{FF2B5EF4-FFF2-40B4-BE49-F238E27FC236}">
              <a16:creationId xmlns:a16="http://schemas.microsoft.com/office/drawing/2014/main" id="{201ff99c-a015-4f45-90d9-d0471198b8c8}"/>
            </a:ext>
          </a:extLst>
        </xdr:cNvPr>
        <xdr:cNvSpPr/>
      </xdr:nvSpPr>
      <xdr:spPr>
        <a:xfrm>
          <a:off x="3743325" y="4257675"/>
          <a:ext cx="36480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10</xdr:col>
      <xdr:colOff>0</xdr:colOff>
      <xdr:row>7</xdr:row>
      <xdr:rowOff>92075</xdr:rowOff>
    </xdr:from>
    <xdr:to>
      <xdr:col>12</xdr:col>
      <xdr:colOff>0</xdr:colOff>
      <xdr:row>7</xdr:row>
      <xdr:rowOff>92075</xdr:rowOff>
    </xdr:to>
    <xdr:sp>
      <xdr:nvSpPr>
        <xdr:cNvPr id="10" name="Branch 1111">
          <a:extLst>
            <a:ext uri="{FF2B5EF4-FFF2-40B4-BE49-F238E27FC236}">
              <a16:creationId xmlns:a16="http://schemas.microsoft.com/office/drawing/2014/main" id="{1402f32e-b5e4-46cd-adb2-fea653e7baf1}"/>
            </a:ext>
          </a:extLst>
        </xdr:cNvPr>
        <xdr:cNvSpPr/>
      </xdr:nvSpPr>
      <xdr:spPr>
        <a:xfrm>
          <a:off x="6562725" y="13620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10</xdr:col>
      <xdr:colOff>0</xdr:colOff>
      <xdr:row>11</xdr:row>
      <xdr:rowOff>92075</xdr:rowOff>
    </xdr:from>
    <xdr:to>
      <xdr:col>12</xdr:col>
      <xdr:colOff>0</xdr:colOff>
      <xdr:row>11</xdr:row>
      <xdr:rowOff>92075</xdr:rowOff>
    </xdr:to>
    <xdr:sp>
      <xdr:nvSpPr>
        <xdr:cNvPr id="11" name="Branch 1112">
          <a:extLst>
            <a:ext uri="{FF2B5EF4-FFF2-40B4-BE49-F238E27FC236}">
              <a16:creationId xmlns:a16="http://schemas.microsoft.com/office/drawing/2014/main" id="{d7b9344f-7607-4f94-a674-8b5b136f2e2b}"/>
            </a:ext>
          </a:extLst>
        </xdr:cNvPr>
        <xdr:cNvSpPr/>
      </xdr:nvSpPr>
      <xdr:spPr>
        <a:xfrm>
          <a:off x="6562725" y="20859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10</xdr:col>
      <xdr:colOff>0</xdr:colOff>
      <xdr:row>15</xdr:row>
      <xdr:rowOff>92075</xdr:rowOff>
    </xdr:from>
    <xdr:to>
      <xdr:col>12</xdr:col>
      <xdr:colOff>0</xdr:colOff>
      <xdr:row>15</xdr:row>
      <xdr:rowOff>92075</xdr:rowOff>
    </xdr:to>
    <xdr:sp>
      <xdr:nvSpPr>
        <xdr:cNvPr id="12" name="Branch 1121">
          <a:extLst>
            <a:ext uri="{FF2B5EF4-FFF2-40B4-BE49-F238E27FC236}">
              <a16:creationId xmlns:a16="http://schemas.microsoft.com/office/drawing/2014/main" id="{33301b78-9611-4f98-8a10-77ae1015d2fe}"/>
            </a:ext>
          </a:extLst>
        </xdr:cNvPr>
        <xdr:cNvSpPr/>
      </xdr:nvSpPr>
      <xdr:spPr>
        <a:xfrm>
          <a:off x="6562725" y="28098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10</xdr:col>
      <xdr:colOff>0</xdr:colOff>
      <xdr:row>19</xdr:row>
      <xdr:rowOff>92075</xdr:rowOff>
    </xdr:from>
    <xdr:to>
      <xdr:col>12</xdr:col>
      <xdr:colOff>0</xdr:colOff>
      <xdr:row>19</xdr:row>
      <xdr:rowOff>92075</xdr:rowOff>
    </xdr:to>
    <xdr:sp>
      <xdr:nvSpPr>
        <xdr:cNvPr id="13" name="Branch 1122">
          <a:extLst>
            <a:ext uri="{FF2B5EF4-FFF2-40B4-BE49-F238E27FC236}">
              <a16:creationId xmlns:a16="http://schemas.microsoft.com/office/drawing/2014/main" id="{94c43924-1adc-4c10-9a3e-641d7139bc5b}"/>
            </a:ext>
          </a:extLst>
        </xdr:cNvPr>
        <xdr:cNvSpPr/>
      </xdr:nvSpPr>
      <xdr:spPr>
        <a:xfrm>
          <a:off x="6562725" y="35337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673100</xdr:colOff>
      <xdr:row>15</xdr:row>
      <xdr:rowOff>92075</xdr:rowOff>
    </xdr:from>
    <xdr:to>
      <xdr:col>1</xdr:col>
      <xdr:colOff>0</xdr:colOff>
      <xdr:row>15</xdr:row>
      <xdr:rowOff>92075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ea369599-8b52-47da-b66b-b98f577b84d2}"/>
            </a:ext>
          </a:extLst>
        </xdr:cNvPr>
        <xdr:cNvSpPr/>
      </xdr:nvSpPr>
      <xdr:spPr>
        <a:xfrm flipH="1">
          <a:off x="676275" y="2819400"/>
          <a:ext cx="857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11</xdr:row>
      <xdr:rowOff>92075</xdr:rowOff>
    </xdr:from>
    <xdr:to>
      <xdr:col>4</xdr:col>
      <xdr:colOff>0</xdr:colOff>
      <xdr:row>11</xdr:row>
      <xdr:rowOff>92075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3dae23d5-35b1-4cc2-b1e2-2427b703d9f7}"/>
            </a:ext>
          </a:extLst>
        </xdr:cNvPr>
        <xdr:cNvSpPr/>
      </xdr:nvSpPr>
      <xdr:spPr>
        <a:xfrm>
          <a:off x="762000" y="2095500"/>
          <a:ext cx="19050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19</xdr:row>
      <xdr:rowOff>92075</xdr:rowOff>
    </xdr:from>
    <xdr:to>
      <xdr:col>4</xdr:col>
      <xdr:colOff>0</xdr:colOff>
      <xdr:row>19</xdr:row>
      <xdr:rowOff>92075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47f95798-21dd-490d-b1e0-464f884713d4}"/>
            </a:ext>
          </a:extLst>
        </xdr:cNvPr>
        <xdr:cNvSpPr/>
      </xdr:nvSpPr>
      <xdr:spPr>
        <a:xfrm>
          <a:off x="762000" y="3543300"/>
          <a:ext cx="19050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9</xdr:row>
      <xdr:rowOff>92075</xdr:rowOff>
    </xdr:from>
    <xdr:to>
      <xdr:col>6</xdr:col>
      <xdr:colOff>0</xdr:colOff>
      <xdr:row>9</xdr:row>
      <xdr:rowOff>92075</xdr:rowOff>
    </xdr:to>
    <xdr:sp>
      <xdr:nvSpPr>
        <xdr:cNvPr id="4" name="Branch 11">
          <a:extLst>
            <a:ext uri="{FF2B5EF4-FFF2-40B4-BE49-F238E27FC236}">
              <a16:creationId xmlns:a16="http://schemas.microsoft.com/office/drawing/2014/main" id="{ef2c46ec-7493-4dc8-aeb6-95b3b627585f}"/>
            </a:ext>
          </a:extLst>
        </xdr:cNvPr>
        <xdr:cNvSpPr/>
      </xdr:nvSpPr>
      <xdr:spPr>
        <a:xfrm>
          <a:off x="2667000" y="17335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13</xdr:row>
      <xdr:rowOff>92075</xdr:rowOff>
    </xdr:from>
    <xdr:to>
      <xdr:col>6</xdr:col>
      <xdr:colOff>0</xdr:colOff>
      <xdr:row>13</xdr:row>
      <xdr:rowOff>92075</xdr:rowOff>
    </xdr:to>
    <xdr:sp>
      <xdr:nvSpPr>
        <xdr:cNvPr id="5" name="Branch 12">
          <a:extLst>
            <a:ext uri="{FF2B5EF4-FFF2-40B4-BE49-F238E27FC236}">
              <a16:creationId xmlns:a16="http://schemas.microsoft.com/office/drawing/2014/main" id="{e6b3d98d-40d3-4bbc-ba6c-2eefeb790c4f}"/>
            </a:ext>
          </a:extLst>
        </xdr:cNvPr>
        <xdr:cNvSpPr/>
      </xdr:nvSpPr>
      <xdr:spPr>
        <a:xfrm>
          <a:off x="2667000" y="24574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17</xdr:row>
      <xdr:rowOff>92075</xdr:rowOff>
    </xdr:from>
    <xdr:to>
      <xdr:col>6</xdr:col>
      <xdr:colOff>0</xdr:colOff>
      <xdr:row>17</xdr:row>
      <xdr:rowOff>92075</xdr:rowOff>
    </xdr:to>
    <xdr:sp>
      <xdr:nvSpPr>
        <xdr:cNvPr id="6" name="Branch 21">
          <a:extLst>
            <a:ext uri="{FF2B5EF4-FFF2-40B4-BE49-F238E27FC236}">
              <a16:creationId xmlns:a16="http://schemas.microsoft.com/office/drawing/2014/main" id="{b8951e4d-545c-42a7-b6f0-2f64e5625c12}"/>
            </a:ext>
          </a:extLst>
        </xdr:cNvPr>
        <xdr:cNvSpPr/>
      </xdr:nvSpPr>
      <xdr:spPr>
        <a:xfrm>
          <a:off x="2667000" y="31813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21</xdr:row>
      <xdr:rowOff>92075</xdr:rowOff>
    </xdr:from>
    <xdr:to>
      <xdr:col>6</xdr:col>
      <xdr:colOff>0</xdr:colOff>
      <xdr:row>21</xdr:row>
      <xdr:rowOff>92075</xdr:rowOff>
    </xdr:to>
    <xdr:sp>
      <xdr:nvSpPr>
        <xdr:cNvPr id="7" name="Branch 22">
          <a:extLst>
            <a:ext uri="{FF2B5EF4-FFF2-40B4-BE49-F238E27FC236}">
              <a16:creationId xmlns:a16="http://schemas.microsoft.com/office/drawing/2014/main" id="{b0542db2-8676-464a-97b8-7894019d2f8d}"/>
            </a:ext>
          </a:extLst>
        </xdr:cNvPr>
        <xdr:cNvSpPr/>
      </xdr:nvSpPr>
      <xdr:spPr>
        <a:xfrm>
          <a:off x="2667000" y="39052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26</xdr:row>
      <xdr:rowOff>92075</xdr:rowOff>
    </xdr:from>
    <xdr:to>
      <xdr:col>4</xdr:col>
      <xdr:colOff>0</xdr:colOff>
      <xdr:row>26</xdr:row>
      <xdr:rowOff>92075</xdr:rowOff>
    </xdr:to>
    <xdr:sp>
      <xdr:nvSpPr>
        <xdr:cNvPr id="8" name="Branch 2">
          <a:extLst>
            <a:ext uri="{FF2B5EF4-FFF2-40B4-BE49-F238E27FC236}">
              <a16:creationId xmlns:a16="http://schemas.microsoft.com/office/drawing/2014/main" id="{dc911493-9b97-4711-9ae3-ded182c71ff6}"/>
            </a:ext>
          </a:extLst>
        </xdr:cNvPr>
        <xdr:cNvSpPr/>
      </xdr:nvSpPr>
      <xdr:spPr>
        <a:xfrm>
          <a:off x="762000" y="4810125"/>
          <a:ext cx="19050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24</xdr:row>
      <xdr:rowOff>92075</xdr:rowOff>
    </xdr:from>
    <xdr:to>
      <xdr:col>6</xdr:col>
      <xdr:colOff>0</xdr:colOff>
      <xdr:row>24</xdr:row>
      <xdr:rowOff>92075</xdr:rowOff>
    </xdr:to>
    <xdr:sp>
      <xdr:nvSpPr>
        <xdr:cNvPr id="9" name="Branch 21">
          <a:extLst>
            <a:ext uri="{FF2B5EF4-FFF2-40B4-BE49-F238E27FC236}">
              <a16:creationId xmlns:a16="http://schemas.microsoft.com/office/drawing/2014/main" id="{049719cc-9cc4-41ea-9bdc-a130ab1533dd}"/>
            </a:ext>
          </a:extLst>
        </xdr:cNvPr>
        <xdr:cNvSpPr/>
      </xdr:nvSpPr>
      <xdr:spPr>
        <a:xfrm>
          <a:off x="2667000" y="44481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28</xdr:row>
      <xdr:rowOff>92075</xdr:rowOff>
    </xdr:from>
    <xdr:to>
      <xdr:col>6</xdr:col>
      <xdr:colOff>0</xdr:colOff>
      <xdr:row>28</xdr:row>
      <xdr:rowOff>92075</xdr:rowOff>
    </xdr:to>
    <xdr:sp>
      <xdr:nvSpPr>
        <xdr:cNvPr id="10" name="Branch 22">
          <a:extLst>
            <a:ext uri="{FF2B5EF4-FFF2-40B4-BE49-F238E27FC236}">
              <a16:creationId xmlns:a16="http://schemas.microsoft.com/office/drawing/2014/main" id="{6d5762ab-815d-4218-9dd7-aa7521707600}"/>
            </a:ext>
          </a:extLst>
        </xdr:cNvPr>
        <xdr:cNvSpPr/>
      </xdr:nvSpPr>
      <xdr:spPr>
        <a:xfrm>
          <a:off x="2667000" y="51720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15</xdr:row>
      <xdr:rowOff>106363</xdr:rowOff>
    </xdr:from>
    <xdr:to>
      <xdr:col>1</xdr:col>
      <xdr:colOff>368300</xdr:colOff>
      <xdr:row>26</xdr:row>
      <xdr:rowOff>95250</xdr:rowOff>
    </xdr:to>
    <xdr:sp>
      <xdr:nvSpPr>
        <xdr:cNvPr id="11" name="FBranch 2">
          <a:extLst>
            <a:ext uri="{FF2B5EF4-FFF2-40B4-BE49-F238E27FC236}">
              <a16:creationId xmlns:a16="http://schemas.microsoft.com/office/drawing/2014/main" id="{610e3a91-f231-4518-828d-1c330520e19f}"/>
            </a:ext>
          </a:extLst>
        </xdr:cNvPr>
        <xdr:cNvSpPr/>
      </xdr:nvSpPr>
      <xdr:spPr>
        <a:xfrm>
          <a:off x="762000" y="2828925"/>
          <a:ext cx="314325" cy="198120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673100</xdr:colOff>
      <xdr:row>17</xdr:row>
      <xdr:rowOff>92075</xdr:rowOff>
    </xdr:from>
    <xdr:to>
      <xdr:col>1</xdr:col>
      <xdr:colOff>0</xdr:colOff>
      <xdr:row>17</xdr:row>
      <xdr:rowOff>92075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249d8f2d-91b3-4b71-ae9f-2539893e672d}"/>
            </a:ext>
          </a:extLst>
        </xdr:cNvPr>
        <xdr:cNvSpPr/>
      </xdr:nvSpPr>
      <xdr:spPr>
        <a:xfrm flipH="1">
          <a:off x="676275" y="3171825"/>
          <a:ext cx="857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13</xdr:row>
      <xdr:rowOff>92075</xdr:rowOff>
    </xdr:from>
    <xdr:to>
      <xdr:col>4</xdr:col>
      <xdr:colOff>0</xdr:colOff>
      <xdr:row>13</xdr:row>
      <xdr:rowOff>92075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483d1372-145a-408d-80a2-f9f84d6d26c2}"/>
            </a:ext>
          </a:extLst>
        </xdr:cNvPr>
        <xdr:cNvSpPr/>
      </xdr:nvSpPr>
      <xdr:spPr>
        <a:xfrm>
          <a:off x="762000" y="2447925"/>
          <a:ext cx="16192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23</xdr:row>
      <xdr:rowOff>92075</xdr:rowOff>
    </xdr:from>
    <xdr:to>
      <xdr:col>4</xdr:col>
      <xdr:colOff>285750</xdr:colOff>
      <xdr:row>23</xdr:row>
      <xdr:rowOff>95250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e9c672c7-b3ba-4335-877f-de97e864dd6f}"/>
            </a:ext>
          </a:extLst>
        </xdr:cNvPr>
        <xdr:cNvSpPr/>
      </xdr:nvSpPr>
      <xdr:spPr>
        <a:xfrm flipV="1">
          <a:off x="762000" y="4257675"/>
          <a:ext cx="190500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11</xdr:row>
      <xdr:rowOff>92075</xdr:rowOff>
    </xdr:from>
    <xdr:to>
      <xdr:col>6</xdr:col>
      <xdr:colOff>0</xdr:colOff>
      <xdr:row>11</xdr:row>
      <xdr:rowOff>92075</xdr:rowOff>
    </xdr:to>
    <xdr:sp>
      <xdr:nvSpPr>
        <xdr:cNvPr id="4" name="Branch 11">
          <a:extLst>
            <a:ext uri="{FF2B5EF4-FFF2-40B4-BE49-F238E27FC236}">
              <a16:creationId xmlns:a16="http://schemas.microsoft.com/office/drawing/2014/main" id="{d7986fb1-afc4-46bc-a67d-f128b4b1bb04}"/>
            </a:ext>
          </a:extLst>
        </xdr:cNvPr>
        <xdr:cNvSpPr/>
      </xdr:nvSpPr>
      <xdr:spPr>
        <a:xfrm>
          <a:off x="2381250" y="20859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15</xdr:row>
      <xdr:rowOff>92075</xdr:rowOff>
    </xdr:from>
    <xdr:to>
      <xdr:col>6</xdr:col>
      <xdr:colOff>0</xdr:colOff>
      <xdr:row>15</xdr:row>
      <xdr:rowOff>92075</xdr:rowOff>
    </xdr:to>
    <xdr:sp>
      <xdr:nvSpPr>
        <xdr:cNvPr id="5" name="Branch 12">
          <a:extLst>
            <a:ext uri="{FF2B5EF4-FFF2-40B4-BE49-F238E27FC236}">
              <a16:creationId xmlns:a16="http://schemas.microsoft.com/office/drawing/2014/main" id="{b8d88bb2-8a1d-4a61-95e4-91a24e925eaa}"/>
            </a:ext>
          </a:extLst>
        </xdr:cNvPr>
        <xdr:cNvSpPr/>
      </xdr:nvSpPr>
      <xdr:spPr>
        <a:xfrm>
          <a:off x="2381250" y="280987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21</xdr:row>
      <xdr:rowOff>92075</xdr:rowOff>
    </xdr:from>
    <xdr:to>
      <xdr:col>6</xdr:col>
      <xdr:colOff>0</xdr:colOff>
      <xdr:row>21</xdr:row>
      <xdr:rowOff>92075</xdr:rowOff>
    </xdr:to>
    <xdr:sp>
      <xdr:nvSpPr>
        <xdr:cNvPr id="6" name="Branch 21">
          <a:extLst>
            <a:ext uri="{FF2B5EF4-FFF2-40B4-BE49-F238E27FC236}">
              <a16:creationId xmlns:a16="http://schemas.microsoft.com/office/drawing/2014/main" id="{f73c6829-00e1-4db7-bda5-3f9005e6e1f8}"/>
            </a:ext>
          </a:extLst>
        </xdr:cNvPr>
        <xdr:cNvSpPr/>
      </xdr:nvSpPr>
      <xdr:spPr>
        <a:xfrm>
          <a:off x="2381250" y="389572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25</xdr:row>
      <xdr:rowOff>92075</xdr:rowOff>
    </xdr:from>
    <xdr:to>
      <xdr:col>6</xdr:col>
      <xdr:colOff>0</xdr:colOff>
      <xdr:row>25</xdr:row>
      <xdr:rowOff>92075</xdr:rowOff>
    </xdr:to>
    <xdr:sp>
      <xdr:nvSpPr>
        <xdr:cNvPr id="7" name="Branch 22">
          <a:extLst>
            <a:ext uri="{FF2B5EF4-FFF2-40B4-BE49-F238E27FC236}">
              <a16:creationId xmlns:a16="http://schemas.microsoft.com/office/drawing/2014/main" id="{7f86636b-f07a-466d-ba5a-9f021476a80e}"/>
            </a:ext>
          </a:extLst>
        </xdr:cNvPr>
        <xdr:cNvSpPr/>
      </xdr:nvSpPr>
      <xdr:spPr>
        <a:xfrm>
          <a:off x="2381250" y="4619625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18</xdr:row>
      <xdr:rowOff>92075</xdr:rowOff>
    </xdr:from>
    <xdr:to>
      <xdr:col>6</xdr:col>
      <xdr:colOff>0</xdr:colOff>
      <xdr:row>18</xdr:row>
      <xdr:rowOff>92075</xdr:rowOff>
    </xdr:to>
    <xdr:sp>
      <xdr:nvSpPr>
        <xdr:cNvPr id="8" name="Branch 12">
          <a:extLst>
            <a:ext uri="{FF2B5EF4-FFF2-40B4-BE49-F238E27FC236}">
              <a16:creationId xmlns:a16="http://schemas.microsoft.com/office/drawing/2014/main" id="{85df8b4f-47ab-45ea-8326-44f3cf94f847}"/>
            </a:ext>
          </a:extLst>
        </xdr:cNvPr>
        <xdr:cNvSpPr/>
      </xdr:nvSpPr>
      <xdr:spPr>
        <a:xfrm>
          <a:off x="2381250" y="335280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28</xdr:row>
      <xdr:rowOff>92075</xdr:rowOff>
    </xdr:from>
    <xdr:to>
      <xdr:col>6</xdr:col>
      <xdr:colOff>0</xdr:colOff>
      <xdr:row>28</xdr:row>
      <xdr:rowOff>92075</xdr:rowOff>
    </xdr:to>
    <xdr:sp>
      <xdr:nvSpPr>
        <xdr:cNvPr id="9" name="Branch 22">
          <a:extLst>
            <a:ext uri="{FF2B5EF4-FFF2-40B4-BE49-F238E27FC236}">
              <a16:creationId xmlns:a16="http://schemas.microsoft.com/office/drawing/2014/main" id="{a0007111-23c3-4d29-8914-fb135acde565}"/>
            </a:ext>
          </a:extLst>
        </xdr:cNvPr>
        <xdr:cNvSpPr/>
      </xdr:nvSpPr>
      <xdr:spPr>
        <a:xfrm>
          <a:off x="2381250" y="51625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703580</xdr:colOff>
      <xdr:row>15</xdr:row>
      <xdr:rowOff>91440</xdr:rowOff>
    </xdr:from>
    <xdr:to>
      <xdr:col>1</xdr:col>
      <xdr:colOff>0</xdr:colOff>
      <xdr:row>15</xdr:row>
      <xdr:rowOff>91440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627c775c-68a9-4d97-9a31-b03095493f66}"/>
            </a:ext>
          </a:extLst>
        </xdr:cNvPr>
        <xdr:cNvSpPr/>
      </xdr:nvSpPr>
      <xdr:spPr>
        <a:xfrm flipH="1">
          <a:off x="704850" y="2952750"/>
          <a:ext cx="571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7</xdr:row>
      <xdr:rowOff>91440</xdr:rowOff>
    </xdr:from>
    <xdr:to>
      <xdr:col>4</xdr:col>
      <xdr:colOff>0</xdr:colOff>
      <xdr:row>7</xdr:row>
      <xdr:rowOff>91440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7bf82a63-9b74-4f49-8508-b97698dbc31d}"/>
            </a:ext>
          </a:extLst>
        </xdr:cNvPr>
        <xdr:cNvSpPr/>
      </xdr:nvSpPr>
      <xdr:spPr>
        <a:xfrm>
          <a:off x="762000" y="1428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15</xdr:row>
      <xdr:rowOff>91440</xdr:rowOff>
    </xdr:from>
    <xdr:to>
      <xdr:col>4</xdr:col>
      <xdr:colOff>0</xdr:colOff>
      <xdr:row>15</xdr:row>
      <xdr:rowOff>91440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79f22d83-2e90-4963-8188-18abdc040114}"/>
            </a:ext>
          </a:extLst>
        </xdr:cNvPr>
        <xdr:cNvSpPr/>
      </xdr:nvSpPr>
      <xdr:spPr>
        <a:xfrm>
          <a:off x="762000" y="2952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23</xdr:row>
      <xdr:rowOff>91440</xdr:rowOff>
    </xdr:from>
    <xdr:to>
      <xdr:col>4</xdr:col>
      <xdr:colOff>0</xdr:colOff>
      <xdr:row>23</xdr:row>
      <xdr:rowOff>91440</xdr:rowOff>
    </xdr:to>
    <xdr:sp>
      <xdr:nvSpPr>
        <xdr:cNvPr id="4" name="Branch 3">
          <a:extLst>
            <a:ext uri="{FF2B5EF4-FFF2-40B4-BE49-F238E27FC236}">
              <a16:creationId xmlns:a16="http://schemas.microsoft.com/office/drawing/2014/main" id="{5fe5e6bf-ad12-4f3b-b092-3cbe48e0546a}"/>
            </a:ext>
          </a:extLst>
        </xdr:cNvPr>
        <xdr:cNvSpPr/>
      </xdr:nvSpPr>
      <xdr:spPr>
        <a:xfrm>
          <a:off x="762000" y="4476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5</xdr:row>
      <xdr:rowOff>91440</xdr:rowOff>
    </xdr:from>
    <xdr:to>
      <xdr:col>6</xdr:col>
      <xdr:colOff>0</xdr:colOff>
      <xdr:row>5</xdr:row>
      <xdr:rowOff>91440</xdr:rowOff>
    </xdr:to>
    <xdr:sp>
      <xdr:nvSpPr>
        <xdr:cNvPr id="5" name="Branch 11">
          <a:extLst>
            <a:ext uri="{FF2B5EF4-FFF2-40B4-BE49-F238E27FC236}">
              <a16:creationId xmlns:a16="http://schemas.microsoft.com/office/drawing/2014/main" id="{bbc9b813-7d08-46be-9782-184e98e5e3a8}"/>
            </a:ext>
          </a:extLst>
        </xdr:cNvPr>
        <xdr:cNvSpPr/>
      </xdr:nvSpPr>
      <xdr:spPr>
        <a:xfrm>
          <a:off x="2105025" y="1047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9</xdr:row>
      <xdr:rowOff>91440</xdr:rowOff>
    </xdr:from>
    <xdr:to>
      <xdr:col>6</xdr:col>
      <xdr:colOff>0</xdr:colOff>
      <xdr:row>9</xdr:row>
      <xdr:rowOff>91440</xdr:rowOff>
    </xdr:to>
    <xdr:sp>
      <xdr:nvSpPr>
        <xdr:cNvPr id="6" name="Branch 12">
          <a:extLst>
            <a:ext uri="{FF2B5EF4-FFF2-40B4-BE49-F238E27FC236}">
              <a16:creationId xmlns:a16="http://schemas.microsoft.com/office/drawing/2014/main" id="{3895dfc2-1482-4312-b7fc-27c6b880398d}"/>
            </a:ext>
          </a:extLst>
        </xdr:cNvPr>
        <xdr:cNvSpPr/>
      </xdr:nvSpPr>
      <xdr:spPr>
        <a:xfrm>
          <a:off x="2105025" y="1809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13</xdr:row>
      <xdr:rowOff>91440</xdr:rowOff>
    </xdr:from>
    <xdr:to>
      <xdr:col>6</xdr:col>
      <xdr:colOff>0</xdr:colOff>
      <xdr:row>13</xdr:row>
      <xdr:rowOff>91440</xdr:rowOff>
    </xdr:to>
    <xdr:sp>
      <xdr:nvSpPr>
        <xdr:cNvPr id="7" name="Branch 21">
          <a:extLst>
            <a:ext uri="{FF2B5EF4-FFF2-40B4-BE49-F238E27FC236}">
              <a16:creationId xmlns:a16="http://schemas.microsoft.com/office/drawing/2014/main" id="{295b377d-1756-4b8f-88cf-e08e97dde9b0}"/>
            </a:ext>
          </a:extLst>
        </xdr:cNvPr>
        <xdr:cNvSpPr/>
      </xdr:nvSpPr>
      <xdr:spPr>
        <a:xfrm>
          <a:off x="2105025" y="2571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17</xdr:row>
      <xdr:rowOff>91440</xdr:rowOff>
    </xdr:from>
    <xdr:to>
      <xdr:col>6</xdr:col>
      <xdr:colOff>0</xdr:colOff>
      <xdr:row>17</xdr:row>
      <xdr:rowOff>91440</xdr:rowOff>
    </xdr:to>
    <xdr:sp>
      <xdr:nvSpPr>
        <xdr:cNvPr id="8" name="Branch 22">
          <a:extLst>
            <a:ext uri="{FF2B5EF4-FFF2-40B4-BE49-F238E27FC236}">
              <a16:creationId xmlns:a16="http://schemas.microsoft.com/office/drawing/2014/main" id="{c866a711-f0c5-4d36-b3f3-0e7612ee49de}"/>
            </a:ext>
          </a:extLst>
        </xdr:cNvPr>
        <xdr:cNvSpPr/>
      </xdr:nvSpPr>
      <xdr:spPr>
        <a:xfrm>
          <a:off x="2105025" y="3333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21</xdr:row>
      <xdr:rowOff>91440</xdr:rowOff>
    </xdr:from>
    <xdr:to>
      <xdr:col>6</xdr:col>
      <xdr:colOff>0</xdr:colOff>
      <xdr:row>21</xdr:row>
      <xdr:rowOff>91440</xdr:rowOff>
    </xdr:to>
    <xdr:sp>
      <xdr:nvSpPr>
        <xdr:cNvPr id="9" name="Branch 31">
          <a:extLst>
            <a:ext uri="{FF2B5EF4-FFF2-40B4-BE49-F238E27FC236}">
              <a16:creationId xmlns:a16="http://schemas.microsoft.com/office/drawing/2014/main" id="{caba497d-3179-4b94-ba77-2fe9af16c18f}"/>
            </a:ext>
          </a:extLst>
        </xdr:cNvPr>
        <xdr:cNvSpPr/>
      </xdr:nvSpPr>
      <xdr:spPr>
        <a:xfrm>
          <a:off x="2105025" y="4095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25</xdr:row>
      <xdr:rowOff>91440</xdr:rowOff>
    </xdr:from>
    <xdr:to>
      <xdr:col>6</xdr:col>
      <xdr:colOff>0</xdr:colOff>
      <xdr:row>25</xdr:row>
      <xdr:rowOff>91440</xdr:rowOff>
    </xdr:to>
    <xdr:sp>
      <xdr:nvSpPr>
        <xdr:cNvPr id="10" name="Branch 32">
          <a:extLst>
            <a:ext uri="{FF2B5EF4-FFF2-40B4-BE49-F238E27FC236}">
              <a16:creationId xmlns:a16="http://schemas.microsoft.com/office/drawing/2014/main" id="{f5afc70e-5367-4b74-bd34-7c5217408b0c}"/>
            </a:ext>
          </a:extLst>
        </xdr:cNvPr>
        <xdr:cNvSpPr/>
      </xdr:nvSpPr>
      <xdr:spPr>
        <a:xfrm>
          <a:off x="2105025" y="4857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703580</xdr:colOff>
      <xdr:row>20</xdr:row>
      <xdr:rowOff>91440</xdr:rowOff>
    </xdr:from>
    <xdr:to>
      <xdr:col>1</xdr:col>
      <xdr:colOff>0</xdr:colOff>
      <xdr:row>20</xdr:row>
      <xdr:rowOff>91440</xdr:rowOff>
    </xdr:to>
    <xdr:sp>
      <xdr:nvSpPr>
        <xdr:cNvPr id="1" name="Root ">
          <a:extLst>
            <a:ext uri="{FF2B5EF4-FFF2-40B4-BE49-F238E27FC236}">
              <a16:creationId xmlns:a16="http://schemas.microsoft.com/office/drawing/2014/main" id="{78adb4c1-910e-4bdc-a626-6a52a6e4acb1}"/>
            </a:ext>
          </a:extLst>
        </xdr:cNvPr>
        <xdr:cNvSpPr/>
      </xdr:nvSpPr>
      <xdr:spPr>
        <a:xfrm flipH="1">
          <a:off x="704850" y="3905250"/>
          <a:ext cx="133350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9</xdr:row>
      <xdr:rowOff>91440</xdr:rowOff>
    </xdr:from>
    <xdr:to>
      <xdr:col>4</xdr:col>
      <xdr:colOff>0</xdr:colOff>
      <xdr:row>9</xdr:row>
      <xdr:rowOff>91440</xdr:rowOff>
    </xdr:to>
    <xdr:sp>
      <xdr:nvSpPr>
        <xdr:cNvPr id="2" name="Branch 1">
          <a:extLst>
            <a:ext uri="{FF2B5EF4-FFF2-40B4-BE49-F238E27FC236}">
              <a16:creationId xmlns:a16="http://schemas.microsoft.com/office/drawing/2014/main" id="{68906cb2-ae2d-4a2e-900f-84ec0bc26cec}"/>
            </a:ext>
          </a:extLst>
        </xdr:cNvPr>
        <xdr:cNvSpPr/>
      </xdr:nvSpPr>
      <xdr:spPr>
        <a:xfrm>
          <a:off x="838200" y="1809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21</xdr:row>
      <xdr:rowOff>91440</xdr:rowOff>
    </xdr:from>
    <xdr:to>
      <xdr:col>4</xdr:col>
      <xdr:colOff>0</xdr:colOff>
      <xdr:row>21</xdr:row>
      <xdr:rowOff>91440</xdr:rowOff>
    </xdr:to>
    <xdr:sp>
      <xdr:nvSpPr>
        <xdr:cNvPr id="3" name="Branch 2">
          <a:extLst>
            <a:ext uri="{FF2B5EF4-FFF2-40B4-BE49-F238E27FC236}">
              <a16:creationId xmlns:a16="http://schemas.microsoft.com/office/drawing/2014/main" id="{be1311ee-335e-4989-8e56-93152ecb9af2}"/>
            </a:ext>
          </a:extLst>
        </xdr:cNvPr>
        <xdr:cNvSpPr/>
      </xdr:nvSpPr>
      <xdr:spPr>
        <a:xfrm>
          <a:off x="838200" y="4095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31</xdr:row>
      <xdr:rowOff>91440</xdr:rowOff>
    </xdr:from>
    <xdr:to>
      <xdr:col>4</xdr:col>
      <xdr:colOff>0</xdr:colOff>
      <xdr:row>31</xdr:row>
      <xdr:rowOff>91440</xdr:rowOff>
    </xdr:to>
    <xdr:sp>
      <xdr:nvSpPr>
        <xdr:cNvPr id="4" name="Branch 3">
          <a:extLst>
            <a:ext uri="{FF2B5EF4-FFF2-40B4-BE49-F238E27FC236}">
              <a16:creationId xmlns:a16="http://schemas.microsoft.com/office/drawing/2014/main" id="{7bd92f66-8062-401d-904a-c9084288ff23}"/>
            </a:ext>
          </a:extLst>
        </xdr:cNvPr>
        <xdr:cNvSpPr/>
      </xdr:nvSpPr>
      <xdr:spPr>
        <a:xfrm>
          <a:off x="838200" y="6000750"/>
          <a:ext cx="134302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5</xdr:row>
      <xdr:rowOff>91440</xdr:rowOff>
    </xdr:from>
    <xdr:to>
      <xdr:col>6</xdr:col>
      <xdr:colOff>0</xdr:colOff>
      <xdr:row>5</xdr:row>
      <xdr:rowOff>91440</xdr:rowOff>
    </xdr:to>
    <xdr:sp>
      <xdr:nvSpPr>
        <xdr:cNvPr id="5" name="Branch 11">
          <a:extLst>
            <a:ext uri="{FF2B5EF4-FFF2-40B4-BE49-F238E27FC236}">
              <a16:creationId xmlns:a16="http://schemas.microsoft.com/office/drawing/2014/main" id="{e061bc78-ec35-4240-9f34-d55e0b74bc64}"/>
            </a:ext>
          </a:extLst>
        </xdr:cNvPr>
        <xdr:cNvSpPr/>
      </xdr:nvSpPr>
      <xdr:spPr>
        <a:xfrm>
          <a:off x="2181225" y="1047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56444</xdr:colOff>
      <xdr:row>9</xdr:row>
      <xdr:rowOff>77329</xdr:rowOff>
    </xdr:from>
    <xdr:to>
      <xdr:col>6</xdr:col>
      <xdr:colOff>56444</xdr:colOff>
      <xdr:row>9</xdr:row>
      <xdr:rowOff>77329</xdr:rowOff>
    </xdr:to>
    <xdr:sp>
      <xdr:nvSpPr>
        <xdr:cNvPr id="6" name="Branch 12">
          <a:extLst>
            <a:ext uri="{FF2B5EF4-FFF2-40B4-BE49-F238E27FC236}">
              <a16:creationId xmlns:a16="http://schemas.microsoft.com/office/drawing/2014/main" id="{7fd549a2-464e-45cc-83da-9ae92890c339}"/>
            </a:ext>
          </a:extLst>
        </xdr:cNvPr>
        <xdr:cNvSpPr/>
      </xdr:nvSpPr>
      <xdr:spPr>
        <a:xfrm>
          <a:off x="2238375" y="179070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17</xdr:row>
      <xdr:rowOff>91440</xdr:rowOff>
    </xdr:from>
    <xdr:to>
      <xdr:col>6</xdr:col>
      <xdr:colOff>0</xdr:colOff>
      <xdr:row>17</xdr:row>
      <xdr:rowOff>91440</xdr:rowOff>
    </xdr:to>
    <xdr:sp>
      <xdr:nvSpPr>
        <xdr:cNvPr id="7" name="Branch 21">
          <a:extLst>
            <a:ext uri="{FF2B5EF4-FFF2-40B4-BE49-F238E27FC236}">
              <a16:creationId xmlns:a16="http://schemas.microsoft.com/office/drawing/2014/main" id="{484e6d75-58bc-4993-bbbd-6a321777d573}"/>
            </a:ext>
          </a:extLst>
        </xdr:cNvPr>
        <xdr:cNvSpPr/>
      </xdr:nvSpPr>
      <xdr:spPr>
        <a:xfrm>
          <a:off x="2181225" y="3333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21</xdr:row>
      <xdr:rowOff>91440</xdr:rowOff>
    </xdr:from>
    <xdr:to>
      <xdr:col>6</xdr:col>
      <xdr:colOff>0</xdr:colOff>
      <xdr:row>21</xdr:row>
      <xdr:rowOff>91440</xdr:rowOff>
    </xdr:to>
    <xdr:sp>
      <xdr:nvSpPr>
        <xdr:cNvPr id="8" name="Branch 22">
          <a:extLst>
            <a:ext uri="{FF2B5EF4-FFF2-40B4-BE49-F238E27FC236}">
              <a16:creationId xmlns:a16="http://schemas.microsoft.com/office/drawing/2014/main" id="{cb3909fc-c008-4ed8-b081-59bd748fcb42}"/>
            </a:ext>
          </a:extLst>
        </xdr:cNvPr>
        <xdr:cNvSpPr/>
      </xdr:nvSpPr>
      <xdr:spPr>
        <a:xfrm>
          <a:off x="2181225" y="4095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29</xdr:row>
      <xdr:rowOff>91440</xdr:rowOff>
    </xdr:from>
    <xdr:to>
      <xdr:col>6</xdr:col>
      <xdr:colOff>0</xdr:colOff>
      <xdr:row>29</xdr:row>
      <xdr:rowOff>91440</xdr:rowOff>
    </xdr:to>
    <xdr:sp>
      <xdr:nvSpPr>
        <xdr:cNvPr id="9" name="Branch 31">
          <a:extLst>
            <a:ext uri="{FF2B5EF4-FFF2-40B4-BE49-F238E27FC236}">
              <a16:creationId xmlns:a16="http://schemas.microsoft.com/office/drawing/2014/main" id="{61af5852-4029-49df-9fa2-936d167e13d4}"/>
            </a:ext>
          </a:extLst>
        </xdr:cNvPr>
        <xdr:cNvSpPr/>
      </xdr:nvSpPr>
      <xdr:spPr>
        <a:xfrm>
          <a:off x="2181225" y="5619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33</xdr:row>
      <xdr:rowOff>91440</xdr:rowOff>
    </xdr:from>
    <xdr:to>
      <xdr:col>6</xdr:col>
      <xdr:colOff>0</xdr:colOff>
      <xdr:row>33</xdr:row>
      <xdr:rowOff>91440</xdr:rowOff>
    </xdr:to>
    <xdr:sp>
      <xdr:nvSpPr>
        <xdr:cNvPr id="10" name="Branch 32">
          <a:extLst>
            <a:ext uri="{FF2B5EF4-FFF2-40B4-BE49-F238E27FC236}">
              <a16:creationId xmlns:a16="http://schemas.microsoft.com/office/drawing/2014/main" id="{22700407-0d06-4818-aa53-d88eae47f97d}"/>
            </a:ext>
          </a:extLst>
        </xdr:cNvPr>
        <xdr:cNvSpPr/>
      </xdr:nvSpPr>
      <xdr:spPr>
        <a:xfrm>
          <a:off x="2181225" y="6381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13</xdr:row>
      <xdr:rowOff>91440</xdr:rowOff>
    </xdr:from>
    <xdr:to>
      <xdr:col>6</xdr:col>
      <xdr:colOff>0</xdr:colOff>
      <xdr:row>13</xdr:row>
      <xdr:rowOff>91440</xdr:rowOff>
    </xdr:to>
    <xdr:sp>
      <xdr:nvSpPr>
        <xdr:cNvPr id="11" name="Branch 13">
          <a:extLst>
            <a:ext uri="{FF2B5EF4-FFF2-40B4-BE49-F238E27FC236}">
              <a16:creationId xmlns:a16="http://schemas.microsoft.com/office/drawing/2014/main" id="{c1e8da8e-a20d-4c0b-8508-b6fc72d2ac49}"/>
            </a:ext>
          </a:extLst>
        </xdr:cNvPr>
        <xdr:cNvSpPr/>
      </xdr:nvSpPr>
      <xdr:spPr>
        <a:xfrm>
          <a:off x="2181225" y="2571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4</xdr:col>
      <xdr:colOff>0</xdr:colOff>
      <xdr:row>25</xdr:row>
      <xdr:rowOff>91440</xdr:rowOff>
    </xdr:from>
    <xdr:to>
      <xdr:col>6</xdr:col>
      <xdr:colOff>0</xdr:colOff>
      <xdr:row>25</xdr:row>
      <xdr:rowOff>91440</xdr:rowOff>
    </xdr:to>
    <xdr:sp>
      <xdr:nvSpPr>
        <xdr:cNvPr id="12" name="Branch 23">
          <a:extLst>
            <a:ext uri="{FF2B5EF4-FFF2-40B4-BE49-F238E27FC236}">
              <a16:creationId xmlns:a16="http://schemas.microsoft.com/office/drawing/2014/main" id="{d462e3fd-8850-4ccb-9eaf-66eccd333c48}"/>
            </a:ext>
          </a:extLst>
        </xdr:cNvPr>
        <xdr:cNvSpPr/>
      </xdr:nvSpPr>
      <xdr:spPr>
        <a:xfrm>
          <a:off x="2181225" y="4857750"/>
          <a:ext cx="828675" cy="0"/>
        </a:xfrm>
        <a:prstGeom prst="line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 /><Relationship Id="rId2" Type="http://schemas.openxmlformats.org/officeDocument/2006/relationships/printerSettings" Target="../printerSettings/printerSettings3.bin" 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 /><Relationship Id="rId2" Type="http://schemas.openxmlformats.org/officeDocument/2006/relationships/printerSettings" Target="../printerSettings/printerSettings4.bin" 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 topLeftCell="A1">
      <selection pane="topLeft" activeCell="C28" sqref="C28:C29"/>
    </sheetView>
  </sheetViews>
  <sheetFormatPr defaultColWidth="11.4242857142857" defaultRowHeight="14.4"/>
  <cols>
    <col min="1" max="1" width="24" customWidth="1"/>
    <col min="2" max="2" width="20.5714285714286" customWidth="1"/>
  </cols>
  <sheetData>
    <row r="1" spans="1:1" ht="14.4">
      <c r="A1" t="s">
        <v>0</v>
      </c>
    </row>
    <row r="2" spans="1:2" ht="14.4">
      <c r="A2" s="16" t="s">
        <v>1</v>
      </c>
      <c r="B2" s="8">
        <v>300000</v>
      </c>
    </row>
    <row r="3" spans="1:2" ht="14.4">
      <c r="A3" s="16" t="s">
        <v>2</v>
      </c>
      <c r="B3" s="9">
        <v>0.12</v>
      </c>
    </row>
    <row r="4" spans="1:2" ht="14.4">
      <c r="A4" s="16" t="s">
        <v>3</v>
      </c>
      <c r="B4" s="8">
        <v>260000</v>
      </c>
    </row>
    <row r="5" spans="1:2" ht="14.4">
      <c r="A5" s="16" t="s">
        <v>4</v>
      </c>
      <c r="B5" s="9">
        <v>0.20</v>
      </c>
    </row>
    <row r="6" spans="1:2" ht="14.4">
      <c r="A6" s="16" t="s">
        <v>5</v>
      </c>
      <c r="B6" s="2">
        <v>2</v>
      </c>
    </row>
    <row r="7" spans="1:2" ht="14.4">
      <c r="A7" s="16" t="s">
        <v>6</v>
      </c>
      <c r="B7" s="4">
        <f>B2/(1+B3)^B6</f>
        <v>239158.1632653061</v>
      </c>
    </row>
    <row r="8" spans="1:2" ht="14.4">
      <c r="A8" s="16" t="s">
        <v>7</v>
      </c>
      <c r="B8" s="4">
        <f>B4/(1+B5)^B6</f>
        <v>180555.55555555556</v>
      </c>
    </row>
    <row r="9" spans="1:2" ht="14.4">
      <c r="A9" s="16" t="s">
        <v>8</v>
      </c>
      <c r="B9" s="3">
        <f>B7/B8</f>
        <v>1.3245682888540029</v>
      </c>
    </row>
    <row r="10" spans="1:2" ht="14.4" customHeight="1">
      <c r="A10" s="16" t="s">
        <v>9</v>
      </c>
      <c r="B10" s="18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 topLeftCell="A1">
      <selection pane="topLeft" activeCell="H26" sqref="H26"/>
    </sheetView>
  </sheetViews>
  <sheetFormatPr defaultColWidth="11.4242857142857" defaultRowHeight="14.4"/>
  <cols>
    <col min="1" max="1" width="23.4285714285714" customWidth="1"/>
    <col min="2" max="2" width="16.5714285714286" customWidth="1"/>
    <col min="3" max="3" width="13.5714285714286" customWidth="1"/>
  </cols>
  <sheetData>
    <row r="1" spans="1:4" ht="14.4">
      <c r="A1" s="2"/>
      <c r="B1" s="26" t="s">
        <v>32</v>
      </c>
      <c r="C1" s="26" t="s">
        <v>50</v>
      </c>
      <c r="D1" s="26" t="s">
        <v>8</v>
      </c>
    </row>
    <row r="2" spans="1:4" ht="14.4">
      <c r="A2" s="26" t="s">
        <v>51</v>
      </c>
      <c r="B2" s="4">
        <v>10000</v>
      </c>
      <c r="C2" s="4">
        <v>20000</v>
      </c>
      <c r="D2" s="2">
        <f>C2/B2</f>
        <v>2</v>
      </c>
    </row>
    <row r="3" spans="1:4" ht="14.4">
      <c r="A3" s="26" t="s">
        <v>52</v>
      </c>
      <c r="B3" s="4">
        <v>25000</v>
      </c>
      <c r="C3" s="4">
        <v>40000</v>
      </c>
      <c r="D3" s="2">
        <f>C3/B3</f>
        <v>1.60</v>
      </c>
    </row>
    <row r="4" spans="1:4" ht="14.4">
      <c r="A4" s="27" t="s">
        <v>9</v>
      </c>
      <c r="B4" s="14" t="s">
        <v>75</v>
      </c>
      <c r="C4" s="14"/>
      <c r="D4" s="14"/>
    </row>
  </sheetData>
  <mergeCells count="1">
    <mergeCell ref="B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 topLeftCell="A1">
      <selection pane="topLeft" activeCell="C8" sqref="C8:K8"/>
    </sheetView>
  </sheetViews>
  <sheetFormatPr defaultColWidth="11.4242857142857" defaultRowHeight="14.4"/>
  <cols>
    <col min="1" max="1" width="17.7142857142857" customWidth="1"/>
    <col min="2" max="2" width="19.8571428571429" customWidth="1"/>
    <col min="3" max="3" width="20" customWidth="1"/>
  </cols>
  <sheetData>
    <row r="1" spans="1:3" ht="14.4">
      <c r="A1" s="2"/>
      <c r="B1" s="28" t="s">
        <v>53</v>
      </c>
      <c r="C1" s="28" t="s">
        <v>54</v>
      </c>
    </row>
    <row r="2" spans="1:3" ht="14.4">
      <c r="A2" s="28" t="s">
        <v>32</v>
      </c>
      <c r="B2" s="4">
        <v>1000000</v>
      </c>
      <c r="C2" s="4">
        <v>800000</v>
      </c>
    </row>
    <row r="3" spans="1:3" ht="14.4">
      <c r="A3" s="28" t="s">
        <v>50</v>
      </c>
      <c r="B3" s="4">
        <v>1300000</v>
      </c>
      <c r="C3" s="4">
        <v>900000</v>
      </c>
    </row>
    <row r="4" spans="1:3" ht="14.4">
      <c r="A4" s="28" t="s">
        <v>55</v>
      </c>
      <c r="B4" s="13">
        <f>B3-B2</f>
        <v>300000</v>
      </c>
      <c r="C4" s="13">
        <f>C3-C2</f>
        <v>100000</v>
      </c>
    </row>
    <row r="5" spans="1:3" ht="14.4">
      <c r="A5" s="28" t="s">
        <v>8</v>
      </c>
      <c r="B5" s="2">
        <f>B3/B2</f>
        <v>1.30</v>
      </c>
      <c r="C5" s="2">
        <f>C3/C2</f>
        <v>1.125</v>
      </c>
    </row>
    <row r="6" spans="1:3" ht="14.4">
      <c r="A6" s="28" t="s">
        <v>23</v>
      </c>
      <c r="B6" s="14" t="s">
        <v>56</v>
      </c>
      <c r="C6" s="14"/>
    </row>
  </sheetData>
  <mergeCells count="1">
    <mergeCell ref="B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 topLeftCell="B1">
      <selection pane="topLeft" activeCell="H22" sqref="H22"/>
    </sheetView>
  </sheetViews>
  <sheetFormatPr defaultColWidth="11.4242857142857" defaultRowHeight="14.4"/>
  <cols>
    <col min="1" max="1" width="22.4285714285714" customWidth="1"/>
    <col min="2" max="2" width="19.4285714285714" customWidth="1"/>
    <col min="3" max="3" width="17" customWidth="1"/>
  </cols>
  <sheetData>
    <row r="1" spans="1:3" ht="14.4">
      <c r="A1" s="2"/>
      <c r="B1" s="16" t="s">
        <v>57</v>
      </c>
      <c r="C1" s="16" t="s">
        <v>58</v>
      </c>
    </row>
    <row r="2" spans="1:3" ht="14.4">
      <c r="A2" s="16" t="s">
        <v>59</v>
      </c>
      <c r="B2" s="2" t="s">
        <v>25</v>
      </c>
      <c r="C2" s="4">
        <v>100000</v>
      </c>
    </row>
    <row r="3" spans="1:3" ht="14.4">
      <c r="A3" s="16" t="s">
        <v>60</v>
      </c>
      <c r="B3" s="2" t="s">
        <v>25</v>
      </c>
      <c r="C3" s="4">
        <f>C2*0.5</f>
        <v>50000</v>
      </c>
    </row>
    <row r="4" spans="1:3" ht="14.4">
      <c r="A4" s="16" t="s">
        <v>61</v>
      </c>
      <c r="B4" s="2" t="s">
        <v>68</v>
      </c>
      <c r="C4" s="4">
        <v>15000</v>
      </c>
    </row>
    <row r="5" spans="1:3" ht="14.4">
      <c r="A5" s="16" t="s">
        <v>62</v>
      </c>
      <c r="B5" s="2" t="s">
        <v>68</v>
      </c>
      <c r="C5" s="4">
        <v>10000</v>
      </c>
    </row>
    <row r="6" spans="1:3" ht="14.4">
      <c r="A6" s="16" t="s">
        <v>63</v>
      </c>
      <c r="B6" s="2" t="s">
        <v>68</v>
      </c>
      <c r="C6" s="4">
        <v>23040</v>
      </c>
    </row>
    <row r="7" spans="1:3" ht="14.4">
      <c r="A7" s="16" t="s">
        <v>64</v>
      </c>
      <c r="B7" s="2" t="s">
        <v>68</v>
      </c>
      <c r="C7" s="4">
        <v>10000</v>
      </c>
    </row>
    <row r="8" spans="1:3" ht="14.4">
      <c r="A8" s="16" t="s">
        <v>65</v>
      </c>
      <c r="B8" s="2" t="s">
        <v>68</v>
      </c>
      <c r="C8" s="4">
        <v>10000</v>
      </c>
    </row>
    <row r="9" spans="1:3" ht="14.4">
      <c r="A9" s="17" t="s">
        <v>66</v>
      </c>
      <c r="B9" s="2"/>
      <c r="C9" s="4">
        <f>SUM(C4:C8)</f>
        <v>68040</v>
      </c>
    </row>
    <row r="10" spans="1:3" ht="14.4">
      <c r="A10" s="17" t="s">
        <v>67</v>
      </c>
      <c r="B10" s="2"/>
      <c r="C10" s="4">
        <f>SUM(C2:C3)</f>
        <v>150000</v>
      </c>
    </row>
    <row r="11" spans="1:3" ht="14.4">
      <c r="A11" s="17" t="s">
        <v>55</v>
      </c>
      <c r="B11" s="2"/>
      <c r="C11" s="13">
        <f>C10-C9</f>
        <v>81960</v>
      </c>
    </row>
    <row r="12" spans="1:3" ht="14.4">
      <c r="A12" s="17" t="s">
        <v>9</v>
      </c>
      <c r="B12" s="14" t="s">
        <v>69</v>
      </c>
      <c r="C12" s="14"/>
    </row>
  </sheetData>
  <mergeCells count="1">
    <mergeCell ref="B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f4d9a0-6ba4-4203-a105-596ff0beee9d}">
  <dimension ref="A1:G9"/>
  <sheetViews>
    <sheetView workbookViewId="0" topLeftCell="A1">
      <selection pane="topLeft" activeCell="N22" sqref="N22"/>
    </sheetView>
  </sheetViews>
  <sheetFormatPr defaultColWidth="11.4242857142857" defaultRowHeight="14.4"/>
  <cols>
    <col min="1" max="1" width="15.1428571428571" customWidth="1"/>
    <col min="2" max="2" width="4.71428571428571" customWidth="1"/>
    <col min="3" max="4" width="7.71428571428571" customWidth="1"/>
    <col min="5" max="5" width="13.7142857142857" customWidth="1"/>
    <col min="6" max="6" width="13.4285714285714" customWidth="1"/>
    <col min="7" max="7" width="14.7142857142857" customWidth="1"/>
  </cols>
  <sheetData>
    <row r="1" spans="3:6" ht="17.4">
      <c r="C1" s="29"/>
      <c r="D1" s="29"/>
      <c r="E1" s="30" t="s">
        <v>76</v>
      </c>
      <c r="F1" s="30"/>
    </row>
    <row r="2" spans="3:6" ht="15.6">
      <c r="C2" s="29"/>
      <c r="D2" s="29"/>
      <c r="E2" s="31">
        <v>0.40</v>
      </c>
      <c r="F2" s="31" t="s">
        <v>77</v>
      </c>
    </row>
    <row r="3" spans="3:7" ht="14.4">
      <c r="C3" s="29"/>
      <c r="D3" s="29"/>
      <c r="E3" s="29"/>
      <c r="F3" s="29"/>
      <c r="G3" s="32">
        <v>20000000</v>
      </c>
    </row>
    <row r="4" spans="2:6" ht="15.6">
      <c r="B4" s="33" t="s">
        <v>78</v>
      </c>
      <c r="C4" s="31" t="s">
        <v>79</v>
      </c>
      <c r="D4" s="29"/>
      <c r="E4" s="29"/>
      <c r="F4" s="29"/>
    </row>
    <row r="5" spans="3:6" ht="15.6">
      <c r="C5" s="29"/>
      <c r="D5" s="29">
        <f>$E$2*#REF!+$E$5*#REF!</f>
        <v>0</v>
      </c>
      <c r="E5" s="31">
        <v>0.60</v>
      </c>
      <c r="F5" s="31" t="s">
        <v>80</v>
      </c>
    </row>
    <row r="6" spans="3:7" ht="14.4">
      <c r="C6" s="29"/>
      <c r="D6" s="29"/>
      <c r="E6" s="29"/>
      <c r="F6" s="29"/>
      <c r="G6" s="32">
        <v>-10000000</v>
      </c>
    </row>
    <row r="7" spans="1:6" ht="14.4">
      <c r="A7" s="32">
        <f>8000000+(-6000000)</f>
        <v>2000000</v>
      </c>
      <c r="C7" s="29"/>
      <c r="D7" s="29"/>
      <c r="E7" s="29"/>
      <c r="F7" s="29"/>
    </row>
    <row r="8" spans="2:6" ht="15.6">
      <c r="B8" s="33" t="s">
        <v>78</v>
      </c>
      <c r="C8" s="31" t="s">
        <v>81</v>
      </c>
      <c r="D8" s="29"/>
      <c r="E8" s="29"/>
      <c r="F8" s="29"/>
    </row>
    <row r="9" spans="7:7" ht="14.4">
      <c r="G9">
        <v>0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79e944-15b5-4983-9824-9bc231ee983f}">
  <dimension ref="A1:J14"/>
  <sheetViews>
    <sheetView zoomScale="80" zoomScaleNormal="80" workbookViewId="0" topLeftCell="A4">
      <selection pane="topLeft" activeCell="D33" sqref="D33"/>
    </sheetView>
  </sheetViews>
  <sheetFormatPr defaultColWidth="11.4242857142857" defaultRowHeight="14.4"/>
  <cols>
    <col min="1" max="1" width="13.7142857142857" customWidth="1"/>
    <col min="2" max="2" width="14.5714285714286" customWidth="1"/>
    <col min="3" max="3" width="7.71428571428571" customWidth="1"/>
    <col min="4" max="4" width="15.8571428571429" customWidth="1"/>
    <col min="5" max="5" width="4.71428571428571" customWidth="1"/>
    <col min="6" max="6" width="15.7142857142857" customWidth="1"/>
    <col min="7" max="7" width="18.2857142857143" customWidth="1"/>
    <col min="8" max="8" width="4.71428571428571" customWidth="1"/>
    <col min="9" max="9" width="12.7142857142857" customWidth="1"/>
    <col min="10" max="10" width="16.5714285714286" customWidth="1"/>
  </cols>
  <sheetData>
    <row r="1" spans="3:10" ht="14.4">
      <c r="C1" s="29"/>
      <c r="D1" s="29"/>
      <c r="E1" s="29"/>
      <c r="F1" s="29"/>
      <c r="G1" s="29"/>
      <c r="H1" s="29"/>
      <c r="I1" s="29"/>
      <c r="J1" s="34" t="s">
        <v>82</v>
      </c>
    </row>
    <row r="2" spans="3:10" ht="14.4">
      <c r="C2" s="29"/>
      <c r="D2" s="29"/>
      <c r="E2" s="29">
        <v>0.70</v>
      </c>
      <c r="F2" s="35" t="s">
        <v>83</v>
      </c>
      <c r="G2" s="29"/>
      <c r="H2" s="29"/>
      <c r="I2" s="29"/>
      <c r="J2" s="29"/>
    </row>
    <row r="3" spans="3:10" ht="14.4">
      <c r="C3" s="29"/>
      <c r="D3" s="29"/>
      <c r="E3" s="29"/>
      <c r="F3" s="29"/>
      <c r="G3" s="29"/>
      <c r="H3" s="29"/>
      <c r="I3" s="29"/>
      <c r="J3" s="36">
        <v>18000000</v>
      </c>
    </row>
    <row r="4" spans="2:10" ht="14.4">
      <c r="B4" s="33" t="str">
        <f>IF($A$11=$D$5,"&gt;&gt;&gt;","")</f>
        <v/>
      </c>
      <c r="C4" s="35" t="s">
        <v>84</v>
      </c>
      <c r="D4" s="29"/>
      <c r="E4" s="29"/>
      <c r="F4" s="29"/>
      <c r="G4" s="29"/>
      <c r="H4" s="29"/>
      <c r="I4" s="29"/>
      <c r="J4" s="29"/>
    </row>
    <row r="5" spans="3:10" ht="14.4">
      <c r="C5" s="29"/>
      <c r="D5" s="36">
        <f>12600000+1500000</f>
        <v>14100000</v>
      </c>
      <c r="E5" s="29">
        <v>0.30</v>
      </c>
      <c r="F5" s="35" t="s">
        <v>85</v>
      </c>
      <c r="G5" s="29"/>
      <c r="H5" s="29"/>
      <c r="I5" s="29"/>
      <c r="J5" s="29"/>
    </row>
    <row r="6" spans="3:10" ht="14.4">
      <c r="C6" s="29"/>
      <c r="D6" s="29"/>
      <c r="E6" s="29"/>
      <c r="F6" s="29"/>
      <c r="G6" s="29"/>
      <c r="H6" s="29"/>
      <c r="I6" s="29"/>
      <c r="J6" s="36">
        <v>5000000</v>
      </c>
    </row>
    <row r="7" spans="3:10" ht="14.4">
      <c r="C7" s="29"/>
      <c r="D7" s="29"/>
      <c r="E7" s="29"/>
      <c r="F7" s="29"/>
      <c r="G7" s="29"/>
      <c r="H7" s="35" t="s">
        <v>78</v>
      </c>
      <c r="I7" s="35" t="s">
        <v>86</v>
      </c>
      <c r="J7" s="29"/>
    </row>
    <row r="8" spans="3:10" ht="14.4">
      <c r="C8" s="29"/>
      <c r="D8" s="29"/>
      <c r="E8" s="29"/>
      <c r="F8" s="29"/>
      <c r="G8" s="29"/>
      <c r="H8" s="29"/>
      <c r="I8" s="29"/>
      <c r="J8" s="36">
        <v>14000000</v>
      </c>
    </row>
    <row r="9" spans="1:10" ht="14.4">
      <c r="A9" s="37">
        <f>12600000+1500000</f>
        <v>14100000</v>
      </c>
      <c r="C9" s="29"/>
      <c r="D9" s="29"/>
      <c r="E9" s="29">
        <v>0.70</v>
      </c>
      <c r="F9" s="35" t="s">
        <v>83</v>
      </c>
      <c r="G9" s="29"/>
      <c r="H9" s="29"/>
      <c r="I9" s="29"/>
      <c r="J9" s="29"/>
    </row>
    <row r="10" spans="3:10" ht="14.4">
      <c r="C10" s="29"/>
      <c r="D10" s="29"/>
      <c r="E10" s="29"/>
      <c r="F10" s="29"/>
      <c r="G10" s="36">
        <v>14000000</v>
      </c>
      <c r="H10" s="35" t="s">
        <v>78</v>
      </c>
      <c r="I10" s="35" t="s">
        <v>87</v>
      </c>
      <c r="J10" s="29"/>
    </row>
    <row r="11" spans="2:10" ht="14.4">
      <c r="B11" s="33" t="str">
        <f>IF($A$11=$D$12,"&gt;&gt;&gt;","")</f>
        <v/>
      </c>
      <c r="C11" s="35" t="s">
        <v>88</v>
      </c>
      <c r="D11" s="29"/>
      <c r="E11" s="29"/>
      <c r="F11" s="29"/>
      <c r="G11" s="29"/>
      <c r="H11" s="29"/>
      <c r="I11" s="29"/>
      <c r="J11" s="36">
        <v>10000000</v>
      </c>
    </row>
    <row r="12" spans="3:10" ht="14.4">
      <c r="C12" s="29"/>
      <c r="D12" s="36">
        <f>9800000+2400000</f>
        <v>12200000</v>
      </c>
      <c r="E12" s="29"/>
      <c r="F12" s="29"/>
      <c r="G12" s="29"/>
      <c r="H12" s="29"/>
      <c r="I12" s="29"/>
      <c r="J12" s="29"/>
    </row>
    <row r="13" spans="3:10" ht="14.4">
      <c r="C13" s="29"/>
      <c r="D13" s="29"/>
      <c r="E13" s="29">
        <v>0.30</v>
      </c>
      <c r="F13" s="35" t="s">
        <v>85</v>
      </c>
      <c r="G13" s="29"/>
      <c r="H13" s="29"/>
      <c r="I13" s="29"/>
      <c r="J13" s="29"/>
    </row>
    <row r="14" spans="3:10" ht="14.4">
      <c r="C14" s="29"/>
      <c r="D14" s="29"/>
      <c r="E14" s="29"/>
      <c r="F14" s="29"/>
      <c r="G14" s="29"/>
      <c r="H14" s="29"/>
      <c r="I14" s="29"/>
      <c r="J14" s="36">
        <v>8000000</v>
      </c>
    </row>
  </sheetData>
  <pageMargins left="0.7" right="0.7" top="0.75" bottom="0.75" header="0.3" footer="0.3"/>
  <pageSetup orientation="portrait" paperSize="1" r:id="rId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c4de8fd-106c-4b62-8c25-fc28cdb680fb}">
  <dimension ref="A1:N18"/>
  <sheetViews>
    <sheetView zoomScale="80" zoomScaleNormal="80" workbookViewId="0" topLeftCell="A1">
      <selection pane="topLeft" activeCell="U19" sqref="U19"/>
    </sheetView>
  </sheetViews>
  <sheetFormatPr defaultColWidth="11.4242857142857" defaultRowHeight="14.4"/>
  <cols>
    <col min="2" max="2" width="4.71428571428571" customWidth="1"/>
    <col min="3" max="4" width="7.71428571428571" customWidth="1"/>
    <col min="5" max="5" width="4.71428571428571" customWidth="1"/>
    <col min="6" max="6" width="7.71428571428571" customWidth="1"/>
    <col min="7" max="7" width="12.1428571428571" customWidth="1"/>
    <col min="8" max="8" width="14.7142857142857" customWidth="1"/>
    <col min="9" max="9" width="19.8571428571429" customWidth="1"/>
    <col min="10" max="10" width="7.71428571428571" customWidth="1"/>
    <col min="11" max="11" width="4.71428571428571" customWidth="1"/>
    <col min="12" max="12" width="7.71428571428571" customWidth="1"/>
    <col min="13" max="13" width="14.7142857142857" customWidth="1"/>
    <col min="14" max="14" width="13.2857142857143" customWidth="1"/>
  </cols>
  <sheetData>
    <row r="1" spans="13:14" ht="14.55" customHeight="1">
      <c r="M1" s="34" t="s">
        <v>89</v>
      </c>
      <c r="N1" s="34" t="s">
        <v>76</v>
      </c>
    </row>
    <row r="2" spans="11:12" ht="14.4">
      <c r="K2">
        <v>0.70</v>
      </c>
      <c r="L2" s="35" t="s">
        <v>90</v>
      </c>
    </row>
    <row r="3" spans="13:14" ht="14.4">
      <c r="M3" s="38">
        <v>4000000</v>
      </c>
      <c r="N3" s="38">
        <v>1000000</v>
      </c>
    </row>
    <row r="4" spans="8:9" ht="14.4">
      <c r="H4" s="33" t="str">
        <f>IF($G$8=$J$5,"&gt;&gt;&gt;","")</f>
        <v>&gt;&gt;&gt;</v>
      </c>
      <c r="I4" s="35" t="s">
        <v>91</v>
      </c>
    </row>
    <row r="5" spans="10:12" ht="14.4">
      <c r="J5">
        <f>$K$2*$N$3+$K$5*$N$6</f>
        <v>1300000</v>
      </c>
      <c r="K5">
        <v>0.30</v>
      </c>
      <c r="L5" s="35" t="s">
        <v>92</v>
      </c>
    </row>
    <row r="6" spans="13:14" ht="14.4">
      <c r="M6" s="38">
        <v>5000000</v>
      </c>
      <c r="N6" s="38">
        <v>2000000</v>
      </c>
    </row>
    <row r="7" spans="5:6" ht="14.4">
      <c r="E7">
        <v>0.60</v>
      </c>
      <c r="F7" s="35" t="s">
        <v>93</v>
      </c>
    </row>
    <row r="8" spans="7:12" ht="14.4">
      <c r="G8">
        <f>MAX($J$5,$J$12)</f>
        <v>1300000</v>
      </c>
      <c r="K8">
        <v>0.60</v>
      </c>
      <c r="L8" s="35" t="s">
        <v>94</v>
      </c>
    </row>
    <row r="9" spans="13:14" ht="14.4">
      <c r="M9" s="38">
        <v>4500000</v>
      </c>
      <c r="N9" s="38">
        <v>1500000</v>
      </c>
    </row>
    <row r="10" spans="8:9" ht="14.4">
      <c r="H10" s="33" t="str">
        <f>IF($G$8=$J$12,"&gt;&gt;&gt;","")</f>
        <v/>
      </c>
      <c r="I10" s="35" t="s">
        <v>95</v>
      </c>
    </row>
    <row r="11" spans="2:3" ht="14.4">
      <c r="B11" s="33" t="str">
        <f>IF($A$16=$D$13,"&gt;&gt;&gt;","")</f>
        <v>&gt;&gt;&gt;</v>
      </c>
      <c r="C11" s="35" t="s">
        <v>96</v>
      </c>
    </row>
    <row r="12" spans="10:12" ht="14.4">
      <c r="J12">
        <f>$K$8*$N$9+$K$12*$N$13</f>
        <v>900000</v>
      </c>
      <c r="K12">
        <v>0.40</v>
      </c>
      <c r="L12" s="35" t="s">
        <v>97</v>
      </c>
    </row>
    <row r="13" spans="4:13" ht="14.4">
      <c r="D13">
        <f>$E$14*$N$15+$E$7*$G$8</f>
        <v>940000</v>
      </c>
      <c r="M13" s="38">
        <v>3000000</v>
      </c>
    </row>
    <row r="14" spans="5:6" ht="14.4">
      <c r="E14">
        <v>0.40</v>
      </c>
      <c r="F14" s="35" t="s">
        <v>98</v>
      </c>
    </row>
    <row r="15" spans="13:14" ht="14.4">
      <c r="M15" s="38">
        <v>2400000</v>
      </c>
      <c r="N15" s="38">
        <v>400000</v>
      </c>
    </row>
    <row r="16" spans="1:1" ht="14.4">
      <c r="A16">
        <f>MAX($N$18,$D$13)</f>
        <v>940000</v>
      </c>
    </row>
    <row r="17" spans="2:3" ht="14.4">
      <c r="B17" s="33" t="str">
        <f>IF($A$16=$N$18,"&gt;&gt;&gt;","")</f>
        <v/>
      </c>
      <c r="C17" s="35" t="s">
        <v>99</v>
      </c>
    </row>
    <row r="18" spans="13:13" ht="14.4">
      <c r="M1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aa37eb-2c93-4a0d-9f5f-011e981baf0e}">
  <dimension ref="A1:H16"/>
  <sheetViews>
    <sheetView workbookViewId="0" topLeftCell="A1">
      <selection pane="topLeft" activeCell="R23" sqref="R23"/>
    </sheetView>
  </sheetViews>
  <sheetFormatPr defaultColWidth="11.4242857142857" defaultRowHeight="14.4"/>
  <cols>
    <col min="2" max="2" width="4.71428571428571" customWidth="1"/>
    <col min="3" max="3" width="7.71428571428571" customWidth="1"/>
    <col min="4" max="4" width="16.1428571428571" customWidth="1"/>
    <col min="5" max="5" width="4.71428571428571" customWidth="1"/>
    <col min="6" max="6" width="7.71428571428571" customWidth="1"/>
    <col min="7" max="7" width="14.7142857142857" customWidth="1"/>
    <col min="8" max="8" width="10.7142857142857" customWidth="1"/>
  </cols>
  <sheetData>
    <row r="1" spans="4:8" ht="15" customHeight="1">
      <c r="D1" s="39"/>
      <c r="G1" s="34" t="s">
        <v>100</v>
      </c>
      <c r="H1" s="34" t="s">
        <v>101</v>
      </c>
    </row>
    <row r="2" spans="5:6" ht="14.4">
      <c r="E2">
        <v>0.80</v>
      </c>
      <c r="F2" s="35" t="s">
        <v>102</v>
      </c>
    </row>
    <row r="3" spans="7:8" ht="14.4">
      <c r="G3" s="37">
        <v>337500</v>
      </c>
      <c r="H3" s="37">
        <v>42500</v>
      </c>
    </row>
    <row r="4" spans="2:3" ht="14.4">
      <c r="B4" s="33" t="str">
        <f>IF($A$7=$D$5,"&gt;&gt;&gt;","")</f>
        <v>&gt;&gt;&gt;</v>
      </c>
      <c r="C4" s="35" t="s">
        <v>103</v>
      </c>
    </row>
    <row r="5" spans="3:6" ht="14.4">
      <c r="C5" s="29"/>
      <c r="D5" s="37">
        <v>27500</v>
      </c>
      <c r="E5">
        <v>0.20</v>
      </c>
      <c r="F5" s="35" t="s">
        <v>104</v>
      </c>
    </row>
    <row r="6" spans="3:8" ht="14.4">
      <c r="C6" s="29"/>
      <c r="G6" s="37">
        <v>262500</v>
      </c>
      <c r="H6" s="37">
        <v>-32500</v>
      </c>
    </row>
    <row r="7" spans="1:6" ht="14.4">
      <c r="A7">
        <f>MAX($D$5,$D$10)</f>
        <v>27500</v>
      </c>
      <c r="C7" s="29"/>
      <c r="E7" s="29">
        <v>0.90</v>
      </c>
      <c r="F7" s="35" t="s">
        <v>102</v>
      </c>
    </row>
    <row r="8" spans="3:8" ht="14.4">
      <c r="C8" s="29"/>
      <c r="E8" s="29"/>
      <c r="F8" s="29"/>
      <c r="G8" s="37">
        <v>337500</v>
      </c>
      <c r="H8" s="37">
        <v>12500</v>
      </c>
    </row>
    <row r="9" spans="2:6" ht="14.4">
      <c r="B9" s="33" t="str">
        <f>IF($A$7=$D$10,"&gt;&gt;&gt;","")</f>
        <v/>
      </c>
      <c r="C9" s="35" t="s">
        <v>105</v>
      </c>
      <c r="E9" s="29"/>
      <c r="F9" s="29"/>
    </row>
    <row r="10" spans="3:6" ht="14.4">
      <c r="C10" s="29"/>
      <c r="D10" s="40">
        <v>4062.50</v>
      </c>
      <c r="E10" s="29">
        <v>0.20</v>
      </c>
      <c r="F10" s="35" t="s">
        <v>106</v>
      </c>
    </row>
    <row r="11" spans="3:8" ht="14.4">
      <c r="C11" s="29"/>
      <c r="E11" s="29"/>
      <c r="F11" s="29"/>
      <c r="G11" s="37">
        <v>281250</v>
      </c>
      <c r="H11" s="37">
        <v>-18750</v>
      </c>
    </row>
    <row r="12" spans="3:6" ht="14.4">
      <c r="C12" s="29"/>
      <c r="E12" s="29">
        <v>0.90</v>
      </c>
      <c r="F12" s="35" t="s">
        <v>107</v>
      </c>
    </row>
    <row r="13" spans="3:8" ht="14.4">
      <c r="C13" s="29"/>
      <c r="E13" s="29"/>
      <c r="F13" s="29"/>
      <c r="G13" s="37">
        <v>356250</v>
      </c>
      <c r="H13" s="37">
        <v>-18750</v>
      </c>
    </row>
    <row r="14" spans="2:6" ht="14.4">
      <c r="B14" s="33" t="str">
        <f>IF($A$7=$D$10,"&gt;&gt;&gt;","")</f>
        <v/>
      </c>
      <c r="C14" s="35" t="s">
        <v>108</v>
      </c>
      <c r="E14" s="29"/>
      <c r="F14" s="29"/>
    </row>
    <row r="15" spans="4:6" ht="14.4">
      <c r="D15" s="37">
        <v>-24375</v>
      </c>
      <c r="E15" s="29">
        <v>0.10</v>
      </c>
      <c r="F15" s="35" t="s">
        <v>109</v>
      </c>
    </row>
    <row r="16" spans="7:8" ht="14.4">
      <c r="G16" s="37">
        <v>300000</v>
      </c>
      <c r="H16" s="37">
        <v>-75000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a7a594-9366-4396-bac8-6f60f868bb2b}">
  <dimension ref="A1:G15"/>
  <sheetViews>
    <sheetView workbookViewId="0" topLeftCell="A4">
      <selection pane="topLeft" activeCell="S21" sqref="S21"/>
    </sheetView>
  </sheetViews>
  <sheetFormatPr defaultColWidth="11.4242857142857" defaultRowHeight="14.4"/>
  <cols>
    <col min="2" max="2" width="4.71428571428571" customWidth="1"/>
    <col min="3" max="3" width="7.71428571428571" customWidth="1"/>
    <col min="4" max="4" width="11.8571428571429" customWidth="1"/>
    <col min="5" max="5" width="4.71428571428571" customWidth="1"/>
    <col min="6" max="6" width="7.71428571428571" customWidth="1"/>
    <col min="7" max="7" width="14.7142857142857" customWidth="1"/>
  </cols>
  <sheetData>
    <row r="1" spans="7:7" ht="14.4">
      <c r="G1" s="34" t="s">
        <v>110</v>
      </c>
    </row>
    <row r="2" spans="5:6" ht="14.4">
      <c r="E2">
        <v>0.30</v>
      </c>
      <c r="F2" s="33" t="s">
        <v>111</v>
      </c>
    </row>
    <row r="3" spans="7:7" ht="14.4">
      <c r="G3">
        <v>25000</v>
      </c>
    </row>
    <row r="4" spans="2:3" ht="14.4">
      <c r="B4" s="33"/>
      <c r="C4" s="33" t="s">
        <v>112</v>
      </c>
    </row>
    <row r="5" spans="4:6" ht="14.4">
      <c r="D5">
        <v>-500</v>
      </c>
      <c r="E5">
        <v>0.50</v>
      </c>
      <c r="F5" s="33" t="s">
        <v>113</v>
      </c>
    </row>
    <row r="6" spans="7:7" ht="14.4">
      <c r="G6">
        <v>10000</v>
      </c>
    </row>
    <row r="7" spans="5:6" ht="14.4">
      <c r="E7">
        <v>0.20</v>
      </c>
      <c r="F7" s="33" t="s">
        <v>85</v>
      </c>
    </row>
    <row r="8" spans="1:7" ht="14.4">
      <c r="A8">
        <v>500</v>
      </c>
      <c r="G8">
        <v>-65000</v>
      </c>
    </row>
    <row r="9" spans="5:6" ht="14.4">
      <c r="E9">
        <v>0.30</v>
      </c>
      <c r="F9" s="33" t="s">
        <v>111</v>
      </c>
    </row>
    <row r="10" spans="7:7" ht="14.4">
      <c r="G10">
        <v>10000</v>
      </c>
    </row>
    <row r="11" spans="2:3" ht="14.4">
      <c r="B11" s="33" t="s">
        <v>78</v>
      </c>
      <c r="C11" s="33" t="s">
        <v>114</v>
      </c>
    </row>
    <row r="12" spans="4:6" ht="14.4">
      <c r="D12">
        <v>500</v>
      </c>
      <c r="E12">
        <v>0.50</v>
      </c>
      <c r="F12" s="33" t="s">
        <v>113</v>
      </c>
    </row>
    <row r="13" spans="7:7" ht="14.4">
      <c r="G13">
        <v>5000</v>
      </c>
    </row>
    <row r="14" spans="5:6" ht="14.4">
      <c r="E14">
        <v>0.20</v>
      </c>
      <c r="F14" s="33" t="s">
        <v>85</v>
      </c>
    </row>
    <row r="15" spans="7:7" ht="14.4">
      <c r="G15">
        <v>-25000</v>
      </c>
    </row>
  </sheetData>
  <pageMargins left="0.7" right="0.7" top="0.75" bottom="0.75" header="0.3" footer="0.3"/>
  <pageSetup orientation="portrait" paperSize="9" r:id="rId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af1518-1504-4f3b-a78d-7dcfc03e24d8}">
  <dimension ref="A1:K21"/>
  <sheetViews>
    <sheetView showGridLines="0" zoomScale="69" zoomScaleNormal="69" workbookViewId="0" topLeftCell="A1">
      <selection pane="topLeft" activeCell="Q35" sqref="Q35"/>
    </sheetView>
  </sheetViews>
  <sheetFormatPr defaultColWidth="11.4242857142857" defaultRowHeight="15"/>
  <cols>
    <col min="2" max="2" width="4.71428571428571" customWidth="1"/>
    <col min="3" max="4" width="7.71428571428571" customWidth="1"/>
    <col min="5" max="5" width="4.71428571428571" customWidth="1"/>
    <col min="6" max="6" width="7.71428571428571" customWidth="1"/>
    <col min="7" max="7" width="19" customWidth="1"/>
    <col min="8" max="8" width="14.8571428571429" customWidth="1"/>
    <col min="9" max="9" width="23" customWidth="1"/>
    <col min="10" max="10" width="24.4285714285714" customWidth="1"/>
    <col min="11" max="11" width="25.1428571428571" customWidth="1"/>
  </cols>
  <sheetData>
    <row r="1" spans="7:11" ht="15">
      <c r="G1" s="41" t="s">
        <v>115</v>
      </c>
      <c r="H1" s="41" t="s">
        <v>116</v>
      </c>
      <c r="I1" s="42" t="s">
        <v>117</v>
      </c>
      <c r="J1" s="43"/>
      <c r="K1" s="44"/>
    </row>
    <row r="2" spans="5:11" ht="15">
      <c r="E2">
        <v>0.80</v>
      </c>
      <c r="F2" s="33" t="s">
        <v>118</v>
      </c>
      <c r="I2" s="45" t="s">
        <v>103</v>
      </c>
      <c r="J2" s="45" t="s">
        <v>105</v>
      </c>
      <c r="K2" s="45" t="s">
        <v>108</v>
      </c>
    </row>
    <row r="3" spans="7:11" ht="15">
      <c r="G3" s="46">
        <f>J10*J8*K6</f>
        <v>337500</v>
      </c>
      <c r="H3" s="46">
        <f>G3-J17</f>
        <v>42500</v>
      </c>
      <c r="I3" s="47">
        <v>100000</v>
      </c>
      <c r="J3" s="47">
        <v>130000</v>
      </c>
      <c r="K3" s="47">
        <v>180000</v>
      </c>
    </row>
    <row r="4" spans="2:8" ht="15">
      <c r="B4" s="33" t="str">
        <f>IF($A$13=$D$6,"&gt;&gt;&gt;","")</f>
        <v>&gt;&gt;&gt;</v>
      </c>
      <c r="C4" s="48" t="s">
        <v>119</v>
      </c>
      <c r="G4" s="46"/>
      <c r="H4" s="46"/>
    </row>
    <row r="5" spans="7:11" ht="15">
      <c r="G5" s="46"/>
      <c r="H5" s="46"/>
      <c r="I5" s="49" t="s">
        <v>120</v>
      </c>
      <c r="J5" s="49" t="s">
        <v>121</v>
      </c>
      <c r="K5" s="49" t="s">
        <v>122</v>
      </c>
    </row>
    <row r="6" spans="4:11" ht="15">
      <c r="D6">
        <f>$E$2*$H$3+$E$6*$H$7</f>
        <v>27500</v>
      </c>
      <c r="E6">
        <v>0.20</v>
      </c>
      <c r="F6" s="33" t="s">
        <v>123</v>
      </c>
      <c r="G6" s="46"/>
      <c r="H6" s="46"/>
      <c r="I6" s="14">
        <v>500</v>
      </c>
      <c r="J6" s="8">
        <v>1.30</v>
      </c>
      <c r="K6" s="8">
        <v>2.50</v>
      </c>
    </row>
    <row r="7" spans="7:8" ht="15">
      <c r="G7" s="46">
        <f>J11*J8*K6</f>
        <v>262500</v>
      </c>
      <c r="H7" s="50">
        <f>G7-J17</f>
        <v>-32500</v>
      </c>
    </row>
    <row r="8" spans="7:10" ht="15">
      <c r="G8" s="46"/>
      <c r="H8" s="46"/>
      <c r="I8" s="51" t="s">
        <v>124</v>
      </c>
      <c r="J8" s="2">
        <v>300</v>
      </c>
    </row>
    <row r="9" spans="5:10" ht="15">
      <c r="E9">
        <v>0.85</v>
      </c>
      <c r="F9" s="33" t="s">
        <v>118</v>
      </c>
      <c r="G9" s="46"/>
      <c r="H9" s="46"/>
      <c r="I9" s="49" t="s">
        <v>125</v>
      </c>
      <c r="J9" s="49" t="s">
        <v>126</v>
      </c>
    </row>
    <row r="10" spans="7:10" ht="15">
      <c r="G10" s="46">
        <f>J12*J8*K6</f>
        <v>337500</v>
      </c>
      <c r="H10" s="46">
        <f>G10-J18</f>
        <v>12500</v>
      </c>
      <c r="I10" s="14" t="s">
        <v>127</v>
      </c>
      <c r="J10" s="8">
        <v>450</v>
      </c>
    </row>
    <row r="11" spans="2:10" ht="15">
      <c r="B11" s="33" t="str">
        <f>IF($A$13=$D$13,"&gt;&gt;&gt;","")</f>
        <v/>
      </c>
      <c r="C11" s="33" t="s">
        <v>128</v>
      </c>
      <c r="G11" s="46"/>
      <c r="H11" s="46"/>
      <c r="I11" s="14" t="s">
        <v>129</v>
      </c>
      <c r="J11" s="8">
        <v>350</v>
      </c>
    </row>
    <row r="12" spans="7:10" ht="15">
      <c r="G12" s="46"/>
      <c r="H12" s="46"/>
      <c r="I12" s="14" t="s">
        <v>130</v>
      </c>
      <c r="J12" s="8">
        <v>450</v>
      </c>
    </row>
    <row r="13" spans="1:10" ht="15">
      <c r="A13" s="52">
        <f>MAX($D$6,$D$13,$D$20)</f>
        <v>27500</v>
      </c>
      <c r="D13">
        <f>$E$9*$H$10+$E$13*$H$14</f>
        <v>4062.50</v>
      </c>
      <c r="E13" s="53">
        <v>0.15</v>
      </c>
      <c r="F13" s="33" t="s">
        <v>131</v>
      </c>
      <c r="G13" s="46"/>
      <c r="H13" s="46"/>
      <c r="I13" s="14" t="s">
        <v>132</v>
      </c>
      <c r="J13" s="8">
        <v>375</v>
      </c>
    </row>
    <row r="14" spans="7:10" ht="15">
      <c r="G14" s="46">
        <f>J13*J8*K6</f>
        <v>281250</v>
      </c>
      <c r="H14" s="54">
        <f>G14-J18</f>
        <v>-43750</v>
      </c>
      <c r="I14" s="14" t="s">
        <v>133</v>
      </c>
      <c r="J14" s="55">
        <v>475</v>
      </c>
    </row>
    <row r="15" spans="7:10" ht="15">
      <c r="G15" s="46"/>
      <c r="H15" s="46"/>
      <c r="I15" s="14" t="s">
        <v>134</v>
      </c>
      <c r="J15" s="55">
        <v>400</v>
      </c>
    </row>
    <row r="16" spans="5:10" ht="15">
      <c r="E16">
        <v>0.90</v>
      </c>
      <c r="F16" s="33" t="s">
        <v>135</v>
      </c>
      <c r="G16" s="46"/>
      <c r="H16" s="46"/>
      <c r="I16" s="49" t="s">
        <v>125</v>
      </c>
      <c r="J16" s="49" t="s">
        <v>136</v>
      </c>
    </row>
    <row r="17" spans="7:10" ht="15">
      <c r="G17" s="46">
        <f>J14*J8*K6</f>
        <v>356250</v>
      </c>
      <c r="H17" s="54">
        <f>G17-J19</f>
        <v>-18750</v>
      </c>
      <c r="I17" s="14" t="s">
        <v>103</v>
      </c>
      <c r="J17" s="4">
        <f>(I6*J6*J8)+I3</f>
        <v>295000</v>
      </c>
    </row>
    <row r="18" spans="2:10" ht="15">
      <c r="B18" s="33" t="str">
        <f>IF($A$13=$D$20,"&gt;&gt;&gt;","")</f>
        <v/>
      </c>
      <c r="C18" s="33" t="s">
        <v>137</v>
      </c>
      <c r="G18" s="46"/>
      <c r="H18" s="46"/>
      <c r="I18" s="14" t="s">
        <v>105</v>
      </c>
      <c r="J18" s="4">
        <f>(I6*J6*J8)+J3</f>
        <v>325000</v>
      </c>
    </row>
    <row r="19" spans="7:10" ht="15">
      <c r="G19" s="46"/>
      <c r="H19" s="46"/>
      <c r="I19" s="14" t="s">
        <v>108</v>
      </c>
      <c r="J19" s="4">
        <f>(I6*J6*J8)+K3</f>
        <v>375000</v>
      </c>
    </row>
    <row r="20" spans="4:10" ht="15">
      <c r="D20">
        <f>$E$16*$H$17+$E$20*$H$21</f>
        <v>-24375</v>
      </c>
      <c r="E20">
        <v>0.10</v>
      </c>
      <c r="F20" s="33" t="s">
        <v>138</v>
      </c>
      <c r="G20" s="46"/>
      <c r="H20" s="46"/>
      <c r="J20" s="56"/>
    </row>
    <row r="21" spans="7:8" ht="15">
      <c r="G21" s="46">
        <f>J15*J8*K6</f>
        <v>300000</v>
      </c>
      <c r="H21" s="54">
        <f>G21-J19</f>
        <v>-75000</v>
      </c>
    </row>
  </sheetData>
  <mergeCells count="1">
    <mergeCell ref="I1:K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5ec9135-6fa5-4241-beab-6ff6abd4854b}">
  <dimension ref="A1:J24"/>
  <sheetViews>
    <sheetView showGridLines="0" zoomScale="66" zoomScaleNormal="66" workbookViewId="0" topLeftCell="A1">
      <selection pane="topLeft" activeCell="B20" sqref="B20"/>
    </sheetView>
  </sheetViews>
  <sheetFormatPr defaultColWidth="11.4242857142857" defaultRowHeight="15"/>
  <cols>
    <col min="1" max="1" width="12.5714285714286" bestFit="1" customWidth="1"/>
    <col min="2" max="2" width="4.71428571428571" customWidth="1"/>
    <col min="3" max="4" width="7.71428571428571" customWidth="1"/>
    <col min="5" max="5" width="4.71428571428571" customWidth="1"/>
    <col min="6" max="6" width="7.71428571428571" customWidth="1"/>
    <col min="7" max="7" width="27.1428571428571" customWidth="1"/>
    <col min="8" max="8" width="18.5714285714286" customWidth="1"/>
    <col min="9" max="9" width="39.5714285714286" customWidth="1"/>
    <col min="10" max="10" width="24.4285714285714" customWidth="1"/>
  </cols>
  <sheetData>
    <row r="1" spans="7:8" ht="15">
      <c r="G1" s="41" t="s">
        <v>139</v>
      </c>
      <c r="H1" s="41" t="s">
        <v>140</v>
      </c>
    </row>
    <row r="2" spans="9:10" ht="15">
      <c r="I2" s="57" t="s">
        <v>141</v>
      </c>
      <c r="J2" s="2">
        <v>200000</v>
      </c>
    </row>
    <row r="3" spans="5:10" ht="15">
      <c r="E3">
        <v>0.30</v>
      </c>
      <c r="F3" s="33">
        <v>0.55000000000000004</v>
      </c>
      <c r="I3" s="58" t="s">
        <v>142</v>
      </c>
      <c r="J3" s="58" t="s">
        <v>143</v>
      </c>
    </row>
    <row r="4" spans="7:10" ht="15">
      <c r="G4" s="59">
        <f>F3*J2</f>
        <v>110000.00000000001</v>
      </c>
      <c r="H4" s="60">
        <f>G4+J4</f>
        <v>155000</v>
      </c>
      <c r="I4" s="2" t="s">
        <v>144</v>
      </c>
      <c r="J4" s="4">
        <v>45000</v>
      </c>
    </row>
    <row r="5" spans="7:10" ht="15">
      <c r="G5" s="59"/>
      <c r="I5" s="2" t="s">
        <v>145</v>
      </c>
      <c r="J5" s="4">
        <v>65000</v>
      </c>
    </row>
    <row r="6" spans="7:10" ht="15">
      <c r="G6" s="59"/>
      <c r="I6" s="2" t="s">
        <v>146</v>
      </c>
      <c r="J6" s="4">
        <v>75000</v>
      </c>
    </row>
    <row r="7" spans="2:7" ht="15">
      <c r="B7" s="33" t="str">
        <f>IF($A$16=$D$9,"&gt;&gt;&gt;","")</f>
        <v>&gt;&gt;&gt;</v>
      </c>
      <c r="C7" s="48" t="s">
        <v>144</v>
      </c>
      <c r="E7">
        <v>0.40</v>
      </c>
      <c r="F7" s="33">
        <v>0.50</v>
      </c>
      <c r="G7" s="59"/>
    </row>
    <row r="8" spans="7:8" ht="15">
      <c r="G8" s="59">
        <f>F7*J2</f>
        <v>100000</v>
      </c>
      <c r="H8" s="60">
        <f>G8+J4</f>
        <v>145000</v>
      </c>
    </row>
    <row r="9" spans="4:7" ht="15">
      <c r="D9">
        <f>$E$3*$H$4+$E$7*$H$8+$E$10*$H$11</f>
        <v>145000</v>
      </c>
      <c r="G9" s="59"/>
    </row>
    <row r="10" spans="5:7" ht="15">
      <c r="E10">
        <v>0.30</v>
      </c>
      <c r="F10" s="33">
        <v>0.45</v>
      </c>
      <c r="G10" s="59"/>
    </row>
    <row r="11" spans="7:8" ht="15">
      <c r="G11" s="59">
        <f>F10*J2</f>
        <v>90000</v>
      </c>
      <c r="H11" s="60">
        <f>G11+J4</f>
        <v>135000</v>
      </c>
    </row>
    <row r="12" spans="5:7" ht="15">
      <c r="E12">
        <v>0.70</v>
      </c>
      <c r="F12" s="33">
        <v>0.45</v>
      </c>
      <c r="G12" s="60"/>
    </row>
    <row r="13" spans="7:8" ht="15">
      <c r="G13" s="59">
        <f>F12*J2</f>
        <v>90000</v>
      </c>
      <c r="H13" s="60">
        <f>G13+J5</f>
        <v>155000</v>
      </c>
    </row>
    <row r="14" spans="1:7" ht="15">
      <c r="A14" t="s">
        <v>147</v>
      </c>
      <c r="G14" s="59"/>
    </row>
    <row r="15" spans="2:7" ht="15">
      <c r="B15" s="33" t="str">
        <f>IF($A$16=$D$17,"&gt;&gt;&gt;","")</f>
        <v/>
      </c>
      <c r="C15" s="33" t="s">
        <v>145</v>
      </c>
      <c r="E15">
        <v>0.20</v>
      </c>
      <c r="F15" s="33">
        <v>0.40</v>
      </c>
      <c r="G15" s="59"/>
    </row>
    <row r="16" spans="1:8" ht="15">
      <c r="A16" s="61">
        <f>MIN($D$9,$D$17,$D$23)</f>
        <v>145000</v>
      </c>
      <c r="G16" s="59">
        <f>F15*J2</f>
        <v>80000</v>
      </c>
      <c r="H16" s="60">
        <f>G16+J5</f>
        <v>145000</v>
      </c>
    </row>
    <row r="17" spans="4:7" ht="15">
      <c r="D17">
        <f>$E$12*$H$13+$E$15*$H$16+$E$18*$H$19</f>
        <v>151000</v>
      </c>
      <c r="G17" s="59"/>
    </row>
    <row r="18" spans="5:7" ht="15">
      <c r="E18">
        <v>0.10</v>
      </c>
      <c r="F18" s="33">
        <v>0.35</v>
      </c>
      <c r="G18" s="59"/>
    </row>
    <row r="19" spans="7:8" ht="15">
      <c r="G19" s="59">
        <f>F18*J2</f>
        <v>70000</v>
      </c>
      <c r="H19" s="60">
        <f>G19+J5</f>
        <v>135000</v>
      </c>
    </row>
    <row r="20" spans="5:7" ht="15">
      <c r="E20">
        <v>0.90</v>
      </c>
      <c r="F20" s="33">
        <v>0.40</v>
      </c>
      <c r="G20" s="59"/>
    </row>
    <row r="21" spans="7:8" ht="15">
      <c r="G21" s="59">
        <f>F20*J2</f>
        <v>80000</v>
      </c>
      <c r="H21" s="60">
        <f>G21+J6</f>
        <v>155000</v>
      </c>
    </row>
    <row r="22" spans="2:7" ht="15">
      <c r="B22" s="33" t="str">
        <f>IF($A$16=$D$23,"&gt;&gt;&gt;","")</f>
        <v/>
      </c>
      <c r="C22" s="33" t="s">
        <v>148</v>
      </c>
      <c r="G22" s="59"/>
    </row>
    <row r="23" spans="4:7" ht="15">
      <c r="D23">
        <f>$E$20*$H$21+$E$23*$H$24</f>
        <v>154000</v>
      </c>
      <c r="E23">
        <v>0.10</v>
      </c>
      <c r="F23" s="33">
        <v>0.35</v>
      </c>
      <c r="G23" s="59"/>
    </row>
    <row r="24" spans="7:8" ht="15">
      <c r="G24" s="59">
        <f>F23*J2</f>
        <v>70000</v>
      </c>
      <c r="H24" s="60">
        <f>G24+J6</f>
        <v>145000</v>
      </c>
    </row>
  </sheetData>
  <pageMargins left="0.7" right="0.7" top="0.75" bottom="0.75" header="0.3" footer="0.3"/>
  <pageSetup horizontalDpi="360" verticalDpi="360"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 topLeftCell="A1">
      <selection pane="topLeft" activeCell="B12" sqref="B12:K12"/>
    </sheetView>
  </sheetViews>
  <sheetFormatPr defaultColWidth="11.4242857142857" defaultRowHeight="14.4"/>
  <cols>
    <col min="1" max="1" width="31.1428571428571" customWidth="1"/>
    <col min="2" max="2" width="13.8571428571429" bestFit="1" customWidth="1"/>
  </cols>
  <sheetData>
    <row r="1" spans="1:2" ht="14.4">
      <c r="A1" s="19" t="s">
        <v>10</v>
      </c>
      <c r="B1" s="4">
        <v>560000</v>
      </c>
    </row>
    <row r="2" spans="1:2" ht="14.4">
      <c r="A2" s="19" t="s">
        <v>11</v>
      </c>
      <c r="B2" s="5">
        <v>0.23</v>
      </c>
    </row>
    <row r="3" spans="1:2" ht="14.4">
      <c r="A3" s="19" t="s">
        <v>12</v>
      </c>
      <c r="B3" s="4">
        <v>500000</v>
      </c>
    </row>
    <row r="4" spans="1:2" ht="14.4">
      <c r="A4" s="19" t="s">
        <v>13</v>
      </c>
      <c r="B4" s="5">
        <v>0.20</v>
      </c>
    </row>
    <row r="5" spans="1:2" ht="14.4">
      <c r="A5" s="19" t="s">
        <v>14</v>
      </c>
      <c r="B5" s="2">
        <v>5</v>
      </c>
    </row>
    <row r="6" spans="1:2" ht="14.4">
      <c r="A6" s="19" t="s">
        <v>15</v>
      </c>
      <c r="B6" s="4">
        <f>B1/(1+B2)^B5</f>
        <v>198912.68046767678</v>
      </c>
    </row>
    <row r="7" spans="1:2" ht="14.4">
      <c r="A7" s="19" t="s">
        <v>16</v>
      </c>
      <c r="B7" s="4">
        <f>B3/(1+B4)^B5</f>
        <v>200938.78600823047</v>
      </c>
    </row>
    <row r="8" spans="1:2" ht="14.4">
      <c r="A8" s="19" t="s">
        <v>8</v>
      </c>
      <c r="B8" s="3">
        <f>B6/B7</f>
        <v>0.98991680212265887</v>
      </c>
    </row>
    <row r="9" spans="1:2" ht="14.4">
      <c r="A9" s="19" t="s">
        <v>9</v>
      </c>
      <c r="B9" s="15" t="s">
        <v>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141c03-4202-466b-80c0-abfd53940e72}">
  <dimension ref="A1:D14"/>
  <sheetViews>
    <sheetView workbookViewId="0" topLeftCell="A1">
      <selection pane="topLeft" activeCell="M27" sqref="M27"/>
    </sheetView>
  </sheetViews>
  <sheetFormatPr defaultColWidth="11.4242857142857" defaultRowHeight="15"/>
  <cols>
    <col min="1" max="1" width="21" customWidth="1"/>
    <col min="2" max="2" width="16.1428571428571" bestFit="1" customWidth="1"/>
    <col min="4" max="4" width="19.4285714285714" customWidth="1"/>
  </cols>
  <sheetData>
    <row r="1" spans="1:2" ht="15">
      <c r="A1" s="62" t="s">
        <v>149</v>
      </c>
      <c r="B1" s="63">
        <v>700000</v>
      </c>
    </row>
    <row r="2" spans="1:2" ht="15">
      <c r="A2" s="62" t="s">
        <v>150</v>
      </c>
      <c r="B2" s="64">
        <f>IRR(D4:D10)</f>
        <v>0.053966150274896041</v>
      </c>
    </row>
    <row r="3" spans="1:4" ht="15">
      <c r="A3" s="62" t="s">
        <v>151</v>
      </c>
      <c r="B3" s="62" t="s">
        <v>152</v>
      </c>
      <c r="C3" s="62" t="s">
        <v>153</v>
      </c>
      <c r="D3" s="62" t="s">
        <v>154</v>
      </c>
    </row>
    <row r="4" spans="1:4" ht="15">
      <c r="A4" s="15">
        <v>0</v>
      </c>
      <c r="B4" s="14">
        <v>0</v>
      </c>
      <c r="C4" s="14"/>
      <c r="D4" s="65">
        <v>-700000</v>
      </c>
    </row>
    <row r="5" spans="1:4" ht="15">
      <c r="A5" s="15">
        <v>1</v>
      </c>
      <c r="B5" s="65">
        <v>150000</v>
      </c>
      <c r="C5" s="65">
        <v>90000</v>
      </c>
      <c r="D5" s="65">
        <f>B5-C5</f>
        <v>60000</v>
      </c>
    </row>
    <row r="6" spans="1:4" ht="15">
      <c r="A6" s="15">
        <v>2</v>
      </c>
      <c r="B6" s="65">
        <v>170000</v>
      </c>
      <c r="C6" s="65">
        <v>70000</v>
      </c>
      <c r="D6" s="65">
        <f t="shared" si="0" ref="D6:D10">B6-C6</f>
        <v>100000</v>
      </c>
    </row>
    <row r="7" spans="1:4" ht="15">
      <c r="A7" s="15">
        <v>3</v>
      </c>
      <c r="B7" s="65">
        <v>200000</v>
      </c>
      <c r="C7" s="65">
        <v>100000</v>
      </c>
      <c r="D7" s="65">
        <f t="shared" si="0"/>
        <v>100000</v>
      </c>
    </row>
    <row r="8" spans="1:4" ht="15">
      <c r="A8" s="15">
        <v>4</v>
      </c>
      <c r="B8" s="65">
        <v>220000</v>
      </c>
      <c r="C8" s="65">
        <v>50000</v>
      </c>
      <c r="D8" s="65">
        <f t="shared" si="0"/>
        <v>170000</v>
      </c>
    </row>
    <row r="9" spans="1:4" ht="15">
      <c r="A9" s="15">
        <v>5</v>
      </c>
      <c r="B9" s="65">
        <v>250000</v>
      </c>
      <c r="C9" s="65">
        <v>80000</v>
      </c>
      <c r="D9" s="65">
        <f t="shared" si="0"/>
        <v>170000</v>
      </c>
    </row>
    <row r="10" spans="1:4" ht="15">
      <c r="A10" s="15">
        <v>6</v>
      </c>
      <c r="B10" s="65">
        <v>300000</v>
      </c>
      <c r="C10" s="65">
        <v>27000</v>
      </c>
      <c r="D10" s="65">
        <f t="shared" si="0"/>
        <v>273000</v>
      </c>
    </row>
    <row r="11" spans="1:2" ht="15">
      <c r="A11" s="66" t="s">
        <v>155</v>
      </c>
      <c r="B11" s="67">
        <f>NPV(B2,B4:B10)</f>
        <v>1001500.1136937372</v>
      </c>
    </row>
    <row r="12" spans="1:2" ht="15">
      <c r="A12" s="66" t="s">
        <v>156</v>
      </c>
      <c r="B12" s="67">
        <f>NPV(B2,C4:C10)</f>
        <v>355547.21932967193</v>
      </c>
    </row>
    <row r="13" spans="1:2" ht="15">
      <c r="A13" s="66" t="s">
        <v>157</v>
      </c>
      <c r="B13" s="63">
        <f>B12+B1</f>
        <v>1055547.2193296719</v>
      </c>
    </row>
    <row r="14" spans="1:2" ht="15">
      <c r="A14" s="66" t="s">
        <v>8</v>
      </c>
      <c r="B14" s="68">
        <f>B11/B13</f>
        <v>0.94879707449728545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277afe-bb9d-4272-bf4a-5017393cd243}">
  <dimension ref="A1:D13"/>
  <sheetViews>
    <sheetView workbookViewId="0" topLeftCell="A1">
      <selection pane="topLeft" activeCell="D24" sqref="D24"/>
    </sheetView>
  </sheetViews>
  <sheetFormatPr defaultColWidth="11.4242857142857" defaultRowHeight="15"/>
  <cols>
    <col min="1" max="1" width="20" customWidth="1"/>
    <col min="2" max="2" width="15.5714285714286" customWidth="1"/>
    <col min="3" max="3" width="19.5714285714286" customWidth="1"/>
    <col min="4" max="4" width="17.4285714285714" customWidth="1"/>
  </cols>
  <sheetData>
    <row r="1" spans="1:2" ht="15">
      <c r="A1" s="69" t="s">
        <v>149</v>
      </c>
      <c r="B1" s="63">
        <v>365000</v>
      </c>
    </row>
    <row r="2" spans="1:2" ht="15">
      <c r="A2" s="69" t="s">
        <v>150</v>
      </c>
      <c r="B2" s="64">
        <f>IRR(D4:D9)</f>
        <v>-0.016230380916056442</v>
      </c>
    </row>
    <row r="3" spans="1:4" ht="15">
      <c r="A3" s="69" t="s">
        <v>151</v>
      </c>
      <c r="B3" s="69" t="s">
        <v>152</v>
      </c>
      <c r="C3" s="69" t="s">
        <v>153</v>
      </c>
      <c r="D3" s="69" t="s">
        <v>154</v>
      </c>
    </row>
    <row r="4" spans="1:4" ht="15">
      <c r="A4" s="15">
        <v>0</v>
      </c>
      <c r="B4" s="70"/>
      <c r="C4" s="70"/>
      <c r="D4" s="70">
        <v>-365000</v>
      </c>
    </row>
    <row r="5" spans="1:4" ht="15">
      <c r="A5" s="15">
        <v>1</v>
      </c>
      <c r="B5" s="70">
        <v>72000</v>
      </c>
      <c r="C5" s="70">
        <v>34000</v>
      </c>
      <c r="D5" s="70">
        <f>B5-C5</f>
        <v>38000</v>
      </c>
    </row>
    <row r="6" spans="1:4" ht="15">
      <c r="A6" s="15">
        <v>2</v>
      </c>
      <c r="B6" s="70">
        <v>93600</v>
      </c>
      <c r="C6" s="70">
        <v>28000</v>
      </c>
      <c r="D6" s="70">
        <f t="shared" si="0" ref="D6:D9">B6-C6</f>
        <v>65600</v>
      </c>
    </row>
    <row r="7" spans="1:4" ht="15">
      <c r="A7" s="15">
        <v>3</v>
      </c>
      <c r="B7" s="70">
        <v>102960</v>
      </c>
      <c r="C7" s="70">
        <v>25778</v>
      </c>
      <c r="D7" s="70">
        <f t="shared" si="0"/>
        <v>77182</v>
      </c>
    </row>
    <row r="8" spans="1:4" ht="15">
      <c r="A8" s="15">
        <v>4</v>
      </c>
      <c r="B8" s="70">
        <v>113256</v>
      </c>
      <c r="C8" s="70">
        <v>36783</v>
      </c>
      <c r="D8" s="70">
        <f t="shared" si="0"/>
        <v>76473</v>
      </c>
    </row>
    <row r="9" spans="1:4" ht="15">
      <c r="A9" s="15">
        <v>5</v>
      </c>
      <c r="B9" s="70">
        <v>124582</v>
      </c>
      <c r="C9" s="70">
        <v>36235</v>
      </c>
      <c r="D9" s="70">
        <f t="shared" si="0"/>
        <v>88347</v>
      </c>
    </row>
    <row r="10" spans="1:2" ht="15">
      <c r="A10" s="71" t="s">
        <v>155</v>
      </c>
      <c r="B10" s="72">
        <f>NPV(B2,B4:B9)</f>
        <v>534162.95052551839</v>
      </c>
    </row>
    <row r="11" spans="1:2" ht="15">
      <c r="A11" s="71" t="s">
        <v>156</v>
      </c>
      <c r="B11" s="72">
        <f>NPV(B2,C4:C9)</f>
        <v>169162.95052551833</v>
      </c>
    </row>
    <row r="12" spans="1:2" ht="15">
      <c r="A12" s="71" t="s">
        <v>157</v>
      </c>
      <c r="B12" s="72">
        <f>B11+B1</f>
        <v>534162.95052551827</v>
      </c>
    </row>
    <row r="13" spans="1:2" ht="15">
      <c r="A13" s="71" t="s">
        <v>8</v>
      </c>
      <c r="B13" s="73">
        <f>B10/B12</f>
        <v>1.0000000000000002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c2b63cf-170d-4bcb-bdc9-9f9829c42b3f}">
  <dimension ref="A1:H21"/>
  <sheetViews>
    <sheetView zoomScale="106" zoomScaleNormal="106" workbookViewId="0" topLeftCell="A1">
      <selection pane="topLeft" activeCell="B3" sqref="B3:B4"/>
    </sheetView>
  </sheetViews>
  <sheetFormatPr defaultColWidth="11.4242857142857" defaultRowHeight="15"/>
  <cols>
    <col min="1" max="1" width="37.8571428571429" customWidth="1"/>
    <col min="2" max="2" width="18.7142857142857" customWidth="1"/>
    <col min="7" max="7" width="22.8571428571429" customWidth="1"/>
    <col min="8" max="8" width="15.2857142857143" customWidth="1"/>
  </cols>
  <sheetData>
    <row r="1" spans="1:4" ht="15">
      <c r="A1" s="74" t="s">
        <v>158</v>
      </c>
      <c r="B1" s="75" t="s">
        <v>159</v>
      </c>
      <c r="C1" s="76">
        <v>1012943</v>
      </c>
      <c r="D1" s="77"/>
    </row>
    <row r="2" spans="1:3" ht="15">
      <c r="A2" s="78"/>
      <c r="B2" s="75" t="s">
        <v>150</v>
      </c>
      <c r="C2" s="79">
        <f>IRR(B21:F21)</f>
        <v>1.4209178051022975</v>
      </c>
    </row>
    <row r="3" spans="1:6" ht="15">
      <c r="A3" s="80" t="s">
        <v>160</v>
      </c>
      <c r="B3" s="80"/>
      <c r="C3" s="80"/>
      <c r="D3" s="80"/>
      <c r="E3" s="80"/>
      <c r="F3" s="80"/>
    </row>
    <row r="4" spans="2:8" ht="15">
      <c r="B4" s="81" t="s">
        <v>161</v>
      </c>
      <c r="C4" s="81" t="s">
        <v>162</v>
      </c>
      <c r="D4" s="81" t="s">
        <v>163</v>
      </c>
      <c r="E4" s="81" t="s">
        <v>164</v>
      </c>
      <c r="F4" s="81" t="s">
        <v>165</v>
      </c>
      <c r="G4" s="82" t="s">
        <v>166</v>
      </c>
      <c r="H4" s="83">
        <f>NPV(C2,C11:F11)</f>
        <v>1240740.0243308034</v>
      </c>
    </row>
    <row r="5" spans="1:8" ht="15">
      <c r="A5" t="s">
        <v>126</v>
      </c>
      <c r="C5" s="84">
        <v>857064</v>
      </c>
      <c r="D5" s="84">
        <v>1199890</v>
      </c>
      <c r="E5" s="84">
        <v>1919823</v>
      </c>
      <c r="F5" s="84">
        <v>3455682</v>
      </c>
      <c r="G5" s="82" t="s">
        <v>167</v>
      </c>
      <c r="H5" s="83">
        <f>NPV(C2,C18:F18)</f>
        <v>227797.02433080328</v>
      </c>
    </row>
    <row r="6" spans="1:8" ht="15">
      <c r="A6" t="s">
        <v>168</v>
      </c>
      <c r="C6" s="84">
        <v>113334</v>
      </c>
      <c r="D6" s="84">
        <v>158668</v>
      </c>
      <c r="E6" s="84">
        <v>206268</v>
      </c>
      <c r="F6" s="84">
        <v>309402</v>
      </c>
      <c r="G6" s="82" t="s">
        <v>169</v>
      </c>
      <c r="H6" s="83">
        <f>C1+H5</f>
        <v>1240740.0243308032</v>
      </c>
    </row>
    <row r="7" spans="1:8" ht="15">
      <c r="A7" t="s">
        <v>170</v>
      </c>
      <c r="C7" s="84">
        <v>43434</v>
      </c>
      <c r="D7" s="84">
        <v>60808</v>
      </c>
      <c r="E7" s="84">
        <v>79050</v>
      </c>
      <c r="F7" s="84">
        <v>118575</v>
      </c>
      <c r="G7" s="82" t="s">
        <v>171</v>
      </c>
      <c r="H7" s="85">
        <f>H4/H6</f>
        <v>1.0000000000000002</v>
      </c>
    </row>
    <row r="8" spans="1:6" ht="15">
      <c r="A8" t="s">
        <v>172</v>
      </c>
      <c r="C8" s="84">
        <v>324434</v>
      </c>
      <c r="D8" s="84">
        <v>454208</v>
      </c>
      <c r="E8" s="84">
        <v>590470</v>
      </c>
      <c r="F8" s="84">
        <v>885705</v>
      </c>
    </row>
    <row r="9" spans="1:6" ht="15">
      <c r="A9" t="s">
        <v>173</v>
      </c>
      <c r="C9" s="84">
        <v>5243</v>
      </c>
      <c r="D9" s="84">
        <v>7340</v>
      </c>
      <c r="E9" s="84">
        <v>9542</v>
      </c>
      <c r="F9" s="84">
        <v>14313</v>
      </c>
    </row>
    <row r="10" spans="1:6" ht="15">
      <c r="A10" t="s">
        <v>174</v>
      </c>
      <c r="C10" s="84">
        <v>32434</v>
      </c>
      <c r="D10" s="84">
        <v>45408</v>
      </c>
      <c r="E10" s="84">
        <v>59030</v>
      </c>
      <c r="F10" s="84">
        <v>88545</v>
      </c>
    </row>
    <row r="11" spans="1:6" ht="15">
      <c r="A11" s="86"/>
      <c r="B11" s="86" t="s">
        <v>175</v>
      </c>
      <c r="C11" s="87">
        <f>SUM(C5:C10)</f>
        <v>1375943</v>
      </c>
      <c r="D11" s="87">
        <f t="shared" si="0" ref="D11:F11">SUM(D5:D10)</f>
        <v>1926322</v>
      </c>
      <c r="E11" s="87">
        <f t="shared" si="0"/>
        <v>2864183</v>
      </c>
      <c r="F11" s="87">
        <f t="shared" si="0"/>
        <v>4872222</v>
      </c>
    </row>
    <row r="12" spans="1:6" ht="15">
      <c r="A12" s="88" t="s">
        <v>176</v>
      </c>
      <c r="B12" s="88"/>
      <c r="C12" s="88"/>
      <c r="D12" s="88"/>
      <c r="E12" s="88"/>
      <c r="F12" s="88"/>
    </row>
    <row r="13" spans="1:6" ht="15">
      <c r="A13" s="89"/>
      <c r="B13" s="90" t="s">
        <v>177</v>
      </c>
      <c r="C13" s="90" t="s">
        <v>162</v>
      </c>
      <c r="D13" s="90" t="s">
        <v>163</v>
      </c>
      <c r="E13" s="90" t="s">
        <v>164</v>
      </c>
      <c r="F13" s="90" t="s">
        <v>165</v>
      </c>
    </row>
    <row r="14" spans="1:6" ht="15">
      <c r="A14" s="2" t="s">
        <v>178</v>
      </c>
      <c r="B14" s="2"/>
      <c r="C14" s="91">
        <v>83473</v>
      </c>
      <c r="D14" s="91">
        <v>116862</v>
      </c>
      <c r="E14" s="91">
        <v>143741</v>
      </c>
      <c r="F14" s="91">
        <v>201237</v>
      </c>
    </row>
    <row r="15" spans="1:6" ht="15">
      <c r="A15" s="2" t="s">
        <v>179</v>
      </c>
      <c r="B15" s="2"/>
      <c r="C15" s="91">
        <v>87343</v>
      </c>
      <c r="D15" s="91">
        <v>122280</v>
      </c>
      <c r="E15" s="91">
        <v>150405</v>
      </c>
      <c r="F15" s="91">
        <v>210567</v>
      </c>
    </row>
    <row r="16" spans="1:6" ht="15">
      <c r="A16" s="2" t="s">
        <v>180</v>
      </c>
      <c r="B16" s="2"/>
      <c r="C16" s="91">
        <v>8404</v>
      </c>
      <c r="D16" s="91">
        <v>11766</v>
      </c>
      <c r="E16" s="91">
        <v>14472</v>
      </c>
      <c r="F16" s="91">
        <v>20260</v>
      </c>
    </row>
    <row r="17" spans="1:6" ht="15">
      <c r="A17" s="2" t="s">
        <v>181</v>
      </c>
      <c r="B17" s="2"/>
      <c r="C17" s="91">
        <v>90845</v>
      </c>
      <c r="D17" s="91">
        <v>127183</v>
      </c>
      <c r="E17" s="91">
        <v>156435</v>
      </c>
      <c r="F17" s="91">
        <v>219009</v>
      </c>
    </row>
    <row r="18" spans="1:6" ht="15">
      <c r="A18" s="92"/>
      <c r="B18" s="92" t="s">
        <v>175</v>
      </c>
      <c r="C18" s="93">
        <f>SUM(C14:C17)</f>
        <v>270065</v>
      </c>
      <c r="D18" s="93">
        <f>SUM(D14:D17)</f>
        <v>378091</v>
      </c>
      <c r="E18" s="93">
        <f>SUM(E14:E17)</f>
        <v>465053</v>
      </c>
      <c r="F18" s="93">
        <f>SUM(F14:F17)</f>
        <v>651073</v>
      </c>
    </row>
    <row r="19" spans="1:6" ht="15">
      <c r="A19" s="94" t="s">
        <v>182</v>
      </c>
      <c r="B19" s="94"/>
      <c r="C19" s="94"/>
      <c r="D19" s="94"/>
      <c r="E19" s="94"/>
      <c r="F19" s="94"/>
    </row>
    <row r="20" spans="2:6" ht="15">
      <c r="B20" s="95" t="s">
        <v>177</v>
      </c>
      <c r="C20" s="95" t="s">
        <v>162</v>
      </c>
      <c r="D20" s="95" t="s">
        <v>163</v>
      </c>
      <c r="E20" s="95" t="s">
        <v>164</v>
      </c>
      <c r="F20" s="95" t="s">
        <v>165</v>
      </c>
    </row>
    <row r="21" spans="2:6" ht="15">
      <c r="B21" s="96">
        <v>-1012943</v>
      </c>
      <c r="C21" s="97">
        <f>C11-C18</f>
        <v>1105878</v>
      </c>
      <c r="D21" s="97">
        <f t="shared" si="1" ref="D21:F21">D11-D18</f>
        <v>1548231</v>
      </c>
      <c r="E21" s="97">
        <f t="shared" si="1"/>
        <v>2399130</v>
      </c>
      <c r="F21" s="97">
        <f t="shared" si="1"/>
        <v>4221149</v>
      </c>
    </row>
  </sheetData>
  <mergeCells count="1">
    <mergeCell ref="A1:A2"/>
  </mergeCells>
  <pageMargins left="0.7" right="0.7" top="0.75" bottom="0.75" header="0.3" footer="0.3"/>
  <pageSetup orientation="portrait" paperSize="1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a32254-7643-4c80-b06c-807053c2d2dc}">
  <dimension ref="A1:H8"/>
  <sheetViews>
    <sheetView zoomScale="86" zoomScaleNormal="86" workbookViewId="0" topLeftCell="A1">
      <selection pane="topLeft" activeCell="D8" sqref="D8"/>
    </sheetView>
  </sheetViews>
  <sheetFormatPr defaultColWidth="11.4242857142857" defaultRowHeight="15"/>
  <cols>
    <col min="1" max="1" width="28.1428571428571" customWidth="1"/>
    <col min="2" max="2" width="16.1428571428571" customWidth="1"/>
    <col min="3" max="4" width="15.7142857142857" customWidth="1"/>
    <col min="5" max="5" width="16.1428571428571" customWidth="1"/>
    <col min="6" max="6" width="17.2857142857143" customWidth="1"/>
    <col min="7" max="7" width="25.1428571428571" customWidth="1"/>
    <col min="8" max="8" width="19.2857142857143" customWidth="1"/>
  </cols>
  <sheetData>
    <row r="1" spans="1:8" ht="15">
      <c r="A1" s="98" t="s">
        <v>183</v>
      </c>
      <c r="B1" s="99"/>
      <c r="G1" s="82" t="s">
        <v>184</v>
      </c>
      <c r="H1" s="83">
        <f>NPV(B4,B6:G6)</f>
        <v>17577601.658386946</v>
      </c>
    </row>
    <row r="2" spans="7:8" ht="15">
      <c r="G2" s="82" t="s">
        <v>167</v>
      </c>
      <c r="H2" s="83">
        <f>NPV(B4,B7:G7)</f>
        <v>8911669.6583869476</v>
      </c>
    </row>
    <row r="3" spans="1:8" ht="15.75">
      <c r="A3" s="100" t="s">
        <v>159</v>
      </c>
      <c r="B3" s="101">
        <v>8665932</v>
      </c>
      <c r="G3" s="82" t="s">
        <v>169</v>
      </c>
      <c r="H3" s="83">
        <f>B3+H2</f>
        <v>17577601.658386946</v>
      </c>
    </row>
    <row r="4" spans="1:8" ht="15.75">
      <c r="A4" s="102" t="s">
        <v>185</v>
      </c>
      <c r="B4" s="103">
        <f>IRR(B8:G8)</f>
        <v>-0.17921185213896473</v>
      </c>
      <c r="G4" s="82" t="s">
        <v>171</v>
      </c>
      <c r="H4" s="85">
        <f>H1/H3</f>
        <v>1</v>
      </c>
    </row>
    <row r="5" spans="2:7" ht="15">
      <c r="B5" s="95">
        <v>0</v>
      </c>
      <c r="C5" s="95">
        <v>1</v>
      </c>
      <c r="D5" s="95">
        <v>2</v>
      </c>
      <c r="E5" s="95">
        <v>3</v>
      </c>
      <c r="F5" s="95">
        <v>4</v>
      </c>
      <c r="G5" s="95">
        <v>5</v>
      </c>
    </row>
    <row r="6" spans="1:7" ht="15.75">
      <c r="A6" s="104" t="s">
        <v>186</v>
      </c>
      <c r="B6" s="105"/>
      <c r="C6" s="106">
        <v>500084</v>
      </c>
      <c r="D6" s="105">
        <v>900151</v>
      </c>
      <c r="E6" s="105">
        <v>1080181</v>
      </c>
      <c r="F6" s="105">
        <v>1944327</v>
      </c>
      <c r="G6" s="105">
        <v>3499788</v>
      </c>
    </row>
    <row r="7" spans="1:7" ht="15.75">
      <c r="A7" s="107" t="s">
        <v>187</v>
      </c>
      <c r="B7" s="108"/>
      <c r="C7" s="109">
        <v>564487</v>
      </c>
      <c r="D7" s="109">
        <v>846731</v>
      </c>
      <c r="E7" s="109">
        <v>931404</v>
      </c>
      <c r="F7" s="109">
        <v>1024544</v>
      </c>
      <c r="G7" s="109">
        <v>1126998</v>
      </c>
    </row>
    <row r="8" spans="1:7" ht="15.75">
      <c r="A8" s="110" t="s">
        <v>188</v>
      </c>
      <c r="B8" s="111">
        <v>-8665932</v>
      </c>
      <c r="C8" s="112">
        <f>C6-C7</f>
        <v>-64403</v>
      </c>
      <c r="D8" s="112">
        <f t="shared" si="0" ref="D8:G8">D6-D7</f>
        <v>53420</v>
      </c>
      <c r="E8" s="112">
        <f t="shared" si="0"/>
        <v>148777</v>
      </c>
      <c r="F8" s="112">
        <f t="shared" si="0"/>
        <v>919783</v>
      </c>
      <c r="G8" s="112">
        <f t="shared" si="0"/>
        <v>2372790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 topLeftCell="A1">
      <selection pane="topLeft" activeCell="B17" sqref="B17"/>
    </sheetView>
  </sheetViews>
  <sheetFormatPr defaultColWidth="11.4242857142857" defaultRowHeight="14.4"/>
  <cols>
    <col min="1" max="1" width="24.5714285714286" customWidth="1"/>
    <col min="2" max="2" width="25.1428571428571" customWidth="1"/>
  </cols>
  <sheetData>
    <row r="1" spans="1:2" ht="14.4">
      <c r="A1" s="20" t="s">
        <v>17</v>
      </c>
      <c r="B1" s="4">
        <v>200000</v>
      </c>
    </row>
    <row r="2" spans="1:2" ht="14.4">
      <c r="A2" s="20" t="s">
        <v>2</v>
      </c>
      <c r="B2" s="5">
        <v>0.12</v>
      </c>
    </row>
    <row r="3" spans="1:2" ht="14.4">
      <c r="A3" s="20" t="s">
        <v>18</v>
      </c>
      <c r="B3" s="4">
        <v>160000</v>
      </c>
    </row>
    <row r="4" spans="1:2" ht="14.4">
      <c r="A4" s="20" t="s">
        <v>4</v>
      </c>
      <c r="B4" s="5">
        <v>0.20</v>
      </c>
    </row>
    <row r="5" spans="1:2" ht="14.4">
      <c r="A5" s="20" t="s">
        <v>19</v>
      </c>
      <c r="B5" s="2">
        <v>3</v>
      </c>
    </row>
    <row r="6" spans="1:2" ht="14.4">
      <c r="A6" s="20" t="s">
        <v>15</v>
      </c>
      <c r="B6" s="4">
        <f>B1/(1+B2)^B5</f>
        <v>142356.04956268216</v>
      </c>
    </row>
    <row r="7" spans="1:2" ht="14.4">
      <c r="A7" s="20" t="s">
        <v>16</v>
      </c>
      <c r="B7" s="4">
        <f>B3/(1+B4)^B5</f>
        <v>92592.592592592599</v>
      </c>
    </row>
    <row r="8" spans="1:2" ht="14.4">
      <c r="A8" s="20" t="s">
        <v>8</v>
      </c>
      <c r="B8" s="3">
        <f>B6/B7</f>
        <v>1.5374453352769673</v>
      </c>
    </row>
    <row r="9" spans="1:2" ht="14.4">
      <c r="A9" s="20" t="s">
        <v>20</v>
      </c>
      <c r="B9" s="7" t="str">
        <f>IF(B8&gt;1,"El proyecto sera rentable","El proyecto no sera rentable")</f>
        <v>El proyecto sera rentable</v>
      </c>
    </row>
  </sheetData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 topLeftCell="A1">
      <selection pane="topLeft" activeCell="E10" sqref="E10"/>
    </sheetView>
  </sheetViews>
  <sheetFormatPr defaultColWidth="11.4242857142857" defaultRowHeight="14.4"/>
  <cols>
    <col min="1" max="1" width="17.4285714285714" customWidth="1"/>
    <col min="2" max="3" width="13.8571428571429" bestFit="1" customWidth="1"/>
  </cols>
  <sheetData>
    <row r="1" spans="1:4" ht="14.4">
      <c r="A1" s="21" t="s">
        <v>21</v>
      </c>
      <c r="B1" s="4">
        <v>100000</v>
      </c>
      <c r="C1" s="4">
        <v>120000</v>
      </c>
      <c r="D1" s="2">
        <f>C1/B1</f>
        <v>1.20</v>
      </c>
    </row>
    <row r="2" spans="1:4" ht="14.4">
      <c r="A2" s="21" t="s">
        <v>22</v>
      </c>
      <c r="B2" s="4">
        <v>150000</v>
      </c>
      <c r="C2" s="4">
        <v>200000</v>
      </c>
      <c r="D2" s="2">
        <f>C2/B2</f>
        <v>1.3333333333333333</v>
      </c>
    </row>
    <row r="3" spans="1:4" ht="14.4">
      <c r="A3" s="21" t="s">
        <v>23</v>
      </c>
      <c r="B3" s="14" t="s">
        <v>72</v>
      </c>
      <c r="C3" s="14"/>
      <c r="D3" s="14"/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 topLeftCell="A1">
      <selection pane="topLeft" activeCell="D18" sqref="D18"/>
    </sheetView>
  </sheetViews>
  <sheetFormatPr defaultColWidth="11.4242857142857" defaultRowHeight="14.4"/>
  <cols>
    <col min="1" max="1" width="6.71428571428571" customWidth="1"/>
    <col min="2" max="2" width="22.7142857142857" customWidth="1"/>
    <col min="3" max="3" width="19.2857142857143" customWidth="1"/>
  </cols>
  <sheetData>
    <row r="1" spans="2:3" ht="14.4">
      <c r="B1" s="11" t="s">
        <v>28</v>
      </c>
      <c r="C1" s="2">
        <v>100000</v>
      </c>
    </row>
    <row r="2" spans="2:3" ht="14.4">
      <c r="B2" s="11" t="s">
        <v>29</v>
      </c>
      <c r="C2" s="2">
        <v>25000</v>
      </c>
    </row>
    <row r="3" spans="2:3" ht="14.4">
      <c r="B3" s="11" t="s">
        <v>30</v>
      </c>
      <c r="C3" s="2">
        <f>C1/C2</f>
        <v>4</v>
      </c>
    </row>
    <row r="4" spans="1:3" ht="14.4">
      <c r="A4" s="22" t="s">
        <v>24</v>
      </c>
      <c r="B4" s="22" t="s">
        <v>27</v>
      </c>
      <c r="C4" s="22" t="s">
        <v>26</v>
      </c>
    </row>
    <row r="5" spans="1:3" ht="14.4">
      <c r="A5" s="22">
        <v>1</v>
      </c>
      <c r="B5" s="7">
        <v>25000</v>
      </c>
      <c r="C5" s="7">
        <f>B5</f>
        <v>25000</v>
      </c>
    </row>
    <row r="6" spans="1:3" ht="14.4">
      <c r="A6" s="22">
        <v>2</v>
      </c>
      <c r="B6" s="7">
        <v>25000</v>
      </c>
      <c r="C6" s="7">
        <f>C5+B6</f>
        <v>50000</v>
      </c>
    </row>
    <row r="7" spans="1:3" ht="14.4">
      <c r="A7" s="22">
        <v>3</v>
      </c>
      <c r="B7" s="7">
        <v>25000</v>
      </c>
      <c r="C7" s="7">
        <f>C6+B7</f>
        <v>75000</v>
      </c>
    </row>
    <row r="8" spans="1:3" ht="14.4">
      <c r="A8" s="22">
        <v>4</v>
      </c>
      <c r="B8" s="7">
        <v>25000</v>
      </c>
      <c r="C8" s="7">
        <f>C7+B8</f>
        <v>100000</v>
      </c>
    </row>
    <row r="9" spans="1:3" ht="14.4">
      <c r="A9" s="22">
        <v>5</v>
      </c>
      <c r="B9" s="7">
        <v>25000</v>
      </c>
      <c r="C9" s="7">
        <f>C8+B9</f>
        <v>125000</v>
      </c>
    </row>
    <row r="10" spans="2:3" ht="14.4">
      <c r="B10" s="23" t="s">
        <v>23</v>
      </c>
      <c r="C10" s="1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 topLeftCell="B1">
      <selection pane="topLeft" activeCell="B22" sqref="B22"/>
    </sheetView>
  </sheetViews>
  <sheetFormatPr defaultColWidth="11.4242857142857" defaultRowHeight="14.4"/>
  <cols>
    <col min="1" max="1" width="19.8571428571429" customWidth="1"/>
    <col min="2" max="2" width="13.8571428571429" bestFit="1" customWidth="1"/>
  </cols>
  <sheetData>
    <row r="1" spans="1:2" ht="14.4">
      <c r="A1" s="12" t="s">
        <v>32</v>
      </c>
      <c r="B1" s="4">
        <v>200000</v>
      </c>
    </row>
    <row r="2" spans="1:2" ht="14.4">
      <c r="A2" s="12" t="s">
        <v>33</v>
      </c>
      <c r="B2" s="4">
        <v>250000</v>
      </c>
    </row>
    <row r="3" spans="1:2" ht="14.4">
      <c r="A3" s="12" t="s">
        <v>34</v>
      </c>
      <c r="B3" s="4">
        <f>B2-B1</f>
        <v>50000</v>
      </c>
    </row>
    <row r="4" spans="1:2" ht="14.4">
      <c r="A4" s="12" t="s">
        <v>9</v>
      </c>
      <c r="B4" s="14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 topLeftCell="A1">
      <selection pane="topLeft" activeCell="F17" sqref="F17"/>
    </sheetView>
  </sheetViews>
  <sheetFormatPr defaultColWidth="11.4242857142857" defaultRowHeight="14.4"/>
  <cols>
    <col min="1" max="1" width="21.5714285714286" customWidth="1"/>
    <col min="2" max="2" width="18.2857142857143" customWidth="1"/>
    <col min="3" max="3" width="17.8571428571429" customWidth="1"/>
  </cols>
  <sheetData>
    <row r="1" spans="1:4" ht="14.4">
      <c r="A1" s="10" t="s">
        <v>36</v>
      </c>
      <c r="B1" s="10" t="s">
        <v>37</v>
      </c>
      <c r="C1" s="10" t="s">
        <v>38</v>
      </c>
      <c r="D1" s="10" t="s">
        <v>8</v>
      </c>
    </row>
    <row r="2" spans="1:4" ht="14.4">
      <c r="A2" s="10" t="s">
        <v>39</v>
      </c>
      <c r="B2" s="4">
        <v>500000</v>
      </c>
      <c r="C2" s="4">
        <v>700000</v>
      </c>
      <c r="D2" s="2">
        <f>C2/B2</f>
        <v>1.40</v>
      </c>
    </row>
    <row r="3" spans="1:4" ht="14.4">
      <c r="A3" s="10" t="s">
        <v>40</v>
      </c>
      <c r="B3" s="4">
        <v>750000</v>
      </c>
      <c r="C3" s="4">
        <v>900000</v>
      </c>
      <c r="D3" s="2">
        <f>C3/B3</f>
        <v>1.20</v>
      </c>
    </row>
    <row r="4" spans="1:4" ht="14.4">
      <c r="A4" s="10" t="s">
        <v>9</v>
      </c>
      <c r="B4" s="14" t="s">
        <v>73</v>
      </c>
      <c r="C4" s="14"/>
      <c r="D4" s="14"/>
    </row>
  </sheetData>
  <mergeCells count="1">
    <mergeCell ref="B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 topLeftCell="A1">
      <selection pane="topLeft" activeCell="H29" sqref="H29"/>
    </sheetView>
  </sheetViews>
  <sheetFormatPr defaultColWidth="11.4242857142857" defaultRowHeight="14.4"/>
  <cols>
    <col min="1" max="1" width="15.4285714285714" customWidth="1"/>
    <col min="2" max="2" width="21.5714285714286" customWidth="1"/>
    <col min="3" max="3" width="21.4285714285714" customWidth="1"/>
  </cols>
  <sheetData>
    <row r="1" spans="2:3" ht="14.4">
      <c r="B1" s="24" t="s">
        <v>41</v>
      </c>
      <c r="C1" s="24" t="s">
        <v>42</v>
      </c>
    </row>
    <row r="2" spans="1:3" ht="14.4">
      <c r="A2" s="24" t="s">
        <v>43</v>
      </c>
      <c r="B2" s="4">
        <v>2000000</v>
      </c>
      <c r="C2" s="4">
        <v>15000000</v>
      </c>
    </row>
    <row r="3" spans="1:3" ht="14.4">
      <c r="A3" s="24" t="s">
        <v>44</v>
      </c>
      <c r="B3" s="4">
        <v>2500000</v>
      </c>
      <c r="C3" s="4">
        <v>22000000</v>
      </c>
    </row>
    <row r="4" spans="1:3" ht="14.4">
      <c r="A4" s="24" t="s">
        <v>8</v>
      </c>
      <c r="B4" s="2">
        <f>B3/B2</f>
        <v>1.25</v>
      </c>
      <c r="C4" s="3">
        <f>C3/C2</f>
        <v>1.4666666666666666</v>
      </c>
    </row>
    <row r="5" spans="1:3" ht="14.4">
      <c r="A5" s="24" t="s">
        <v>9</v>
      </c>
      <c r="B5" s="14" t="s">
        <v>74</v>
      </c>
      <c r="C5" s="14"/>
    </row>
  </sheetData>
  <mergeCells count="1"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 topLeftCell="A1">
      <selection pane="topLeft" activeCell="H29" sqref="H29"/>
    </sheetView>
  </sheetViews>
  <sheetFormatPr defaultColWidth="11.4242857142857" defaultRowHeight="14.4"/>
  <cols>
    <col min="1" max="1" width="18.2857142857143" customWidth="1"/>
    <col min="2" max="2" width="16.4285714285714" customWidth="1"/>
    <col min="3" max="3" width="22.1428571428571" customWidth="1"/>
  </cols>
  <sheetData>
    <row r="1" spans="1:4" ht="14.4">
      <c r="A1" s="2"/>
      <c r="B1" s="25" t="s">
        <v>32</v>
      </c>
      <c r="C1" s="25" t="s">
        <v>45</v>
      </c>
      <c r="D1" s="25" t="s">
        <v>8</v>
      </c>
    </row>
    <row r="2" spans="1:4" ht="14.4">
      <c r="A2" s="25" t="s">
        <v>46</v>
      </c>
      <c r="B2" s="4">
        <v>300000</v>
      </c>
      <c r="C2" s="4">
        <v>450000</v>
      </c>
      <c r="D2" s="2">
        <f>C2/B2</f>
        <v>1.50</v>
      </c>
    </row>
    <row r="3" spans="1:4" ht="14.4">
      <c r="A3" s="25" t="s">
        <v>47</v>
      </c>
      <c r="B3" s="4">
        <v>400000</v>
      </c>
      <c r="C3" s="4">
        <v>550000</v>
      </c>
      <c r="D3" s="2">
        <f>C3/B3</f>
        <v>1.375</v>
      </c>
    </row>
    <row r="4" spans="1:4" ht="14.4">
      <c r="A4" s="25" t="s">
        <v>48</v>
      </c>
      <c r="B4" s="14" t="s">
        <v>49</v>
      </c>
      <c r="C4" s="14"/>
      <c r="D4" s="14"/>
    </row>
  </sheetData>
  <mergeCells count="1"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 entre C de una empresa</vt:lpstr>
      <vt:lpstr>B entre C de un producto</vt:lpstr>
      <vt:lpstr>B C de un proyecto de inversión</vt:lpstr>
      <vt:lpstr>Decisiones de inversión</vt:lpstr>
      <vt:lpstr>Nuevo Equipo</vt:lpstr>
      <vt:lpstr>Nuevos trabajadores</vt:lpstr>
      <vt:lpstr>Nuevo Proyecto</vt:lpstr>
      <vt:lpstr>Inversion en salud</vt:lpstr>
      <vt:lpstr>Politica Educativa</vt:lpstr>
      <vt:lpstr>Actualizacion de software</vt:lpstr>
      <vt:lpstr>Politica Medioambiental</vt:lpstr>
      <vt:lpstr>Nuevo Servicio</vt:lpstr>
      <vt:lpstr>Ejercicio 1</vt:lpstr>
      <vt:lpstr>Ejercicio 2</vt:lpstr>
      <vt:lpstr>Ejercicio 3</vt:lpstr>
      <vt:lpstr>Ejercicio 4</vt:lpstr>
      <vt:lpstr>Ejercicio 5</vt:lpstr>
      <vt:lpstr>VIDEO 1</vt:lpstr>
      <vt:lpstr>VIDEO 2</vt:lpstr>
      <vt:lpstr>Ejemplo1</vt:lpstr>
      <vt:lpstr>Ejemplo2</vt:lpstr>
      <vt:lpstr>Ejemplo3</vt:lpstr>
      <vt:lpstr>Ejemplo4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</dc:creator>
  <cp:keywords/>
  <dc:description/>
  <cp:lastModifiedBy>DONTIGER DONBUDY</cp:lastModifiedBy>
  <dcterms:created xsi:type="dcterms:W3CDTF">2024-11-27T18:59:01Z</dcterms:created>
  <dcterms:modified xsi:type="dcterms:W3CDTF">2024-11-28T02:03:40Z</dcterms:modified>
  <cp:category/>
</cp:coreProperties>
</file>